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 activeTab="5"/>
  </bookViews>
  <sheets>
    <sheet name="REKAP" sheetId="2" r:id="rId1"/>
    <sheet name="RAB" sheetId="1" r:id="rId2"/>
    <sheet name="analisa" sheetId="6" r:id="rId3"/>
    <sheet name="Jadwal &amp; Pentahapan" sheetId="3" r:id="rId4"/>
    <sheet name="rekap tambah kurang" sheetId="5" r:id="rId5"/>
    <sheet name="Summary" sheetId="7" r:id="rId6"/>
  </sheets>
  <definedNames>
    <definedName name="_xlnm.Print_Area" localSheetId="1">RAB!$A$1:$G$337</definedName>
  </definedNames>
  <calcPr calcId="152511"/>
</workbook>
</file>

<file path=xl/calcChain.xml><?xml version="1.0" encoding="utf-8"?>
<calcChain xmlns="http://schemas.openxmlformats.org/spreadsheetml/2006/main">
  <c r="F6" i="7" l="1"/>
  <c r="F9" i="7"/>
  <c r="F8" i="7"/>
  <c r="F7" i="7"/>
  <c r="E21" i="7"/>
  <c r="D21" i="7"/>
  <c r="G21" i="7" s="1"/>
  <c r="E25" i="7" s="1"/>
  <c r="E27" i="7" s="1"/>
  <c r="O29" i="5" l="1"/>
  <c r="G325" i="1" l="1"/>
  <c r="F323" i="1"/>
  <c r="G323" i="1" s="1"/>
  <c r="G322" i="1"/>
  <c r="G321" i="1"/>
  <c r="G320" i="1"/>
  <c r="G319" i="1"/>
  <c r="F318" i="1"/>
  <c r="G318" i="1" s="1"/>
  <c r="F317" i="1"/>
  <c r="G317" i="1" s="1"/>
  <c r="G316" i="1"/>
  <c r="F314" i="1"/>
  <c r="G314" i="1" s="1"/>
  <c r="G313" i="1"/>
  <c r="F313" i="1"/>
  <c r="G311" i="1"/>
  <c r="F311" i="1"/>
  <c r="F310" i="1"/>
  <c r="F324" i="1" s="1"/>
  <c r="G324" i="1" s="1"/>
  <c r="F308" i="1"/>
  <c r="G308" i="1" s="1"/>
  <c r="G307" i="1"/>
  <c r="G304" i="1"/>
  <c r="G303" i="1"/>
  <c r="G302" i="1"/>
  <c r="G301" i="1"/>
  <c r="G300" i="1"/>
  <c r="G299" i="1"/>
  <c r="G298" i="1"/>
  <c r="G297" i="1"/>
  <c r="H305" i="1" s="1"/>
  <c r="G295" i="1"/>
  <c r="H296" i="1" s="1"/>
  <c r="G292" i="1"/>
  <c r="G291" i="1"/>
  <c r="G290" i="1"/>
  <c r="F289" i="1"/>
  <c r="G289" i="1" s="1"/>
  <c r="G288" i="1"/>
  <c r="F287" i="1"/>
  <c r="G287" i="1" s="1"/>
  <c r="H293" i="1" s="1"/>
  <c r="G286" i="1"/>
  <c r="G282" i="1"/>
  <c r="G281" i="1"/>
  <c r="G280" i="1"/>
  <c r="G279" i="1"/>
  <c r="G278" i="1"/>
  <c r="G277" i="1"/>
  <c r="G276" i="1"/>
  <c r="G272" i="1"/>
  <c r="G271" i="1"/>
  <c r="G270" i="1"/>
  <c r="G269" i="1"/>
  <c r="G268" i="1"/>
  <c r="G267" i="1"/>
  <c r="G266" i="1"/>
  <c r="G265" i="1"/>
  <c r="G264" i="1"/>
  <c r="G262" i="1"/>
  <c r="G261" i="1"/>
  <c r="G260" i="1"/>
  <c r="G259" i="1"/>
  <c r="G258" i="1"/>
  <c r="G257" i="1"/>
  <c r="G253" i="1"/>
  <c r="G252" i="1"/>
  <c r="G251" i="1"/>
  <c r="G250" i="1"/>
  <c r="G249" i="1"/>
  <c r="G248" i="1"/>
  <c r="H254" i="1" s="1"/>
  <c r="G243" i="1"/>
  <c r="F241" i="1"/>
  <c r="G239" i="1"/>
  <c r="G237" i="1"/>
  <c r="F237" i="1"/>
  <c r="F236" i="1"/>
  <c r="G235" i="1"/>
  <c r="G233" i="1"/>
  <c r="G232" i="1"/>
  <c r="H234" i="1" s="1"/>
  <c r="G231" i="1"/>
  <c r="G228" i="1"/>
  <c r="G227" i="1"/>
  <c r="G226" i="1"/>
  <c r="G225" i="1"/>
  <c r="G224" i="1"/>
  <c r="G221" i="1"/>
  <c r="G220" i="1"/>
  <c r="G219" i="1"/>
  <c r="F218" i="1"/>
  <c r="G218" i="1" s="1"/>
  <c r="F217" i="1"/>
  <c r="G217" i="1" s="1"/>
  <c r="F216" i="1"/>
  <c r="G216" i="1" s="1"/>
  <c r="G215" i="1"/>
  <c r="F215" i="1"/>
  <c r="F214" i="1"/>
  <c r="G214" i="1" s="1"/>
  <c r="G213" i="1"/>
  <c r="G212" i="1"/>
  <c r="F211" i="1"/>
  <c r="G211" i="1" s="1"/>
  <c r="G210" i="1"/>
  <c r="F209" i="1"/>
  <c r="G209" i="1" s="1"/>
  <c r="G208" i="1"/>
  <c r="G207" i="1"/>
  <c r="F207" i="1"/>
  <c r="F206" i="1"/>
  <c r="G206" i="1" s="1"/>
  <c r="G205" i="1"/>
  <c r="G203" i="1"/>
  <c r="F199" i="1"/>
  <c r="G199" i="1" s="1"/>
  <c r="F197" i="1"/>
  <c r="G197" i="1" s="1"/>
  <c r="F196" i="1"/>
  <c r="G196" i="1" s="1"/>
  <c r="F195" i="1"/>
  <c r="G194" i="1"/>
  <c r="F194" i="1"/>
  <c r="G193" i="1"/>
  <c r="F192" i="1"/>
  <c r="G192" i="1" s="1"/>
  <c r="G191" i="1"/>
  <c r="F191" i="1"/>
  <c r="G190" i="1"/>
  <c r="F189" i="1"/>
  <c r="G189" i="1" s="1"/>
  <c r="G188" i="1"/>
  <c r="F188" i="1"/>
  <c r="G187" i="1"/>
  <c r="G186" i="1"/>
  <c r="G185" i="1"/>
  <c r="G184" i="1"/>
  <c r="G183" i="1"/>
  <c r="G180" i="1"/>
  <c r="G179" i="1"/>
  <c r="G178" i="1"/>
  <c r="F177" i="1"/>
  <c r="G177" i="1" s="1"/>
  <c r="G176" i="1"/>
  <c r="F174" i="1"/>
  <c r="F175" i="1" s="1"/>
  <c r="G175" i="1" s="1"/>
  <c r="F172" i="1"/>
  <c r="G172" i="1" s="1"/>
  <c r="G171" i="1"/>
  <c r="F169" i="1"/>
  <c r="F170" i="1" s="1"/>
  <c r="G170" i="1" s="1"/>
  <c r="F167" i="1"/>
  <c r="G167" i="1" s="1"/>
  <c r="G166" i="1"/>
  <c r="F164" i="1"/>
  <c r="F165" i="1" s="1"/>
  <c r="G165" i="1" s="1"/>
  <c r="F162" i="1"/>
  <c r="G162" i="1" s="1"/>
  <c r="G161" i="1"/>
  <c r="F160" i="1"/>
  <c r="G160" i="1" s="1"/>
  <c r="G159" i="1"/>
  <c r="G156" i="1"/>
  <c r="G155" i="1"/>
  <c r="G154" i="1"/>
  <c r="F151" i="1"/>
  <c r="G151" i="1" s="1"/>
  <c r="G144" i="1"/>
  <c r="G142" i="1"/>
  <c r="G141" i="1"/>
  <c r="G140" i="1"/>
  <c r="G137" i="1"/>
  <c r="G132" i="1"/>
  <c r="G119" i="1"/>
  <c r="G117" i="1"/>
  <c r="G116" i="1"/>
  <c r="F115" i="1"/>
  <c r="F139" i="1" s="1"/>
  <c r="G114" i="1"/>
  <c r="F112" i="1"/>
  <c r="F113" i="1" s="1"/>
  <c r="G113" i="1" s="1"/>
  <c r="F110" i="1"/>
  <c r="F111" i="1" s="1"/>
  <c r="G111" i="1" s="1"/>
  <c r="G109" i="1"/>
  <c r="F109" i="1"/>
  <c r="F108" i="1"/>
  <c r="G108" i="1" s="1"/>
  <c r="F106" i="1"/>
  <c r="F107" i="1" s="1"/>
  <c r="G107" i="1" s="1"/>
  <c r="F104" i="1"/>
  <c r="F105" i="1" s="1"/>
  <c r="G105" i="1" s="1"/>
  <c r="G103" i="1"/>
  <c r="F103" i="1"/>
  <c r="F137" i="1" s="1"/>
  <c r="F138" i="1" s="1"/>
  <c r="G138" i="1" s="1"/>
  <c r="F101" i="1"/>
  <c r="F102" i="1" s="1"/>
  <c r="G102" i="1" s="1"/>
  <c r="F99" i="1"/>
  <c r="F133" i="1" s="1"/>
  <c r="F134" i="1" s="1"/>
  <c r="G134" i="1" s="1"/>
  <c r="F97" i="1"/>
  <c r="F130" i="1" s="1"/>
  <c r="F96" i="1"/>
  <c r="F129" i="1" s="1"/>
  <c r="G129" i="1" s="1"/>
  <c r="F95" i="1"/>
  <c r="F128" i="1" s="1"/>
  <c r="F92" i="1"/>
  <c r="F94" i="1" s="1"/>
  <c r="G94" i="1" s="1"/>
  <c r="F88" i="1"/>
  <c r="F124" i="1" s="1"/>
  <c r="G124" i="1" s="1"/>
  <c r="F84" i="1"/>
  <c r="F120" i="1" s="1"/>
  <c r="G81" i="1"/>
  <c r="G80" i="1"/>
  <c r="G79" i="1"/>
  <c r="G78" i="1"/>
  <c r="G77" i="1"/>
  <c r="F76" i="1"/>
  <c r="G76" i="1" s="1"/>
  <c r="G75" i="1"/>
  <c r="F74" i="1"/>
  <c r="G74" i="1" s="1"/>
  <c r="G73" i="1"/>
  <c r="G72" i="1"/>
  <c r="G71" i="1"/>
  <c r="F70" i="1"/>
  <c r="G70" i="1" s="1"/>
  <c r="G69" i="1"/>
  <c r="F68" i="1"/>
  <c r="G68" i="1" s="1"/>
  <c r="G67" i="1"/>
  <c r="G66" i="1"/>
  <c r="G64" i="1"/>
  <c r="F63" i="1"/>
  <c r="G63" i="1" s="1"/>
  <c r="G62" i="1"/>
  <c r="G61" i="1"/>
  <c r="G60" i="1"/>
  <c r="G59" i="1"/>
  <c r="G58" i="1"/>
  <c r="F56" i="1"/>
  <c r="F57" i="1" s="1"/>
  <c r="G57" i="1" s="1"/>
  <c r="F55" i="1"/>
  <c r="G55" i="1" s="1"/>
  <c r="G54" i="1"/>
  <c r="F54" i="1"/>
  <c r="F53" i="1"/>
  <c r="F91" i="1" s="1"/>
  <c r="G91" i="1" s="1"/>
  <c r="F52" i="1"/>
  <c r="F90" i="1" s="1"/>
  <c r="F126" i="1" s="1"/>
  <c r="F51" i="1"/>
  <c r="F89" i="1" s="1"/>
  <c r="G50" i="1"/>
  <c r="F50" i="1"/>
  <c r="F49" i="1"/>
  <c r="F87" i="1" s="1"/>
  <c r="F48" i="1"/>
  <c r="F86" i="1" s="1"/>
  <c r="F122" i="1" s="1"/>
  <c r="G122" i="1" s="1"/>
  <c r="F47" i="1"/>
  <c r="F85" i="1" s="1"/>
  <c r="G46" i="1"/>
  <c r="G45" i="1"/>
  <c r="G44" i="1"/>
  <c r="G43" i="1"/>
  <c r="G42" i="1"/>
  <c r="G38" i="1"/>
  <c r="G37" i="1"/>
  <c r="G36" i="1"/>
  <c r="G34" i="1"/>
  <c r="G33" i="1"/>
  <c r="H39" i="1" s="1"/>
  <c r="G29" i="1"/>
  <c r="G27" i="1"/>
  <c r="G26" i="1"/>
  <c r="G24" i="1"/>
  <c r="G23" i="1"/>
  <c r="G19" i="1"/>
  <c r="G18" i="1"/>
  <c r="G17" i="1"/>
  <c r="G16" i="1"/>
  <c r="G15" i="1"/>
  <c r="G14" i="1"/>
  <c r="G13" i="1"/>
  <c r="G12" i="1"/>
  <c r="G11" i="1"/>
  <c r="G10" i="1"/>
  <c r="H20" i="1" s="1"/>
  <c r="H284" i="1" l="1"/>
  <c r="H30" i="1"/>
  <c r="G48" i="1"/>
  <c r="G52" i="1"/>
  <c r="G56" i="1"/>
  <c r="F65" i="1"/>
  <c r="G65" i="1" s="1"/>
  <c r="G96" i="1"/>
  <c r="G106" i="1"/>
  <c r="G112" i="1"/>
  <c r="F148" i="1"/>
  <c r="G148" i="1" s="1"/>
  <c r="H163" i="1"/>
  <c r="H263" i="1"/>
  <c r="H273" i="1"/>
  <c r="F121" i="1"/>
  <c r="G85" i="1"/>
  <c r="F123" i="1"/>
  <c r="G123" i="1" s="1"/>
  <c r="G87" i="1"/>
  <c r="F145" i="1"/>
  <c r="G145" i="1" s="1"/>
  <c r="G120" i="1"/>
  <c r="F149" i="1"/>
  <c r="G130" i="1"/>
  <c r="F131" i="1"/>
  <c r="G131" i="1" s="1"/>
  <c r="F125" i="1"/>
  <c r="G125" i="1" s="1"/>
  <c r="G89" i="1"/>
  <c r="G126" i="1"/>
  <c r="F127" i="1"/>
  <c r="G127" i="1" s="1"/>
  <c r="F147" i="1"/>
  <c r="G147" i="1" s="1"/>
  <c r="G128" i="1"/>
  <c r="F153" i="1"/>
  <c r="G153" i="1" s="1"/>
  <c r="G139" i="1"/>
  <c r="G47" i="1"/>
  <c r="G49" i="1"/>
  <c r="G51" i="1"/>
  <c r="G53" i="1"/>
  <c r="G84" i="1"/>
  <c r="G86" i="1"/>
  <c r="G88" i="1"/>
  <c r="G90" i="1"/>
  <c r="G92" i="1"/>
  <c r="G95" i="1"/>
  <c r="G97" i="1"/>
  <c r="G99" i="1"/>
  <c r="F100" i="1"/>
  <c r="G100" i="1" s="1"/>
  <c r="G101" i="1"/>
  <c r="G104" i="1"/>
  <c r="G110" i="1"/>
  <c r="G115" i="1"/>
  <c r="G133" i="1"/>
  <c r="F135" i="1"/>
  <c r="F152" i="1"/>
  <c r="G152" i="1" s="1"/>
  <c r="G164" i="1"/>
  <c r="G169" i="1"/>
  <c r="G174" i="1"/>
  <c r="F202" i="1"/>
  <c r="G202" i="1" s="1"/>
  <c r="F200" i="1"/>
  <c r="G200" i="1" s="1"/>
  <c r="F198" i="1"/>
  <c r="G198" i="1" s="1"/>
  <c r="G195" i="1"/>
  <c r="F201" i="1"/>
  <c r="G201" i="1" s="1"/>
  <c r="F204" i="1"/>
  <c r="F240" i="1"/>
  <c r="G236" i="1"/>
  <c r="F245" i="1"/>
  <c r="G245" i="1" s="1"/>
  <c r="G241" i="1"/>
  <c r="H315" i="1"/>
  <c r="H326" i="1"/>
  <c r="H229" i="1"/>
  <c r="H309" i="1"/>
  <c r="G310" i="1"/>
  <c r="H312" i="1" l="1"/>
  <c r="H238" i="1"/>
  <c r="F244" i="1"/>
  <c r="G244" i="1" s="1"/>
  <c r="G240" i="1"/>
  <c r="H173" i="1"/>
  <c r="H222" i="1"/>
  <c r="F150" i="1"/>
  <c r="G150" i="1" s="1"/>
  <c r="G149" i="1"/>
  <c r="F146" i="1"/>
  <c r="G146" i="1" s="1"/>
  <c r="H157" i="1" s="1"/>
  <c r="G121" i="1"/>
  <c r="H181" i="1"/>
  <c r="H168" i="1"/>
  <c r="G135" i="1"/>
  <c r="F136" i="1"/>
  <c r="G136" i="1" s="1"/>
  <c r="H118" i="1"/>
  <c r="H82" i="1"/>
  <c r="H246" i="1" l="1"/>
  <c r="G327" i="1"/>
  <c r="E121" i="1" s="1"/>
  <c r="H143" i="1"/>
  <c r="H242" i="1"/>
  <c r="E240" i="1" l="1"/>
  <c r="E149" i="1"/>
  <c r="E135" i="1"/>
  <c r="E146" i="1"/>
  <c r="H327" i="1"/>
  <c r="G328" i="1"/>
  <c r="E204" i="1"/>
  <c r="E318" i="1"/>
  <c r="E313" i="1"/>
  <c r="E311" i="1"/>
  <c r="E304" i="1"/>
  <c r="E303" i="1"/>
  <c r="E302" i="1"/>
  <c r="E301" i="1"/>
  <c r="E300" i="1"/>
  <c r="E299" i="1"/>
  <c r="E298" i="1"/>
  <c r="E297" i="1"/>
  <c r="E292" i="1"/>
  <c r="E291" i="1"/>
  <c r="E290" i="1"/>
  <c r="E288" i="1"/>
  <c r="E286" i="1"/>
  <c r="E283" i="1"/>
  <c r="E282" i="1"/>
  <c r="E281" i="1"/>
  <c r="E280" i="1"/>
  <c r="E279" i="1"/>
  <c r="E278" i="1"/>
  <c r="E277" i="1"/>
  <c r="E276" i="1"/>
  <c r="E271" i="1"/>
  <c r="E270" i="1"/>
  <c r="E269" i="1"/>
  <c r="E268" i="1"/>
  <c r="E267" i="1"/>
  <c r="E266" i="1"/>
  <c r="E265" i="1"/>
  <c r="E264" i="1"/>
  <c r="E253" i="1"/>
  <c r="E252" i="1"/>
  <c r="E251" i="1"/>
  <c r="E250" i="1"/>
  <c r="E237" i="1"/>
  <c r="E207" i="1"/>
  <c r="E196" i="1"/>
  <c r="E194" i="1"/>
  <c r="E193" i="1"/>
  <c r="E191" i="1"/>
  <c r="E190" i="1"/>
  <c r="E188" i="1"/>
  <c r="E187" i="1"/>
  <c r="E186" i="1"/>
  <c r="E185" i="1"/>
  <c r="E184" i="1"/>
  <c r="E183" i="1"/>
  <c r="E180" i="1"/>
  <c r="E179" i="1"/>
  <c r="E178" i="1"/>
  <c r="E176" i="1"/>
  <c r="E171" i="1"/>
  <c r="E166" i="1"/>
  <c r="E161" i="1"/>
  <c r="E159" i="1"/>
  <c r="E249" i="1"/>
  <c r="E248" i="1"/>
  <c r="E239" i="1"/>
  <c r="E233" i="1"/>
  <c r="E232" i="1"/>
  <c r="E231" i="1"/>
  <c r="E221" i="1"/>
  <c r="E220" i="1"/>
  <c r="E219" i="1"/>
  <c r="E217" i="1"/>
  <c r="E215" i="1"/>
  <c r="E211" i="1"/>
  <c r="E210" i="1"/>
  <c r="E132" i="1"/>
  <c r="E117" i="1"/>
  <c r="E116" i="1"/>
  <c r="E112" i="1"/>
  <c r="E109" i="1"/>
  <c r="E106" i="1"/>
  <c r="E103" i="1"/>
  <c r="E98" i="1"/>
  <c r="E96" i="1"/>
  <c r="E93" i="1"/>
  <c r="E81" i="1"/>
  <c r="E80" i="1"/>
  <c r="E78" i="1"/>
  <c r="E75" i="1"/>
  <c r="E73" i="1"/>
  <c r="E71" i="1"/>
  <c r="E69" i="1"/>
  <c r="E67" i="1"/>
  <c r="E34" i="1"/>
  <c r="E27" i="1"/>
  <c r="E23" i="1"/>
  <c r="E19" i="1"/>
  <c r="E18" i="1"/>
  <c r="E17" i="1"/>
  <c r="E16" i="1"/>
  <c r="E13" i="1"/>
  <c r="E11" i="1"/>
  <c r="E142" i="1"/>
  <c r="E141" i="1"/>
  <c r="E140" i="1"/>
  <c r="E21" i="1"/>
  <c r="E79" i="1"/>
  <c r="E77" i="1"/>
  <c r="E72" i="1"/>
  <c r="E66" i="1"/>
  <c r="E64" i="1"/>
  <c r="E56" i="1"/>
  <c r="E38" i="1"/>
  <c r="E37" i="1"/>
  <c r="E36" i="1"/>
  <c r="E33" i="1"/>
  <c r="E28" i="1"/>
  <c r="E26" i="1"/>
  <c r="E24" i="1"/>
  <c r="E15" i="1"/>
  <c r="E14" i="1"/>
  <c r="E12" i="1"/>
  <c r="E10" i="1"/>
  <c r="E43" i="1"/>
  <c r="E52" i="1"/>
  <c r="E59" i="1"/>
  <c r="E42" i="1"/>
  <c r="E46" i="1"/>
  <c r="E91" i="1"/>
  <c r="E58" i="1"/>
  <c r="E62" i="1"/>
  <c r="E129" i="1"/>
  <c r="E108" i="1"/>
  <c r="E137" i="1"/>
  <c r="E45" i="1"/>
  <c r="E122" i="1"/>
  <c r="E155" i="1"/>
  <c r="E148" i="1"/>
  <c r="E154" i="1"/>
  <c r="E206" i="1"/>
  <c r="E227" i="1"/>
  <c r="E260" i="1"/>
  <c r="E319" i="1"/>
  <c r="E209" i="1"/>
  <c r="E224" i="1"/>
  <c r="E235" i="1"/>
  <c r="E314" i="1"/>
  <c r="E325" i="1"/>
  <c r="E48" i="1"/>
  <c r="E55" i="1"/>
  <c r="E61" i="1"/>
  <c r="E44" i="1"/>
  <c r="E50" i="1"/>
  <c r="E54" i="1"/>
  <c r="E60" i="1"/>
  <c r="E124" i="1"/>
  <c r="E114" i="1"/>
  <c r="E29" i="1"/>
  <c r="E63" i="1"/>
  <c r="E151" i="1"/>
  <c r="E156" i="1"/>
  <c r="E189" i="1"/>
  <c r="E197" i="1"/>
  <c r="E208" i="1"/>
  <c r="E225" i="1"/>
  <c r="E258" i="1"/>
  <c r="E262" i="1"/>
  <c r="E324" i="1"/>
  <c r="E321" i="1"/>
  <c r="E199" i="1"/>
  <c r="E205" i="1"/>
  <c r="E212" i="1"/>
  <c r="E216" i="1"/>
  <c r="E226" i="1"/>
  <c r="E259" i="1"/>
  <c r="E308" i="1"/>
  <c r="E317" i="1"/>
  <c r="E322" i="1"/>
  <c r="E295" i="1"/>
  <c r="E316" i="1"/>
  <c r="E192" i="1"/>
  <c r="E213" i="1"/>
  <c r="E243" i="1"/>
  <c r="E307" i="1"/>
  <c r="E323" i="1"/>
  <c r="E203" i="1"/>
  <c r="E214" i="1"/>
  <c r="E218" i="1"/>
  <c r="E228" i="1"/>
  <c r="E261" i="1"/>
  <c r="E320" i="1"/>
  <c r="E257" i="1"/>
  <c r="E236" i="1"/>
  <c r="E195" i="1"/>
  <c r="E245" i="1"/>
  <c r="E202" i="1"/>
  <c r="E169" i="1"/>
  <c r="E133" i="1"/>
  <c r="E101" i="1"/>
  <c r="E95" i="1"/>
  <c r="E86" i="1"/>
  <c r="E49" i="1"/>
  <c r="E147" i="1"/>
  <c r="E125" i="1"/>
  <c r="E145" i="1"/>
  <c r="E241" i="1"/>
  <c r="E115" i="1"/>
  <c r="E100" i="1"/>
  <c r="E92" i="1"/>
  <c r="E51" i="1"/>
  <c r="E128" i="1"/>
  <c r="E130" i="1"/>
  <c r="E85" i="1"/>
  <c r="E310" i="1"/>
  <c r="E201" i="1"/>
  <c r="E198" i="1"/>
  <c r="E110" i="1"/>
  <c r="E99" i="1"/>
  <c r="E90" i="1"/>
  <c r="E53" i="1"/>
  <c r="E153" i="1"/>
  <c r="E126" i="1"/>
  <c r="E123" i="1"/>
  <c r="E200" i="1"/>
  <c r="E174" i="1"/>
  <c r="E164" i="1"/>
  <c r="E104" i="1"/>
  <c r="E97" i="1"/>
  <c r="E88" i="1"/>
  <c r="E84" i="1"/>
  <c r="E47" i="1"/>
  <c r="E139" i="1"/>
  <c r="E89" i="1"/>
  <c r="E120" i="1"/>
  <c r="E87" i="1"/>
  <c r="E244" i="1"/>
  <c r="E327" i="1" l="1"/>
  <c r="N95" i="5" l="1"/>
  <c r="P94" i="5" s="1"/>
  <c r="N92" i="5"/>
  <c r="N89" i="5"/>
  <c r="N88" i="5"/>
  <c r="P87" i="5" s="1"/>
  <c r="N80" i="5"/>
  <c r="N79" i="5"/>
  <c r="N78" i="5"/>
  <c r="N31" i="5"/>
  <c r="N30" i="5"/>
  <c r="N29" i="5"/>
  <c r="P77" i="5" l="1"/>
  <c r="P91" i="5"/>
  <c r="N97" i="5"/>
  <c r="F14" i="6" l="1"/>
  <c r="F13" i="6"/>
  <c r="F12" i="6"/>
  <c r="F11" i="6"/>
  <c r="G15" i="6" s="1"/>
  <c r="E57" i="5" s="1"/>
  <c r="F6" i="6"/>
  <c r="F5" i="6"/>
  <c r="F4" i="6"/>
  <c r="F3" i="6"/>
  <c r="G7" i="6" l="1"/>
  <c r="E37" i="5" s="1"/>
  <c r="F23" i="5"/>
  <c r="R23" i="5" s="1"/>
  <c r="F46" i="5"/>
  <c r="G45" i="5" l="1"/>
  <c r="R46" i="5"/>
  <c r="S45" i="5" s="1"/>
  <c r="F64" i="5"/>
  <c r="G63" i="5" s="1"/>
  <c r="F22" i="5"/>
  <c r="E88" i="5"/>
  <c r="F88" i="5" s="1"/>
  <c r="O88" i="5" s="1"/>
  <c r="E89" i="5"/>
  <c r="F89" i="5" s="1"/>
  <c r="O89" i="5" s="1"/>
  <c r="F37" i="5"/>
  <c r="R37" i="5" s="1"/>
  <c r="F54" i="5"/>
  <c r="R54" i="5" s="1"/>
  <c r="F53" i="5"/>
  <c r="R53" i="5" s="1"/>
  <c r="F52" i="5"/>
  <c r="R52" i="5" s="1"/>
  <c r="E50" i="5"/>
  <c r="F50" i="5" s="1"/>
  <c r="R50" i="5" s="1"/>
  <c r="F61" i="5"/>
  <c r="R61" i="5" s="1"/>
  <c r="F59" i="5"/>
  <c r="R59" i="5" s="1"/>
  <c r="E60" i="5"/>
  <c r="F60" i="5" s="1"/>
  <c r="R60" i="5" s="1"/>
  <c r="F57" i="5"/>
  <c r="F38" i="5"/>
  <c r="R38" i="5" s="1"/>
  <c r="E92" i="5"/>
  <c r="F92" i="5" s="1"/>
  <c r="O92" i="5" s="1"/>
  <c r="F49" i="5"/>
  <c r="R49" i="5" s="1"/>
  <c r="S48" i="5" s="1"/>
  <c r="F85" i="5"/>
  <c r="F43" i="5"/>
  <c r="R43" i="5" s="1"/>
  <c r="F41" i="5"/>
  <c r="R41" i="5" s="1"/>
  <c r="E95" i="5"/>
  <c r="F95" i="5" s="1"/>
  <c r="G94" i="5" s="1"/>
  <c r="E75" i="5"/>
  <c r="F75" i="5" s="1"/>
  <c r="F15" i="5"/>
  <c r="R15" i="5" s="1"/>
  <c r="F14" i="5"/>
  <c r="E80" i="5"/>
  <c r="F80" i="5" s="1"/>
  <c r="O80" i="5" s="1"/>
  <c r="E78" i="5"/>
  <c r="F78" i="5" s="1"/>
  <c r="O78" i="5" s="1"/>
  <c r="E79" i="5"/>
  <c r="F79" i="5" s="1"/>
  <c r="O79" i="5" s="1"/>
  <c r="E26" i="5"/>
  <c r="F26" i="5" s="1"/>
  <c r="R26" i="5" s="1"/>
  <c r="E19" i="5"/>
  <c r="F19" i="5" s="1"/>
  <c r="R19" i="5" s="1"/>
  <c r="S18" i="5" s="1"/>
  <c r="C32" i="5"/>
  <c r="E30" i="5"/>
  <c r="O30" i="5" s="1"/>
  <c r="E31" i="5"/>
  <c r="O31" i="5" s="1"/>
  <c r="E32" i="5"/>
  <c r="O32" i="5" s="1"/>
  <c r="C31" i="5"/>
  <c r="C30" i="5"/>
  <c r="F30" i="5" s="1"/>
  <c r="P30" i="5" s="1"/>
  <c r="R30" i="5" s="1"/>
  <c r="C29" i="5"/>
  <c r="F29" i="5" s="1"/>
  <c r="G122" i="5"/>
  <c r="G13" i="5" l="1"/>
  <c r="R14" i="5"/>
  <c r="S13" i="5" s="1"/>
  <c r="G74" i="5"/>
  <c r="O75" i="5"/>
  <c r="G84" i="5"/>
  <c r="O85" i="5"/>
  <c r="P84" i="5" s="1"/>
  <c r="G56" i="5"/>
  <c r="R57" i="5"/>
  <c r="S56" i="5" s="1"/>
  <c r="G21" i="5"/>
  <c r="R22" i="5"/>
  <c r="S21" i="5" s="1"/>
  <c r="P29" i="5"/>
  <c r="S36" i="5"/>
  <c r="G25" i="5"/>
  <c r="S25" i="5"/>
  <c r="G87" i="5"/>
  <c r="G36" i="5"/>
  <c r="G48" i="5"/>
  <c r="G91" i="5"/>
  <c r="G18" i="5"/>
  <c r="G77" i="5"/>
  <c r="F31" i="5"/>
  <c r="P31" i="5" s="1"/>
  <c r="R31" i="5" s="1"/>
  <c r="F32" i="5"/>
  <c r="P32" i="5" s="1"/>
  <c r="R32" i="5" s="1"/>
  <c r="G127" i="5"/>
  <c r="I36" i="2"/>
  <c r="I34" i="2"/>
  <c r="I33" i="2"/>
  <c r="I32" i="2"/>
  <c r="I31" i="2"/>
  <c r="I28" i="2"/>
  <c r="E42" i="5"/>
  <c r="F42" i="5" s="1"/>
  <c r="R42" i="5" s="1"/>
  <c r="S40" i="5" s="1"/>
  <c r="G40" i="5" l="1"/>
  <c r="R66" i="5"/>
  <c r="R29" i="5"/>
  <c r="S28" i="5" s="1"/>
  <c r="Q28" i="5"/>
  <c r="Q66" i="5" s="1"/>
  <c r="P74" i="5"/>
  <c r="P97" i="5" s="1"/>
  <c r="O97" i="5"/>
  <c r="G28" i="5"/>
  <c r="G66" i="5"/>
  <c r="G97" i="5"/>
  <c r="I37" i="2"/>
  <c r="G67" i="5" l="1"/>
  <c r="E104" i="5"/>
  <c r="E107" i="5" s="1"/>
  <c r="G107" i="5" s="1"/>
  <c r="F105" i="5"/>
  <c r="F107" i="5" s="1"/>
  <c r="G124" i="5" l="1"/>
  <c r="G129" i="5" s="1"/>
  <c r="C44" i="3"/>
  <c r="C45" i="3"/>
  <c r="I11" i="2"/>
  <c r="C43" i="3"/>
  <c r="C34" i="3"/>
  <c r="C23" i="3"/>
  <c r="C28" i="3"/>
  <c r="C19" i="3"/>
  <c r="C12" i="3"/>
  <c r="C11" i="3" l="1"/>
  <c r="C29" i="3"/>
  <c r="C39" i="3"/>
  <c r="C37" i="3"/>
  <c r="C46" i="3"/>
  <c r="C10" i="3"/>
  <c r="D9" i="3" s="1"/>
  <c r="C36" i="3"/>
  <c r="C38" i="3"/>
  <c r="C32" i="3"/>
  <c r="C40" i="3"/>
  <c r="C33" i="3"/>
  <c r="C35" i="3"/>
  <c r="C18" i="3"/>
  <c r="D17" i="3" s="1"/>
  <c r="E17" i="3" s="1"/>
  <c r="F17" i="3" s="1"/>
  <c r="I9" i="2"/>
  <c r="C47" i="3"/>
  <c r="C51" i="3"/>
  <c r="C27" i="3"/>
  <c r="C50" i="3"/>
  <c r="D49" i="3" s="1"/>
  <c r="E49" i="3" s="1"/>
  <c r="F49" i="3" s="1"/>
  <c r="I7" i="2"/>
  <c r="D42" i="3" l="1"/>
  <c r="C15" i="3"/>
  <c r="D14" i="3" s="1"/>
  <c r="E14" i="3" s="1"/>
  <c r="F14" i="3" s="1"/>
  <c r="E42" i="3"/>
  <c r="F42" i="3"/>
  <c r="D31" i="3"/>
  <c r="E31" i="3" s="1"/>
  <c r="F31" i="3" s="1"/>
  <c r="E9" i="3"/>
  <c r="C26" i="3"/>
  <c r="D25" i="3" s="1"/>
  <c r="E25" i="3" s="1"/>
  <c r="F25" i="3" s="1"/>
  <c r="C22" i="3" l="1"/>
  <c r="D21" i="3" s="1"/>
  <c r="I8" i="2"/>
  <c r="I10" i="2" s="1"/>
  <c r="I24" i="2" s="1"/>
  <c r="F9" i="3"/>
  <c r="I14" i="2" l="1"/>
  <c r="I15" i="2" s="1"/>
  <c r="I17" i="2" s="1"/>
  <c r="I39" i="2" s="1"/>
  <c r="E21" i="3"/>
  <c r="D54" i="3"/>
  <c r="F21" i="3" l="1"/>
  <c r="F54" i="3" s="1"/>
  <c r="E54" i="3"/>
  <c r="S66" i="5"/>
</calcChain>
</file>

<file path=xl/sharedStrings.xml><?xml version="1.0" encoding="utf-8"?>
<sst xmlns="http://schemas.openxmlformats.org/spreadsheetml/2006/main" count="1545" uniqueCount="573">
  <si>
    <t>RENCANA ANGGARAN BIAYA</t>
  </si>
  <si>
    <t>NO</t>
  </si>
  <si>
    <t>URAIAN</t>
  </si>
  <si>
    <t>VOL</t>
  </si>
  <si>
    <t>SAT</t>
  </si>
  <si>
    <t>Bobot %</t>
  </si>
  <si>
    <t>I</t>
  </si>
  <si>
    <t>PEKERJAAN PERSIAPAN</t>
  </si>
  <si>
    <t>Pekerjaan Pengukuran</t>
  </si>
  <si>
    <t>Pekerjaan Pembersihan Lahan</t>
  </si>
  <si>
    <t>Pekerjaan Bongkaran Rumah</t>
  </si>
  <si>
    <t>Pekerjaan Pasang Bouwplank</t>
  </si>
  <si>
    <t>Pekerjaan Mobilisasi Pegawai</t>
  </si>
  <si>
    <t>Pekerjaan Air Kerja &amp; Listrik Sementara</t>
  </si>
  <si>
    <t>Pekerjaan Direksi Keet (tukang dan matrial)</t>
  </si>
  <si>
    <t>Pekerjaan Buang Berangkal</t>
  </si>
  <si>
    <t>Pekerjaan Keamanan Proyek</t>
  </si>
  <si>
    <t>m1</t>
  </si>
  <si>
    <t>m2</t>
  </si>
  <si>
    <t>ls</t>
  </si>
  <si>
    <t>m3</t>
  </si>
  <si>
    <t>II</t>
  </si>
  <si>
    <t>PEKERJAAN GALIAN DAN URUGAN</t>
  </si>
  <si>
    <t>Pekerjaan Galian Pondasi Batu Kali</t>
  </si>
  <si>
    <t>a. Bangunan</t>
  </si>
  <si>
    <t>b. Pagar</t>
  </si>
  <si>
    <t>Pekerjaan Galian Pondasi Setempat</t>
  </si>
  <si>
    <t>a. Poer beton</t>
  </si>
  <si>
    <t>b. Titik Strauz dia. 30 cm sampai tanah keras</t>
  </si>
  <si>
    <t>Pekerjaan Urugan Pasir Bawah Pondasi</t>
  </si>
  <si>
    <t>Pekerjaan Galian Saluran + Pasang Buis Beton</t>
  </si>
  <si>
    <t>III</t>
  </si>
  <si>
    <t>PEKERJAAN PONDASI</t>
  </si>
  <si>
    <t>Pekerjaan Pondasi Batu Kali</t>
  </si>
  <si>
    <t>Pekerjaan Pondasi Beton Strauz</t>
  </si>
  <si>
    <t>a. Poer Beton 130/60</t>
  </si>
  <si>
    <t>b. Poer Beton 60/60</t>
  </si>
  <si>
    <t>c. Beton Strauz dia. 30 cm sampai tanah keras</t>
  </si>
  <si>
    <t>IV</t>
  </si>
  <si>
    <t>PEKERJAAN BETON BERTULANG</t>
  </si>
  <si>
    <t>Lantai Dasar</t>
  </si>
  <si>
    <t>Pekerjaan Sloof 20/30</t>
  </si>
  <si>
    <t>Pekerjaan Sloof 15/25</t>
  </si>
  <si>
    <t>Pekerjaan Sloof 20/45</t>
  </si>
  <si>
    <t>Pekerjaan Sloof 15/25 pagar</t>
  </si>
  <si>
    <t>Pekerjaan Kolom K1 35/35</t>
  </si>
  <si>
    <t>Pekerjaan Kolom K2 35/35</t>
  </si>
  <si>
    <t>Pekerjaan Kolom K3 20/40</t>
  </si>
  <si>
    <t>Pekerjaan Kolom K4 20/40</t>
  </si>
  <si>
    <t>Pekerjaan Kolom K5 20/40</t>
  </si>
  <si>
    <t>Pekerjaan Kolom K6 20/40</t>
  </si>
  <si>
    <t>Pekerjaan Kolom K7 20/40</t>
  </si>
  <si>
    <t>Pekerjaan Kolom K8 20/35</t>
  </si>
  <si>
    <t>Pekerjaan Kolom K9 20/35</t>
  </si>
  <si>
    <t>Pekerjaan Kolom KP 15/20</t>
  </si>
  <si>
    <t>Pekerjaan Kolom KP 15/20 pagar</t>
  </si>
  <si>
    <t>-</t>
  </si>
  <si>
    <t>ttk</t>
  </si>
  <si>
    <t>Pekerjaan Steger</t>
  </si>
  <si>
    <t>Pekerjaan Plat Lantai Beton t = 12 cm</t>
  </si>
  <si>
    <t>Pekerjaan Kanopi Beton</t>
  </si>
  <si>
    <t>Pekerjaan Ring Blok 15/20 pagar</t>
  </si>
  <si>
    <t>Pekerjaan Meja Beton Dapur</t>
  </si>
  <si>
    <t>Lantai 2</t>
  </si>
  <si>
    <t>Pekerjaan Kolom K10 30/30</t>
  </si>
  <si>
    <t>Pekerjaan Kolom K11 30/30</t>
  </si>
  <si>
    <t>Pekerjaan Kolom K13 20/35</t>
  </si>
  <si>
    <t>Pekerjaan Kolom K14 20/40</t>
  </si>
  <si>
    <t>Pekerjaan Kolom K15 20/35</t>
  </si>
  <si>
    <t>Pekerjaan Kolom K16 20/30</t>
  </si>
  <si>
    <t>Lantai 3</t>
  </si>
  <si>
    <t>Pekerjaan Kolom K17 20/30</t>
  </si>
  <si>
    <t>Pekerjaan Kolom K20 15/30</t>
  </si>
  <si>
    <t>Pekerjaan Kolom K19 20/20</t>
  </si>
  <si>
    <t>Pekerjaan Kolom K18 20/25</t>
  </si>
  <si>
    <t>Pekerjaan Balok A 20/40</t>
  </si>
  <si>
    <t>Pekerjaan Balok B 20/40</t>
  </si>
  <si>
    <t>Pekerjaan Balok BT 20/35</t>
  </si>
  <si>
    <t>Pekerjaan Balok C 20/35</t>
  </si>
  <si>
    <t>Pekerjaan Balok D 13/35</t>
  </si>
  <si>
    <t>Pekerjaan Balok E 13/35</t>
  </si>
  <si>
    <t>Pekerjaan Balok F 20/35</t>
  </si>
  <si>
    <t>Pekerjaan Balok H 13/40</t>
  </si>
  <si>
    <t>Pekerjaan Balok J 13/40</t>
  </si>
  <si>
    <t>Pekerjaan Balok K 13/40</t>
  </si>
  <si>
    <t>Pekerjaan Balok KS 13/25</t>
  </si>
  <si>
    <t>Pekerjaan Balok L 13/35</t>
  </si>
  <si>
    <t>Pekerjaan Balok M 13/40</t>
  </si>
  <si>
    <t>Pekerjaan Balok B 20/35</t>
  </si>
  <si>
    <t>Pekerjaan Balok J 13/25</t>
  </si>
  <si>
    <t>Pekerjaan Balok K 13/25</t>
  </si>
  <si>
    <t>Pekerjaan Balok N 13/40</t>
  </si>
  <si>
    <t>Pekerjaan Balok O 13/30</t>
  </si>
  <si>
    <t>Pekerjaan Balok P 13/40</t>
  </si>
  <si>
    <t>Pekerjaan Balok Q 13/30</t>
  </si>
  <si>
    <t>Pekerjaan Talang Beton t = 12 cm</t>
  </si>
  <si>
    <t>Pekerjaan Balok CA 20/35</t>
  </si>
  <si>
    <t>Lantai 4</t>
  </si>
  <si>
    <t>Pekerjaan Balok AA 13/30</t>
  </si>
  <si>
    <t>Pekerjaan Balok BA 13/30</t>
  </si>
  <si>
    <t>Pekerjaan Balok CA 13/25</t>
  </si>
  <si>
    <t>Pekerjaan Waterproof Lantai Beton</t>
  </si>
  <si>
    <t>V</t>
  </si>
  <si>
    <t>PEKERJAAN PASANGAN DINDING</t>
  </si>
  <si>
    <t>Pekerjaan Pas Dinding Bata Lt.Dasar</t>
  </si>
  <si>
    <t>Pekerjaan Plesteran + Acian Lt.Dasar</t>
  </si>
  <si>
    <t>Pekerjaan Pas Dinding Bata Lt.2</t>
  </si>
  <si>
    <t>Pekerjaan Plesteran + Acian Lt.2</t>
  </si>
  <si>
    <t>Pekerjaan Pas Dinding Bata Lt.3</t>
  </si>
  <si>
    <t>Pekerjaan Plesteran + Acian Lt.3</t>
  </si>
  <si>
    <t>Pekerjaan Pas Dinding Bata Lt.4</t>
  </si>
  <si>
    <t>Pekerjaan Plesteran + Acian Lt.4</t>
  </si>
  <si>
    <t>Pekerjaan Batu Alam Susun Sirih (Depan)</t>
  </si>
  <si>
    <t>Pekerjaan Batu Alam Susun Sirih (Samping)</t>
  </si>
  <si>
    <t>Pekerjaan Glassblok Lt.4</t>
  </si>
  <si>
    <t>VI</t>
  </si>
  <si>
    <t>PEKERJAAN KUSEN PINTU DAN JENDELA</t>
  </si>
  <si>
    <t>unit</t>
  </si>
  <si>
    <t>Pekerjaan Pintu P1 Framless</t>
  </si>
  <si>
    <t>Pekerjaan Kusen Pintu P2 ex. Kayu Kamper</t>
  </si>
  <si>
    <t>Pekerjaan Kusen Pintu P2' ex. Kayu Kamper</t>
  </si>
  <si>
    <t>Pekerjaan Kusen Pintu P3 ex. Kayu Kamper</t>
  </si>
  <si>
    <t>Pekerjaan Kusen Pintu P4 ex. Almunium 3"</t>
  </si>
  <si>
    <t>Pekerjaan Kusen Pintu Folding P5 ex. Almunium 3"</t>
  </si>
  <si>
    <t>Pekerjaan Kusen Pintu Folding P5' ex. Almunium 3"</t>
  </si>
  <si>
    <t>Pekerjaan Kusen dan Pintu PB1 ex. Besi Hollow &amp; Plat</t>
  </si>
  <si>
    <t>Pekerjaan Kusen dan Pintu PB2 ex. Besi Hollow &amp; Plat</t>
  </si>
  <si>
    <t>Pekerjaan Kusen dan Pintu PB3 ex. Besi Hollow &amp; Plat</t>
  </si>
  <si>
    <t>Pekerjaan Jendela Framless J1 ex. Kaca 9 mm</t>
  </si>
  <si>
    <t>Pekerjaan Jendela Framless J1' ex. Kaca 9 mm</t>
  </si>
  <si>
    <t>Pekerjaan Kusen Jendela J2 ex. Almunium 3"</t>
  </si>
  <si>
    <t>Pekerjaan Kusen Jendela J3 ex. Almunium 3"</t>
  </si>
  <si>
    <t>Pekerjaan Jendela Framless J4 ex. Kaca 9 mm, tinggi 3 m</t>
  </si>
  <si>
    <t>Pekerjaan Kusen Jendela J5 ex. Almunium 3"</t>
  </si>
  <si>
    <t>Pekerjaan Jendela Framless J6 ex. Kaca 9 mm</t>
  </si>
  <si>
    <t>Pekerjaan Kusen Jendela J7 ex. Almunium 3"</t>
  </si>
  <si>
    <t>Pekerjaan Kusen Jendela J8 ex. Almunium 3"</t>
  </si>
  <si>
    <t>Pekerjaan Kusen Jendela J9 ex. Almunium 3"</t>
  </si>
  <si>
    <t>Pekerjaan Pintu Jendela Framless PJ1 ex. Kaca 9 mm</t>
  </si>
  <si>
    <t>Pekerjaan Kusen Pintu Lipat ex. Almunium</t>
  </si>
  <si>
    <t>Pekerjaan Daun Pintu P2 ex. Kayu Kamper</t>
  </si>
  <si>
    <t>Pekerjaan Daun Pintu P2' ex. Kayu Kamper</t>
  </si>
  <si>
    <t>Pekerjaan Daun Pintu P3  ex. Kayu Kamper</t>
  </si>
  <si>
    <t>Pekerjaan Daun Pintu P4 ex. Almunium Kaca</t>
  </si>
  <si>
    <t>Pekerjaan Daun Pintu P5 ex. Almunium Kaca</t>
  </si>
  <si>
    <t>Pekerjaan Rel Geser Daun Pintu P5</t>
  </si>
  <si>
    <t>Pekerjaan Daun Pintu P5' ex. Almunium Kaca</t>
  </si>
  <si>
    <t>Pekerjaan Rel Geser Daun Pintu P5'</t>
  </si>
  <si>
    <t>Pekerjaan Daun Jendela J2 ex. Almunium Kaca</t>
  </si>
  <si>
    <t>Pekerjaan Daun Jendela J3 ex. Almunium Kaca</t>
  </si>
  <si>
    <t>Pekerjaan Daun Jendela J5 ex. Almunium Kaca</t>
  </si>
  <si>
    <t>Pekerjaan Daun Jendela J7 ex. Almunium Kaca</t>
  </si>
  <si>
    <t>Pekerjaan Daun Jendela J8 ex. Almunium Kaca</t>
  </si>
  <si>
    <t>Pekerjaan Daun Jendela J9 ex. Almunium Kaca</t>
  </si>
  <si>
    <t>Pekerjaan Kaca Bening Polos 5 mm</t>
  </si>
  <si>
    <t>Pekerjaan Kunci + Handle Pintu</t>
  </si>
  <si>
    <t>Pekerjaan Engsel Pintu Kayu</t>
  </si>
  <si>
    <t>VII</t>
  </si>
  <si>
    <t>PEKERJAAN ATAP</t>
  </si>
  <si>
    <t>Pekerjaan Ragka Atap Baja Ringan Zyncallum</t>
  </si>
  <si>
    <t>Pekerjaan Genteng Beton Datar ex. M Class</t>
  </si>
  <si>
    <t>Pekerjaan Pasang Bubungan</t>
  </si>
  <si>
    <t>Pekerjaan Pasang Lisplank GRC</t>
  </si>
  <si>
    <t>Pekerjaan Pasang Kaca Skylight 6 mm</t>
  </si>
  <si>
    <t>VIII</t>
  </si>
  <si>
    <t>PEKERJAAN PLAFOND</t>
  </si>
  <si>
    <t>Pekerjaan Plafond Gypsump Lt.Dasar</t>
  </si>
  <si>
    <t>Pekerjaan Plafond GRC Km Lt.Dasar</t>
  </si>
  <si>
    <t>Pekerjaan List Gypsump Lt.Dasar</t>
  </si>
  <si>
    <t>Pekerjaan Plafond Gypsump Lt.2</t>
  </si>
  <si>
    <t>Pekerjaan Plafond GRC Km Lt.2</t>
  </si>
  <si>
    <t>Pekerjaan List Gypsump Lt.2</t>
  </si>
  <si>
    <t>Pekerjaan Plafond Gypsump Lt.3</t>
  </si>
  <si>
    <t>Pekerjaan Plafond GRC Lt.3</t>
  </si>
  <si>
    <t>Pekerjaan List Gypsump Lt.3</t>
  </si>
  <si>
    <t>Pekerjaan Plafond Gypsump Lt.4</t>
  </si>
  <si>
    <t>Pekerjaan Plafond GRC Lt.4</t>
  </si>
  <si>
    <t>Pekerjaan List Gypsump Lt.4</t>
  </si>
  <si>
    <t>IX</t>
  </si>
  <si>
    <t>PEKERJAAN ACCESSORIES DAN LAIN-LAIN</t>
  </si>
  <si>
    <t>Pekerjaan Relling Tangga</t>
  </si>
  <si>
    <t>Pekerjaan Relling Balkon</t>
  </si>
  <si>
    <t>Pekerjaan Tangga Puter Service</t>
  </si>
  <si>
    <t>Pekerjaan Atap Polycarbonat Lt.4</t>
  </si>
  <si>
    <t>Pekerjaan Plat Besi Bolongan Dak 70x70 cm</t>
  </si>
  <si>
    <t>Pekerjaan Pintu Plat Besi Shaff 60x90 cm</t>
  </si>
  <si>
    <t>X</t>
  </si>
  <si>
    <t>PEKERJAAN INSTALASI AIR DAN SANITASI</t>
  </si>
  <si>
    <t>Pekerjaan Instalasi Air Bersih</t>
  </si>
  <si>
    <t>1. Tiang Torn Air T = 1 m</t>
  </si>
  <si>
    <t>2. Torn Air 800 ltr</t>
  </si>
  <si>
    <t>3. Pipa 1"</t>
  </si>
  <si>
    <t>4. Pipa 3/4"</t>
  </si>
  <si>
    <t>5. Pipa 1/2"</t>
  </si>
  <si>
    <t>6. Pipa Air Panas 1/2"</t>
  </si>
  <si>
    <t>7. Kran Air</t>
  </si>
  <si>
    <t>8. Kran Air Cuci Piring</t>
  </si>
  <si>
    <t>9. Kran + Shower</t>
  </si>
  <si>
    <t>10. WC duduk toto cw 660</t>
  </si>
  <si>
    <t>11. WC Jongkok INA</t>
  </si>
  <si>
    <t>12. Zing Cuci Piring</t>
  </si>
  <si>
    <t>13. Jetwasher</t>
  </si>
  <si>
    <t>Pekerjaan Instalasi Air Kotor</t>
  </si>
  <si>
    <t>1. Pipa 4"</t>
  </si>
  <si>
    <t>2. Pipa 3"</t>
  </si>
  <si>
    <t>3. Pipa 2,5"</t>
  </si>
  <si>
    <t>4. Floor Drain</t>
  </si>
  <si>
    <t>5. Roof Drain</t>
  </si>
  <si>
    <t>6. Septictank</t>
  </si>
  <si>
    <t>7. Sumur Resapan</t>
  </si>
  <si>
    <t>XI</t>
  </si>
  <si>
    <t>PEKERJAAN PENGECETAN</t>
  </si>
  <si>
    <t>Pekerjaan Cat Dinding Vinilex</t>
  </si>
  <si>
    <t>Pekerjaan Cat Dinding Luar</t>
  </si>
  <si>
    <t>Pekerjaan Cat Plafond</t>
  </si>
  <si>
    <t>Pekerjaan Cat Kusen</t>
  </si>
  <si>
    <t>Pekerjaan Cat Daun Pintu dan Jendela</t>
  </si>
  <si>
    <t>XII</t>
  </si>
  <si>
    <t>PEKERJAAN ELEKTRIKAL</t>
  </si>
  <si>
    <t>titik</t>
  </si>
  <si>
    <t>bh</t>
  </si>
  <si>
    <t>Titik Lampu + Saklar + Stop Kontak</t>
  </si>
  <si>
    <t>Stop Kontak + Saklar</t>
  </si>
  <si>
    <t>Lampu Downlight + Lampu</t>
  </si>
  <si>
    <t>Lampu Dinding Tangga</t>
  </si>
  <si>
    <t>Lampu Sorot Taman Luar</t>
  </si>
  <si>
    <t>Saklar TV</t>
  </si>
  <si>
    <t>Kabel TV</t>
  </si>
  <si>
    <t>Box MCB Lengkap</t>
  </si>
  <si>
    <t>XIII</t>
  </si>
  <si>
    <t>PEKERJAAN LANTAI/KERAMIK</t>
  </si>
  <si>
    <t>Pekerjaan Lantai Dasar Granite 60/60 ex. Garuda/Cina</t>
  </si>
  <si>
    <t>Pekerjaan List Granite 10 cm</t>
  </si>
  <si>
    <t>Pekerjaan Lantai 2 Granite 60/60 ex. Garuda/Cina</t>
  </si>
  <si>
    <t>Pekerjaan Lantai 3 Granite 60/60 ex. Garuda/Cina</t>
  </si>
  <si>
    <t>Pekerjaan Lantai 4 Keramik 40/40 ex. Platinium</t>
  </si>
  <si>
    <t>Pekerjaan Lantai Carport Keramik 40/40</t>
  </si>
  <si>
    <t>Pekerjaan Lantai Teras Granite 40/60 ex. Granitile Kasar</t>
  </si>
  <si>
    <t>Pekerjaan Lantai Balkon Granite 40/60 ex. Granitile Kasar</t>
  </si>
  <si>
    <t>Pekerjaan Lantai KM/WC 30/30 ex. Asia Tile</t>
  </si>
  <si>
    <t>Pekerjaan Dinding KM/WC 30/60, t = 2.40 cm</t>
  </si>
  <si>
    <t>Pekerjaan Lantai R.Cuci Keramik 40/40</t>
  </si>
  <si>
    <t>Pekerjaan Meja Dapur Granite 60/60 ex. Garuda</t>
  </si>
  <si>
    <t>Pekerjaan Paving Blok Parkir</t>
  </si>
  <si>
    <t>TOTAL</t>
  </si>
  <si>
    <t>DIBULATKAN</t>
  </si>
  <si>
    <t>Catatan :</t>
  </si>
  <si>
    <t>Dibuat Oleh :</t>
  </si>
  <si>
    <t>8. Saluran/Parit</t>
  </si>
  <si>
    <t>NAMA PROYEK        : Pembangunan Rumah Tinggal</t>
  </si>
  <si>
    <t>PEMILIK PROYEK      : Blackelly &amp; Inficto</t>
  </si>
  <si>
    <t>LOKASI                       : Cibaduyut - Bandung</t>
  </si>
  <si>
    <t>HARGA SATUAN (Rp.)</t>
  </si>
  <si>
    <t>JUMLAH (Rp.)</t>
  </si>
  <si>
    <t>Lampu Strip 60 cm</t>
  </si>
  <si>
    <t>Pintu panel kayu kamper samarinda oven</t>
  </si>
  <si>
    <t>kaca susu</t>
  </si>
  <si>
    <t>ex giga steel</t>
  </si>
  <si>
    <t>M class natural</t>
  </si>
  <si>
    <t>ex mowilex</t>
  </si>
  <si>
    <t>KETERANGAN</t>
  </si>
  <si>
    <t>estimasi Luas bangunan eksisting 121m2</t>
  </si>
  <si>
    <t>ex solid, belleza</t>
  </si>
  <si>
    <t>ex lokal</t>
  </si>
  <si>
    <t>ex jayaboard,elephant</t>
  </si>
  <si>
    <t>Besi hollow + handrail kayu</t>
  </si>
  <si>
    <t>ex vinilex</t>
  </si>
  <si>
    <t>ex panasonic</t>
  </si>
  <si>
    <t>ex pentalux</t>
  </si>
  <si>
    <t>SUB TOTAL</t>
  </si>
  <si>
    <t>ex platinum</t>
  </si>
  <si>
    <t>iuran lingkungan, LSM</t>
  </si>
  <si>
    <t>Estimasi kedalaman per titik 6m</t>
  </si>
  <si>
    <t>Kaca tempered 10mm acc ex dekkson</t>
  </si>
  <si>
    <t>Besi hollow + handrail besi</t>
  </si>
  <si>
    <t>SWA-RNA KONSTRUKSI</t>
  </si>
  <si>
    <t>ARIEF WIDJANANTO</t>
  </si>
  <si>
    <t>Bandung,     10 Mei 2016</t>
  </si>
  <si>
    <t>- Harga satuan sudah termasuk jasa pelaksana</t>
  </si>
  <si>
    <t>- Belum termasuk PPN</t>
  </si>
  <si>
    <t>Alumunium ex alexindo powder coating putih</t>
  </si>
  <si>
    <t>LUAS BANGUNAN    : 386,87 m2 + 24,4 m2 (1/5 dari 122 m2 parkiran)</t>
  </si>
  <si>
    <t>Besi siku 4cm</t>
  </si>
  <si>
    <t>ex pinguin</t>
  </si>
  <si>
    <t>air panas dingin,ex cina</t>
  </si>
  <si>
    <t>ex washer</t>
  </si>
  <si>
    <t>pas. Bata</t>
  </si>
  <si>
    <t>buis beton tanam</t>
  </si>
  <si>
    <t>ex mowilex cendana/vinilex</t>
  </si>
  <si>
    <t>kaca tempered</t>
  </si>
  <si>
    <t>Kayu kamper samarinda oven</t>
  </si>
  <si>
    <t>Rangka besi hollow</t>
  </si>
  <si>
    <t>REKAPITULASI ANGGARAN BIAYA</t>
  </si>
  <si>
    <t>A</t>
  </si>
  <si>
    <t xml:space="preserve"> Rp.</t>
  </si>
  <si>
    <t>B</t>
  </si>
  <si>
    <t>PEKERJAAN STRUKTUR</t>
  </si>
  <si>
    <t>C</t>
  </si>
  <si>
    <t>PEKERJAAN ARSITEKTUR &amp; ME</t>
  </si>
  <si>
    <t>TOTAL PEKERJAAN BANGUNAN</t>
  </si>
  <si>
    <t>D</t>
  </si>
  <si>
    <t>JUMLAH BIAYA KONSTRUKSI . ………………… Rp.</t>
  </si>
  <si>
    <t>TOTAL BIAYA . ………………… Rp.</t>
  </si>
  <si>
    <t>DIBULATKAN . ………………… Rp.</t>
  </si>
  <si>
    <t>SUMMARY</t>
  </si>
  <si>
    <t>TOTAL LUAS LANTAI</t>
  </si>
  <si>
    <t>ESTIMASI BIAYA LAIN-LAIN</t>
  </si>
  <si>
    <t xml:space="preserve">IMB </t>
  </si>
  <si>
    <t xml:space="preserve">Pek. Sumur Bor </t>
  </si>
  <si>
    <t xml:space="preserve">Pengeboran </t>
  </si>
  <si>
    <t>m'</t>
  </si>
  <si>
    <t>Pipa casing &amp; instalasi luar</t>
  </si>
  <si>
    <t>Pompa jet pump grundfos</t>
  </si>
  <si>
    <t>Titik instalasi</t>
  </si>
  <si>
    <t>TOTAL BIAYA LENGKAP</t>
  </si>
  <si>
    <t>BLACKELLY &amp; INFICTO</t>
  </si>
  <si>
    <t>Lokasi :  CIBADUYUT BANDUNG</t>
  </si>
  <si>
    <t>Harga biaya konstruksi bangunan rata-rata (tidak termasuk halaman)</t>
  </si>
  <si>
    <t>Pas Listrik PLN  watt</t>
  </si>
  <si>
    <t>PEKERJAAN  HALAMAN</t>
  </si>
  <si>
    <t>Penambahan vol balok D menjadi 20/35</t>
  </si>
  <si>
    <t>Penambahan vol balok E menjadi 20/35</t>
  </si>
  <si>
    <t>Penambahan vol balok H menjadi 20/40</t>
  </si>
  <si>
    <t>Penambahan vol balok J menjadi 20/25</t>
  </si>
  <si>
    <t>Penambahan vol balok L menjadi 20/35</t>
  </si>
  <si>
    <t>Penambahan vol balok M menjadi 20/40</t>
  </si>
  <si>
    <t>Penambahan vol balok O menjadi 20/30</t>
  </si>
  <si>
    <t>Penambahan vol balok P menjadi 20/40</t>
  </si>
  <si>
    <t>Penambahan vol balok Q menjadi 20/30</t>
  </si>
  <si>
    <t>Penambahan vol balok BA menjadi 20/30</t>
  </si>
  <si>
    <t>Penambahan vol balok CA menjadi 20/25</t>
  </si>
  <si>
    <t>Penambahan tinggi pas bata lt dasar</t>
  </si>
  <si>
    <t>Penambahan Tinggi Plester + Acian lt dasar</t>
  </si>
  <si>
    <t>Penambahan tinggi pas bata lt 2</t>
  </si>
  <si>
    <t>Penambahan Tinggi Plester + Acian lt 2</t>
  </si>
  <si>
    <t>Penambahan tinggi pas bata lt 3</t>
  </si>
  <si>
    <t>Penambahan Tinggi Plester + Acian lt 3</t>
  </si>
  <si>
    <t>Penambahan tinggi pas bata lt 4</t>
  </si>
  <si>
    <t>Penambahan Tinggi Plester + Acian lt 4</t>
  </si>
  <si>
    <t>Penambahan vol cat dinding Vinilex</t>
  </si>
  <si>
    <t>Penambahan vol cat dinding Luar</t>
  </si>
  <si>
    <t>Penambahan Ketinggian Kolom</t>
  </si>
  <si>
    <t>15. Pas. Pompa dari ground tank ke rooftank 125 watt+phase control</t>
  </si>
  <si>
    <t xml:space="preserve">14. Pek. Groundtank 1000 ltr + dind bata </t>
  </si>
  <si>
    <t>Pekerjaan Pagar Pengaman Proyek Seng rangka kayu/bambu</t>
  </si>
  <si>
    <t>PEKERJAAN</t>
  </si>
  <si>
    <t>BIAYA</t>
  </si>
  <si>
    <t>JUMLAH</t>
  </si>
  <si>
    <t>Juni</t>
  </si>
  <si>
    <t>Juli</t>
  </si>
  <si>
    <t>Agustus</t>
  </si>
  <si>
    <t>September</t>
  </si>
  <si>
    <t>Oktober</t>
  </si>
  <si>
    <t>November</t>
  </si>
  <si>
    <t>Desember</t>
  </si>
  <si>
    <t>Januari</t>
  </si>
  <si>
    <t>Februari</t>
  </si>
  <si>
    <t>Pek. Persiapan</t>
  </si>
  <si>
    <t>Pek. Galian dan Urugan</t>
  </si>
  <si>
    <t>Pek. Pondasi</t>
  </si>
  <si>
    <t>Tahap 1</t>
  </si>
  <si>
    <t>Pek. Beton lantai dasar</t>
  </si>
  <si>
    <t>Pek. Beton lantai 2</t>
  </si>
  <si>
    <t>Pek. Beton lantai 3</t>
  </si>
  <si>
    <t>Pek. Beton lantai 4</t>
  </si>
  <si>
    <t>Pek. Atap</t>
  </si>
  <si>
    <t>Pek. Pas. Dinding lantai dasar</t>
  </si>
  <si>
    <t>Pek. Pas. Dinding lantai 2</t>
  </si>
  <si>
    <t>Pek. Pas. Dinding lantai 3</t>
  </si>
  <si>
    <t>Pek. Pas. Dinding lantai 4</t>
  </si>
  <si>
    <t>Pek. Instalasi air bersih</t>
  </si>
  <si>
    <t>Pek. Instalasi air kotor</t>
  </si>
  <si>
    <t>Pek. Plafond lantai dasar</t>
  </si>
  <si>
    <t>Pek. Plafond lantai 2</t>
  </si>
  <si>
    <t>Pek. Plafond lantai 3</t>
  </si>
  <si>
    <t>Pek. Plafond lantai 4</t>
  </si>
  <si>
    <t>Pek. Titik instalasi lampu saklar stop kontak</t>
  </si>
  <si>
    <t>Pek. Lantai lantai dasar</t>
  </si>
  <si>
    <t>Pek. Lantai lantai 3</t>
  </si>
  <si>
    <t>Pek. Lantai lantai 2</t>
  </si>
  <si>
    <t>Pek. Lantai lantai 4</t>
  </si>
  <si>
    <t>Pek. Kusen</t>
  </si>
  <si>
    <t>Pek. Armatur</t>
  </si>
  <si>
    <t>Pek. Saniter</t>
  </si>
  <si>
    <t>Pek. Pengecatan</t>
  </si>
  <si>
    <t>Pek. Lain-lain</t>
  </si>
  <si>
    <t>Tahap 2</t>
  </si>
  <si>
    <t>Tahap 3</t>
  </si>
  <si>
    <t>Tahap 4</t>
  </si>
  <si>
    <t>Tahap 5</t>
  </si>
  <si>
    <t>Tahap 6</t>
  </si>
  <si>
    <t>Tahap 7</t>
  </si>
  <si>
    <t>Tahap 8</t>
  </si>
  <si>
    <t>Disc</t>
  </si>
  <si>
    <t>STLH DISCOUNT</t>
  </si>
  <si>
    <t>Jumlah pembayaran termin terakhir dikurangi terlebih dahulu biaya retensi (pemeliharaan) sebesar 2.5% dari nilai kontrak</t>
  </si>
  <si>
    <t>Biaya retensi (pemeliharaan) akan dibayarkan sesudah masa pemeliharaan selesai ( 3 bulan)</t>
  </si>
  <si>
    <t>JADWAL DAN PENTAHAPAN</t>
  </si>
  <si>
    <t>REKAPITULASI PEKERJAAN TAMBAH KURANG</t>
  </si>
  <si>
    <t>PEKERJAAN TAMBAH</t>
  </si>
  <si>
    <t>No.</t>
  </si>
  <si>
    <t>Item Pekerjaan</t>
  </si>
  <si>
    <t>Volume</t>
  </si>
  <si>
    <t>Sat</t>
  </si>
  <si>
    <t>Harga sat</t>
  </si>
  <si>
    <t>Total</t>
  </si>
  <si>
    <t>Sub Total</t>
  </si>
  <si>
    <t>Rp.</t>
  </si>
  <si>
    <t>Update Maret 2017</t>
  </si>
  <si>
    <t>TOTAL PEKERJAAN TAMBAH</t>
  </si>
  <si>
    <t>PEKERJAAN KURANG</t>
  </si>
  <si>
    <t>TOTAL PEKERJAAN KURANG</t>
  </si>
  <si>
    <t>Rab awal</t>
  </si>
  <si>
    <t>Pek. Tambah</t>
  </si>
  <si>
    <t>Pek. Kurang</t>
  </si>
  <si>
    <t>Total (RAB awal + Pek.tambah - Pek.kurang)</t>
  </si>
  <si>
    <t>BIAYA TERKIRIM</t>
  </si>
  <si>
    <t>TERMIN</t>
  </si>
  <si>
    <t>TANGGAL/BULAN</t>
  </si>
  <si>
    <t>Total terbayar</t>
  </si>
  <si>
    <t>KEKURANGAN</t>
  </si>
  <si>
    <t>Termin ditahan selama masa pemeliharaan</t>
  </si>
  <si>
    <t>Kekurangan setelah dikurangi termin ditahan</t>
  </si>
  <si>
    <t>PEKERJAAN LANTAI</t>
  </si>
  <si>
    <t>PEKERJAAN SANITER</t>
  </si>
  <si>
    <t>Penambahan pembelian granit lantai 1</t>
  </si>
  <si>
    <t>Penambahan pembelian granit lantai 2</t>
  </si>
  <si>
    <t>Penambahan pembelian granit lantai 3</t>
  </si>
  <si>
    <t>Penambahan pembelian granit lantai 4</t>
  </si>
  <si>
    <t>Pek. Pas. Titik instalasi listrik AC</t>
  </si>
  <si>
    <t>Pek. AC</t>
  </si>
  <si>
    <t>Pek. Internet</t>
  </si>
  <si>
    <t>Pek. CCTV</t>
  </si>
  <si>
    <t>Pek. Pas. Titik instalasi</t>
  </si>
  <si>
    <t>PEKERJAAN INSTALASI AIR BERSIH</t>
  </si>
  <si>
    <t>Pek. Pipa air panas ripeng</t>
  </si>
  <si>
    <t>PEK.INSTALASI LISTRIK</t>
  </si>
  <si>
    <t>Kran + Shower</t>
  </si>
  <si>
    <t>WC duduk toto cw 660</t>
  </si>
  <si>
    <t>Jetwasher</t>
  </si>
  <si>
    <t>PEK. DINDING</t>
  </si>
  <si>
    <t>accessories (alat sambung)</t>
  </si>
  <si>
    <t>Pek. Keramik dinding km musholla</t>
  </si>
  <si>
    <t>Termin 1</t>
  </si>
  <si>
    <t>Termin 2</t>
  </si>
  <si>
    <t>Termin 3</t>
  </si>
  <si>
    <t>Termin 4</t>
  </si>
  <si>
    <t>Termin 5</t>
  </si>
  <si>
    <t>Termin 6</t>
  </si>
  <si>
    <t>Termin 7</t>
  </si>
  <si>
    <t>Update September 2017</t>
  </si>
  <si>
    <t>Termin 8</t>
  </si>
  <si>
    <t>Penggantian biaya sewa ruko</t>
  </si>
  <si>
    <t>PEK. LANTAI</t>
  </si>
  <si>
    <t>Pekerjaan Lantai  Keramik 40/40</t>
  </si>
  <si>
    <t>Pek. Batu sikat</t>
  </si>
  <si>
    <t>PEK. LAIN LAIN</t>
  </si>
  <si>
    <t>PEK. INSTALASI LISTRIK</t>
  </si>
  <si>
    <t>Pek. Instalasi AC</t>
  </si>
  <si>
    <t>PEK. HALAMAN</t>
  </si>
  <si>
    <t>PEK. INSTALASI AIR KOTOR</t>
  </si>
  <si>
    <t>septic tank</t>
  </si>
  <si>
    <t>Pek. Area pagar batas hotel</t>
  </si>
  <si>
    <t>Pek. Pondasi telapak</t>
  </si>
  <si>
    <t>btg</t>
  </si>
  <si>
    <t>Pek. Bongkar &amp; buang berangkal pagar hotel</t>
  </si>
  <si>
    <t>Pek. Pas. Besi unp 10x50 fin cat aep</t>
  </si>
  <si>
    <t>Pek. Peluran perkerasan halaman</t>
  </si>
  <si>
    <t>Pek. Instalasi penangkal petir</t>
  </si>
  <si>
    <t>PEK. WASTAFEL</t>
  </si>
  <si>
    <t>Pek. Pas. Wastafel gantung ex toto</t>
  </si>
  <si>
    <t>Pek. Pas. Pipa drain ac</t>
  </si>
  <si>
    <t>Pek. Pas. Kabel BC &amp; accessories</t>
  </si>
  <si>
    <t>Pek. Pas. Tiang spit</t>
  </si>
  <si>
    <t>Pek grounding (bor, pipa,accsrs)</t>
  </si>
  <si>
    <t>Pek. Pas. Granit dinding tampak 60x120</t>
  </si>
  <si>
    <t>Pek. Pas. Titik instalasi Internet + setting</t>
  </si>
  <si>
    <t>Pengembalian termin retensi</t>
  </si>
  <si>
    <t>Update november 2017</t>
  </si>
  <si>
    <t>Pek. Saluran air/parit depan (pek. pas.peluran+besi unp)</t>
  </si>
  <si>
    <t>Pek. Dinding partisi gypsum 2 lapis rangka hollow 30x60 (lt2)</t>
  </si>
  <si>
    <t>Pek. Pas. Stop kontak internet</t>
  </si>
  <si>
    <t>Pas. Pas.Granit Tampak motif marmer</t>
  </si>
  <si>
    <t>Granit 60x20 (motif marmer)</t>
  </si>
  <si>
    <t>Adukan Lemkra,alat sambung</t>
  </si>
  <si>
    <t>Ongkos pasang</t>
  </si>
  <si>
    <t>Steger</t>
  </si>
  <si>
    <t>Pas. Saluran / Parit</t>
  </si>
  <si>
    <t>Pek. Galian dan buangan</t>
  </si>
  <si>
    <t>Pek. Peluran pembentukan badan</t>
  </si>
  <si>
    <t>Pek. Plester &amp; acian</t>
  </si>
  <si>
    <t>Pek. Pas. Grill besi UNP</t>
  </si>
  <si>
    <t>VALIDASI</t>
  </si>
  <si>
    <t>Tidak Sesuai</t>
  </si>
  <si>
    <t>Titik AC total ada 8: Lt1=2, Lt2=3, Lt3=3</t>
  </si>
  <si>
    <t>Titik Internet total ada 16:  Lt1=4, Lt2=5, Lt3=6, Lt4=1</t>
  </si>
  <si>
    <t>Titik CCTV total ada 8:  Halaman=2, Lt1=3, Lt2=1, Lt3=1, Lt4=1</t>
  </si>
  <si>
    <t>Berganti Jenis Granite dari ukuran 60x60 ke 80x80, biaya pengerjaan bertambah</t>
  </si>
  <si>
    <t>Sesuai</t>
  </si>
  <si>
    <t>Perubahan dari Batu alam Sirih ke Granite ukuran 60x120</t>
  </si>
  <si>
    <t>Di RAB tidak ada pengerjaan partisi antara kaca Display lt 2 ke ruangan utama</t>
  </si>
  <si>
    <t>Ada pengerjaan pengerasan halaman, merubah paving blok ke lantai keramik dan menggunakan batu sikat pada pinggiran  keramiknya</t>
  </si>
  <si>
    <t>Di RAB tidak ada pengerjaan wastafel gantun. Item ini dipasang di Kamar Mandi Kamar pada lantai 1 dan 2</t>
  </si>
  <si>
    <t>Ada Pengerjaan instalasi jalur udara dan listrik AC(Jalur antar titik Outdoor dan Indoor). Di RAB tidak termasuk pengerjaan ini</t>
  </si>
  <si>
    <t>Pada RAB lama tidak ada pekerjaan instalasi penangkal petir</t>
  </si>
  <si>
    <t>Ada pengerjaan besi grill diarea halaman untuk saluran air kotor(selokan),</t>
  </si>
  <si>
    <t>Ada pengerjaan pagar pembatasHotel dan MS4</t>
  </si>
  <si>
    <t>Cek Ulang</t>
  </si>
  <si>
    <t>Biaya retensi masuk langsung ke rekening owner</t>
  </si>
  <si>
    <t>Mushola dibatalkan, tepatnya pada area Forntline</t>
  </si>
  <si>
    <t xml:space="preserve">Mushola dibatalkan,  </t>
  </si>
  <si>
    <t>Dibatalkan, tepatnya pada area Frontline</t>
  </si>
  <si>
    <t>Biaya penggantian owner rekening owner</t>
  </si>
  <si>
    <t>Septictank dipasang cuman satu saja pada area depan dekat hotel</t>
  </si>
  <si>
    <t>Dari RAB Paving blok, namun diganti dengan keramik dan batu sikat</t>
  </si>
  <si>
    <t>RAB AWAL</t>
  </si>
  <si>
    <t>NAMA URAIAN PADA RAB</t>
  </si>
  <si>
    <t>Harga Satuan</t>
  </si>
  <si>
    <t>RAB Awal + Pek. Tambah</t>
  </si>
  <si>
    <t>Selisih/Nilai Kenaikan</t>
  </si>
  <si>
    <t>ANALISA</t>
  </si>
  <si>
    <t>Estimasi Harga Barang Satuan</t>
  </si>
  <si>
    <t>Tidak ada pada RAB Lama</t>
  </si>
  <si>
    <t>Berbentuk selang berwarna orens tahan panas, tidak ada dalam RAB Awal. Lokasi pemasangan di Kamar Mandi Kamar pada Lt 2 dan Lt 3. Namun lebih panjang 3 Meter dari pemasangan MS6</t>
  </si>
  <si>
    <t>RIFENG 1/2 INCH harga per Meter Rp 16,500, jika 7 Meter maka ...</t>
  </si>
  <si>
    <t>Harga Satuan RAB Awal + Pek. Tambah</t>
  </si>
  <si>
    <t>Sub. Total</t>
  </si>
  <si>
    <t>KENAIKAN</t>
  </si>
  <si>
    <t>Total Pekerjaan Tambah dikurang termin retensi</t>
  </si>
  <si>
    <t>Selisih : RAB Awal - Pek. Kurang</t>
  </si>
  <si>
    <t>Sub. Total RAB Lama dan Item Pek. Yg tdk ada pada RAB</t>
  </si>
  <si>
    <t>NAMA URAIAN PADA RAB AWAL</t>
  </si>
  <si>
    <t xml:space="preserve">pencarian di Internet tidak ditemukan harga yang tepat, </t>
  </si>
  <si>
    <t>pencarian di Internet tidak ditemukan, adanya ducting besar/industri</t>
  </si>
  <si>
    <t>Biaya per titik</t>
  </si>
  <si>
    <t>pemasangan.com Rp 150,000/titik</t>
  </si>
  <si>
    <t>tokopedia.com Rp 52,900/unit</t>
  </si>
  <si>
    <t>Jasa wil.Bandung Rp 100,000, belum termasuk kabel</t>
  </si>
  <si>
    <t>Harga di IBCC kisaran 100.000-150.000 warna sama, tidak termasuk ongkos pasang</t>
  </si>
  <si>
    <t>pencarian di internet merek Eleganza Rp 645,000/pcs</t>
  </si>
  <si>
    <t>internet: Gypsum Knauf 2 Sisi. Rangka Hollow Meni Rp.155.000/m2</t>
  </si>
  <si>
    <t>Keramik Roman 40x40 pembelian satu meter persegi</t>
  </si>
  <si>
    <t xml:space="preserve">Pemasangan per meter estimasi dari Internet = </t>
  </si>
  <si>
    <t>TOTO LW246J</t>
  </si>
  <si>
    <t>Biaya per meter</t>
  </si>
  <si>
    <t>pencarian di Internet harga paket, 2Unit Sokitzen tombak tembaga,</t>
  </si>
  <si>
    <t>Pekerjaan Ok,</t>
  </si>
  <si>
    <t>Nilainya besar Rp 4,000,000</t>
  </si>
  <si>
    <t>Pekerjaan Dibatalkan</t>
  </si>
  <si>
    <t>Tidak ada Pengerjaan</t>
  </si>
  <si>
    <t>Dikurangi 1 Unit, Lokasi pemasangan Septictank area parkir samping hotel</t>
  </si>
  <si>
    <t>Upgrade ke Granite 80/80 GSI</t>
  </si>
  <si>
    <t>Pekerjaan Tambah</t>
  </si>
  <si>
    <t>Nominal/Angka terdata</t>
  </si>
  <si>
    <t>Nominal/Angka seharusnya</t>
  </si>
  <si>
    <t>Catatan</t>
  </si>
  <si>
    <t>Dana pengembalian termin retensi ditransfer ke rekening owner langsung. Namun ditambahkan lagi ke pekerjaan tambah. Ini menjadi sebuah pertanyaan kepada kontraktor</t>
  </si>
  <si>
    <t>Harga pekerjaan granite lantai awalnya Rp 223,000 ada kenaikan Rp 61,000 menjadi Rp 284,000/M2. awalnya ukuran granite lantai 60x60, diupgrade menjadi 80x80cm</t>
  </si>
  <si>
    <t>Titik AC total ada 8: Lt1=2, Lt2=3, Lt3=3. Klaim dari kontraktor hanya 7, dengan biaya per titiknya Rp 156,500</t>
  </si>
  <si>
    <t>Titik Internet total ada 16:  Lt1=4, Lt2=5, Lt3=6, Lt4=1, Klaim dari kontraktor hanya 12 dengan biaya per titiknya Rp 261.500 (196,500+65,000)</t>
  </si>
  <si>
    <t>Pek. Pas. Titik instalasi CCTV</t>
  </si>
  <si>
    <t>Titik CCTV total ada 8:  Halaman=2, Lt1=3, Lt2=1, Lt3=1, Lt4=1, Klaim dari kontraktor hanya 7 titik dengan biaya per titiknya Rp 156,500</t>
  </si>
  <si>
    <t>Total biaya Tambah</t>
  </si>
  <si>
    <t>Total biaya tambah yaitu Rp 214,537,356 jika dikurangi "Pengembalian termin retensi" Maka seharusnya Rp 182,054,856</t>
  </si>
  <si>
    <t>Pekerjaan Kurang</t>
  </si>
  <si>
    <t>Untuk biaya kurang dari RAB tambah kurang per itemnya aman, hanya saja untuk penggantian biaya sewa ruko ditransfer langsung ke owner, sehingga perlu konfirmasi ulang dari owner</t>
  </si>
  <si>
    <r>
      <t>*</t>
    </r>
    <r>
      <rPr>
        <i/>
        <sz val="9"/>
        <color theme="1"/>
        <rFont val="Calibri"/>
        <family val="2"/>
        <charset val="1"/>
        <scheme val="minor"/>
      </rPr>
      <t>Berdasarkan rekapan data dari RAB ini, harus dicek kembali di data transfer/transaksinya</t>
    </r>
  </si>
  <si>
    <t>Kekurangan</t>
  </si>
  <si>
    <t>Total biaya tambahan</t>
  </si>
  <si>
    <t>Dibayarkan setelah masa pemeliharaan 3 bulan selesai</t>
  </si>
  <si>
    <t>Sub-Total Sisa pembayarannya yaitu</t>
  </si>
  <si>
    <t>Hasil nilai tagihan kekurangan sama dengan nilai tagihan dari pak Arief, bedanya, biaya retensi saya keluarkan dahulu dari RAB pek. Tambah</t>
  </si>
  <si>
    <t>selisih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</si>
</sst>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.00_);_(* \(#,##0.00\);_(* \-??_);_(@_)"/>
    <numFmt numFmtId="165" formatCode="_(* #,##0_);_(* \(#,##0\);_(* &quot;-&quot;??_);_(@_)"/>
    <numFmt numFmtId="166" formatCode="_(* #,##0_);_(* \(#,##0\);_(* \-??_);_(@_)"/>
    <numFmt numFmtId="167" formatCode="[$-409]d\-mmm\-yy;@"/>
  </numFmts>
  <fonts count="3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b/>
      <u/>
      <sz val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1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sz val="11"/>
      <name val="Calibri"/>
      <family val="2"/>
    </font>
    <font>
      <i/>
      <sz val="9"/>
      <name val="Calibri"/>
      <family val="2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sz val="9"/>
      <name val="Calibri"/>
      <family val="2"/>
      <charset val="1"/>
    </font>
    <font>
      <i/>
      <sz val="9"/>
      <color theme="1"/>
      <name val="Calibri"/>
      <family val="2"/>
      <charset val="1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 applyFill="0" applyBorder="0" applyAlignment="0" applyProtection="0"/>
    <xf numFmtId="0" fontId="5" fillId="0" borderId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624">
    <xf numFmtId="0" fontId="0" fillId="0" borderId="0" xfId="0"/>
    <xf numFmtId="0" fontId="1" fillId="0" borderId="5" xfId="0" applyFont="1" applyBorder="1"/>
    <xf numFmtId="0" fontId="1" fillId="0" borderId="0" xfId="0" applyFont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1" fillId="0" borderId="9" xfId="0" applyFont="1" applyBorder="1"/>
    <xf numFmtId="0" fontId="2" fillId="0" borderId="9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6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5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8" xfId="0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2" fillId="0" borderId="22" xfId="0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25" xfId="0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0" fontId="2" fillId="0" borderId="26" xfId="0" applyFont="1" applyBorder="1"/>
    <xf numFmtId="0" fontId="1" fillId="0" borderId="1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3" fontId="2" fillId="0" borderId="18" xfId="0" applyNumberFormat="1" applyFont="1" applyBorder="1"/>
    <xf numFmtId="3" fontId="2" fillId="0" borderId="9" xfId="0" applyNumberFormat="1" applyFont="1" applyBorder="1"/>
    <xf numFmtId="3" fontId="2" fillId="0" borderId="15" xfId="0" applyNumberFormat="1" applyFont="1" applyBorder="1"/>
    <xf numFmtId="3" fontId="1" fillId="0" borderId="1" xfId="0" applyNumberFormat="1" applyFont="1" applyBorder="1"/>
    <xf numFmtId="0" fontId="3" fillId="0" borderId="18" xfId="0" applyFont="1" applyBorder="1"/>
    <xf numFmtId="41" fontId="2" fillId="0" borderId="19" xfId="0" applyNumberFormat="1" applyFont="1" applyBorder="1"/>
    <xf numFmtId="41" fontId="1" fillId="0" borderId="8" xfId="0" applyNumberFormat="1" applyFont="1" applyBorder="1"/>
    <xf numFmtId="3" fontId="2" fillId="0" borderId="28" xfId="0" applyNumberFormat="1" applyFont="1" applyBorder="1"/>
    <xf numFmtId="3" fontId="2" fillId="0" borderId="22" xfId="0" applyNumberFormat="1" applyFont="1" applyBorder="1"/>
    <xf numFmtId="3" fontId="7" fillId="0" borderId="29" xfId="0" applyNumberFormat="1" applyFont="1" applyFill="1" applyBorder="1"/>
    <xf numFmtId="3" fontId="7" fillId="0" borderId="18" xfId="0" applyNumberFormat="1" applyFont="1" applyFill="1" applyBorder="1"/>
    <xf numFmtId="3" fontId="7" fillId="0" borderId="28" xfId="0" applyNumberFormat="1" applyFont="1" applyFill="1" applyBorder="1"/>
    <xf numFmtId="0" fontId="2" fillId="0" borderId="0" xfId="0" applyFont="1"/>
    <xf numFmtId="41" fontId="2" fillId="0" borderId="0" xfId="0" applyNumberFormat="1" applyFont="1"/>
    <xf numFmtId="0" fontId="8" fillId="0" borderId="2" xfId="0" applyFont="1" applyBorder="1"/>
    <xf numFmtId="3" fontId="2" fillId="0" borderId="18" xfId="0" applyNumberFormat="1" applyFont="1" applyFill="1" applyBorder="1"/>
    <xf numFmtId="3" fontId="2" fillId="0" borderId="28" xfId="0" applyNumberFormat="1" applyFont="1" applyFill="1" applyBorder="1"/>
    <xf numFmtId="41" fontId="2" fillId="0" borderId="30" xfId="0" applyNumberFormat="1" applyFont="1" applyBorder="1"/>
    <xf numFmtId="3" fontId="2" fillId="0" borderId="9" xfId="0" applyNumberFormat="1" applyFont="1" applyFill="1" applyBorder="1"/>
    <xf numFmtId="10" fontId="2" fillId="0" borderId="18" xfId="4" applyNumberFormat="1" applyFont="1" applyBorder="1"/>
    <xf numFmtId="0" fontId="0" fillId="0" borderId="12" xfId="0" applyBorder="1"/>
    <xf numFmtId="0" fontId="0" fillId="0" borderId="31" xfId="0" applyBorder="1"/>
    <xf numFmtId="3" fontId="7" fillId="0" borderId="31" xfId="0" applyNumberFormat="1" applyFont="1" applyFill="1" applyBorder="1"/>
    <xf numFmtId="3" fontId="1" fillId="0" borderId="0" xfId="0" applyNumberFormat="1" applyFont="1"/>
    <xf numFmtId="0" fontId="0" fillId="0" borderId="32" xfId="0" applyBorder="1"/>
    <xf numFmtId="0" fontId="1" fillId="0" borderId="1" xfId="0" applyFont="1" applyFill="1" applyBorder="1" applyAlignment="1">
      <alignment horizontal="center"/>
    </xf>
    <xf numFmtId="3" fontId="2" fillId="0" borderId="22" xfId="0" applyNumberFormat="1" applyFont="1" applyFill="1" applyBorder="1"/>
    <xf numFmtId="3" fontId="2" fillId="0" borderId="15" xfId="0" applyNumberFormat="1" applyFont="1" applyFill="1" applyBorder="1"/>
    <xf numFmtId="10" fontId="2" fillId="0" borderId="18" xfId="4" applyNumberFormat="1" applyFont="1" applyFill="1" applyBorder="1"/>
    <xf numFmtId="41" fontId="2" fillId="0" borderId="19" xfId="0" applyNumberFormat="1" applyFont="1" applyFill="1" applyBorder="1"/>
    <xf numFmtId="0" fontId="2" fillId="0" borderId="18" xfId="0" applyFont="1" applyFill="1" applyBorder="1"/>
    <xf numFmtId="0" fontId="2" fillId="0" borderId="18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center"/>
    </xf>
    <xf numFmtId="49" fontId="2" fillId="0" borderId="0" xfId="0" applyNumberFormat="1" applyFont="1" applyBorder="1"/>
    <xf numFmtId="0" fontId="0" fillId="0" borderId="11" xfId="0" applyBorder="1"/>
    <xf numFmtId="0" fontId="1" fillId="0" borderId="7" xfId="0" applyFont="1" applyFill="1" applyBorder="1" applyAlignment="1">
      <alignment horizontal="center"/>
    </xf>
    <xf numFmtId="0" fontId="0" fillId="0" borderId="35" xfId="0" applyBorder="1"/>
    <xf numFmtId="41" fontId="1" fillId="0" borderId="33" xfId="0" applyNumberFormat="1" applyFont="1" applyBorder="1"/>
    <xf numFmtId="0" fontId="2" fillId="0" borderId="34" xfId="0" applyFont="1" applyBorder="1"/>
    <xf numFmtId="0" fontId="2" fillId="0" borderId="28" xfId="0" applyFont="1" applyBorder="1"/>
    <xf numFmtId="0" fontId="2" fillId="0" borderId="28" xfId="0" applyFont="1" applyBorder="1" applyAlignment="1">
      <alignment horizontal="right"/>
    </xf>
    <xf numFmtId="0" fontId="2" fillId="0" borderId="28" xfId="0" applyFont="1" applyBorder="1" applyAlignment="1">
      <alignment horizontal="center"/>
    </xf>
    <xf numFmtId="10" fontId="2" fillId="0" borderId="28" xfId="4" applyNumberFormat="1" applyFont="1" applyBorder="1"/>
    <xf numFmtId="41" fontId="2" fillId="0" borderId="36" xfId="0" applyNumberFormat="1" applyFont="1" applyBorder="1"/>
    <xf numFmtId="0" fontId="1" fillId="0" borderId="37" xfId="0" applyFont="1" applyBorder="1"/>
    <xf numFmtId="0" fontId="1" fillId="0" borderId="37" xfId="0" applyFont="1" applyBorder="1" applyAlignment="1">
      <alignment horizontal="right"/>
    </xf>
    <xf numFmtId="0" fontId="1" fillId="0" borderId="37" xfId="0" applyFont="1" applyBorder="1" applyAlignment="1">
      <alignment horizontal="center"/>
    </xf>
    <xf numFmtId="10" fontId="1" fillId="0" borderId="37" xfId="4" applyNumberFormat="1" applyFont="1" applyBorder="1" applyAlignment="1">
      <alignment horizontal="right"/>
    </xf>
    <xf numFmtId="3" fontId="1" fillId="0" borderId="37" xfId="0" applyNumberFormat="1" applyFont="1" applyBorder="1"/>
    <xf numFmtId="41" fontId="1" fillId="0" borderId="38" xfId="0" applyNumberFormat="1" applyFont="1" applyBorder="1"/>
    <xf numFmtId="0" fontId="11" fillId="0" borderId="4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164" fontId="12" fillId="0" borderId="0" xfId="5" applyNumberFormat="1" applyFont="1" applyFill="1" applyBorder="1" applyAlignment="1" applyProtection="1"/>
    <xf numFmtId="164" fontId="10" fillId="0" borderId="41" xfId="5" applyNumberFormat="1" applyFont="1" applyFill="1" applyBorder="1" applyAlignment="1" applyProtection="1"/>
    <xf numFmtId="0" fontId="13" fillId="0" borderId="42" xfId="0" applyFont="1" applyFill="1" applyBorder="1" applyAlignment="1">
      <alignment horizontal="left"/>
    </xf>
    <xf numFmtId="0" fontId="14" fillId="0" borderId="43" xfId="0" applyFont="1" applyFill="1" applyBorder="1" applyAlignment="1">
      <alignment horizontal="center"/>
    </xf>
    <xf numFmtId="0" fontId="14" fillId="0" borderId="43" xfId="0" applyFont="1" applyFill="1" applyBorder="1"/>
    <xf numFmtId="164" fontId="14" fillId="0" borderId="43" xfId="5" applyNumberFormat="1" applyFont="1" applyFill="1" applyBorder="1" applyAlignment="1" applyProtection="1"/>
    <xf numFmtId="164" fontId="15" fillId="0" borderId="44" xfId="5" applyNumberFormat="1" applyFont="1" applyFill="1" applyBorder="1" applyAlignment="1" applyProtection="1"/>
    <xf numFmtId="0" fontId="13" fillId="0" borderId="4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164" fontId="14" fillId="0" borderId="0" xfId="5" applyNumberFormat="1" applyFont="1" applyFill="1" applyBorder="1" applyAlignment="1" applyProtection="1"/>
    <xf numFmtId="164" fontId="15" fillId="0" borderId="41" xfId="5" applyNumberFormat="1" applyFont="1" applyFill="1" applyBorder="1" applyAlignment="1" applyProtection="1"/>
    <xf numFmtId="0" fontId="16" fillId="0" borderId="40" xfId="0" applyFont="1" applyFill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0" fontId="6" fillId="0" borderId="0" xfId="0" applyFont="1" applyBorder="1"/>
    <xf numFmtId="164" fontId="6" fillId="0" borderId="0" xfId="5" applyNumberFormat="1" applyFont="1" applyFill="1" applyBorder="1" applyAlignment="1" applyProtection="1">
      <alignment horizontal="left"/>
    </xf>
    <xf numFmtId="164" fontId="6" fillId="0" borderId="41" xfId="5" applyNumberFormat="1" applyFont="1" applyFill="1" applyBorder="1" applyAlignment="1" applyProtection="1"/>
    <xf numFmtId="164" fontId="6" fillId="0" borderId="41" xfId="0" applyNumberFormat="1" applyFont="1" applyBorder="1"/>
    <xf numFmtId="0" fontId="16" fillId="0" borderId="0" xfId="0" applyFont="1" applyBorder="1" applyAlignment="1">
      <alignment horizontal="right"/>
    </xf>
    <xf numFmtId="0" fontId="16" fillId="0" borderId="0" xfId="0" applyNumberFormat="1" applyFont="1" applyBorder="1" applyAlignment="1">
      <alignment horizontal="fill"/>
    </xf>
    <xf numFmtId="164" fontId="16" fillId="0" borderId="41" xfId="0" applyNumberFormat="1" applyFont="1" applyBorder="1"/>
    <xf numFmtId="0" fontId="1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6" xfId="0" applyFont="1" applyBorder="1"/>
    <xf numFmtId="164" fontId="6" fillId="0" borderId="46" xfId="0" applyNumberFormat="1" applyFont="1" applyBorder="1"/>
    <xf numFmtId="164" fontId="6" fillId="0" borderId="46" xfId="5" applyNumberFormat="1" applyFont="1" applyFill="1" applyBorder="1" applyAlignment="1" applyProtection="1"/>
    <xf numFmtId="164" fontId="16" fillId="0" borderId="47" xfId="5" applyNumberFormat="1" applyFont="1" applyFill="1" applyBorder="1" applyAlignment="1" applyProtection="1"/>
    <xf numFmtId="0" fontId="16" fillId="0" borderId="4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/>
    <xf numFmtId="0" fontId="16" fillId="0" borderId="0" xfId="5" applyNumberFormat="1" applyFont="1" applyFill="1" applyBorder="1" applyAlignment="1" applyProtection="1">
      <alignment horizontal="right"/>
    </xf>
    <xf numFmtId="164" fontId="16" fillId="0" borderId="41" xfId="6" applyNumberFormat="1" applyFont="1" applyFill="1" applyBorder="1" applyAlignment="1" applyProtection="1"/>
    <xf numFmtId="164" fontId="16" fillId="0" borderId="0" xfId="5" applyNumberFormat="1" applyFont="1" applyFill="1" applyBorder="1" applyAlignment="1" applyProtection="1">
      <alignment horizontal="right"/>
    </xf>
    <xf numFmtId="0" fontId="6" fillId="2" borderId="48" xfId="0" applyFont="1" applyFill="1" applyBorder="1"/>
    <xf numFmtId="0" fontId="6" fillId="2" borderId="49" xfId="0" applyFont="1" applyFill="1" applyBorder="1"/>
    <xf numFmtId="164" fontId="6" fillId="2" borderId="49" xfId="0" applyNumberFormat="1" applyFont="1" applyFill="1" applyBorder="1"/>
    <xf numFmtId="0" fontId="16" fillId="2" borderId="49" xfId="5" applyNumberFormat="1" applyFont="1" applyFill="1" applyBorder="1" applyAlignment="1" applyProtection="1">
      <alignment horizontal="right"/>
    </xf>
    <xf numFmtId="164" fontId="16" fillId="2" borderId="50" xfId="6" applyNumberFormat="1" applyFont="1" applyFill="1" applyBorder="1" applyAlignment="1" applyProtection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15" fillId="0" borderId="5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52" xfId="0" applyFont="1" applyBorder="1"/>
    <xf numFmtId="164" fontId="15" fillId="0" borderId="52" xfId="0" applyNumberFormat="1" applyFont="1" applyBorder="1"/>
    <xf numFmtId="0" fontId="15" fillId="0" borderId="52" xfId="5" applyNumberFormat="1" applyFont="1" applyFill="1" applyBorder="1" applyAlignment="1" applyProtection="1">
      <alignment horizontal="right"/>
    </xf>
    <xf numFmtId="164" fontId="15" fillId="0" borderId="53" xfId="5" applyNumberFormat="1" applyFont="1" applyFill="1" applyBorder="1" applyAlignment="1" applyProtection="1">
      <alignment horizontal="right"/>
    </xf>
    <xf numFmtId="0" fontId="15" fillId="0" borderId="0" xfId="0" applyFont="1" applyBorder="1" applyAlignment="1">
      <alignment horizontal="center"/>
    </xf>
    <xf numFmtId="164" fontId="15" fillId="0" borderId="0" xfId="0" applyNumberFormat="1" applyFont="1" applyBorder="1"/>
    <xf numFmtId="0" fontId="15" fillId="0" borderId="0" xfId="5" applyNumberFormat="1" applyFont="1" applyFill="1" applyBorder="1" applyAlignment="1" applyProtection="1">
      <alignment horizontal="right"/>
    </xf>
    <xf numFmtId="164" fontId="15" fillId="0" borderId="0" xfId="5" applyNumberFormat="1" applyFont="1" applyFill="1" applyBorder="1" applyAlignment="1" applyProtection="1">
      <alignment horizontal="right"/>
    </xf>
    <xf numFmtId="0" fontId="15" fillId="0" borderId="57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1" xfId="0" applyFont="1" applyBorder="1"/>
    <xf numFmtId="164" fontId="15" fillId="0" borderId="31" xfId="0" applyNumberFormat="1" applyFont="1" applyBorder="1"/>
    <xf numFmtId="0" fontId="15" fillId="0" borderId="31" xfId="5" applyNumberFormat="1" applyFont="1" applyFill="1" applyBorder="1" applyAlignment="1" applyProtection="1">
      <alignment horizontal="right"/>
    </xf>
    <xf numFmtId="164" fontId="15" fillId="0" borderId="61" xfId="5" applyNumberFormat="1" applyFont="1" applyFill="1" applyBorder="1" applyAlignment="1" applyProtection="1">
      <alignment horizontal="right"/>
    </xf>
    <xf numFmtId="0" fontId="15" fillId="0" borderId="31" xfId="0" applyFont="1" applyBorder="1"/>
    <xf numFmtId="0" fontId="15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5" fillId="0" borderId="63" xfId="0" applyFont="1" applyBorder="1" applyAlignment="1">
      <alignment horizontal="right"/>
    </xf>
    <xf numFmtId="0" fontId="14" fillId="0" borderId="63" xfId="0" applyFont="1" applyBorder="1"/>
    <xf numFmtId="164" fontId="15" fillId="0" borderId="63" xfId="0" applyNumberFormat="1" applyFont="1" applyBorder="1"/>
    <xf numFmtId="0" fontId="15" fillId="0" borderId="63" xfId="5" applyNumberFormat="1" applyFont="1" applyFill="1" applyBorder="1" applyAlignment="1" applyProtection="1">
      <alignment horizontal="right"/>
    </xf>
    <xf numFmtId="164" fontId="15" fillId="0" borderId="64" xfId="5" applyNumberFormat="1" applyFont="1" applyFill="1" applyBorder="1" applyAlignment="1" applyProtection="1">
      <alignment horizontal="right"/>
    </xf>
    <xf numFmtId="0" fontId="14" fillId="0" borderId="58" xfId="0" applyFont="1" applyFill="1" applyBorder="1"/>
    <xf numFmtId="164" fontId="14" fillId="0" borderId="58" xfId="0" applyNumberFormat="1" applyFont="1" applyFill="1" applyBorder="1"/>
    <xf numFmtId="0" fontId="14" fillId="0" borderId="58" xfId="5" applyNumberFormat="1" applyFont="1" applyFill="1" applyBorder="1" applyAlignment="1" applyProtection="1">
      <alignment horizontal="right"/>
    </xf>
    <xf numFmtId="164" fontId="14" fillId="0" borderId="59" xfId="5" applyNumberFormat="1" applyFont="1" applyFill="1" applyBorder="1" applyAlignment="1" applyProtection="1">
      <alignment horizontal="right"/>
    </xf>
    <xf numFmtId="0" fontId="14" fillId="0" borderId="31" xfId="0" applyFont="1" applyFill="1" applyBorder="1"/>
    <xf numFmtId="164" fontId="14" fillId="0" borderId="31" xfId="0" applyNumberFormat="1" applyFont="1" applyFill="1" applyBorder="1"/>
    <xf numFmtId="0" fontId="14" fillId="0" borderId="31" xfId="5" applyNumberFormat="1" applyFont="1" applyFill="1" applyBorder="1" applyAlignment="1" applyProtection="1">
      <alignment horizontal="right"/>
    </xf>
    <xf numFmtId="164" fontId="14" fillId="0" borderId="61" xfId="5" applyNumberFormat="1" applyFont="1" applyFill="1" applyBorder="1" applyAlignment="1" applyProtection="1">
      <alignment horizontal="right"/>
    </xf>
    <xf numFmtId="0" fontId="14" fillId="0" borderId="31" xfId="0" applyFont="1" applyFill="1" applyBorder="1" applyAlignment="1">
      <alignment horizontal="right"/>
    </xf>
    <xf numFmtId="0" fontId="15" fillId="0" borderId="68" xfId="0" applyFont="1" applyBorder="1" applyAlignment="1">
      <alignment horizontal="center"/>
    </xf>
    <xf numFmtId="0" fontId="14" fillId="0" borderId="69" xfId="0" applyFont="1" applyBorder="1" applyAlignment="1">
      <alignment horizontal="center"/>
    </xf>
    <xf numFmtId="0" fontId="14" fillId="0" borderId="69" xfId="0" applyFont="1" applyFill="1" applyBorder="1" applyAlignment="1">
      <alignment horizontal="right"/>
    </xf>
    <xf numFmtId="0" fontId="14" fillId="0" borderId="69" xfId="0" applyFont="1" applyFill="1" applyBorder="1"/>
    <xf numFmtId="164" fontId="14" fillId="0" borderId="69" xfId="0" applyNumberFormat="1" applyFont="1" applyFill="1" applyBorder="1"/>
    <xf numFmtId="0" fontId="14" fillId="0" borderId="69" xfId="5" applyNumberFormat="1" applyFont="1" applyFill="1" applyBorder="1" applyAlignment="1" applyProtection="1">
      <alignment horizontal="right"/>
    </xf>
    <xf numFmtId="164" fontId="14" fillId="0" borderId="70" xfId="5" applyNumberFormat="1" applyFont="1" applyFill="1" applyBorder="1" applyAlignment="1" applyProtection="1">
      <alignment horizontal="right"/>
    </xf>
    <xf numFmtId="164" fontId="15" fillId="2" borderId="31" xfId="0" applyNumberFormat="1" applyFont="1" applyFill="1" applyBorder="1"/>
    <xf numFmtId="0" fontId="15" fillId="2" borderId="31" xfId="5" applyNumberFormat="1" applyFont="1" applyFill="1" applyBorder="1" applyAlignment="1" applyProtection="1">
      <alignment horizontal="right"/>
    </xf>
    <xf numFmtId="164" fontId="15" fillId="2" borderId="31" xfId="5" applyNumberFormat="1" applyFont="1" applyFill="1" applyBorder="1" applyAlignment="1" applyProtection="1">
      <alignment horizontal="right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/>
    <xf numFmtId="0" fontId="2" fillId="6" borderId="18" xfId="0" applyFont="1" applyFill="1" applyBorder="1" applyAlignment="1">
      <alignment horizontal="right"/>
    </xf>
    <xf numFmtId="0" fontId="2" fillId="6" borderId="18" xfId="0" applyFont="1" applyFill="1" applyBorder="1" applyAlignment="1">
      <alignment horizontal="center"/>
    </xf>
    <xf numFmtId="10" fontId="2" fillId="6" borderId="18" xfId="4" applyNumberFormat="1" applyFont="1" applyFill="1" applyBorder="1"/>
    <xf numFmtId="3" fontId="2" fillId="6" borderId="18" xfId="0" applyNumberFormat="1" applyFont="1" applyFill="1" applyBorder="1"/>
    <xf numFmtId="41" fontId="2" fillId="6" borderId="19" xfId="0" applyNumberFormat="1" applyFont="1" applyFill="1" applyBorder="1"/>
    <xf numFmtId="3" fontId="7" fillId="6" borderId="18" xfId="0" applyNumberFormat="1" applyFont="1" applyFill="1" applyBorder="1"/>
    <xf numFmtId="3" fontId="7" fillId="6" borderId="22" xfId="0" applyNumberFormat="1" applyFont="1" applyFill="1" applyBorder="1"/>
    <xf numFmtId="41" fontId="2" fillId="6" borderId="30" xfId="0" applyNumberFormat="1" applyFont="1" applyFill="1" applyBorder="1"/>
    <xf numFmtId="3" fontId="2" fillId="6" borderId="22" xfId="0" applyNumberFormat="1" applyFont="1" applyFill="1" applyBorder="1"/>
    <xf numFmtId="0" fontId="2" fillId="7" borderId="17" xfId="0" applyFont="1" applyFill="1" applyBorder="1" applyAlignment="1">
      <alignment horizontal="center"/>
    </xf>
    <xf numFmtId="0" fontId="2" fillId="7" borderId="9" xfId="0" applyFont="1" applyFill="1" applyBorder="1"/>
    <xf numFmtId="0" fontId="2" fillId="7" borderId="9" xfId="0" applyFont="1" applyFill="1" applyBorder="1" applyAlignment="1">
      <alignment horizontal="right"/>
    </xf>
    <xf numFmtId="0" fontId="2" fillId="7" borderId="9" xfId="0" applyFont="1" applyFill="1" applyBorder="1" applyAlignment="1">
      <alignment horizontal="center"/>
    </xf>
    <xf numFmtId="10" fontId="2" fillId="7" borderId="18" xfId="4" applyNumberFormat="1" applyFont="1" applyFill="1" applyBorder="1"/>
    <xf numFmtId="3" fontId="2" fillId="7" borderId="9" xfId="0" applyNumberFormat="1" applyFont="1" applyFill="1" applyBorder="1"/>
    <xf numFmtId="41" fontId="2" fillId="7" borderId="19" xfId="0" applyNumberFormat="1" applyFont="1" applyFill="1" applyBorder="1"/>
    <xf numFmtId="0" fontId="17" fillId="0" borderId="31" xfId="0" applyFont="1" applyBorder="1"/>
    <xf numFmtId="41" fontId="0" fillId="0" borderId="31" xfId="0" applyNumberFormat="1" applyBorder="1"/>
    <xf numFmtId="0" fontId="3" fillId="0" borderId="22" xfId="0" applyFont="1" applyBorder="1"/>
    <xf numFmtId="10" fontId="2" fillId="0" borderId="22" xfId="4" applyNumberFormat="1" applyFont="1" applyBorder="1"/>
    <xf numFmtId="41" fontId="2" fillId="0" borderId="23" xfId="0" applyNumberFormat="1" applyFont="1" applyBorder="1"/>
    <xf numFmtId="10" fontId="2" fillId="0" borderId="15" xfId="4" applyNumberFormat="1" applyFont="1" applyBorder="1"/>
    <xf numFmtId="41" fontId="2" fillId="0" borderId="73" xfId="0" applyNumberFormat="1" applyFont="1" applyBorder="1"/>
    <xf numFmtId="41" fontId="1" fillId="0" borderId="56" xfId="0" applyNumberFormat="1" applyFont="1" applyBorder="1"/>
    <xf numFmtId="0" fontId="2" fillId="0" borderId="27" xfId="0" applyFont="1" applyFill="1" applyBorder="1" applyAlignment="1">
      <alignment horizontal="center"/>
    </xf>
    <xf numFmtId="0" fontId="2" fillId="6" borderId="28" xfId="0" applyFont="1" applyFill="1" applyBorder="1"/>
    <xf numFmtId="0" fontId="2" fillId="6" borderId="28" xfId="0" applyFont="1" applyFill="1" applyBorder="1" applyAlignment="1">
      <alignment horizontal="right"/>
    </xf>
    <xf numFmtId="0" fontId="2" fillId="6" borderId="28" xfId="0" applyFont="1" applyFill="1" applyBorder="1" applyAlignment="1">
      <alignment horizontal="center"/>
    </xf>
    <xf numFmtId="10" fontId="2" fillId="6" borderId="28" xfId="4" applyNumberFormat="1" applyFont="1" applyFill="1" applyBorder="1"/>
    <xf numFmtId="3" fontId="7" fillId="6" borderId="28" xfId="0" applyNumberFormat="1" applyFont="1" applyFill="1" applyBorder="1"/>
    <xf numFmtId="41" fontId="2" fillId="6" borderId="36" xfId="0" applyNumberFormat="1" applyFont="1" applyFill="1" applyBorder="1"/>
    <xf numFmtId="3" fontId="7" fillId="0" borderId="22" xfId="0" applyNumberFormat="1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center"/>
    </xf>
    <xf numFmtId="10" fontId="2" fillId="0" borderId="15" xfId="4" applyNumberFormat="1" applyFont="1" applyFill="1" applyBorder="1"/>
    <xf numFmtId="3" fontId="7" fillId="0" borderId="15" xfId="0" applyNumberFormat="1" applyFont="1" applyFill="1" applyBorder="1"/>
    <xf numFmtId="41" fontId="2" fillId="0" borderId="73" xfId="0" applyNumberFormat="1" applyFont="1" applyFill="1" applyBorder="1"/>
    <xf numFmtId="41" fontId="1" fillId="0" borderId="56" xfId="0" applyNumberFormat="1" applyFont="1" applyFill="1" applyBorder="1"/>
    <xf numFmtId="41" fontId="2" fillId="0" borderId="34" xfId="0" applyNumberFormat="1" applyFont="1" applyFill="1" applyBorder="1"/>
    <xf numFmtId="41" fontId="1" fillId="0" borderId="33" xfId="0" applyNumberFormat="1" applyFont="1" applyFill="1" applyBorder="1"/>
    <xf numFmtId="41" fontId="17" fillId="0" borderId="31" xfId="0" applyNumberFormat="1" applyFont="1" applyBorder="1"/>
    <xf numFmtId="3" fontId="0" fillId="0" borderId="31" xfId="0" applyNumberFormat="1" applyBorder="1"/>
    <xf numFmtId="43" fontId="0" fillId="0" borderId="0" xfId="0" applyNumberFormat="1"/>
    <xf numFmtId="0" fontId="0" fillId="9" borderId="31" xfId="0" applyFill="1" applyBorder="1"/>
    <xf numFmtId="0" fontId="0" fillId="10" borderId="31" xfId="0" applyFill="1" applyBorder="1"/>
    <xf numFmtId="0" fontId="0" fillId="0" borderId="14" xfId="0" applyBorder="1"/>
    <xf numFmtId="0" fontId="17" fillId="0" borderId="15" xfId="0" applyFont="1" applyBorder="1" applyAlignment="1">
      <alignment horizontal="right"/>
    </xf>
    <xf numFmtId="0" fontId="0" fillId="0" borderId="15" xfId="0" applyBorder="1"/>
    <xf numFmtId="41" fontId="17" fillId="0" borderId="15" xfId="0" applyNumberFormat="1" applyFont="1" applyBorder="1"/>
    <xf numFmtId="3" fontId="0" fillId="0" borderId="15" xfId="0" applyNumberFormat="1" applyBorder="1"/>
    <xf numFmtId="0" fontId="0" fillId="0" borderId="74" xfId="0" applyBorder="1"/>
    <xf numFmtId="0" fontId="17" fillId="5" borderId="57" xfId="0" applyFont="1" applyFill="1" applyBorder="1" applyAlignment="1">
      <alignment horizontal="center"/>
    </xf>
    <xf numFmtId="0" fontId="17" fillId="5" borderId="58" xfId="0" applyFont="1" applyFill="1" applyBorder="1" applyAlignment="1">
      <alignment horizontal="center"/>
    </xf>
    <xf numFmtId="0" fontId="17" fillId="5" borderId="59" xfId="0" applyFont="1" applyFill="1" applyBorder="1" applyAlignment="1">
      <alignment horizontal="center"/>
    </xf>
    <xf numFmtId="0" fontId="0" fillId="0" borderId="60" xfId="0" applyBorder="1"/>
    <xf numFmtId="0" fontId="0" fillId="0" borderId="61" xfId="0" applyBorder="1"/>
    <xf numFmtId="3" fontId="17" fillId="0" borderId="61" xfId="0" applyNumberFormat="1" applyFont="1" applyBorder="1"/>
    <xf numFmtId="3" fontId="0" fillId="0" borderId="61" xfId="0" applyNumberFormat="1" applyBorder="1"/>
    <xf numFmtId="0" fontId="0" fillId="0" borderId="62" xfId="0" applyBorder="1"/>
    <xf numFmtId="0" fontId="0" fillId="0" borderId="63" xfId="0" applyBorder="1"/>
    <xf numFmtId="3" fontId="0" fillId="0" borderId="63" xfId="0" applyNumberFormat="1" applyBorder="1"/>
    <xf numFmtId="3" fontId="0" fillId="0" borderId="64" xfId="0" applyNumberFormat="1" applyBorder="1"/>
    <xf numFmtId="0" fontId="0" fillId="10" borderId="60" xfId="0" applyFill="1" applyBorder="1"/>
    <xf numFmtId="0" fontId="0" fillId="10" borderId="61" xfId="0" applyFill="1" applyBorder="1"/>
    <xf numFmtId="0" fontId="0" fillId="9" borderId="63" xfId="0" applyFill="1" applyBorder="1"/>
    <xf numFmtId="0" fontId="0" fillId="0" borderId="64" xfId="0" applyBorder="1"/>
    <xf numFmtId="0" fontId="0" fillId="0" borderId="75" xfId="0" applyBorder="1"/>
    <xf numFmtId="3" fontId="0" fillId="0" borderId="32" xfId="0" applyNumberFormat="1" applyBorder="1"/>
    <xf numFmtId="0" fontId="0" fillId="0" borderId="76" xfId="0" applyBorder="1"/>
    <xf numFmtId="0" fontId="0" fillId="9" borderId="32" xfId="0" applyFill="1" applyBorder="1"/>
    <xf numFmtId="0" fontId="17" fillId="5" borderId="62" xfId="0" applyFont="1" applyFill="1" applyBorder="1"/>
    <xf numFmtId="0" fontId="17" fillId="5" borderId="63" xfId="0" applyFont="1" applyFill="1" applyBorder="1"/>
    <xf numFmtId="0" fontId="17" fillId="5" borderId="63" xfId="0" applyFont="1" applyFill="1" applyBorder="1" applyAlignment="1">
      <alignment horizontal="center"/>
    </xf>
    <xf numFmtId="0" fontId="17" fillId="5" borderId="64" xfId="0" applyFont="1" applyFill="1" applyBorder="1" applyAlignment="1">
      <alignment horizontal="center"/>
    </xf>
    <xf numFmtId="0" fontId="17" fillId="5" borderId="64" xfId="0" applyFont="1" applyFill="1" applyBorder="1"/>
    <xf numFmtId="0" fontId="0" fillId="0" borderId="77" xfId="0" applyBorder="1"/>
    <xf numFmtId="3" fontId="17" fillId="8" borderId="74" xfId="0" applyNumberFormat="1" applyFont="1" applyFill="1" applyBorder="1"/>
    <xf numFmtId="0" fontId="18" fillId="0" borderId="0" xfId="0" applyFont="1"/>
    <xf numFmtId="0" fontId="19" fillId="3" borderId="14" xfId="0" applyFont="1" applyFill="1" applyBorder="1"/>
    <xf numFmtId="0" fontId="19" fillId="3" borderId="15" xfId="0" applyFont="1" applyFill="1" applyBorder="1"/>
    <xf numFmtId="0" fontId="19" fillId="11" borderId="65" xfId="0" applyFont="1" applyFill="1" applyBorder="1" applyAlignment="1">
      <alignment horizontal="center"/>
    </xf>
    <xf numFmtId="0" fontId="19" fillId="11" borderId="66" xfId="0" applyFont="1" applyFill="1" applyBorder="1" applyAlignment="1">
      <alignment horizontal="center"/>
    </xf>
    <xf numFmtId="0" fontId="18" fillId="0" borderId="75" xfId="0" applyFont="1" applyFill="1" applyBorder="1" applyAlignment="1">
      <alignment horizontal="right"/>
    </xf>
    <xf numFmtId="0" fontId="19" fillId="9" borderId="32" xfId="0" applyFont="1" applyFill="1" applyBorder="1"/>
    <xf numFmtId="0" fontId="18" fillId="0" borderId="32" xfId="0" applyFont="1" applyFill="1" applyBorder="1"/>
    <xf numFmtId="0" fontId="19" fillId="0" borderId="32" xfId="0" applyFont="1" applyFill="1" applyBorder="1"/>
    <xf numFmtId="0" fontId="6" fillId="0" borderId="31" xfId="0" applyFont="1" applyFill="1" applyBorder="1"/>
    <xf numFmtId="0" fontId="6" fillId="0" borderId="60" xfId="0" applyFont="1" applyFill="1" applyBorder="1"/>
    <xf numFmtId="0" fontId="18" fillId="0" borderId="14" xfId="0" applyFont="1" applyFill="1" applyBorder="1"/>
    <xf numFmtId="0" fontId="19" fillId="0" borderId="15" xfId="0" applyFont="1" applyFill="1" applyBorder="1"/>
    <xf numFmtId="0" fontId="18" fillId="0" borderId="0" xfId="0" applyFont="1" applyFill="1" applyBorder="1"/>
    <xf numFmtId="0" fontId="18" fillId="0" borderId="60" xfId="0" applyFont="1" applyFill="1" applyBorder="1" applyAlignment="1">
      <alignment horizontal="right"/>
    </xf>
    <xf numFmtId="0" fontId="19" fillId="0" borderId="31" xfId="0" applyFont="1" applyFill="1" applyBorder="1" applyAlignment="1">
      <alignment horizontal="left"/>
    </xf>
    <xf numFmtId="0" fontId="19" fillId="0" borderId="31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left"/>
    </xf>
    <xf numFmtId="0" fontId="18" fillId="0" borderId="79" xfId="0" applyFont="1" applyBorder="1"/>
    <xf numFmtId="0" fontId="18" fillId="0" borderId="80" xfId="0" applyFont="1" applyBorder="1"/>
    <xf numFmtId="0" fontId="18" fillId="13" borderId="54" xfId="0" applyFont="1" applyFill="1" applyBorder="1"/>
    <xf numFmtId="0" fontId="19" fillId="13" borderId="55" xfId="0" applyFont="1" applyFill="1" applyBorder="1"/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8" fillId="0" borderId="75" xfId="0" applyFont="1" applyBorder="1"/>
    <xf numFmtId="0" fontId="18" fillId="0" borderId="32" xfId="0" applyFont="1" applyBorder="1"/>
    <xf numFmtId="0" fontId="18" fillId="0" borderId="60" xfId="0" applyFont="1" applyBorder="1"/>
    <xf numFmtId="0" fontId="18" fillId="0" borderId="31" xfId="0" applyFont="1" applyBorder="1"/>
    <xf numFmtId="0" fontId="18" fillId="0" borderId="62" xfId="0" applyFont="1" applyBorder="1"/>
    <xf numFmtId="0" fontId="19" fillId="0" borderId="63" xfId="0" applyFont="1" applyBorder="1"/>
    <xf numFmtId="0" fontId="18" fillId="14" borderId="54" xfId="0" applyFont="1" applyFill="1" applyBorder="1"/>
    <xf numFmtId="0" fontId="19" fillId="14" borderId="55" xfId="0" applyFont="1" applyFill="1" applyBorder="1"/>
    <xf numFmtId="0" fontId="18" fillId="0" borderId="57" xfId="0" applyFont="1" applyFill="1" applyBorder="1"/>
    <xf numFmtId="0" fontId="0" fillId="0" borderId="58" xfId="0" applyFill="1" applyBorder="1"/>
    <xf numFmtId="0" fontId="18" fillId="0" borderId="75" xfId="0" applyFont="1" applyFill="1" applyBorder="1"/>
    <xf numFmtId="0" fontId="0" fillId="0" borderId="32" xfId="0" applyFill="1" applyBorder="1"/>
    <xf numFmtId="0" fontId="18" fillId="0" borderId="60" xfId="0" applyFont="1" applyFill="1" applyBorder="1"/>
    <xf numFmtId="0" fontId="18" fillId="0" borderId="31" xfId="0" applyFont="1" applyFill="1" applyBorder="1"/>
    <xf numFmtId="0" fontId="18" fillId="0" borderId="57" xfId="0" applyFont="1" applyBorder="1"/>
    <xf numFmtId="0" fontId="19" fillId="0" borderId="58" xfId="0" applyFont="1" applyBorder="1"/>
    <xf numFmtId="0" fontId="18" fillId="0" borderId="58" xfId="0" applyFont="1" applyBorder="1"/>
    <xf numFmtId="0" fontId="19" fillId="15" borderId="62" xfId="0" applyFont="1" applyFill="1" applyBorder="1"/>
    <xf numFmtId="0" fontId="19" fillId="15" borderId="63" xfId="0" applyFont="1" applyFill="1" applyBorder="1"/>
    <xf numFmtId="0" fontId="20" fillId="0" borderId="32" xfId="0" applyFont="1" applyFill="1" applyBorder="1"/>
    <xf numFmtId="0" fontId="19" fillId="0" borderId="31" xfId="0" applyFont="1" applyFill="1" applyBorder="1"/>
    <xf numFmtId="0" fontId="2" fillId="0" borderId="31" xfId="0" applyFont="1" applyBorder="1"/>
    <xf numFmtId="0" fontId="1" fillId="0" borderId="31" xfId="0" applyFont="1" applyBorder="1"/>
    <xf numFmtId="0" fontId="22" fillId="0" borderId="31" xfId="0" applyFont="1" applyFill="1" applyBorder="1"/>
    <xf numFmtId="0" fontId="23" fillId="0" borderId="32" xfId="0" applyFont="1" applyFill="1" applyBorder="1" applyAlignment="1">
      <alignment horizontal="right"/>
    </xf>
    <xf numFmtId="0" fontId="6" fillId="0" borderId="33" xfId="0" applyFont="1" applyFill="1" applyBorder="1"/>
    <xf numFmtId="0" fontId="16" fillId="0" borderId="55" xfId="0" applyFont="1" applyFill="1" applyBorder="1"/>
    <xf numFmtId="0" fontId="6" fillId="0" borderId="15" xfId="0" applyFont="1" applyFill="1" applyBorder="1"/>
    <xf numFmtId="0" fontId="6" fillId="0" borderId="55" xfId="0" applyFont="1" applyFill="1" applyBorder="1"/>
    <xf numFmtId="165" fontId="16" fillId="0" borderId="74" xfId="0" applyNumberFormat="1" applyFont="1" applyFill="1" applyBorder="1"/>
    <xf numFmtId="0" fontId="6" fillId="0" borderId="82" xfId="0" applyFont="1" applyFill="1" applyBorder="1"/>
    <xf numFmtId="0" fontId="6" fillId="0" borderId="9" xfId="0" applyFont="1" applyFill="1" applyBorder="1"/>
    <xf numFmtId="165" fontId="6" fillId="0" borderId="9" xfId="5" applyNumberFormat="1" applyFont="1" applyFill="1" applyBorder="1"/>
    <xf numFmtId="165" fontId="6" fillId="0" borderId="0" xfId="5" applyNumberFormat="1" applyFont="1" applyFill="1" applyBorder="1"/>
    <xf numFmtId="164" fontId="6" fillId="0" borderId="78" xfId="5" applyNumberFormat="1" applyFont="1" applyFill="1" applyBorder="1"/>
    <xf numFmtId="165" fontId="16" fillId="0" borderId="78" xfId="0" applyNumberFormat="1" applyFont="1" applyFill="1" applyBorder="1"/>
    <xf numFmtId="0" fontId="6" fillId="0" borderId="83" xfId="0" applyFont="1" applyFill="1" applyBorder="1"/>
    <xf numFmtId="0" fontId="6" fillId="0" borderId="84" xfId="0" applyFont="1" applyFill="1" applyBorder="1"/>
    <xf numFmtId="0" fontId="6" fillId="0" borderId="80" xfId="0" applyFont="1" applyFill="1" applyBorder="1"/>
    <xf numFmtId="165" fontId="16" fillId="0" borderId="81" xfId="0" applyNumberFormat="1" applyFont="1" applyFill="1" applyBorder="1"/>
    <xf numFmtId="0" fontId="2" fillId="0" borderId="19" xfId="0" applyFont="1" applyFill="1" applyBorder="1"/>
    <xf numFmtId="3" fontId="19" fillId="0" borderId="7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3" borderId="74" xfId="0" applyFont="1" applyFill="1" applyBorder="1" applyAlignment="1">
      <alignment horizontal="center" vertical="center"/>
    </xf>
    <xf numFmtId="0" fontId="19" fillId="16" borderId="67" xfId="0" applyFont="1" applyFill="1" applyBorder="1" applyAlignment="1">
      <alignment horizontal="center" vertical="center"/>
    </xf>
    <xf numFmtId="165" fontId="19" fillId="0" borderId="76" xfId="0" applyNumberFormat="1" applyFont="1" applyFill="1" applyBorder="1" applyAlignment="1">
      <alignment horizontal="center" vertical="center"/>
    </xf>
    <xf numFmtId="165" fontId="19" fillId="0" borderId="61" xfId="0" applyNumberFormat="1" applyFont="1" applyFill="1" applyBorder="1" applyAlignment="1">
      <alignment horizontal="center" vertical="center"/>
    </xf>
    <xf numFmtId="165" fontId="19" fillId="0" borderId="74" xfId="2" applyNumberFormat="1" applyFont="1" applyFill="1" applyBorder="1" applyAlignment="1">
      <alignment horizontal="center" vertical="center"/>
    </xf>
    <xf numFmtId="165" fontId="18" fillId="0" borderId="0" xfId="2" applyNumberFormat="1" applyFont="1" applyFill="1" applyBorder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18" fillId="13" borderId="56" xfId="0" applyFont="1" applyFill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43" fontId="19" fillId="0" borderId="64" xfId="0" applyNumberFormat="1" applyFont="1" applyBorder="1" applyAlignment="1">
      <alignment horizontal="center" vertical="center"/>
    </xf>
    <xf numFmtId="0" fontId="18" fillId="14" borderId="56" xfId="0" applyFont="1" applyFill="1" applyBorder="1" applyAlignment="1">
      <alignment horizontal="center" vertical="center"/>
    </xf>
    <xf numFmtId="3" fontId="0" fillId="0" borderId="59" xfId="0" applyNumberFormat="1" applyFill="1" applyBorder="1" applyAlignment="1">
      <alignment horizontal="center" vertical="center"/>
    </xf>
    <xf numFmtId="3" fontId="0" fillId="0" borderId="76" xfId="0" applyNumberFormat="1" applyFill="1" applyBorder="1" applyAlignment="1">
      <alignment horizontal="center" vertical="center"/>
    </xf>
    <xf numFmtId="3" fontId="22" fillId="0" borderId="61" xfId="0" applyNumberFormat="1" applyFont="1" applyFill="1" applyBorder="1" applyAlignment="1">
      <alignment horizontal="center" vertical="center"/>
    </xf>
    <xf numFmtId="3" fontId="18" fillId="0" borderId="81" xfId="0" applyNumberFormat="1" applyFont="1" applyFill="1" applyBorder="1" applyAlignment="1">
      <alignment horizontal="center" vertical="center"/>
    </xf>
    <xf numFmtId="3" fontId="19" fillId="0" borderId="59" xfId="0" applyNumberFormat="1" applyFont="1" applyBorder="1" applyAlignment="1">
      <alignment horizontal="center" vertical="center"/>
    </xf>
    <xf numFmtId="3" fontId="18" fillId="0" borderId="61" xfId="0" applyNumberFormat="1" applyFont="1" applyBorder="1" applyAlignment="1">
      <alignment horizontal="center" vertical="center"/>
    </xf>
    <xf numFmtId="3" fontId="19" fillId="0" borderId="64" xfId="0" applyNumberFormat="1" applyFont="1" applyBorder="1" applyAlignment="1">
      <alignment horizontal="center" vertical="center"/>
    </xf>
    <xf numFmtId="43" fontId="18" fillId="0" borderId="59" xfId="0" applyNumberFormat="1" applyFont="1" applyBorder="1" applyAlignment="1">
      <alignment horizontal="center" vertical="center"/>
    </xf>
    <xf numFmtId="165" fontId="19" fillId="15" borderId="6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9" fillId="19" borderId="31" xfId="0" applyFont="1" applyFill="1" applyBorder="1" applyAlignment="1">
      <alignment horizontal="center" vertical="center"/>
    </xf>
    <xf numFmtId="3" fontId="23" fillId="0" borderId="31" xfId="0" applyNumberFormat="1" applyFont="1" applyFill="1" applyBorder="1" applyAlignment="1">
      <alignment horizontal="center" vertical="center"/>
    </xf>
    <xf numFmtId="3" fontId="18" fillId="0" borderId="31" xfId="0" applyNumberFormat="1" applyFont="1" applyFill="1" applyBorder="1" applyAlignment="1">
      <alignment horizontal="center" vertical="center"/>
    </xf>
    <xf numFmtId="165" fontId="19" fillId="0" borderId="89" xfId="0" applyNumberFormat="1" applyFont="1" applyFill="1" applyBorder="1" applyAlignment="1">
      <alignment horizontal="center" vertical="center"/>
    </xf>
    <xf numFmtId="3" fontId="19" fillId="0" borderId="89" xfId="0" applyNumberFormat="1" applyFont="1" applyFill="1" applyBorder="1" applyAlignment="1">
      <alignment horizontal="center" vertical="center"/>
    </xf>
    <xf numFmtId="3" fontId="23" fillId="0" borderId="89" xfId="0" applyNumberFormat="1" applyFont="1" applyFill="1" applyBorder="1" applyAlignment="1">
      <alignment horizontal="center" vertical="center"/>
    </xf>
    <xf numFmtId="3" fontId="23" fillId="0" borderId="89" xfId="0" applyNumberFormat="1" applyFont="1" applyFill="1" applyBorder="1" applyAlignment="1">
      <alignment horizontal="center" vertical="center" wrapText="1"/>
    </xf>
    <xf numFmtId="165" fontId="19" fillId="0" borderId="92" xfId="0" applyNumberFormat="1" applyFont="1" applyFill="1" applyBorder="1" applyAlignment="1">
      <alignment horizontal="center" vertical="center"/>
    </xf>
    <xf numFmtId="165" fontId="19" fillId="0" borderId="34" xfId="2" applyNumberFormat="1" applyFont="1" applyFill="1" applyBorder="1" applyAlignment="1">
      <alignment horizontal="center" vertical="center"/>
    </xf>
    <xf numFmtId="0" fontId="19" fillId="11" borderId="79" xfId="0" applyFont="1" applyFill="1" applyBorder="1" applyAlignment="1">
      <alignment horizontal="center"/>
    </xf>
    <xf numFmtId="0" fontId="19" fillId="11" borderId="80" xfId="0" applyFont="1" applyFill="1" applyBorder="1" applyAlignment="1">
      <alignment horizontal="center"/>
    </xf>
    <xf numFmtId="0" fontId="19" fillId="16" borderId="81" xfId="0" applyFont="1" applyFill="1" applyBorder="1" applyAlignment="1">
      <alignment horizontal="center" vertical="center"/>
    </xf>
    <xf numFmtId="0" fontId="19" fillId="19" borderId="63" xfId="0" applyFont="1" applyFill="1" applyBorder="1" applyAlignment="1">
      <alignment horizontal="center" vertical="center"/>
    </xf>
    <xf numFmtId="0" fontId="19" fillId="11" borderId="31" xfId="0" applyFont="1" applyFill="1" applyBorder="1" applyAlignment="1">
      <alignment horizontal="center"/>
    </xf>
    <xf numFmtId="0" fontId="19" fillId="16" borderId="31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9" borderId="31" xfId="0" applyFont="1" applyFill="1" applyBorder="1"/>
    <xf numFmtId="3" fontId="19" fillId="0" borderId="31" xfId="0" applyNumberFormat="1" applyFont="1" applyFill="1" applyBorder="1" applyAlignment="1">
      <alignment horizontal="center" vertical="center"/>
    </xf>
    <xf numFmtId="0" fontId="21" fillId="0" borderId="31" xfId="0" applyFont="1" applyBorder="1"/>
    <xf numFmtId="3" fontId="23" fillId="0" borderId="31" xfId="0" applyNumberFormat="1" applyFont="1" applyFill="1" applyBorder="1" applyAlignment="1">
      <alignment horizontal="center" vertical="center" wrapText="1"/>
    </xf>
    <xf numFmtId="3" fontId="18" fillId="0" borderId="31" xfId="0" applyNumberFormat="1" applyFont="1" applyBorder="1" applyAlignment="1">
      <alignment horizontal="center" vertical="center"/>
    </xf>
    <xf numFmtId="0" fontId="18" fillId="12" borderId="57" xfId="0" applyFont="1" applyFill="1" applyBorder="1"/>
    <xf numFmtId="0" fontId="19" fillId="12" borderId="58" xfId="0" applyFont="1" applyFill="1" applyBorder="1"/>
    <xf numFmtId="165" fontId="18" fillId="12" borderId="58" xfId="2" applyNumberFormat="1" applyFont="1" applyFill="1" applyBorder="1" applyAlignment="1">
      <alignment horizontal="center" vertical="center"/>
    </xf>
    <xf numFmtId="0" fontId="19" fillId="11" borderId="60" xfId="0" applyFont="1" applyFill="1" applyBorder="1" applyAlignment="1">
      <alignment horizontal="center"/>
    </xf>
    <xf numFmtId="0" fontId="18" fillId="0" borderId="60" xfId="0" applyFont="1" applyBorder="1" applyAlignment="1">
      <alignment horizontal="right"/>
    </xf>
    <xf numFmtId="165" fontId="19" fillId="0" borderId="63" xfId="0" applyNumberFormat="1" applyFont="1" applyBorder="1" applyAlignment="1">
      <alignment horizontal="center" vertical="center"/>
    </xf>
    <xf numFmtId="0" fontId="19" fillId="5" borderId="31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11" borderId="66" xfId="0" applyFont="1" applyFill="1" applyBorder="1" applyAlignment="1">
      <alignment horizontal="center" vertical="center"/>
    </xf>
    <xf numFmtId="0" fontId="19" fillId="11" borderId="67" xfId="0" applyFont="1" applyFill="1" applyBorder="1" applyAlignment="1">
      <alignment horizontal="center" vertical="center"/>
    </xf>
    <xf numFmtId="0" fontId="19" fillId="16" borderId="31" xfId="0" applyFont="1" applyFill="1" applyBorder="1" applyAlignment="1">
      <alignment horizontal="center" vertical="center" wrapText="1"/>
    </xf>
    <xf numFmtId="0" fontId="19" fillId="17" borderId="31" xfId="0" applyFont="1" applyFill="1" applyBorder="1" applyAlignment="1">
      <alignment horizontal="center" vertical="center"/>
    </xf>
    <xf numFmtId="0" fontId="19" fillId="11" borderId="80" xfId="0" applyFont="1" applyFill="1" applyBorder="1" applyAlignment="1">
      <alignment horizontal="center" vertical="center"/>
    </xf>
    <xf numFmtId="0" fontId="19" fillId="11" borderId="81" xfId="0" applyFont="1" applyFill="1" applyBorder="1" applyAlignment="1">
      <alignment horizontal="center" vertical="center"/>
    </xf>
    <xf numFmtId="0" fontId="19" fillId="16" borderId="63" xfId="0" applyFont="1" applyFill="1" applyBorder="1" applyAlignment="1">
      <alignment horizontal="center" vertical="center"/>
    </xf>
    <xf numFmtId="0" fontId="19" fillId="17" borderId="63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3" fontId="18" fillId="0" borderId="32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3" fontId="26" fillId="0" borderId="31" xfId="0" applyNumberFormat="1" applyFont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3" fontId="24" fillId="0" borderId="31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 wrapText="1"/>
    </xf>
    <xf numFmtId="3" fontId="24" fillId="0" borderId="61" xfId="0" applyNumberFormat="1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41" fontId="2" fillId="0" borderId="31" xfId="0" applyNumberFormat="1" applyFont="1" applyBorder="1" applyAlignment="1">
      <alignment horizontal="center" vertical="center"/>
    </xf>
    <xf numFmtId="41" fontId="24" fillId="0" borderId="31" xfId="0" applyNumberFormat="1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165" fontId="18" fillId="0" borderId="31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65" fontId="19" fillId="0" borderId="15" xfId="2" applyNumberFormat="1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165" fontId="19" fillId="0" borderId="63" xfId="2" applyNumberFormat="1" applyFont="1" applyFill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165" fontId="18" fillId="5" borderId="32" xfId="2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12" borderId="58" xfId="0" applyFont="1" applyFill="1" applyBorder="1" applyAlignment="1">
      <alignment horizontal="center" vertical="center"/>
    </xf>
    <xf numFmtId="0" fontId="0" fillId="17" borderId="86" xfId="0" applyFill="1" applyBorder="1" applyAlignment="1">
      <alignment horizontal="center" vertical="center"/>
    </xf>
    <xf numFmtId="0" fontId="19" fillId="11" borderId="31" xfId="0" applyFont="1" applyFill="1" applyBorder="1" applyAlignment="1">
      <alignment horizontal="center" vertical="center"/>
    </xf>
    <xf numFmtId="0" fontId="19" fillId="17" borderId="31" xfId="0" applyFont="1" applyFill="1" applyBorder="1" applyAlignment="1">
      <alignment horizontal="center" vertical="center" wrapText="1"/>
    </xf>
    <xf numFmtId="3" fontId="6" fillId="0" borderId="31" xfId="0" applyNumberFormat="1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13" borderId="55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66" fontId="16" fillId="0" borderId="41" xfId="6" applyNumberFormat="1" applyFont="1" applyFill="1" applyBorder="1" applyAlignment="1" applyProtection="1">
      <alignment horizontal="center" vertical="center"/>
    </xf>
    <xf numFmtId="165" fontId="18" fillId="0" borderId="31" xfId="0" applyNumberFormat="1" applyFont="1" applyBorder="1" applyAlignment="1">
      <alignment horizontal="center" vertical="center"/>
    </xf>
    <xf numFmtId="43" fontId="18" fillId="0" borderId="31" xfId="0" applyNumberFormat="1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8" fillId="14" borderId="55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167" fontId="18" fillId="0" borderId="58" xfId="0" applyNumberFormat="1" applyFont="1" applyFill="1" applyBorder="1" applyAlignment="1">
      <alignment horizontal="center" vertical="center"/>
    </xf>
    <xf numFmtId="167" fontId="18" fillId="0" borderId="32" xfId="0" applyNumberFormat="1" applyFont="1" applyFill="1" applyBorder="1" applyAlignment="1">
      <alignment horizontal="center" vertical="center"/>
    </xf>
    <xf numFmtId="15" fontId="18" fillId="0" borderId="31" xfId="0" applyNumberFormat="1" applyFont="1" applyFill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15" fontId="18" fillId="0" borderId="80" xfId="0" applyNumberFormat="1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10" fontId="18" fillId="0" borderId="58" xfId="0" applyNumberFormat="1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165" fontId="18" fillId="0" borderId="58" xfId="0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19" fillId="15" borderId="63" xfId="0" applyFont="1" applyFill="1" applyBorder="1" applyAlignment="1">
      <alignment horizontal="center" vertical="center"/>
    </xf>
    <xf numFmtId="165" fontId="24" fillId="0" borderId="32" xfId="0" applyNumberFormat="1" applyFont="1" applyFill="1" applyBorder="1" applyAlignment="1">
      <alignment horizontal="center" vertical="center"/>
    </xf>
    <xf numFmtId="0" fontId="0" fillId="20" borderId="93" xfId="0" applyFill="1" applyBorder="1" applyAlignment="1">
      <alignment horizontal="center" vertical="center"/>
    </xf>
    <xf numFmtId="0" fontId="24" fillId="20" borderId="61" xfId="0" applyFont="1" applyFill="1" applyBorder="1" applyAlignment="1">
      <alignment horizontal="center" vertical="center" wrapText="1"/>
    </xf>
    <xf numFmtId="0" fontId="19" fillId="20" borderId="61" xfId="0" applyFont="1" applyFill="1" applyBorder="1" applyAlignment="1">
      <alignment horizontal="center" vertical="center"/>
    </xf>
    <xf numFmtId="3" fontId="26" fillId="0" borderId="61" xfId="0" applyNumberFormat="1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165" fontId="19" fillId="0" borderId="64" xfId="0" applyNumberFormat="1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/>
    </xf>
    <xf numFmtId="0" fontId="2" fillId="5" borderId="9" xfId="0" applyFont="1" applyFill="1" applyBorder="1"/>
    <xf numFmtId="0" fontId="2" fillId="5" borderId="9" xfId="0" applyFont="1" applyFill="1" applyBorder="1" applyAlignment="1">
      <alignment horizontal="right"/>
    </xf>
    <xf numFmtId="0" fontId="2" fillId="5" borderId="9" xfId="0" applyFont="1" applyFill="1" applyBorder="1" applyAlignment="1">
      <alignment horizontal="center"/>
    </xf>
    <xf numFmtId="10" fontId="2" fillId="5" borderId="18" xfId="4" applyNumberFormat="1" applyFont="1" applyFill="1" applyBorder="1"/>
    <xf numFmtId="3" fontId="2" fillId="5" borderId="9" xfId="0" applyNumberFormat="1" applyFont="1" applyFill="1" applyBorder="1"/>
    <xf numFmtId="41" fontId="2" fillId="5" borderId="19" xfId="0" applyNumberFormat="1" applyFont="1" applyFill="1" applyBorder="1"/>
    <xf numFmtId="0" fontId="2" fillId="5" borderId="0" xfId="0" applyFont="1" applyFill="1"/>
    <xf numFmtId="0" fontId="0" fillId="5" borderId="31" xfId="0" applyFill="1" applyBorder="1"/>
    <xf numFmtId="0" fontId="2" fillId="19" borderId="5" xfId="0" applyFont="1" applyFill="1" applyBorder="1" applyAlignment="1">
      <alignment horizontal="center"/>
    </xf>
    <xf numFmtId="0" fontId="2" fillId="19" borderId="71" xfId="0" applyFont="1" applyFill="1" applyBorder="1"/>
    <xf numFmtId="0" fontId="2" fillId="19" borderId="9" xfId="0" applyFont="1" applyFill="1" applyBorder="1" applyAlignment="1">
      <alignment horizontal="right"/>
    </xf>
    <xf numFmtId="0" fontId="2" fillId="19" borderId="9" xfId="0" applyFont="1" applyFill="1" applyBorder="1" applyAlignment="1">
      <alignment horizontal="center"/>
    </xf>
    <xf numFmtId="10" fontId="2" fillId="19" borderId="9" xfId="4" applyNumberFormat="1" applyFont="1" applyFill="1" applyBorder="1"/>
    <xf numFmtId="3" fontId="2" fillId="19" borderId="9" xfId="0" applyNumberFormat="1" applyFont="1" applyFill="1" applyBorder="1"/>
    <xf numFmtId="41" fontId="2" fillId="19" borderId="72" xfId="0" applyNumberFormat="1" applyFont="1" applyFill="1" applyBorder="1"/>
    <xf numFmtId="0" fontId="2" fillId="0" borderId="20" xfId="0" applyFont="1" applyBorder="1" applyAlignment="1">
      <alignment horizontal="center"/>
    </xf>
    <xf numFmtId="41" fontId="1" fillId="0" borderId="34" xfId="0" applyNumberFormat="1" applyFont="1" applyBorder="1"/>
    <xf numFmtId="0" fontId="2" fillId="5" borderId="17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9" borderId="18" xfId="0" applyFont="1" applyFill="1" applyBorder="1"/>
    <xf numFmtId="0" fontId="2" fillId="9" borderId="18" xfId="0" applyFont="1" applyFill="1" applyBorder="1" applyAlignment="1">
      <alignment horizontal="right"/>
    </xf>
    <xf numFmtId="0" fontId="2" fillId="9" borderId="18" xfId="0" applyFont="1" applyFill="1" applyBorder="1" applyAlignment="1">
      <alignment horizontal="center"/>
    </xf>
    <xf numFmtId="10" fontId="2" fillId="9" borderId="18" xfId="4" applyNumberFormat="1" applyFont="1" applyFill="1" applyBorder="1"/>
    <xf numFmtId="3" fontId="7" fillId="9" borderId="18" xfId="0" applyNumberFormat="1" applyFont="1" applyFill="1" applyBorder="1"/>
    <xf numFmtId="41" fontId="2" fillId="9" borderId="19" xfId="0" applyNumberFormat="1" applyFont="1" applyFill="1" applyBorder="1"/>
    <xf numFmtId="0" fontId="2" fillId="9" borderId="0" xfId="0" applyFont="1" applyFill="1"/>
    <xf numFmtId="0" fontId="28" fillId="9" borderId="31" xfId="0" applyFont="1" applyFill="1" applyBorder="1"/>
    <xf numFmtId="0" fontId="2" fillId="16" borderId="18" xfId="0" applyFont="1" applyFill="1" applyBorder="1"/>
    <xf numFmtId="0" fontId="2" fillId="16" borderId="18" xfId="0" applyFont="1" applyFill="1" applyBorder="1" applyAlignment="1">
      <alignment horizontal="right"/>
    </xf>
    <xf numFmtId="0" fontId="2" fillId="16" borderId="18" xfId="0" applyFont="1" applyFill="1" applyBorder="1" applyAlignment="1">
      <alignment horizontal="center"/>
    </xf>
    <xf numFmtId="10" fontId="2" fillId="16" borderId="18" xfId="4" applyNumberFormat="1" applyFont="1" applyFill="1" applyBorder="1"/>
    <xf numFmtId="3" fontId="7" fillId="16" borderId="18" xfId="0" applyNumberFormat="1" applyFont="1" applyFill="1" applyBorder="1"/>
    <xf numFmtId="41" fontId="2" fillId="16" borderId="19" xfId="0" applyNumberFormat="1" applyFont="1" applyFill="1" applyBorder="1"/>
    <xf numFmtId="0" fontId="2" fillId="16" borderId="0" xfId="0" applyFont="1" applyFill="1"/>
    <xf numFmtId="0" fontId="0" fillId="16" borderId="31" xfId="0" applyFill="1" applyBorder="1"/>
    <xf numFmtId="0" fontId="28" fillId="16" borderId="31" xfId="0" applyFont="1" applyFill="1" applyBorder="1"/>
    <xf numFmtId="0" fontId="2" fillId="19" borderId="17" xfId="0" applyFont="1" applyFill="1" applyBorder="1" applyAlignment="1">
      <alignment horizontal="center"/>
    </xf>
    <xf numFmtId="0" fontId="2" fillId="19" borderId="18" xfId="0" applyFont="1" applyFill="1" applyBorder="1"/>
    <xf numFmtId="0" fontId="2" fillId="19" borderId="18" xfId="0" applyFont="1" applyFill="1" applyBorder="1" applyAlignment="1">
      <alignment horizontal="right"/>
    </xf>
    <xf numFmtId="0" fontId="2" fillId="19" borderId="18" xfId="0" applyFont="1" applyFill="1" applyBorder="1" applyAlignment="1">
      <alignment horizontal="center"/>
    </xf>
    <xf numFmtId="10" fontId="2" fillId="19" borderId="18" xfId="4" applyNumberFormat="1" applyFont="1" applyFill="1" applyBorder="1"/>
    <xf numFmtId="3" fontId="7" fillId="19" borderId="22" xfId="0" applyNumberFormat="1" applyFont="1" applyFill="1" applyBorder="1"/>
    <xf numFmtId="41" fontId="2" fillId="19" borderId="19" xfId="0" applyNumberFormat="1" applyFont="1" applyFill="1" applyBorder="1"/>
    <xf numFmtId="0" fontId="2" fillId="19" borderId="28" xfId="0" applyFont="1" applyFill="1" applyBorder="1"/>
    <xf numFmtId="0" fontId="2" fillId="19" borderId="28" xfId="0" applyFont="1" applyFill="1" applyBorder="1" applyAlignment="1">
      <alignment horizontal="right"/>
    </xf>
    <xf numFmtId="0" fontId="2" fillId="19" borderId="28" xfId="0" applyFont="1" applyFill="1" applyBorder="1" applyAlignment="1">
      <alignment horizontal="center"/>
    </xf>
    <xf numFmtId="10" fontId="2" fillId="19" borderId="28" xfId="4" applyNumberFormat="1" applyFont="1" applyFill="1" applyBorder="1"/>
    <xf numFmtId="3" fontId="7" fillId="19" borderId="9" xfId="0" applyNumberFormat="1" applyFont="1" applyFill="1" applyBorder="1"/>
    <xf numFmtId="41" fontId="2" fillId="19" borderId="36" xfId="0" applyNumberFormat="1" applyFont="1" applyFill="1" applyBorder="1"/>
    <xf numFmtId="0" fontId="2" fillId="5" borderId="18" xfId="0" applyFont="1" applyFill="1" applyBorder="1"/>
    <xf numFmtId="0" fontId="2" fillId="5" borderId="18" xfId="0" applyFont="1" applyFill="1" applyBorder="1" applyAlignment="1">
      <alignment horizontal="right"/>
    </xf>
    <xf numFmtId="0" fontId="2" fillId="5" borderId="18" xfId="0" applyFont="1" applyFill="1" applyBorder="1" applyAlignment="1">
      <alignment horizontal="center"/>
    </xf>
    <xf numFmtId="3" fontId="2" fillId="5" borderId="22" xfId="0" applyNumberFormat="1" applyFont="1" applyFill="1" applyBorder="1"/>
    <xf numFmtId="0" fontId="27" fillId="5" borderId="31" xfId="0" applyFont="1" applyFill="1" applyBorder="1"/>
    <xf numFmtId="0" fontId="2" fillId="9" borderId="28" xfId="0" applyFont="1" applyFill="1" applyBorder="1"/>
    <xf numFmtId="0" fontId="2" fillId="9" borderId="28" xfId="0" applyFont="1" applyFill="1" applyBorder="1" applyAlignment="1">
      <alignment horizontal="right"/>
    </xf>
    <xf numFmtId="0" fontId="2" fillId="9" borderId="28" xfId="0" applyFont="1" applyFill="1" applyBorder="1" applyAlignment="1">
      <alignment horizontal="center"/>
    </xf>
    <xf numFmtId="10" fontId="2" fillId="9" borderId="28" xfId="4" applyNumberFormat="1" applyFont="1" applyFill="1" applyBorder="1"/>
    <xf numFmtId="3" fontId="2" fillId="9" borderId="28" xfId="0" applyNumberFormat="1" applyFont="1" applyFill="1" applyBorder="1"/>
    <xf numFmtId="41" fontId="2" fillId="9" borderId="36" xfId="0" applyNumberFormat="1" applyFont="1" applyFill="1" applyBorder="1"/>
    <xf numFmtId="3" fontId="18" fillId="0" borderId="0" xfId="0" applyNumberFormat="1" applyFont="1" applyFill="1" applyBorder="1" applyAlignment="1">
      <alignment horizontal="right"/>
    </xf>
    <xf numFmtId="3" fontId="18" fillId="0" borderId="31" xfId="0" applyNumberFormat="1" applyFont="1" applyFill="1" applyBorder="1" applyAlignment="1">
      <alignment horizontal="right" vertical="center"/>
    </xf>
    <xf numFmtId="0" fontId="27" fillId="0" borderId="31" xfId="0" applyFont="1" applyBorder="1" applyAlignment="1">
      <alignment horizontal="left" wrapText="1"/>
    </xf>
    <xf numFmtId="3" fontId="23" fillId="0" borderId="31" xfId="0" applyNumberFormat="1" applyFont="1" applyFill="1" applyBorder="1" applyAlignment="1">
      <alignment horizontal="left" vertical="center" wrapText="1"/>
    </xf>
    <xf numFmtId="3" fontId="18" fillId="0" borderId="31" xfId="0" applyNumberFormat="1" applyFont="1" applyFill="1" applyBorder="1" applyAlignment="1">
      <alignment horizontal="right"/>
    </xf>
    <xf numFmtId="0" fontId="29" fillId="0" borderId="31" xfId="0" applyFont="1" applyFill="1" applyBorder="1" applyAlignment="1">
      <alignment horizontal="center"/>
    </xf>
    <xf numFmtId="0" fontId="29" fillId="0" borderId="31" xfId="0" applyFont="1" applyBorder="1"/>
    <xf numFmtId="3" fontId="30" fillId="0" borderId="31" xfId="0" applyNumberFormat="1" applyFont="1" applyFill="1" applyBorder="1"/>
    <xf numFmtId="0" fontId="29" fillId="0" borderId="31" xfId="0" applyFont="1" applyBorder="1" applyAlignment="1">
      <alignment horizontal="center" wrapText="1"/>
    </xf>
    <xf numFmtId="0" fontId="18" fillId="0" borderId="31" xfId="0" applyFont="1" applyFill="1" applyBorder="1" applyAlignment="1">
      <alignment vertical="center"/>
    </xf>
    <xf numFmtId="3" fontId="18" fillId="0" borderId="31" xfId="0" applyNumberFormat="1" applyFont="1" applyFill="1" applyBorder="1" applyAlignment="1">
      <alignment horizontal="left" vertical="center" wrapText="1"/>
    </xf>
    <xf numFmtId="0" fontId="18" fillId="13" borderId="55" xfId="0" applyFont="1" applyFill="1" applyBorder="1" applyAlignment="1">
      <alignment horizontal="right"/>
    </xf>
    <xf numFmtId="0" fontId="18" fillId="13" borderId="56" xfId="0" applyFont="1" applyFill="1" applyBorder="1" applyAlignment="1">
      <alignment horizontal="left"/>
    </xf>
    <xf numFmtId="0" fontId="19" fillId="0" borderId="15" xfId="0" applyFont="1" applyBorder="1" applyAlignment="1">
      <alignment horizontal="right" vertical="center"/>
    </xf>
    <xf numFmtId="0" fontId="19" fillId="0" borderId="74" xfId="0" applyFont="1" applyBorder="1" applyAlignment="1">
      <alignment horizontal="left"/>
    </xf>
    <xf numFmtId="0" fontId="18" fillId="0" borderId="32" xfId="0" applyFont="1" applyBorder="1" applyAlignment="1">
      <alignment horizontal="right"/>
    </xf>
    <xf numFmtId="0" fontId="18" fillId="0" borderId="76" xfId="0" applyFont="1" applyBorder="1" applyAlignment="1">
      <alignment horizontal="left"/>
    </xf>
    <xf numFmtId="165" fontId="18" fillId="0" borderId="31" xfId="0" applyNumberFormat="1" applyFont="1" applyBorder="1" applyAlignment="1">
      <alignment horizontal="right"/>
    </xf>
    <xf numFmtId="0" fontId="18" fillId="0" borderId="31" xfId="0" applyFont="1" applyBorder="1" applyAlignment="1">
      <alignment horizontal="right"/>
    </xf>
    <xf numFmtId="0" fontId="23" fillId="0" borderId="61" xfId="0" applyFont="1" applyBorder="1" applyAlignment="1">
      <alignment horizontal="left" wrapText="1"/>
    </xf>
    <xf numFmtId="0" fontId="18" fillId="0" borderId="61" xfId="0" applyFont="1" applyBorder="1" applyAlignment="1">
      <alignment horizontal="left"/>
    </xf>
    <xf numFmtId="43" fontId="18" fillId="0" borderId="31" xfId="0" applyNumberFormat="1" applyFont="1" applyBorder="1" applyAlignment="1">
      <alignment horizontal="right"/>
    </xf>
    <xf numFmtId="165" fontId="19" fillId="0" borderId="63" xfId="0" applyNumberFormat="1" applyFont="1" applyBorder="1" applyAlignment="1">
      <alignment horizontal="right" vertical="center"/>
    </xf>
    <xf numFmtId="43" fontId="19" fillId="0" borderId="64" xfId="0" applyNumberFormat="1" applyFont="1" applyBorder="1" applyAlignment="1">
      <alignment horizontal="left" vertical="center"/>
    </xf>
    <xf numFmtId="0" fontId="19" fillId="0" borderId="31" xfId="0" applyFont="1" applyBorder="1"/>
    <xf numFmtId="0" fontId="29" fillId="0" borderId="31" xfId="0" applyFont="1" applyBorder="1" applyAlignment="1">
      <alignment horizontal="left" wrapText="1"/>
    </xf>
    <xf numFmtId="0" fontId="29" fillId="0" borderId="31" xfId="0" applyFont="1" applyBorder="1" applyAlignment="1">
      <alignment horizontal="left"/>
    </xf>
    <xf numFmtId="0" fontId="31" fillId="0" borderId="31" xfId="0" applyFont="1" applyBorder="1" applyAlignment="1">
      <alignment horizontal="left" wrapText="1"/>
    </xf>
    <xf numFmtId="0" fontId="24" fillId="0" borderId="0" xfId="0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29" fillId="0" borderId="9" xfId="0" applyFont="1" applyFill="1" applyBorder="1" applyAlignment="1">
      <alignment horizontal="center" vertical="center"/>
    </xf>
    <xf numFmtId="0" fontId="24" fillId="0" borderId="31" xfId="0" applyFont="1" applyBorder="1" applyAlignment="1">
      <alignment horizontal="center"/>
    </xf>
    <xf numFmtId="0" fontId="24" fillId="0" borderId="31" xfId="0" applyFont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left"/>
    </xf>
    <xf numFmtId="0" fontId="24" fillId="0" borderId="31" xfId="0" applyFont="1" applyBorder="1"/>
    <xf numFmtId="0" fontId="24" fillId="0" borderId="31" xfId="0" applyFont="1" applyFill="1" applyBorder="1"/>
    <xf numFmtId="0" fontId="24" fillId="0" borderId="31" xfId="0" applyFont="1" applyFill="1" applyBorder="1" applyAlignment="1">
      <alignment horizontal="right"/>
    </xf>
    <xf numFmtId="0" fontId="24" fillId="0" borderId="31" xfId="0" applyFont="1" applyFill="1" applyBorder="1" applyAlignment="1">
      <alignment horizontal="right" vertical="center"/>
    </xf>
    <xf numFmtId="166" fontId="15" fillId="0" borderId="41" xfId="6" applyNumberFormat="1" applyFont="1" applyFill="1" applyBorder="1" applyAlignment="1" applyProtection="1">
      <alignment horizontal="right" vertical="center"/>
    </xf>
    <xf numFmtId="43" fontId="24" fillId="0" borderId="31" xfId="0" applyNumberFormat="1" applyFont="1" applyBorder="1" applyAlignment="1">
      <alignment horizontal="right"/>
    </xf>
    <xf numFmtId="0" fontId="24" fillId="5" borderId="31" xfId="0" applyFont="1" applyFill="1" applyBorder="1"/>
    <xf numFmtId="0" fontId="24" fillId="5" borderId="31" xfId="0" applyFont="1" applyFill="1" applyBorder="1" applyAlignment="1">
      <alignment horizontal="right"/>
    </xf>
    <xf numFmtId="0" fontId="24" fillId="5" borderId="31" xfId="0" applyFont="1" applyFill="1" applyBorder="1" applyAlignment="1">
      <alignment horizontal="left"/>
    </xf>
    <xf numFmtId="0" fontId="29" fillId="19" borderId="31" xfId="0" applyFont="1" applyFill="1" applyBorder="1" applyAlignment="1">
      <alignment horizontal="center" vertical="center"/>
    </xf>
    <xf numFmtId="0" fontId="29" fillId="19" borderId="31" xfId="0" applyFont="1" applyFill="1" applyBorder="1" applyAlignment="1">
      <alignment horizontal="right" vertical="center" wrapText="1"/>
    </xf>
    <xf numFmtId="0" fontId="29" fillId="19" borderId="31" xfId="0" applyFont="1" applyFill="1" applyBorder="1" applyAlignment="1">
      <alignment horizontal="left" vertical="center"/>
    </xf>
    <xf numFmtId="0" fontId="19" fillId="0" borderId="34" xfId="0" applyFont="1" applyBorder="1" applyAlignment="1">
      <alignment horizontal="right" vertical="center"/>
    </xf>
    <xf numFmtId="0" fontId="18" fillId="0" borderId="89" xfId="0" applyFont="1" applyBorder="1" applyAlignment="1">
      <alignment horizontal="right"/>
    </xf>
    <xf numFmtId="0" fontId="18" fillId="0" borderId="92" xfId="0" applyFont="1" applyBorder="1" applyAlignment="1">
      <alignment horizontal="right"/>
    </xf>
    <xf numFmtId="165" fontId="18" fillId="0" borderId="92" xfId="0" applyNumberFormat="1" applyFont="1" applyBorder="1" applyAlignment="1">
      <alignment horizontal="right"/>
    </xf>
    <xf numFmtId="165" fontId="19" fillId="0" borderId="94" xfId="0" applyNumberFormat="1" applyFont="1" applyBorder="1" applyAlignment="1">
      <alignment horizontal="right" vertical="center"/>
    </xf>
    <xf numFmtId="0" fontId="16" fillId="0" borderId="0" xfId="0" applyNumberFormat="1" applyFont="1" applyBorder="1" applyAlignment="1">
      <alignment horizontal="fill"/>
    </xf>
    <xf numFmtId="0" fontId="15" fillId="3" borderId="54" xfId="0" applyFont="1" applyFill="1" applyBorder="1" applyAlignment="1">
      <alignment horizontal="center"/>
    </xf>
    <xf numFmtId="0" fontId="15" fillId="3" borderId="55" xfId="0" applyFont="1" applyFill="1" applyBorder="1" applyAlignment="1">
      <alignment horizontal="center"/>
    </xf>
    <xf numFmtId="0" fontId="15" fillId="3" borderId="56" xfId="0" applyFont="1" applyFill="1" applyBorder="1" applyAlignment="1">
      <alignment horizontal="center"/>
    </xf>
    <xf numFmtId="0" fontId="15" fillId="4" borderId="65" xfId="0" applyFont="1" applyFill="1" applyBorder="1" applyAlignment="1">
      <alignment horizontal="center"/>
    </xf>
    <xf numFmtId="0" fontId="15" fillId="4" borderId="66" xfId="0" applyFont="1" applyFill="1" applyBorder="1" applyAlignment="1">
      <alignment horizontal="center"/>
    </xf>
    <xf numFmtId="0" fontId="15" fillId="4" borderId="6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7" fillId="5" borderId="58" xfId="0" applyFont="1" applyFill="1" applyBorder="1" applyAlignment="1">
      <alignment horizontal="center"/>
    </xf>
    <xf numFmtId="0" fontId="17" fillId="5" borderId="57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5" borderId="59" xfId="0" applyFont="1" applyFill="1" applyBorder="1" applyAlignment="1">
      <alignment horizontal="center"/>
    </xf>
    <xf numFmtId="0" fontId="18" fillId="5" borderId="86" xfId="0" applyFont="1" applyFill="1" applyBorder="1" applyAlignment="1">
      <alignment horizontal="center" vertical="center" wrapText="1"/>
    </xf>
    <xf numFmtId="0" fontId="18" fillId="5" borderId="87" xfId="0" applyFont="1" applyFill="1" applyBorder="1" applyAlignment="1">
      <alignment horizontal="center" vertical="center" wrapText="1"/>
    </xf>
    <xf numFmtId="0" fontId="18" fillId="5" borderId="88" xfId="0" applyFont="1" applyFill="1" applyBorder="1" applyAlignment="1">
      <alignment horizontal="center" vertical="center" wrapText="1"/>
    </xf>
    <xf numFmtId="0" fontId="19" fillId="5" borderId="58" xfId="0" applyFont="1" applyFill="1" applyBorder="1" applyAlignment="1">
      <alignment horizontal="center" vertical="center"/>
    </xf>
    <xf numFmtId="0" fontId="19" fillId="3" borderId="58" xfId="0" applyFont="1" applyFill="1" applyBorder="1" applyAlignment="1">
      <alignment horizontal="center" vertical="center"/>
    </xf>
    <xf numFmtId="0" fontId="24" fillId="17" borderId="58" xfId="0" applyFont="1" applyFill="1" applyBorder="1" applyAlignment="1">
      <alignment horizontal="center" vertical="center"/>
    </xf>
    <xf numFmtId="0" fontId="24" fillId="18" borderId="58" xfId="0" applyFont="1" applyFill="1" applyBorder="1" applyAlignment="1">
      <alignment horizontal="center" vertical="center"/>
    </xf>
    <xf numFmtId="0" fontId="24" fillId="18" borderId="59" xfId="0" applyFont="1" applyFill="1" applyBorder="1" applyAlignment="1">
      <alignment horizontal="center" vertical="center"/>
    </xf>
    <xf numFmtId="0" fontId="25" fillId="18" borderId="31" xfId="0" applyFont="1" applyFill="1" applyBorder="1" applyAlignment="1">
      <alignment horizontal="center" vertical="center"/>
    </xf>
    <xf numFmtId="0" fontId="25" fillId="18" borderId="63" xfId="0" applyFont="1" applyFill="1" applyBorder="1" applyAlignment="1">
      <alignment horizontal="center" vertical="center"/>
    </xf>
    <xf numFmtId="0" fontId="25" fillId="18" borderId="61" xfId="0" applyFont="1" applyFill="1" applyBorder="1" applyAlignment="1">
      <alignment horizontal="center" vertical="center" wrapText="1"/>
    </xf>
    <xf numFmtId="0" fontId="25" fillId="18" borderId="64" xfId="0" applyFont="1" applyFill="1" applyBorder="1" applyAlignment="1">
      <alignment horizontal="center" vertical="center" wrapText="1"/>
    </xf>
    <xf numFmtId="0" fontId="19" fillId="16" borderId="86" xfId="0" applyFont="1" applyFill="1" applyBorder="1" applyAlignment="1">
      <alignment horizontal="center" vertical="center"/>
    </xf>
    <xf numFmtId="0" fontId="19" fillId="16" borderId="87" xfId="0" applyFont="1" applyFill="1" applyBorder="1" applyAlignment="1">
      <alignment horizontal="center" vertical="center"/>
    </xf>
    <xf numFmtId="0" fontId="19" fillId="16" borderId="8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3" fontId="23" fillId="0" borderId="85" xfId="0" applyNumberFormat="1" applyFont="1" applyFill="1" applyBorder="1" applyAlignment="1">
      <alignment horizontal="center" vertical="center" wrapText="1"/>
    </xf>
    <xf numFmtId="3" fontId="23" fillId="0" borderId="90" xfId="0" applyNumberFormat="1" applyFont="1" applyFill="1" applyBorder="1" applyAlignment="1">
      <alignment horizontal="center" vertical="center" wrapText="1"/>
    </xf>
    <xf numFmtId="3" fontId="18" fillId="0" borderId="85" xfId="0" applyNumberFormat="1" applyFont="1" applyFill="1" applyBorder="1" applyAlignment="1">
      <alignment horizontal="center" vertical="center" wrapText="1"/>
    </xf>
    <xf numFmtId="3" fontId="18" fillId="0" borderId="91" xfId="0" applyNumberFormat="1" applyFont="1" applyFill="1" applyBorder="1" applyAlignment="1">
      <alignment horizontal="center" vertical="center" wrapText="1"/>
    </xf>
    <xf numFmtId="3" fontId="18" fillId="0" borderId="90" xfId="0" applyNumberFormat="1" applyFont="1" applyFill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3" fontId="23" fillId="0" borderId="91" xfId="0" applyNumberFormat="1" applyFont="1" applyFill="1" applyBorder="1" applyAlignment="1">
      <alignment horizontal="center" vertical="center" wrapText="1"/>
    </xf>
    <xf numFmtId="3" fontId="23" fillId="0" borderId="85" xfId="0" applyNumberFormat="1" applyFont="1" applyFill="1" applyBorder="1" applyAlignment="1">
      <alignment horizontal="center" vertical="center"/>
    </xf>
    <xf numFmtId="3" fontId="23" fillId="0" borderId="91" xfId="0" applyNumberFormat="1" applyFont="1" applyFill="1" applyBorder="1" applyAlignment="1">
      <alignment horizontal="center" vertical="center"/>
    </xf>
    <xf numFmtId="3" fontId="23" fillId="0" borderId="90" xfId="0" applyNumberFormat="1" applyFont="1" applyFill="1" applyBorder="1" applyAlignment="1">
      <alignment horizontal="center" vertical="center"/>
    </xf>
  </cellXfs>
  <cellStyles count="7">
    <cellStyle name="Comma" xfId="5" builtinId="3"/>
    <cellStyle name="Comma [0]" xfId="6" builtinId="6"/>
    <cellStyle name="Comma 2" xfId="2"/>
    <cellStyle name="Comma 3" xfId="3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6" workbookViewId="0">
      <selection activeCell="D36" sqref="D36"/>
    </sheetView>
  </sheetViews>
  <sheetFormatPr defaultRowHeight="15" x14ac:dyDescent="0.25"/>
  <cols>
    <col min="4" max="4" width="29.28515625" bestFit="1" customWidth="1"/>
    <col min="9" max="9" width="14.28515625" bestFit="1" customWidth="1"/>
  </cols>
  <sheetData>
    <row r="1" spans="1:9" ht="15.75" x14ac:dyDescent="0.25">
      <c r="A1" s="586" t="s">
        <v>292</v>
      </c>
      <c r="B1" s="586"/>
      <c r="C1" s="586"/>
      <c r="D1" s="586"/>
      <c r="E1" s="586"/>
      <c r="F1" s="586"/>
      <c r="G1" s="586"/>
      <c r="H1" s="586"/>
      <c r="I1" s="586"/>
    </row>
    <row r="2" spans="1:9" ht="15.75" x14ac:dyDescent="0.25">
      <c r="A2" s="101"/>
      <c r="B2" s="102"/>
      <c r="C2" s="102"/>
      <c r="D2" s="103"/>
      <c r="E2" s="103"/>
      <c r="F2" s="103"/>
      <c r="G2" s="103"/>
      <c r="H2" s="104"/>
      <c r="I2" s="105"/>
    </row>
    <row r="3" spans="1:9" ht="15.75" x14ac:dyDescent="0.25">
      <c r="A3" s="586" t="s">
        <v>315</v>
      </c>
      <c r="B3" s="586"/>
      <c r="C3" s="586"/>
      <c r="D3" s="586"/>
      <c r="E3" s="586"/>
      <c r="F3" s="586"/>
      <c r="G3" s="586"/>
      <c r="H3" s="586"/>
      <c r="I3" s="586"/>
    </row>
    <row r="4" spans="1:9" ht="15.75" x14ac:dyDescent="0.25">
      <c r="A4" s="586" t="s">
        <v>316</v>
      </c>
      <c r="B4" s="586"/>
      <c r="C4" s="586"/>
      <c r="D4" s="586"/>
      <c r="E4" s="586"/>
      <c r="F4" s="586"/>
      <c r="G4" s="586"/>
      <c r="H4" s="586"/>
      <c r="I4" s="586"/>
    </row>
    <row r="5" spans="1:9" x14ac:dyDescent="0.25">
      <c r="A5" s="106"/>
      <c r="B5" s="107"/>
      <c r="C5" s="107"/>
      <c r="D5" s="108"/>
      <c r="E5" s="108"/>
      <c r="F5" s="108"/>
      <c r="G5" s="108"/>
      <c r="H5" s="109"/>
      <c r="I5" s="110"/>
    </row>
    <row r="6" spans="1:9" x14ac:dyDescent="0.25">
      <c r="A6" s="111"/>
      <c r="B6" s="112"/>
      <c r="C6" s="112"/>
      <c r="D6" s="113"/>
      <c r="E6" s="113"/>
      <c r="F6" s="113"/>
      <c r="G6" s="113"/>
      <c r="H6" s="114"/>
      <c r="I6" s="115"/>
    </row>
    <row r="7" spans="1:9" x14ac:dyDescent="0.25">
      <c r="A7" s="116" t="s">
        <v>293</v>
      </c>
      <c r="B7" s="117" t="s">
        <v>7</v>
      </c>
      <c r="C7" s="118"/>
      <c r="D7" s="119"/>
      <c r="E7" s="579" t="s">
        <v>56</v>
      </c>
      <c r="F7" s="579"/>
      <c r="G7" s="579"/>
      <c r="H7" s="120" t="s">
        <v>294</v>
      </c>
      <c r="I7" s="121">
        <f>SUM(RAB!H20)</f>
        <v>34762006.290199995</v>
      </c>
    </row>
    <row r="8" spans="1:9" x14ac:dyDescent="0.25">
      <c r="A8" s="116" t="s">
        <v>295</v>
      </c>
      <c r="B8" s="118" t="s">
        <v>296</v>
      </c>
      <c r="C8" s="119"/>
      <c r="D8" s="119"/>
      <c r="E8" s="579" t="s">
        <v>56</v>
      </c>
      <c r="F8" s="579"/>
      <c r="G8" s="579"/>
      <c r="H8" s="120" t="s">
        <v>294</v>
      </c>
      <c r="I8" s="121">
        <f>SUM(RAB!H22:H157)</f>
        <v>509519184.86199999</v>
      </c>
    </row>
    <row r="9" spans="1:9" x14ac:dyDescent="0.25">
      <c r="A9" s="116" t="s">
        <v>297</v>
      </c>
      <c r="B9" s="118" t="s">
        <v>298</v>
      </c>
      <c r="C9" s="119"/>
      <c r="D9" s="119"/>
      <c r="E9" s="579" t="s">
        <v>56</v>
      </c>
      <c r="F9" s="579"/>
      <c r="G9" s="579"/>
      <c r="H9" s="120" t="s">
        <v>294</v>
      </c>
      <c r="I9" s="122">
        <f>SUM(RAB!G159:G324)</f>
        <v>774759730.90516663</v>
      </c>
    </row>
    <row r="10" spans="1:9" x14ac:dyDescent="0.25">
      <c r="A10" s="116"/>
      <c r="B10" s="118"/>
      <c r="C10" s="119"/>
      <c r="D10" s="123" t="s">
        <v>299</v>
      </c>
      <c r="E10" s="124"/>
      <c r="F10" s="124"/>
      <c r="G10" s="124"/>
      <c r="H10" s="120" t="s">
        <v>294</v>
      </c>
      <c r="I10" s="125">
        <f>SUM(I7:I9)</f>
        <v>1319040922.0573666</v>
      </c>
    </row>
    <row r="11" spans="1:9" x14ac:dyDescent="0.25">
      <c r="A11" s="116" t="s">
        <v>300</v>
      </c>
      <c r="B11" s="118" t="s">
        <v>319</v>
      </c>
      <c r="C11" s="119"/>
      <c r="D11" s="119"/>
      <c r="E11" s="579" t="s">
        <v>56</v>
      </c>
      <c r="F11" s="579"/>
      <c r="G11" s="579"/>
      <c r="H11" s="120" t="s">
        <v>294</v>
      </c>
      <c r="I11" s="121">
        <f>SUM(RAB!G325)</f>
        <v>20533332</v>
      </c>
    </row>
    <row r="12" spans="1:9" x14ac:dyDescent="0.25">
      <c r="A12" s="116"/>
      <c r="B12" s="118"/>
      <c r="C12" s="119"/>
      <c r="D12" s="119"/>
      <c r="E12" s="124"/>
      <c r="F12" s="124"/>
      <c r="G12" s="124"/>
      <c r="H12" s="120"/>
      <c r="I12" s="121"/>
    </row>
    <row r="13" spans="1:9" x14ac:dyDescent="0.25">
      <c r="A13" s="126"/>
      <c r="B13" s="127"/>
      <c r="C13" s="127"/>
      <c r="D13" s="128"/>
      <c r="E13" s="128"/>
      <c r="F13" s="128"/>
      <c r="G13" s="129"/>
      <c r="H13" s="130"/>
      <c r="I13" s="131"/>
    </row>
    <row r="14" spans="1:9" x14ac:dyDescent="0.25">
      <c r="A14" s="132"/>
      <c r="B14" s="133"/>
      <c r="C14" s="133"/>
      <c r="D14" s="119"/>
      <c r="E14" s="119"/>
      <c r="F14" s="119"/>
      <c r="G14" s="134"/>
      <c r="H14" s="135" t="s">
        <v>301</v>
      </c>
      <c r="I14" s="136">
        <f>SUM(I10:I11)</f>
        <v>1339574254.0573666</v>
      </c>
    </row>
    <row r="15" spans="1:9" x14ac:dyDescent="0.25">
      <c r="A15" s="132"/>
      <c r="B15" s="133"/>
      <c r="C15" s="133"/>
      <c r="D15" s="119"/>
      <c r="E15" s="119"/>
      <c r="F15" s="119"/>
      <c r="G15" s="134"/>
      <c r="H15" s="135" t="s">
        <v>302</v>
      </c>
      <c r="I15" s="136">
        <f>SUM(I14:I14)</f>
        <v>1339574254.0573666</v>
      </c>
    </row>
    <row r="16" spans="1:9" x14ac:dyDescent="0.25">
      <c r="A16" s="132"/>
      <c r="B16" s="133"/>
      <c r="C16" s="133"/>
      <c r="D16" s="119"/>
      <c r="E16" s="119"/>
      <c r="F16" s="119"/>
      <c r="G16" s="134"/>
      <c r="H16" s="137"/>
      <c r="I16" s="136"/>
    </row>
    <row r="17" spans="1:9" x14ac:dyDescent="0.25">
      <c r="A17" s="132"/>
      <c r="B17" s="133"/>
      <c r="C17" s="133"/>
      <c r="D17" s="119"/>
      <c r="E17" s="138"/>
      <c r="F17" s="139"/>
      <c r="G17" s="140"/>
      <c r="H17" s="141" t="s">
        <v>303</v>
      </c>
      <c r="I17" s="142">
        <f>INT(I15/1000)*1000</f>
        <v>1339574000</v>
      </c>
    </row>
    <row r="18" spans="1:9" x14ac:dyDescent="0.25">
      <c r="A18" s="132"/>
      <c r="B18" s="133"/>
      <c r="C18" s="133"/>
      <c r="D18" s="119"/>
      <c r="E18" s="143"/>
      <c r="F18" s="143"/>
      <c r="G18" s="144"/>
      <c r="H18" s="135"/>
      <c r="I18" s="136"/>
    </row>
    <row r="19" spans="1:9" ht="15.75" thickBot="1" x14ac:dyDescent="0.3">
      <c r="A19" s="145"/>
      <c r="B19" s="146"/>
      <c r="C19" s="146"/>
      <c r="D19" s="147"/>
      <c r="E19" s="147"/>
      <c r="F19" s="147"/>
      <c r="G19" s="148"/>
      <c r="H19" s="149"/>
      <c r="I19" s="150"/>
    </row>
    <row r="20" spans="1:9" ht="15.75" thickTop="1" x14ac:dyDescent="0.25">
      <c r="A20" s="151"/>
      <c r="B20" s="112"/>
      <c r="C20" s="112"/>
      <c r="D20" s="113"/>
      <c r="E20" s="113"/>
      <c r="F20" s="113"/>
      <c r="G20" s="152"/>
      <c r="H20" s="153"/>
      <c r="I20" s="154"/>
    </row>
    <row r="21" spans="1:9" ht="15.75" thickBot="1" x14ac:dyDescent="0.3">
      <c r="A21" s="151"/>
      <c r="B21" s="112"/>
      <c r="C21" s="112"/>
      <c r="D21" s="113"/>
      <c r="E21" s="113"/>
      <c r="F21" s="113"/>
      <c r="G21" s="152"/>
      <c r="H21" s="153"/>
      <c r="I21" s="154"/>
    </row>
    <row r="22" spans="1:9" ht="15.75" thickBot="1" x14ac:dyDescent="0.3">
      <c r="A22" s="580" t="s">
        <v>304</v>
      </c>
      <c r="B22" s="581"/>
      <c r="C22" s="581"/>
      <c r="D22" s="581"/>
      <c r="E22" s="581"/>
      <c r="F22" s="581"/>
      <c r="G22" s="581"/>
      <c r="H22" s="581"/>
      <c r="I22" s="582"/>
    </row>
    <row r="23" spans="1:9" x14ac:dyDescent="0.25">
      <c r="A23" s="157"/>
      <c r="B23" s="158"/>
      <c r="C23" s="158"/>
      <c r="D23" s="163" t="s">
        <v>305</v>
      </c>
      <c r="E23" s="163">
        <v>386.87</v>
      </c>
      <c r="F23" s="159"/>
      <c r="G23" s="160"/>
      <c r="H23" s="161"/>
      <c r="I23" s="162"/>
    </row>
    <row r="24" spans="1:9" ht="15.75" thickBot="1" x14ac:dyDescent="0.3">
      <c r="A24" s="164"/>
      <c r="B24" s="165"/>
      <c r="C24" s="165"/>
      <c r="D24" s="166" t="s">
        <v>317</v>
      </c>
      <c r="E24" s="167"/>
      <c r="F24" s="167"/>
      <c r="G24" s="168"/>
      <c r="H24" s="169"/>
      <c r="I24" s="170">
        <f>SUM(I10/E23)</f>
        <v>3409519.7923265351</v>
      </c>
    </row>
    <row r="25" spans="1:9" x14ac:dyDescent="0.25">
      <c r="A25" s="151"/>
      <c r="B25" s="112"/>
      <c r="C25" s="112"/>
      <c r="D25" s="113"/>
      <c r="E25" s="113"/>
      <c r="F25" s="113"/>
      <c r="G25" s="152"/>
      <c r="H25" s="153"/>
      <c r="I25" s="154"/>
    </row>
    <row r="26" spans="1:9" ht="15.75" thickBot="1" x14ac:dyDescent="0.3">
      <c r="A26" s="151"/>
      <c r="B26" s="112"/>
      <c r="C26" s="112"/>
      <c r="D26" s="113"/>
      <c r="E26" s="113"/>
      <c r="F26" s="113"/>
      <c r="G26" s="152"/>
      <c r="H26" s="153"/>
      <c r="I26" s="154"/>
    </row>
    <row r="27" spans="1:9" ht="15.75" thickBot="1" x14ac:dyDescent="0.3">
      <c r="A27" s="583" t="s">
        <v>306</v>
      </c>
      <c r="B27" s="584"/>
      <c r="C27" s="584"/>
      <c r="D27" s="584"/>
      <c r="E27" s="584"/>
      <c r="F27" s="584"/>
      <c r="G27" s="584"/>
      <c r="H27" s="584"/>
      <c r="I27" s="585"/>
    </row>
    <row r="28" spans="1:9" x14ac:dyDescent="0.25">
      <c r="A28" s="155"/>
      <c r="B28" s="156"/>
      <c r="C28" s="156">
        <v>1</v>
      </c>
      <c r="D28" s="171" t="s">
        <v>307</v>
      </c>
      <c r="E28" s="171"/>
      <c r="F28" s="171" t="s">
        <v>18</v>
      </c>
      <c r="G28" s="172"/>
      <c r="H28" s="173"/>
      <c r="I28" s="174">
        <f>SUM(E28*G28)</f>
        <v>0</v>
      </c>
    </row>
    <row r="29" spans="1:9" x14ac:dyDescent="0.25">
      <c r="A29" s="157"/>
      <c r="B29" s="158"/>
      <c r="C29" s="158"/>
      <c r="D29" s="175"/>
      <c r="E29" s="175"/>
      <c r="F29" s="175"/>
      <c r="G29" s="176"/>
      <c r="H29" s="177"/>
      <c r="I29" s="178"/>
    </row>
    <row r="30" spans="1:9" x14ac:dyDescent="0.25">
      <c r="A30" s="157"/>
      <c r="B30" s="158"/>
      <c r="C30" s="158">
        <v>2</v>
      </c>
      <c r="D30" s="175" t="s">
        <v>308</v>
      </c>
      <c r="E30" s="175"/>
      <c r="F30" s="175"/>
      <c r="G30" s="176"/>
      <c r="H30" s="177"/>
      <c r="I30" s="178"/>
    </row>
    <row r="31" spans="1:9" x14ac:dyDescent="0.25">
      <c r="A31" s="157"/>
      <c r="B31" s="158"/>
      <c r="C31" s="158"/>
      <c r="D31" s="179" t="s">
        <v>309</v>
      </c>
      <c r="E31" s="175"/>
      <c r="F31" s="175" t="s">
        <v>310</v>
      </c>
      <c r="G31" s="176"/>
      <c r="H31" s="177"/>
      <c r="I31" s="178">
        <f>SUM(E31*G31)</f>
        <v>0</v>
      </c>
    </row>
    <row r="32" spans="1:9" x14ac:dyDescent="0.25">
      <c r="A32" s="157"/>
      <c r="B32" s="158"/>
      <c r="C32" s="158"/>
      <c r="D32" s="179" t="s">
        <v>311</v>
      </c>
      <c r="E32" s="175"/>
      <c r="F32" s="175" t="s">
        <v>310</v>
      </c>
      <c r="G32" s="176"/>
      <c r="H32" s="177"/>
      <c r="I32" s="178">
        <f>SUM(E32*G32)</f>
        <v>0</v>
      </c>
    </row>
    <row r="33" spans="1:9" x14ac:dyDescent="0.25">
      <c r="A33" s="157"/>
      <c r="B33" s="158"/>
      <c r="C33" s="158"/>
      <c r="D33" s="179" t="s">
        <v>312</v>
      </c>
      <c r="E33" s="175"/>
      <c r="F33" s="175" t="s">
        <v>19</v>
      </c>
      <c r="G33" s="176"/>
      <c r="H33" s="177"/>
      <c r="I33" s="178">
        <f>SUM(E33*G33)</f>
        <v>0</v>
      </c>
    </row>
    <row r="34" spans="1:9" x14ac:dyDescent="0.25">
      <c r="A34" s="157"/>
      <c r="B34" s="158"/>
      <c r="C34" s="158"/>
      <c r="D34" s="179" t="s">
        <v>313</v>
      </c>
      <c r="E34" s="175"/>
      <c r="F34" s="175" t="s">
        <v>19</v>
      </c>
      <c r="G34" s="176"/>
      <c r="H34" s="177"/>
      <c r="I34" s="178">
        <f>SUM(E34*G34)</f>
        <v>0</v>
      </c>
    </row>
    <row r="35" spans="1:9" x14ac:dyDescent="0.25">
      <c r="A35" s="180"/>
      <c r="B35" s="181"/>
      <c r="C35" s="181"/>
      <c r="D35" s="182"/>
      <c r="E35" s="183"/>
      <c r="F35" s="183"/>
      <c r="G35" s="184"/>
      <c r="H35" s="185"/>
      <c r="I35" s="186"/>
    </row>
    <row r="36" spans="1:9" x14ac:dyDescent="0.25">
      <c r="A36" s="180"/>
      <c r="B36" s="181"/>
      <c r="C36" s="181">
        <v>3</v>
      </c>
      <c r="D36" s="182" t="s">
        <v>318</v>
      </c>
      <c r="E36" s="183">
        <v>1</v>
      </c>
      <c r="F36" s="183" t="s">
        <v>19</v>
      </c>
      <c r="G36" s="184"/>
      <c r="H36" s="185"/>
      <c r="I36" s="186">
        <f>SUM(G36*E36)</f>
        <v>0</v>
      </c>
    </row>
    <row r="37" spans="1:9" ht="15.75" thickBot="1" x14ac:dyDescent="0.3">
      <c r="A37" s="164"/>
      <c r="B37" s="165"/>
      <c r="C37" s="165"/>
      <c r="D37" s="167"/>
      <c r="E37" s="167"/>
      <c r="F37" s="167"/>
      <c r="G37" s="168"/>
      <c r="H37" s="169"/>
      <c r="I37" s="170">
        <f>SUM(I28:I36)</f>
        <v>0</v>
      </c>
    </row>
    <row r="38" spans="1:9" x14ac:dyDescent="0.25">
      <c r="A38" s="151"/>
      <c r="B38" s="112"/>
      <c r="C38" s="112"/>
      <c r="D38" s="113"/>
      <c r="E38" s="113"/>
      <c r="F38" s="113"/>
      <c r="G38" s="152"/>
      <c r="H38" s="153"/>
      <c r="I38" s="154"/>
    </row>
    <row r="39" spans="1:9" x14ac:dyDescent="0.25">
      <c r="A39" s="151"/>
      <c r="B39" s="112"/>
      <c r="C39" s="112"/>
      <c r="D39" s="113"/>
      <c r="E39" s="113"/>
      <c r="F39" s="113"/>
      <c r="G39" s="187"/>
      <c r="H39" s="188" t="s">
        <v>314</v>
      </c>
      <c r="I39" s="189">
        <f>SUM(I17+I37)</f>
        <v>1339574000</v>
      </c>
    </row>
    <row r="40" spans="1:9" x14ac:dyDescent="0.25">
      <c r="A40" s="151"/>
      <c r="B40" s="112"/>
      <c r="C40" s="112"/>
      <c r="D40" s="113"/>
      <c r="E40" s="113"/>
      <c r="F40" s="113"/>
      <c r="G40" s="187"/>
      <c r="H40" s="188" t="s">
        <v>245</v>
      </c>
      <c r="I40" s="189"/>
    </row>
  </sheetData>
  <mergeCells count="9">
    <mergeCell ref="E11:G11"/>
    <mergeCell ref="A22:I22"/>
    <mergeCell ref="A27:I27"/>
    <mergeCell ref="A1:I1"/>
    <mergeCell ref="A3:I3"/>
    <mergeCell ref="A4:I4"/>
    <mergeCell ref="E7:G7"/>
    <mergeCell ref="E8:G8"/>
    <mergeCell ref="E9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8"/>
  <sheetViews>
    <sheetView view="pageBreakPreview" topLeftCell="A28" zoomScaleSheetLayoutView="100" workbookViewId="0">
      <selection activeCell="H99" sqref="H99"/>
    </sheetView>
  </sheetViews>
  <sheetFormatPr defaultRowHeight="15" x14ac:dyDescent="0.25"/>
  <cols>
    <col min="1" max="1" width="4.28515625" customWidth="1"/>
    <col min="2" max="2" width="56.42578125" bestFit="1" customWidth="1"/>
    <col min="3" max="3" width="7.85546875" customWidth="1"/>
    <col min="4" max="4" width="4.140625" customWidth="1"/>
    <col min="5" max="5" width="10.7109375" customWidth="1"/>
    <col min="6" max="6" width="17.7109375" customWidth="1"/>
    <col min="7" max="7" width="20.7109375" customWidth="1"/>
    <col min="8" max="8" width="12.5703125" customWidth="1"/>
    <col min="9" max="9" width="42.5703125" customWidth="1"/>
    <col min="10" max="10" width="42.5703125" bestFit="1" customWidth="1"/>
  </cols>
  <sheetData>
    <row r="1" spans="1:10" ht="16.5" thickTop="1" x14ac:dyDescent="0.25">
      <c r="A1" s="65" t="s">
        <v>0</v>
      </c>
      <c r="B1" s="19"/>
      <c r="C1" s="19"/>
      <c r="D1" s="19"/>
      <c r="E1" s="19"/>
      <c r="F1" s="19"/>
      <c r="G1" s="22"/>
    </row>
    <row r="2" spans="1:10" x14ac:dyDescent="0.25">
      <c r="A2" s="1" t="s">
        <v>249</v>
      </c>
      <c r="B2" s="2"/>
      <c r="C2" s="2"/>
      <c r="D2" s="25"/>
      <c r="E2" s="25"/>
      <c r="F2" s="25"/>
      <c r="G2" s="26"/>
    </row>
    <row r="3" spans="1:10" x14ac:dyDescent="0.25">
      <c r="A3" s="1" t="s">
        <v>250</v>
      </c>
      <c r="B3" s="2"/>
      <c r="C3" s="2"/>
      <c r="D3" s="25"/>
      <c r="E3" s="25"/>
      <c r="F3" s="25"/>
      <c r="G3" s="26"/>
    </row>
    <row r="4" spans="1:10" x14ac:dyDescent="0.25">
      <c r="A4" s="1" t="s">
        <v>251</v>
      </c>
      <c r="B4" s="2"/>
      <c r="C4" s="2"/>
      <c r="D4" s="25"/>
      <c r="E4" s="25"/>
      <c r="F4" s="25"/>
      <c r="G4" s="26"/>
    </row>
    <row r="5" spans="1:10" x14ac:dyDescent="0.25">
      <c r="A5" s="1" t="s">
        <v>281</v>
      </c>
      <c r="B5" s="2"/>
      <c r="C5" s="2"/>
      <c r="D5" s="25"/>
      <c r="E5" s="25"/>
      <c r="F5" s="25"/>
      <c r="G5" s="26"/>
    </row>
    <row r="6" spans="1:10" ht="15.75" thickBot="1" x14ac:dyDescent="0.3">
      <c r="A6" s="32"/>
      <c r="B6" s="25"/>
      <c r="C6" s="25"/>
      <c r="D6" s="25"/>
      <c r="E6" s="25"/>
      <c r="F6" s="25"/>
      <c r="G6" s="26"/>
      <c r="H6" s="85"/>
      <c r="I6" s="71"/>
      <c r="J6" s="71"/>
    </row>
    <row r="7" spans="1:10" ht="16.5" thickTop="1" thickBot="1" x14ac:dyDescent="0.3">
      <c r="A7" s="3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252</v>
      </c>
      <c r="G7" s="5" t="s">
        <v>253</v>
      </c>
      <c r="H7" s="86" t="s">
        <v>269</v>
      </c>
      <c r="I7" s="76" t="s">
        <v>260</v>
      </c>
      <c r="J7" s="76" t="s">
        <v>492</v>
      </c>
    </row>
    <row r="8" spans="1:10" ht="15.75" thickTop="1" x14ac:dyDescent="0.25">
      <c r="A8" s="44"/>
      <c r="B8" s="45"/>
      <c r="C8" s="46"/>
      <c r="D8" s="47"/>
      <c r="E8" s="45"/>
      <c r="F8" s="45"/>
      <c r="G8" s="48"/>
      <c r="I8" s="75"/>
      <c r="J8" s="75"/>
    </row>
    <row r="9" spans="1:10" x14ac:dyDescent="0.25">
      <c r="A9" s="38" t="s">
        <v>6</v>
      </c>
      <c r="B9" s="39" t="s">
        <v>7</v>
      </c>
      <c r="C9" s="40"/>
      <c r="D9" s="41"/>
      <c r="E9" s="70"/>
      <c r="F9" s="42"/>
      <c r="G9" s="43"/>
      <c r="H9" s="63"/>
      <c r="I9" s="72"/>
      <c r="J9" s="72"/>
    </row>
    <row r="10" spans="1:10" x14ac:dyDescent="0.25">
      <c r="A10" s="33">
        <v>1</v>
      </c>
      <c r="B10" s="34" t="s">
        <v>8</v>
      </c>
      <c r="C10" s="35">
        <v>89.55</v>
      </c>
      <c r="D10" s="36" t="s">
        <v>17</v>
      </c>
      <c r="E10" s="70">
        <f t="shared" ref="E10:E80" si="0">G10/$G$327</f>
        <v>1.4821037131660013E-4</v>
      </c>
      <c r="F10" s="51">
        <v>2217.0720000000001</v>
      </c>
      <c r="G10" s="56">
        <f>F10*C10</f>
        <v>198538.79759999999</v>
      </c>
      <c r="H10" s="63"/>
      <c r="I10" s="72"/>
      <c r="J10" s="72" t="s">
        <v>546</v>
      </c>
    </row>
    <row r="11" spans="1:10" x14ac:dyDescent="0.25">
      <c r="A11" s="33">
        <v>2</v>
      </c>
      <c r="B11" s="34" t="s">
        <v>9</v>
      </c>
      <c r="C11" s="35">
        <v>250</v>
      </c>
      <c r="D11" s="36" t="s">
        <v>18</v>
      </c>
      <c r="E11" s="70">
        <f t="shared" si="0"/>
        <v>4.6656614824222694E-4</v>
      </c>
      <c r="F11" s="51">
        <v>2500</v>
      </c>
      <c r="G11" s="56">
        <f t="shared" ref="G11:G19" si="1">F11*C11</f>
        <v>625000</v>
      </c>
      <c r="H11" s="63"/>
      <c r="I11" s="72"/>
      <c r="J11" s="72" t="s">
        <v>546</v>
      </c>
    </row>
    <row r="12" spans="1:10" x14ac:dyDescent="0.25">
      <c r="A12" s="33">
        <v>3</v>
      </c>
      <c r="B12" s="34" t="s">
        <v>10</v>
      </c>
      <c r="C12" s="82">
        <v>1</v>
      </c>
      <c r="D12" s="83" t="s">
        <v>17</v>
      </c>
      <c r="E12" s="79">
        <f t="shared" si="0"/>
        <v>4.6066875212844522E-3</v>
      </c>
      <c r="F12" s="66">
        <v>6171000</v>
      </c>
      <c r="G12" s="80">
        <f t="shared" si="1"/>
        <v>6171000</v>
      </c>
      <c r="H12" s="63"/>
      <c r="I12" s="72" t="s">
        <v>261</v>
      </c>
      <c r="J12" s="72" t="s">
        <v>261</v>
      </c>
    </row>
    <row r="13" spans="1:10" x14ac:dyDescent="0.25">
      <c r="A13" s="33">
        <v>4</v>
      </c>
      <c r="B13" s="34" t="s">
        <v>11</v>
      </c>
      <c r="C13" s="35">
        <v>89.55</v>
      </c>
      <c r="D13" s="36" t="s">
        <v>17</v>
      </c>
      <c r="E13" s="70">
        <f t="shared" si="0"/>
        <v>3.5664936901626965E-3</v>
      </c>
      <c r="F13" s="51">
        <v>53351.012000000002</v>
      </c>
      <c r="G13" s="56">
        <f t="shared" si="1"/>
        <v>4777583.1245999997</v>
      </c>
      <c r="H13" s="63"/>
      <c r="I13" s="72"/>
      <c r="J13" s="72" t="s">
        <v>546</v>
      </c>
    </row>
    <row r="14" spans="1:10" x14ac:dyDescent="0.25">
      <c r="A14" s="33">
        <v>5</v>
      </c>
      <c r="B14" s="34" t="s">
        <v>12</v>
      </c>
      <c r="C14" s="35">
        <v>1</v>
      </c>
      <c r="D14" s="36" t="s">
        <v>19</v>
      </c>
      <c r="E14" s="70">
        <f t="shared" si="0"/>
        <v>7.4650583718756315E-4</v>
      </c>
      <c r="F14" s="51">
        <v>1000000</v>
      </c>
      <c r="G14" s="56">
        <f t="shared" si="1"/>
        <v>1000000</v>
      </c>
      <c r="H14" s="63"/>
      <c r="I14" s="72"/>
      <c r="J14" s="72" t="s">
        <v>546</v>
      </c>
    </row>
    <row r="15" spans="1:10" x14ac:dyDescent="0.25">
      <c r="A15" s="33">
        <v>6</v>
      </c>
      <c r="B15" s="34" t="s">
        <v>13</v>
      </c>
      <c r="C15" s="35">
        <v>8</v>
      </c>
      <c r="D15" s="36" t="s">
        <v>19</v>
      </c>
      <c r="E15" s="70">
        <f t="shared" si="0"/>
        <v>2.388818679000202E-3</v>
      </c>
      <c r="F15" s="51">
        <v>400000</v>
      </c>
      <c r="G15" s="56">
        <f t="shared" si="1"/>
        <v>3200000</v>
      </c>
      <c r="H15" s="63"/>
      <c r="I15" s="72"/>
      <c r="J15" s="72" t="s">
        <v>546</v>
      </c>
    </row>
    <row r="16" spans="1:10" x14ac:dyDescent="0.25">
      <c r="A16" s="33">
        <v>7</v>
      </c>
      <c r="B16" s="34" t="s">
        <v>14</v>
      </c>
      <c r="C16" s="35">
        <v>12</v>
      </c>
      <c r="D16" s="36" t="s">
        <v>18</v>
      </c>
      <c r="E16" s="70">
        <f t="shared" si="0"/>
        <v>4.4361739186915654E-3</v>
      </c>
      <c r="F16" s="51">
        <v>495215.364</v>
      </c>
      <c r="G16" s="56">
        <f t="shared" si="1"/>
        <v>5942584.3679999998</v>
      </c>
      <c r="H16" s="63"/>
      <c r="I16" s="72"/>
      <c r="J16" s="72" t="s">
        <v>546</v>
      </c>
    </row>
    <row r="17" spans="1:10" x14ac:dyDescent="0.25">
      <c r="A17" s="33">
        <v>8</v>
      </c>
      <c r="B17" s="34" t="s">
        <v>15</v>
      </c>
      <c r="C17" s="35">
        <v>50</v>
      </c>
      <c r="D17" s="36" t="s">
        <v>20</v>
      </c>
      <c r="E17" s="70">
        <f t="shared" si="0"/>
        <v>1.917624194567412E-3</v>
      </c>
      <c r="F17" s="51">
        <v>51376</v>
      </c>
      <c r="G17" s="56">
        <f t="shared" si="1"/>
        <v>2568800</v>
      </c>
      <c r="H17" s="63"/>
      <c r="I17" s="72"/>
      <c r="J17" s="72" t="s">
        <v>546</v>
      </c>
    </row>
    <row r="18" spans="1:10" x14ac:dyDescent="0.25">
      <c r="A18" s="464">
        <v>9</v>
      </c>
      <c r="B18" s="465" t="s">
        <v>16</v>
      </c>
      <c r="C18" s="466">
        <v>8</v>
      </c>
      <c r="D18" s="467" t="s">
        <v>19</v>
      </c>
      <c r="E18" s="468">
        <f t="shared" si="0"/>
        <v>2.9860233487502526E-3</v>
      </c>
      <c r="F18" s="469">
        <v>500000</v>
      </c>
      <c r="G18" s="470">
        <f t="shared" si="1"/>
        <v>4000000</v>
      </c>
      <c r="H18" s="471"/>
      <c r="I18" s="472" t="s">
        <v>271</v>
      </c>
      <c r="J18" s="472" t="s">
        <v>547</v>
      </c>
    </row>
    <row r="19" spans="1:10" ht="15.75" thickBot="1" x14ac:dyDescent="0.3">
      <c r="A19" s="473">
        <v>10</v>
      </c>
      <c r="B19" s="474" t="s">
        <v>344</v>
      </c>
      <c r="C19" s="475">
        <v>29</v>
      </c>
      <c r="D19" s="476" t="s">
        <v>310</v>
      </c>
      <c r="E19" s="477">
        <f t="shared" si="0"/>
        <v>4.6869368987821148E-3</v>
      </c>
      <c r="F19" s="478">
        <v>216500</v>
      </c>
      <c r="G19" s="479">
        <f t="shared" si="1"/>
        <v>6278500</v>
      </c>
      <c r="H19" s="63"/>
      <c r="I19" s="87"/>
      <c r="J19" s="72" t="s">
        <v>546</v>
      </c>
    </row>
    <row r="20" spans="1:10" ht="15.75" thickBot="1" x14ac:dyDescent="0.3">
      <c r="A20" s="480"/>
      <c r="B20" s="6"/>
      <c r="C20" s="7"/>
      <c r="D20" s="8"/>
      <c r="E20" s="53"/>
      <c r="F20" s="53"/>
      <c r="G20" s="481"/>
      <c r="H20" s="88">
        <f>SUM(G10:G19)</f>
        <v>34762006.290199995</v>
      </c>
      <c r="I20" s="87"/>
      <c r="J20" s="87"/>
    </row>
    <row r="21" spans="1:10" x14ac:dyDescent="0.25">
      <c r="A21" s="49" t="s">
        <v>21</v>
      </c>
      <c r="B21" s="10" t="s">
        <v>22</v>
      </c>
      <c r="C21" s="11"/>
      <c r="D21" s="12"/>
      <c r="E21" s="70">
        <f t="shared" si="0"/>
        <v>0</v>
      </c>
      <c r="F21" s="52"/>
      <c r="G21" s="14"/>
      <c r="H21" s="63"/>
      <c r="I21" s="72"/>
      <c r="J21" s="72"/>
    </row>
    <row r="22" spans="1:10" x14ac:dyDescent="0.25">
      <c r="A22" s="482">
        <v>1</v>
      </c>
      <c r="B22" s="81" t="s">
        <v>23</v>
      </c>
      <c r="C22" s="82"/>
      <c r="D22" s="83"/>
      <c r="E22" s="79"/>
      <c r="F22" s="66"/>
      <c r="G22" s="334"/>
      <c r="H22" s="63"/>
      <c r="I22" s="72"/>
      <c r="J22" s="72" t="s">
        <v>546</v>
      </c>
    </row>
    <row r="23" spans="1:10" x14ac:dyDescent="0.25">
      <c r="A23" s="482"/>
      <c r="B23" s="81" t="s">
        <v>24</v>
      </c>
      <c r="C23" s="82">
        <v>32.24</v>
      </c>
      <c r="D23" s="83" t="s">
        <v>20</v>
      </c>
      <c r="E23" s="79">
        <f t="shared" si="0"/>
        <v>9.6139429083477138E-4</v>
      </c>
      <c r="F23" s="66">
        <v>39946</v>
      </c>
      <c r="G23" s="80">
        <f>F23*C23</f>
        <v>1287859.04</v>
      </c>
      <c r="H23" s="63"/>
      <c r="I23" s="72"/>
      <c r="J23" s="72" t="s">
        <v>546</v>
      </c>
    </row>
    <row r="24" spans="1:10" x14ac:dyDescent="0.25">
      <c r="A24" s="482"/>
      <c r="B24" s="81" t="s">
        <v>25</v>
      </c>
      <c r="C24" s="82">
        <v>14.44</v>
      </c>
      <c r="D24" s="83" t="s">
        <v>20</v>
      </c>
      <c r="E24" s="79">
        <f t="shared" si="0"/>
        <v>4.305996761679311E-4</v>
      </c>
      <c r="F24" s="66">
        <v>39946</v>
      </c>
      <c r="G24" s="80">
        <f t="shared" ref="G24:G27" si="2">F24*C24</f>
        <v>576820.24</v>
      </c>
      <c r="H24" s="63"/>
      <c r="I24" s="72"/>
      <c r="J24" s="72" t="s">
        <v>546</v>
      </c>
    </row>
    <row r="25" spans="1:10" x14ac:dyDescent="0.25">
      <c r="A25" s="33">
        <v>2</v>
      </c>
      <c r="B25" s="34" t="s">
        <v>26</v>
      </c>
      <c r="C25" s="35"/>
      <c r="D25" s="36"/>
      <c r="E25" s="70"/>
      <c r="F25" s="51"/>
      <c r="G25" s="56"/>
      <c r="H25" s="63"/>
      <c r="I25" s="72"/>
      <c r="J25" s="72" t="s">
        <v>546</v>
      </c>
    </row>
    <row r="26" spans="1:10" x14ac:dyDescent="0.25">
      <c r="A26" s="33"/>
      <c r="B26" s="34" t="s">
        <v>27</v>
      </c>
      <c r="C26" s="35">
        <v>28.08</v>
      </c>
      <c r="D26" s="36" t="s">
        <v>20</v>
      </c>
      <c r="E26" s="70">
        <f t="shared" si="0"/>
        <v>8.3734341459802664E-4</v>
      </c>
      <c r="F26" s="51">
        <v>39946</v>
      </c>
      <c r="G26" s="56">
        <f t="shared" si="2"/>
        <v>1121683.68</v>
      </c>
      <c r="H26" s="63"/>
      <c r="I26" s="72"/>
      <c r="J26" s="72" t="s">
        <v>546</v>
      </c>
    </row>
    <row r="27" spans="1:10" x14ac:dyDescent="0.25">
      <c r="A27" s="33"/>
      <c r="B27" s="81" t="s">
        <v>28</v>
      </c>
      <c r="C27" s="82">
        <v>35</v>
      </c>
      <c r="D27" s="83" t="s">
        <v>57</v>
      </c>
      <c r="E27" s="79">
        <f t="shared" si="0"/>
        <v>5.0165192259004239E-3</v>
      </c>
      <c r="F27" s="66">
        <v>192000</v>
      </c>
      <c r="G27" s="80">
        <f t="shared" si="2"/>
        <v>6720000</v>
      </c>
      <c r="H27" s="63"/>
      <c r="I27" s="72" t="s">
        <v>272</v>
      </c>
      <c r="J27" s="72" t="s">
        <v>272</v>
      </c>
    </row>
    <row r="28" spans="1:10" x14ac:dyDescent="0.25">
      <c r="A28" s="33">
        <v>3</v>
      </c>
      <c r="B28" s="34" t="s">
        <v>29</v>
      </c>
      <c r="C28" s="36" t="s">
        <v>56</v>
      </c>
      <c r="D28" s="36" t="s">
        <v>20</v>
      </c>
      <c r="E28" s="70">
        <f t="shared" si="0"/>
        <v>0</v>
      </c>
      <c r="F28" s="51"/>
      <c r="G28" s="56"/>
      <c r="H28" s="63"/>
      <c r="I28" s="72"/>
      <c r="J28" s="72" t="s">
        <v>546</v>
      </c>
    </row>
    <row r="29" spans="1:10" ht="15.75" thickBot="1" x14ac:dyDescent="0.3">
      <c r="A29" s="33">
        <v>4</v>
      </c>
      <c r="B29" s="13" t="s">
        <v>30</v>
      </c>
      <c r="C29" s="11">
        <v>12.96</v>
      </c>
      <c r="D29" s="12" t="s">
        <v>20</v>
      </c>
      <c r="E29" s="70">
        <f t="shared" si="0"/>
        <v>3.8646619135293542E-4</v>
      </c>
      <c r="F29" s="51">
        <v>39946</v>
      </c>
      <c r="G29" s="56">
        <f>F29*C29</f>
        <v>517700.16000000003</v>
      </c>
      <c r="H29" s="63"/>
      <c r="I29" s="72"/>
      <c r="J29" s="72" t="s">
        <v>546</v>
      </c>
    </row>
    <row r="30" spans="1:10" ht="15.75" thickBot="1" x14ac:dyDescent="0.3">
      <c r="A30" s="50"/>
      <c r="B30" s="6"/>
      <c r="C30" s="7"/>
      <c r="D30" s="8"/>
      <c r="E30" s="53"/>
      <c r="F30" s="53"/>
      <c r="G30" s="89"/>
      <c r="H30" s="88">
        <f>SUM(G22:G29)</f>
        <v>10224063.120000001</v>
      </c>
      <c r="I30" s="87"/>
      <c r="J30" s="87"/>
    </row>
    <row r="31" spans="1:10" x14ac:dyDescent="0.25">
      <c r="A31" s="49" t="s">
        <v>31</v>
      </c>
      <c r="B31" s="10" t="s">
        <v>32</v>
      </c>
      <c r="C31" s="11"/>
      <c r="D31" s="12"/>
      <c r="E31" s="70"/>
      <c r="F31" s="64"/>
      <c r="G31" s="14"/>
      <c r="H31" s="63"/>
      <c r="I31" s="72"/>
      <c r="J31" s="72"/>
    </row>
    <row r="32" spans="1:10" x14ac:dyDescent="0.25">
      <c r="A32" s="482">
        <v>1</v>
      </c>
      <c r="B32" s="81" t="s">
        <v>33</v>
      </c>
      <c r="C32" s="82"/>
      <c r="D32" s="83"/>
      <c r="E32" s="79"/>
      <c r="F32" s="66"/>
      <c r="G32" s="80"/>
      <c r="H32" s="63"/>
      <c r="I32" s="72"/>
      <c r="J32" s="72" t="s">
        <v>546</v>
      </c>
    </row>
    <row r="33" spans="1:10" x14ac:dyDescent="0.25">
      <c r="A33" s="482"/>
      <c r="B33" s="81" t="s">
        <v>24</v>
      </c>
      <c r="C33" s="82">
        <v>29.55</v>
      </c>
      <c r="D33" s="83" t="s">
        <v>20</v>
      </c>
      <c r="E33" s="79">
        <f t="shared" si="0"/>
        <v>1.0081076102423868E-2</v>
      </c>
      <c r="F33" s="66">
        <v>457000</v>
      </c>
      <c r="G33" s="80">
        <f>F33*C33</f>
        <v>13504350</v>
      </c>
      <c r="H33" s="63"/>
      <c r="I33" s="72"/>
      <c r="J33" s="72" t="s">
        <v>546</v>
      </c>
    </row>
    <row r="34" spans="1:10" x14ac:dyDescent="0.25">
      <c r="A34" s="482"/>
      <c r="B34" s="81" t="s">
        <v>25</v>
      </c>
      <c r="C34" s="82">
        <v>13.23</v>
      </c>
      <c r="D34" s="83" t="s">
        <v>20</v>
      </c>
      <c r="E34" s="79">
        <f t="shared" si="0"/>
        <v>4.5134564072780974E-3</v>
      </c>
      <c r="F34" s="66">
        <v>457000</v>
      </c>
      <c r="G34" s="80">
        <f>F34*C34</f>
        <v>6046110</v>
      </c>
      <c r="H34" s="63"/>
      <c r="I34" s="72"/>
      <c r="J34" s="72" t="s">
        <v>546</v>
      </c>
    </row>
    <row r="35" spans="1:10" x14ac:dyDescent="0.25">
      <c r="A35" s="33">
        <v>2</v>
      </c>
      <c r="B35" s="34" t="s">
        <v>34</v>
      </c>
      <c r="C35" s="35"/>
      <c r="D35" s="36"/>
      <c r="E35" s="70"/>
      <c r="F35" s="58"/>
      <c r="G35" s="37"/>
      <c r="H35" s="63"/>
      <c r="I35" s="72"/>
      <c r="J35" s="72" t="s">
        <v>546</v>
      </c>
    </row>
    <row r="36" spans="1:10" x14ac:dyDescent="0.25">
      <c r="A36" s="33"/>
      <c r="B36" s="34" t="s">
        <v>35</v>
      </c>
      <c r="C36" s="35">
        <v>5.27</v>
      </c>
      <c r="D36" s="36" t="s">
        <v>20</v>
      </c>
      <c r="E36" s="70">
        <f t="shared" si="0"/>
        <v>1.1707839227647888E-2</v>
      </c>
      <c r="F36" s="69">
        <v>2976000</v>
      </c>
      <c r="G36" s="56">
        <f t="shared" ref="G36:G37" si="3">F36*C36</f>
        <v>15683519.999999998</v>
      </c>
      <c r="H36" s="63"/>
      <c r="I36" s="72"/>
      <c r="J36" s="72" t="s">
        <v>546</v>
      </c>
    </row>
    <row r="37" spans="1:10" x14ac:dyDescent="0.25">
      <c r="A37" s="33"/>
      <c r="B37" s="34" t="s">
        <v>36</v>
      </c>
      <c r="C37" s="35">
        <v>0.81</v>
      </c>
      <c r="D37" s="36" t="s">
        <v>20</v>
      </c>
      <c r="E37" s="70">
        <f t="shared" si="0"/>
        <v>1.7994971108908522E-3</v>
      </c>
      <c r="F37" s="69">
        <v>2976000</v>
      </c>
      <c r="G37" s="56">
        <f t="shared" si="3"/>
        <v>2410560</v>
      </c>
      <c r="H37" s="63"/>
      <c r="I37" s="72"/>
      <c r="J37" s="72" t="s">
        <v>546</v>
      </c>
    </row>
    <row r="38" spans="1:10" ht="15.75" thickBot="1" x14ac:dyDescent="0.3">
      <c r="A38" s="201"/>
      <c r="B38" s="202" t="s">
        <v>37</v>
      </c>
      <c r="C38" s="203">
        <v>19.899999999999999</v>
      </c>
      <c r="D38" s="204" t="s">
        <v>20</v>
      </c>
      <c r="E38" s="205">
        <f t="shared" si="0"/>
        <v>4.4209867292256733E-2</v>
      </c>
      <c r="F38" s="206">
        <v>2976000</v>
      </c>
      <c r="G38" s="207">
        <f>C38*F38</f>
        <v>59222399.999999993</v>
      </c>
      <c r="H38" s="63"/>
      <c r="I38" s="72"/>
      <c r="J38" s="72" t="s">
        <v>546</v>
      </c>
    </row>
    <row r="39" spans="1:10" ht="15.75" thickBot="1" x14ac:dyDescent="0.3">
      <c r="A39" s="50"/>
      <c r="B39" s="6"/>
      <c r="C39" s="7"/>
      <c r="D39" s="8"/>
      <c r="E39" s="53"/>
      <c r="F39" s="53"/>
      <c r="G39" s="89"/>
      <c r="H39" s="88">
        <f>SUM(G32:G38)</f>
        <v>96866940</v>
      </c>
      <c r="I39" s="87"/>
      <c r="J39" s="87"/>
    </row>
    <row r="40" spans="1:10" x14ac:dyDescent="0.25">
      <c r="A40" s="49" t="s">
        <v>38</v>
      </c>
      <c r="B40" s="10" t="s">
        <v>39</v>
      </c>
      <c r="C40" s="11"/>
      <c r="D40" s="12"/>
      <c r="E40" s="70"/>
      <c r="F40" s="52"/>
      <c r="G40" s="14"/>
      <c r="H40" s="63"/>
      <c r="I40" s="72"/>
      <c r="J40" s="72"/>
    </row>
    <row r="41" spans="1:10" x14ac:dyDescent="0.25">
      <c r="A41" s="33"/>
      <c r="B41" s="55" t="s">
        <v>40</v>
      </c>
      <c r="C41" s="35"/>
      <c r="D41" s="36"/>
      <c r="E41" s="70"/>
      <c r="F41" s="51"/>
      <c r="G41" s="37"/>
      <c r="H41" s="63"/>
      <c r="I41" s="72"/>
      <c r="J41" s="72"/>
    </row>
    <row r="42" spans="1:10" x14ac:dyDescent="0.25">
      <c r="A42" s="33">
        <v>1</v>
      </c>
      <c r="B42" s="34" t="s">
        <v>41</v>
      </c>
      <c r="C42" s="35">
        <v>5.24</v>
      </c>
      <c r="D42" s="36" t="s">
        <v>20</v>
      </c>
      <c r="E42" s="70">
        <f t="shared" si="0"/>
        <v>1.2616284116248955E-2</v>
      </c>
      <c r="F42" s="51">
        <v>3225276.6</v>
      </c>
      <c r="G42" s="56">
        <f>F42*C42</f>
        <v>16900449.384</v>
      </c>
      <c r="H42" s="63"/>
      <c r="I42" s="72"/>
      <c r="J42" s="72" t="s">
        <v>546</v>
      </c>
    </row>
    <row r="43" spans="1:10" x14ac:dyDescent="0.25">
      <c r="A43" s="33">
        <v>2</v>
      </c>
      <c r="B43" s="34" t="s">
        <v>42</v>
      </c>
      <c r="C43" s="35">
        <v>0.11</v>
      </c>
      <c r="D43" s="36" t="s">
        <v>20</v>
      </c>
      <c r="E43" s="70">
        <f t="shared" si="0"/>
        <v>2.6484565892889034E-4</v>
      </c>
      <c r="F43" s="51">
        <v>3225276.6</v>
      </c>
      <c r="G43" s="56">
        <f t="shared" ref="G43:G81" si="4">F43*C43</f>
        <v>354780.42600000004</v>
      </c>
      <c r="H43" s="63"/>
      <c r="I43" s="72"/>
      <c r="J43" s="72" t="s">
        <v>546</v>
      </c>
    </row>
    <row r="44" spans="1:10" x14ac:dyDescent="0.25">
      <c r="A44" s="33">
        <v>3</v>
      </c>
      <c r="B44" s="34" t="s">
        <v>43</v>
      </c>
      <c r="C44" s="35">
        <v>0.54</v>
      </c>
      <c r="D44" s="36" t="s">
        <v>20</v>
      </c>
      <c r="E44" s="70">
        <f t="shared" si="0"/>
        <v>1.3001514165600068E-3</v>
      </c>
      <c r="F44" s="51">
        <v>3225276.6</v>
      </c>
      <c r="G44" s="56">
        <f t="shared" si="4"/>
        <v>1741649.3640000001</v>
      </c>
      <c r="H44" s="63"/>
      <c r="I44" s="72"/>
      <c r="J44" s="72" t="s">
        <v>546</v>
      </c>
    </row>
    <row r="45" spans="1:10" x14ac:dyDescent="0.25">
      <c r="A45" s="33">
        <v>4</v>
      </c>
      <c r="B45" s="34" t="s">
        <v>44</v>
      </c>
      <c r="C45" s="35">
        <v>0.31</v>
      </c>
      <c r="D45" s="36" t="s">
        <v>20</v>
      </c>
      <c r="E45" s="70">
        <f t="shared" si="0"/>
        <v>7.4638322061778173E-4</v>
      </c>
      <c r="F45" s="51">
        <v>3225276.6</v>
      </c>
      <c r="G45" s="56">
        <f t="shared" si="4"/>
        <v>999835.74600000004</v>
      </c>
      <c r="H45" s="63"/>
      <c r="I45" s="72"/>
      <c r="J45" s="72" t="s">
        <v>546</v>
      </c>
    </row>
    <row r="46" spans="1:10" x14ac:dyDescent="0.25">
      <c r="A46" s="33">
        <v>5</v>
      </c>
      <c r="B46" s="34" t="s">
        <v>45</v>
      </c>
      <c r="C46" s="35">
        <v>0.88</v>
      </c>
      <c r="D46" s="36" t="s">
        <v>20</v>
      </c>
      <c r="E46" s="70">
        <f t="shared" si="0"/>
        <v>3.1736381817755797E-3</v>
      </c>
      <c r="F46" s="51">
        <v>4831050</v>
      </c>
      <c r="G46" s="56">
        <f t="shared" si="4"/>
        <v>4251324</v>
      </c>
      <c r="H46" s="63"/>
      <c r="I46" s="72"/>
      <c r="J46" s="72" t="s">
        <v>546</v>
      </c>
    </row>
    <row r="47" spans="1:10" x14ac:dyDescent="0.25">
      <c r="A47" s="33">
        <v>6</v>
      </c>
      <c r="B47" s="34" t="s">
        <v>46</v>
      </c>
      <c r="C47" s="35">
        <v>0.44</v>
      </c>
      <c r="D47" s="36" t="s">
        <v>20</v>
      </c>
      <c r="E47" s="70">
        <f t="shared" si="0"/>
        <v>1.5868190908877899E-3</v>
      </c>
      <c r="F47" s="51">
        <f t="shared" ref="F47:F56" si="5">$F$46</f>
        <v>4831050</v>
      </c>
      <c r="G47" s="56">
        <f t="shared" si="4"/>
        <v>2125662</v>
      </c>
      <c r="H47" s="63"/>
      <c r="I47" s="72"/>
      <c r="J47" s="72" t="s">
        <v>546</v>
      </c>
    </row>
    <row r="48" spans="1:10" x14ac:dyDescent="0.25">
      <c r="A48" s="33">
        <v>7</v>
      </c>
      <c r="B48" s="34" t="s">
        <v>47</v>
      </c>
      <c r="C48" s="35">
        <v>0.86</v>
      </c>
      <c r="D48" s="36" t="s">
        <v>20</v>
      </c>
      <c r="E48" s="70">
        <f t="shared" si="0"/>
        <v>3.1015100412806799E-3</v>
      </c>
      <c r="F48" s="51">
        <f t="shared" si="5"/>
        <v>4831050</v>
      </c>
      <c r="G48" s="56">
        <f>F48*C48</f>
        <v>4154703</v>
      </c>
      <c r="H48" s="63"/>
      <c r="I48" s="72"/>
      <c r="J48" s="72" t="s">
        <v>546</v>
      </c>
    </row>
    <row r="49" spans="1:10" x14ac:dyDescent="0.25">
      <c r="A49" s="33">
        <v>8</v>
      </c>
      <c r="B49" s="34" t="s">
        <v>48</v>
      </c>
      <c r="C49" s="35">
        <v>0.28999999999999998</v>
      </c>
      <c r="D49" s="36" t="s">
        <v>20</v>
      </c>
      <c r="E49" s="70">
        <f t="shared" si="0"/>
        <v>1.0458580371760433E-3</v>
      </c>
      <c r="F49" s="51">
        <f t="shared" si="5"/>
        <v>4831050</v>
      </c>
      <c r="G49" s="56">
        <f t="shared" si="4"/>
        <v>1401004.5</v>
      </c>
      <c r="H49" s="63"/>
      <c r="I49" s="72"/>
      <c r="J49" s="72" t="s">
        <v>546</v>
      </c>
    </row>
    <row r="50" spans="1:10" x14ac:dyDescent="0.25">
      <c r="A50" s="33">
        <v>9</v>
      </c>
      <c r="B50" s="34" t="s">
        <v>49</v>
      </c>
      <c r="C50" s="35">
        <v>0.28999999999999998</v>
      </c>
      <c r="D50" s="36" t="s">
        <v>20</v>
      </c>
      <c r="E50" s="70">
        <f t="shared" si="0"/>
        <v>1.0458580371760433E-3</v>
      </c>
      <c r="F50" s="51">
        <f t="shared" si="5"/>
        <v>4831050</v>
      </c>
      <c r="G50" s="56">
        <f t="shared" si="4"/>
        <v>1401004.5</v>
      </c>
      <c r="H50" s="63"/>
      <c r="I50" s="72"/>
      <c r="J50" s="72" t="s">
        <v>546</v>
      </c>
    </row>
    <row r="51" spans="1:10" x14ac:dyDescent="0.25">
      <c r="A51" s="33">
        <v>10</v>
      </c>
      <c r="B51" s="34" t="s">
        <v>50</v>
      </c>
      <c r="C51" s="35">
        <v>0.86</v>
      </c>
      <c r="D51" s="36" t="s">
        <v>20</v>
      </c>
      <c r="E51" s="70">
        <f t="shared" si="0"/>
        <v>3.1015100412806799E-3</v>
      </c>
      <c r="F51" s="51">
        <f t="shared" si="5"/>
        <v>4831050</v>
      </c>
      <c r="G51" s="56">
        <f t="shared" si="4"/>
        <v>4154703</v>
      </c>
      <c r="H51" s="63"/>
      <c r="I51" s="72"/>
      <c r="J51" s="72" t="s">
        <v>546</v>
      </c>
    </row>
    <row r="52" spans="1:10" x14ac:dyDescent="0.25">
      <c r="A52" s="33">
        <v>11</v>
      </c>
      <c r="B52" s="34" t="s">
        <v>51</v>
      </c>
      <c r="C52" s="35">
        <v>1.44</v>
      </c>
      <c r="D52" s="36" t="s">
        <v>20</v>
      </c>
      <c r="E52" s="70">
        <f t="shared" si="0"/>
        <v>5.1932261156327668E-3</v>
      </c>
      <c r="F52" s="51">
        <f t="shared" si="5"/>
        <v>4831050</v>
      </c>
      <c r="G52" s="56">
        <f t="shared" si="4"/>
        <v>6956712</v>
      </c>
      <c r="H52" s="63"/>
      <c r="I52" s="72"/>
      <c r="J52" s="72" t="s">
        <v>546</v>
      </c>
    </row>
    <row r="53" spans="1:10" x14ac:dyDescent="0.25">
      <c r="A53" s="33">
        <v>12</v>
      </c>
      <c r="B53" s="34" t="s">
        <v>52</v>
      </c>
      <c r="C53" s="35">
        <v>0.5</v>
      </c>
      <c r="D53" s="36" t="s">
        <v>20</v>
      </c>
      <c r="E53" s="70">
        <f t="shared" si="0"/>
        <v>1.8032035123724884E-3</v>
      </c>
      <c r="F53" s="51">
        <f t="shared" si="5"/>
        <v>4831050</v>
      </c>
      <c r="G53" s="56">
        <f t="shared" si="4"/>
        <v>2415525</v>
      </c>
      <c r="H53" s="63"/>
      <c r="I53" s="72"/>
      <c r="J53" s="72" t="s">
        <v>546</v>
      </c>
    </row>
    <row r="54" spans="1:10" x14ac:dyDescent="0.25">
      <c r="A54" s="33">
        <v>13</v>
      </c>
      <c r="B54" s="34" t="s">
        <v>53</v>
      </c>
      <c r="C54" s="35">
        <v>0.5</v>
      </c>
      <c r="D54" s="36" t="s">
        <v>20</v>
      </c>
      <c r="E54" s="70">
        <f t="shared" si="0"/>
        <v>1.8032035123724884E-3</v>
      </c>
      <c r="F54" s="51">
        <f t="shared" si="5"/>
        <v>4831050</v>
      </c>
      <c r="G54" s="56">
        <f t="shared" si="4"/>
        <v>2415525</v>
      </c>
      <c r="H54" s="63"/>
      <c r="I54" s="72"/>
      <c r="J54" s="72" t="s">
        <v>546</v>
      </c>
    </row>
    <row r="55" spans="1:10" x14ac:dyDescent="0.25">
      <c r="A55" s="33">
        <v>14</v>
      </c>
      <c r="B55" s="34" t="s">
        <v>54</v>
      </c>
      <c r="C55" s="35">
        <v>1.08</v>
      </c>
      <c r="D55" s="36" t="s">
        <v>20</v>
      </c>
      <c r="E55" s="70">
        <f t="shared" si="0"/>
        <v>3.8949195867245749E-3</v>
      </c>
      <c r="F55" s="51">
        <f t="shared" si="5"/>
        <v>4831050</v>
      </c>
      <c r="G55" s="56">
        <f t="shared" si="4"/>
        <v>5217534</v>
      </c>
      <c r="H55" s="63"/>
      <c r="I55" s="72"/>
      <c r="J55" s="72" t="s">
        <v>546</v>
      </c>
    </row>
    <row r="56" spans="1:10" x14ac:dyDescent="0.25">
      <c r="A56" s="33">
        <v>15</v>
      </c>
      <c r="B56" s="34" t="s">
        <v>55</v>
      </c>
      <c r="C56" s="35">
        <v>0.24</v>
      </c>
      <c r="D56" s="36" t="s">
        <v>20</v>
      </c>
      <c r="E56" s="70">
        <f t="shared" si="0"/>
        <v>8.6553768593879447E-4</v>
      </c>
      <c r="F56" s="51">
        <f t="shared" si="5"/>
        <v>4831050</v>
      </c>
      <c r="G56" s="56">
        <f t="shared" si="4"/>
        <v>1159452</v>
      </c>
      <c r="H56" s="63"/>
      <c r="I56" s="72"/>
      <c r="J56" s="72" t="s">
        <v>546</v>
      </c>
    </row>
    <row r="57" spans="1:10" x14ac:dyDescent="0.25">
      <c r="A57" s="190"/>
      <c r="B57" s="191" t="s">
        <v>341</v>
      </c>
      <c r="C57" s="192">
        <v>0.32</v>
      </c>
      <c r="D57" s="193" t="s">
        <v>20</v>
      </c>
      <c r="E57" s="194"/>
      <c r="F57" s="195">
        <f>$F$56</f>
        <v>4831050</v>
      </c>
      <c r="G57" s="196">
        <f t="shared" si="4"/>
        <v>1545936</v>
      </c>
      <c r="H57" s="63"/>
      <c r="I57" s="72"/>
      <c r="J57" s="72" t="s">
        <v>546</v>
      </c>
    </row>
    <row r="58" spans="1:10" x14ac:dyDescent="0.25">
      <c r="A58" s="33">
        <v>16</v>
      </c>
      <c r="B58" s="34" t="s">
        <v>75</v>
      </c>
      <c r="C58" s="35">
        <v>0.36</v>
      </c>
      <c r="D58" s="36" t="s">
        <v>20</v>
      </c>
      <c r="E58" s="70">
        <f t="shared" si="0"/>
        <v>1.1488939827997706E-3</v>
      </c>
      <c r="F58" s="51">
        <v>4275080</v>
      </c>
      <c r="G58" s="56">
        <f t="shared" si="4"/>
        <v>1539028.8</v>
      </c>
      <c r="H58" s="63"/>
      <c r="I58" s="72"/>
      <c r="J58" s="72" t="s">
        <v>546</v>
      </c>
    </row>
    <row r="59" spans="1:10" x14ac:dyDescent="0.25">
      <c r="A59" s="33">
        <v>17</v>
      </c>
      <c r="B59" s="34" t="s">
        <v>76</v>
      </c>
      <c r="C59" s="35">
        <v>0.88</v>
      </c>
      <c r="D59" s="36" t="s">
        <v>20</v>
      </c>
      <c r="E59" s="70">
        <f t="shared" si="0"/>
        <v>2.8084075135105502E-3</v>
      </c>
      <c r="F59" s="51">
        <v>4275080</v>
      </c>
      <c r="G59" s="56">
        <f t="shared" si="4"/>
        <v>3762070.4</v>
      </c>
      <c r="H59" s="63"/>
      <c r="I59" s="72"/>
      <c r="J59" s="72" t="s">
        <v>546</v>
      </c>
    </row>
    <row r="60" spans="1:10" x14ac:dyDescent="0.25">
      <c r="A60" s="33">
        <v>18</v>
      </c>
      <c r="B60" s="34" t="s">
        <v>77</v>
      </c>
      <c r="C60" s="35">
        <v>0.25</v>
      </c>
      <c r="D60" s="36" t="s">
        <v>20</v>
      </c>
      <c r="E60" s="70">
        <f t="shared" si="0"/>
        <v>7.9784304361095178E-4</v>
      </c>
      <c r="F60" s="51">
        <v>4275080</v>
      </c>
      <c r="G60" s="56">
        <f t="shared" si="4"/>
        <v>1068770</v>
      </c>
      <c r="H60" s="63"/>
      <c r="I60" s="72"/>
      <c r="J60" s="72" t="s">
        <v>546</v>
      </c>
    </row>
    <row r="61" spans="1:10" x14ac:dyDescent="0.25">
      <c r="A61" s="33">
        <v>19</v>
      </c>
      <c r="B61" s="34" t="s">
        <v>78</v>
      </c>
      <c r="C61" s="35">
        <v>1.3</v>
      </c>
      <c r="D61" s="36" t="s">
        <v>20</v>
      </c>
      <c r="E61" s="70">
        <f t="shared" si="0"/>
        <v>4.1487838267769495E-3</v>
      </c>
      <c r="F61" s="51">
        <v>4275080</v>
      </c>
      <c r="G61" s="56">
        <f t="shared" si="4"/>
        <v>5557604</v>
      </c>
      <c r="H61" s="63"/>
      <c r="I61" s="72"/>
      <c r="J61" s="72" t="s">
        <v>546</v>
      </c>
    </row>
    <row r="62" spans="1:10" x14ac:dyDescent="0.25">
      <c r="A62" s="33">
        <v>20</v>
      </c>
      <c r="B62" s="34" t="s">
        <v>79</v>
      </c>
      <c r="C62" s="35">
        <v>0.55000000000000004</v>
      </c>
      <c r="D62" s="36" t="s">
        <v>20</v>
      </c>
      <c r="E62" s="70">
        <f t="shared" si="0"/>
        <v>1.7552546959440939E-3</v>
      </c>
      <c r="F62" s="51">
        <v>4275080</v>
      </c>
      <c r="G62" s="56">
        <f t="shared" si="4"/>
        <v>2351294</v>
      </c>
      <c r="H62" s="63"/>
      <c r="I62" s="72"/>
      <c r="J62" s="72" t="s">
        <v>546</v>
      </c>
    </row>
    <row r="63" spans="1:10" x14ac:dyDescent="0.25">
      <c r="A63" s="190"/>
      <c r="B63" s="191" t="s">
        <v>320</v>
      </c>
      <c r="C63" s="192">
        <v>0.122</v>
      </c>
      <c r="D63" s="193" t="s">
        <v>20</v>
      </c>
      <c r="E63" s="194">
        <f t="shared" si="0"/>
        <v>3.893474052821445E-4</v>
      </c>
      <c r="F63" s="195">
        <f>$F$99</f>
        <v>4275080</v>
      </c>
      <c r="G63" s="196">
        <f t="shared" si="4"/>
        <v>521559.76</v>
      </c>
      <c r="H63" s="63"/>
      <c r="I63" s="72"/>
      <c r="J63" s="72" t="s">
        <v>546</v>
      </c>
    </row>
    <row r="64" spans="1:10" x14ac:dyDescent="0.25">
      <c r="A64" s="33">
        <v>21</v>
      </c>
      <c r="B64" s="34" t="s">
        <v>80</v>
      </c>
      <c r="C64" s="35">
        <v>0.62</v>
      </c>
      <c r="D64" s="36" t="s">
        <v>20</v>
      </c>
      <c r="E64" s="70">
        <f t="shared" si="0"/>
        <v>1.9786507481551604E-3</v>
      </c>
      <c r="F64" s="51">
        <v>4275080</v>
      </c>
      <c r="G64" s="56">
        <f t="shared" si="4"/>
        <v>2650549.6</v>
      </c>
      <c r="H64" s="63"/>
      <c r="I64" s="72"/>
      <c r="J64" s="72" t="s">
        <v>546</v>
      </c>
    </row>
    <row r="65" spans="1:10" x14ac:dyDescent="0.25">
      <c r="A65" s="190"/>
      <c r="B65" s="191" t="s">
        <v>321</v>
      </c>
      <c r="C65" s="192">
        <v>0.47</v>
      </c>
      <c r="D65" s="193" t="s">
        <v>20</v>
      </c>
      <c r="E65" s="194"/>
      <c r="F65" s="195">
        <f>$F$101</f>
        <v>4275080</v>
      </c>
      <c r="G65" s="196">
        <f t="shared" si="4"/>
        <v>2009287.5999999999</v>
      </c>
      <c r="H65" s="63"/>
      <c r="I65" s="72"/>
      <c r="J65" s="72" t="s">
        <v>546</v>
      </c>
    </row>
    <row r="66" spans="1:10" x14ac:dyDescent="0.25">
      <c r="A66" s="33">
        <v>22</v>
      </c>
      <c r="B66" s="34" t="s">
        <v>81</v>
      </c>
      <c r="C66" s="35">
        <v>0.63</v>
      </c>
      <c r="D66" s="36" t="s">
        <v>20</v>
      </c>
      <c r="E66" s="70">
        <f t="shared" si="0"/>
        <v>2.0105644698995987E-3</v>
      </c>
      <c r="F66" s="51">
        <v>4275080</v>
      </c>
      <c r="G66" s="56">
        <f t="shared" si="4"/>
        <v>2693300.4</v>
      </c>
      <c r="H66" s="63"/>
      <c r="I66" s="72"/>
      <c r="J66" s="72" t="s">
        <v>546</v>
      </c>
    </row>
    <row r="67" spans="1:10" x14ac:dyDescent="0.25">
      <c r="A67" s="33">
        <v>23</v>
      </c>
      <c r="B67" s="34" t="s">
        <v>82</v>
      </c>
      <c r="C67" s="35">
        <v>0.4</v>
      </c>
      <c r="D67" s="36" t="s">
        <v>20</v>
      </c>
      <c r="E67" s="70">
        <f t="shared" si="0"/>
        <v>1.276548869777523E-3</v>
      </c>
      <c r="F67" s="51">
        <v>4275080</v>
      </c>
      <c r="G67" s="56">
        <f t="shared" si="4"/>
        <v>1710032</v>
      </c>
      <c r="H67" s="63"/>
      <c r="I67" s="72"/>
      <c r="J67" s="72" t="s">
        <v>546</v>
      </c>
    </row>
    <row r="68" spans="1:10" x14ac:dyDescent="0.25">
      <c r="A68" s="190"/>
      <c r="B68" s="191" t="s">
        <v>322</v>
      </c>
      <c r="C68" s="192">
        <v>0.19900000000000001</v>
      </c>
      <c r="D68" s="193" t="s">
        <v>20</v>
      </c>
      <c r="E68" s="194"/>
      <c r="F68" s="195">
        <f>$F$104</f>
        <v>4275080</v>
      </c>
      <c r="G68" s="196">
        <f t="shared" si="4"/>
        <v>850740.92</v>
      </c>
      <c r="H68" s="63"/>
      <c r="I68" s="72"/>
      <c r="J68" s="72" t="s">
        <v>546</v>
      </c>
    </row>
    <row r="69" spans="1:10" x14ac:dyDescent="0.25">
      <c r="A69" s="33">
        <v>24</v>
      </c>
      <c r="B69" s="34" t="s">
        <v>83</v>
      </c>
      <c r="C69" s="35">
        <v>0.33</v>
      </c>
      <c r="D69" s="36" t="s">
        <v>20</v>
      </c>
      <c r="E69" s="70">
        <f t="shared" si="0"/>
        <v>1.0531528175664565E-3</v>
      </c>
      <c r="F69" s="51">
        <v>4275080</v>
      </c>
      <c r="G69" s="56">
        <f t="shared" si="4"/>
        <v>1410776.4000000001</v>
      </c>
      <c r="H69" s="63"/>
      <c r="I69" s="72"/>
      <c r="J69" s="72" t="s">
        <v>546</v>
      </c>
    </row>
    <row r="70" spans="1:10" x14ac:dyDescent="0.25">
      <c r="A70" s="190"/>
      <c r="B70" s="191" t="s">
        <v>323</v>
      </c>
      <c r="C70" s="192">
        <v>0.19800000000000001</v>
      </c>
      <c r="D70" s="193" t="s">
        <v>20</v>
      </c>
      <c r="E70" s="194"/>
      <c r="F70" s="195">
        <f>$F$106</f>
        <v>4275080</v>
      </c>
      <c r="G70" s="196">
        <f t="shared" si="4"/>
        <v>846465.84000000008</v>
      </c>
      <c r="H70" s="63"/>
      <c r="I70" s="72"/>
      <c r="J70" s="72" t="s">
        <v>546</v>
      </c>
    </row>
    <row r="71" spans="1:10" x14ac:dyDescent="0.25">
      <c r="A71" s="33">
        <v>25</v>
      </c>
      <c r="B71" s="34" t="s">
        <v>84</v>
      </c>
      <c r="C71" s="35">
        <v>0.05</v>
      </c>
      <c r="D71" s="36" t="s">
        <v>20</v>
      </c>
      <c r="E71" s="70">
        <f t="shared" si="0"/>
        <v>1.5956860872219037E-4</v>
      </c>
      <c r="F71" s="51">
        <v>4275080</v>
      </c>
      <c r="G71" s="56">
        <f t="shared" si="4"/>
        <v>213754</v>
      </c>
      <c r="H71" s="63"/>
      <c r="I71" s="72"/>
      <c r="J71" s="72" t="s">
        <v>546</v>
      </c>
    </row>
    <row r="72" spans="1:10" x14ac:dyDescent="0.25">
      <c r="A72" s="33">
        <v>26</v>
      </c>
      <c r="B72" s="34" t="s">
        <v>85</v>
      </c>
      <c r="C72" s="35">
        <v>0.18</v>
      </c>
      <c r="D72" s="36" t="s">
        <v>20</v>
      </c>
      <c r="E72" s="70">
        <f t="shared" si="0"/>
        <v>5.744469913998853E-4</v>
      </c>
      <c r="F72" s="51">
        <v>4275080</v>
      </c>
      <c r="G72" s="56">
        <f t="shared" si="4"/>
        <v>769514.4</v>
      </c>
      <c r="H72" s="63"/>
      <c r="I72" s="72"/>
      <c r="J72" s="72" t="s">
        <v>546</v>
      </c>
    </row>
    <row r="73" spans="1:10" x14ac:dyDescent="0.25">
      <c r="A73" s="33">
        <v>27</v>
      </c>
      <c r="B73" s="34" t="s">
        <v>86</v>
      </c>
      <c r="C73" s="35">
        <v>0.25</v>
      </c>
      <c r="D73" s="36" t="s">
        <v>20</v>
      </c>
      <c r="E73" s="70">
        <f t="shared" si="0"/>
        <v>7.9784304361095178E-4</v>
      </c>
      <c r="F73" s="51">
        <v>4275080</v>
      </c>
      <c r="G73" s="56">
        <f t="shared" si="4"/>
        <v>1068770</v>
      </c>
      <c r="H73" s="63"/>
      <c r="I73" s="72"/>
      <c r="J73" s="72" t="s">
        <v>546</v>
      </c>
    </row>
    <row r="74" spans="1:10" x14ac:dyDescent="0.25">
      <c r="A74" s="190"/>
      <c r="B74" s="191" t="s">
        <v>324</v>
      </c>
      <c r="C74" s="192">
        <v>0.122</v>
      </c>
      <c r="D74" s="193" t="s">
        <v>20</v>
      </c>
      <c r="E74" s="194"/>
      <c r="F74" s="195">
        <f>$F$110</f>
        <v>4275080</v>
      </c>
      <c r="G74" s="196">
        <f t="shared" si="4"/>
        <v>521559.76</v>
      </c>
      <c r="H74" s="63"/>
      <c r="I74" s="72"/>
      <c r="J74" s="72" t="s">
        <v>546</v>
      </c>
    </row>
    <row r="75" spans="1:10" x14ac:dyDescent="0.25">
      <c r="A75" s="33">
        <v>28</v>
      </c>
      <c r="B75" s="34" t="s">
        <v>87</v>
      </c>
      <c r="C75" s="35">
        <v>0.23</v>
      </c>
      <c r="D75" s="36" t="s">
        <v>20</v>
      </c>
      <c r="E75" s="70">
        <f t="shared" si="0"/>
        <v>7.340156001220757E-4</v>
      </c>
      <c r="F75" s="51">
        <v>4275080</v>
      </c>
      <c r="G75" s="56">
        <f t="shared" si="4"/>
        <v>983268.4</v>
      </c>
      <c r="H75" s="63"/>
      <c r="I75" s="72"/>
      <c r="J75" s="72" t="s">
        <v>546</v>
      </c>
    </row>
    <row r="76" spans="1:10" x14ac:dyDescent="0.25">
      <c r="A76" s="190"/>
      <c r="B76" s="191" t="s">
        <v>325</v>
      </c>
      <c r="C76" s="192">
        <v>0.126</v>
      </c>
      <c r="D76" s="193" t="s">
        <v>20</v>
      </c>
      <c r="E76" s="194"/>
      <c r="F76" s="195">
        <f>$F$112</f>
        <v>4275080</v>
      </c>
      <c r="G76" s="196">
        <f t="shared" si="4"/>
        <v>538660.07999999996</v>
      </c>
      <c r="H76" s="63"/>
      <c r="I76" s="72"/>
      <c r="J76" s="72" t="s">
        <v>546</v>
      </c>
    </row>
    <row r="77" spans="1:10" x14ac:dyDescent="0.25">
      <c r="A77" s="33">
        <v>29</v>
      </c>
      <c r="B77" s="34" t="s">
        <v>58</v>
      </c>
      <c r="C77" s="35">
        <v>119.16</v>
      </c>
      <c r="D77" s="36" t="s">
        <v>18</v>
      </c>
      <c r="E77" s="70">
        <f t="shared" si="0"/>
        <v>7.2941981158601418E-3</v>
      </c>
      <c r="F77" s="51">
        <v>82000</v>
      </c>
      <c r="G77" s="56">
        <f t="shared" si="4"/>
        <v>9771120</v>
      </c>
      <c r="H77" s="63"/>
      <c r="I77" s="72"/>
      <c r="J77" s="72" t="s">
        <v>546</v>
      </c>
    </row>
    <row r="78" spans="1:10" x14ac:dyDescent="0.25">
      <c r="A78" s="33">
        <v>30</v>
      </c>
      <c r="B78" s="34" t="s">
        <v>59</v>
      </c>
      <c r="C78" s="35">
        <v>14.3</v>
      </c>
      <c r="D78" s="36" t="s">
        <v>20</v>
      </c>
      <c r="E78" s="70">
        <f t="shared" si="0"/>
        <v>3.2879103093089029E-2</v>
      </c>
      <c r="F78" s="51">
        <v>3080000</v>
      </c>
      <c r="G78" s="56">
        <f t="shared" si="4"/>
        <v>44044000</v>
      </c>
      <c r="H78" s="63"/>
      <c r="I78" s="72"/>
      <c r="J78" s="72" t="s">
        <v>546</v>
      </c>
    </row>
    <row r="79" spans="1:10" x14ac:dyDescent="0.25">
      <c r="A79" s="33">
        <v>31</v>
      </c>
      <c r="B79" s="34" t="s">
        <v>60</v>
      </c>
      <c r="C79" s="35">
        <v>0.57999999999999996</v>
      </c>
      <c r="D79" s="36" t="s">
        <v>20</v>
      </c>
      <c r="E79" s="70">
        <f t="shared" si="0"/>
        <v>1.3335580275518626E-3</v>
      </c>
      <c r="F79" s="51">
        <v>3080000</v>
      </c>
      <c r="G79" s="56">
        <f t="shared" si="4"/>
        <v>1786399.9999999998</v>
      </c>
      <c r="H79" s="63"/>
      <c r="I79" s="72"/>
      <c r="J79" s="72" t="s">
        <v>546</v>
      </c>
    </row>
    <row r="80" spans="1:10" x14ac:dyDescent="0.25">
      <c r="A80" s="33">
        <v>32</v>
      </c>
      <c r="B80" s="34" t="s">
        <v>61</v>
      </c>
      <c r="C80" s="35">
        <v>0.61</v>
      </c>
      <c r="D80" s="36" t="s">
        <v>20</v>
      </c>
      <c r="E80" s="70">
        <f t="shared" si="0"/>
        <v>1.9467370264107224E-3</v>
      </c>
      <c r="F80" s="51">
        <v>4275080</v>
      </c>
      <c r="G80" s="56">
        <f t="shared" si="4"/>
        <v>2607798.7999999998</v>
      </c>
      <c r="H80" s="63"/>
      <c r="I80" s="72"/>
      <c r="J80" s="72" t="s">
        <v>546</v>
      </c>
    </row>
    <row r="81" spans="1:10" ht="15.75" thickBot="1" x14ac:dyDescent="0.3">
      <c r="A81" s="33">
        <v>33</v>
      </c>
      <c r="B81" s="90" t="s">
        <v>62</v>
      </c>
      <c r="C81" s="91">
        <v>0.23</v>
      </c>
      <c r="D81" s="92" t="s">
        <v>20</v>
      </c>
      <c r="E81" s="93">
        <f t="shared" ref="E81:E164" si="6">G81/$G$327</f>
        <v>5.2882473506366966E-4</v>
      </c>
      <c r="F81" s="58">
        <v>3080000</v>
      </c>
      <c r="G81" s="94">
        <f t="shared" si="4"/>
        <v>708400</v>
      </c>
      <c r="H81" s="64"/>
      <c r="I81" s="72"/>
      <c r="J81" s="72" t="s">
        <v>546</v>
      </c>
    </row>
    <row r="82" spans="1:10" ht="15.75" thickBot="1" x14ac:dyDescent="0.3">
      <c r="A82" s="50"/>
      <c r="B82" s="6"/>
      <c r="C82" s="7"/>
      <c r="D82" s="8"/>
      <c r="E82" s="213"/>
      <c r="F82" s="53"/>
      <c r="G82" s="214"/>
      <c r="H82" s="215">
        <f>SUM(G41:G81)</f>
        <v>147180525.08000004</v>
      </c>
      <c r="I82" s="87"/>
      <c r="J82" s="87"/>
    </row>
    <row r="83" spans="1:10" x14ac:dyDescent="0.25">
      <c r="A83" s="33"/>
      <c r="B83" s="210" t="s">
        <v>63</v>
      </c>
      <c r="C83" s="40"/>
      <c r="D83" s="41"/>
      <c r="E83" s="211"/>
      <c r="F83" s="59"/>
      <c r="G83" s="43"/>
      <c r="H83" s="63"/>
      <c r="I83" s="72"/>
      <c r="J83" s="72"/>
    </row>
    <row r="84" spans="1:10" x14ac:dyDescent="0.25">
      <c r="A84" s="33">
        <v>1</v>
      </c>
      <c r="B84" s="34" t="s">
        <v>49</v>
      </c>
      <c r="C84" s="35">
        <v>0.28999999999999998</v>
      </c>
      <c r="D84" s="36" t="s">
        <v>20</v>
      </c>
      <c r="E84" s="70">
        <f t="shared" si="6"/>
        <v>1.0458580371760433E-3</v>
      </c>
      <c r="F84" s="51">
        <f>F46</f>
        <v>4831050</v>
      </c>
      <c r="G84" s="56">
        <f>F84*C84</f>
        <v>1401004.5</v>
      </c>
      <c r="H84" s="63"/>
      <c r="I84" s="72"/>
      <c r="J84" s="72" t="s">
        <v>546</v>
      </c>
    </row>
    <row r="85" spans="1:10" x14ac:dyDescent="0.25">
      <c r="A85" s="33">
        <v>2</v>
      </c>
      <c r="B85" s="34" t="s">
        <v>53</v>
      </c>
      <c r="C85" s="35">
        <v>0.25</v>
      </c>
      <c r="D85" s="36" t="s">
        <v>20</v>
      </c>
      <c r="E85" s="70">
        <f t="shared" si="6"/>
        <v>9.0160175618624419E-4</v>
      </c>
      <c r="F85" s="51">
        <f t="shared" ref="F85:F92" si="7">F47</f>
        <v>4831050</v>
      </c>
      <c r="G85" s="56">
        <f t="shared" ref="G85:G156" si="8">F85*C85</f>
        <v>1207762.5</v>
      </c>
      <c r="H85" s="63"/>
      <c r="I85" s="72"/>
      <c r="J85" s="72" t="s">
        <v>546</v>
      </c>
    </row>
    <row r="86" spans="1:10" x14ac:dyDescent="0.25">
      <c r="A86" s="33">
        <v>3</v>
      </c>
      <c r="B86" s="34" t="s">
        <v>64</v>
      </c>
      <c r="C86" s="35">
        <v>0.32</v>
      </c>
      <c r="D86" s="36" t="s">
        <v>20</v>
      </c>
      <c r="E86" s="70">
        <f t="shared" si="6"/>
        <v>1.1540502479183926E-3</v>
      </c>
      <c r="F86" s="51">
        <f t="shared" si="7"/>
        <v>4831050</v>
      </c>
      <c r="G86" s="56">
        <f t="shared" si="8"/>
        <v>1545936</v>
      </c>
      <c r="H86" s="63"/>
      <c r="I86" s="72"/>
      <c r="J86" s="72" t="s">
        <v>546</v>
      </c>
    </row>
    <row r="87" spans="1:10" x14ac:dyDescent="0.25">
      <c r="A87" s="33">
        <v>4</v>
      </c>
      <c r="B87" s="34" t="s">
        <v>65</v>
      </c>
      <c r="C87" s="35">
        <v>0.65</v>
      </c>
      <c r="D87" s="36" t="s">
        <v>20</v>
      </c>
      <c r="E87" s="70">
        <f t="shared" si="6"/>
        <v>2.3441645660842348E-3</v>
      </c>
      <c r="F87" s="51">
        <f t="shared" si="7"/>
        <v>4831050</v>
      </c>
      <c r="G87" s="56">
        <f t="shared" si="8"/>
        <v>3140182.5</v>
      </c>
      <c r="H87" s="63"/>
      <c r="I87" s="72"/>
      <c r="J87" s="72" t="s">
        <v>546</v>
      </c>
    </row>
    <row r="88" spans="1:10" x14ac:dyDescent="0.25">
      <c r="A88" s="33">
        <v>5</v>
      </c>
      <c r="B88" s="34" t="s">
        <v>66</v>
      </c>
      <c r="C88" s="35">
        <v>1.26</v>
      </c>
      <c r="D88" s="36" t="s">
        <v>20</v>
      </c>
      <c r="E88" s="70">
        <f t="shared" si="6"/>
        <v>4.5440728511786706E-3</v>
      </c>
      <c r="F88" s="51">
        <f t="shared" si="7"/>
        <v>4831050</v>
      </c>
      <c r="G88" s="56">
        <f t="shared" si="8"/>
        <v>6087123</v>
      </c>
      <c r="H88" s="63"/>
      <c r="I88" s="72"/>
      <c r="J88" s="72" t="s">
        <v>546</v>
      </c>
    </row>
    <row r="89" spans="1:10" x14ac:dyDescent="0.25">
      <c r="A89" s="33">
        <v>6</v>
      </c>
      <c r="B89" s="34" t="s">
        <v>67</v>
      </c>
      <c r="C89" s="35">
        <v>1.1499999999999999</v>
      </c>
      <c r="D89" s="36" t="s">
        <v>20</v>
      </c>
      <c r="E89" s="70">
        <f t="shared" si="6"/>
        <v>4.1473680784567231E-3</v>
      </c>
      <c r="F89" s="51">
        <f t="shared" si="7"/>
        <v>4831050</v>
      </c>
      <c r="G89" s="56">
        <f t="shared" si="8"/>
        <v>5555707.5</v>
      </c>
      <c r="H89" s="63"/>
      <c r="I89" s="72"/>
      <c r="J89" s="72" t="s">
        <v>546</v>
      </c>
    </row>
    <row r="90" spans="1:10" x14ac:dyDescent="0.25">
      <c r="A90" s="33">
        <v>7</v>
      </c>
      <c r="B90" s="34" t="s">
        <v>68</v>
      </c>
      <c r="C90" s="35">
        <v>1.26</v>
      </c>
      <c r="D90" s="36" t="s">
        <v>20</v>
      </c>
      <c r="E90" s="70">
        <f t="shared" si="6"/>
        <v>4.5440728511786706E-3</v>
      </c>
      <c r="F90" s="51">
        <f t="shared" si="7"/>
        <v>4831050</v>
      </c>
      <c r="G90" s="56">
        <f t="shared" si="8"/>
        <v>6087123</v>
      </c>
      <c r="H90" s="63"/>
      <c r="I90" s="72"/>
      <c r="J90" s="72" t="s">
        <v>546</v>
      </c>
    </row>
    <row r="91" spans="1:10" x14ac:dyDescent="0.25">
      <c r="A91" s="33">
        <v>8</v>
      </c>
      <c r="B91" s="34" t="s">
        <v>69</v>
      </c>
      <c r="C91" s="35">
        <v>0.22</v>
      </c>
      <c r="D91" s="36" t="s">
        <v>20</v>
      </c>
      <c r="E91" s="70">
        <f t="shared" si="6"/>
        <v>7.9340954544389493E-4</v>
      </c>
      <c r="F91" s="51">
        <f t="shared" si="7"/>
        <v>4831050</v>
      </c>
      <c r="G91" s="56">
        <f t="shared" si="8"/>
        <v>1062831</v>
      </c>
      <c r="H91" s="63"/>
      <c r="I91" s="72"/>
      <c r="J91" s="72" t="s">
        <v>546</v>
      </c>
    </row>
    <row r="92" spans="1:10" x14ac:dyDescent="0.25">
      <c r="A92" s="33">
        <v>9</v>
      </c>
      <c r="B92" s="34" t="s">
        <v>54</v>
      </c>
      <c r="C92" s="35">
        <v>1.84</v>
      </c>
      <c r="D92" s="36" t="s">
        <v>20</v>
      </c>
      <c r="E92" s="70">
        <f t="shared" si="6"/>
        <v>6.6357889255307572E-3</v>
      </c>
      <c r="F92" s="51">
        <f t="shared" si="7"/>
        <v>4831050</v>
      </c>
      <c r="G92" s="56">
        <f t="shared" si="8"/>
        <v>8889132</v>
      </c>
      <c r="H92" s="63"/>
      <c r="I92" s="72"/>
      <c r="J92" s="72" t="s">
        <v>546</v>
      </c>
    </row>
    <row r="93" spans="1:10" x14ac:dyDescent="0.25">
      <c r="A93" s="33">
        <v>10</v>
      </c>
      <c r="B93" s="34" t="s">
        <v>55</v>
      </c>
      <c r="C93" s="36" t="s">
        <v>56</v>
      </c>
      <c r="D93" s="36" t="s">
        <v>20</v>
      </c>
      <c r="E93" s="70">
        <f t="shared" si="6"/>
        <v>0</v>
      </c>
      <c r="F93" s="51"/>
      <c r="G93" s="56"/>
      <c r="H93" s="63"/>
      <c r="I93" s="72"/>
      <c r="J93" s="72" t="s">
        <v>546</v>
      </c>
    </row>
    <row r="94" spans="1:10" x14ac:dyDescent="0.25">
      <c r="A94" s="190"/>
      <c r="B94" s="191" t="s">
        <v>341</v>
      </c>
      <c r="C94" s="193">
        <v>0.28599999999999998</v>
      </c>
      <c r="D94" s="193" t="s">
        <v>20</v>
      </c>
      <c r="E94" s="194"/>
      <c r="F94" s="195">
        <f>$F$92</f>
        <v>4831050</v>
      </c>
      <c r="G94" s="196">
        <f t="shared" si="8"/>
        <v>1381680.2999999998</v>
      </c>
      <c r="H94" s="63"/>
      <c r="I94" s="72"/>
      <c r="J94" s="72" t="s">
        <v>546</v>
      </c>
    </row>
    <row r="95" spans="1:10" x14ac:dyDescent="0.25">
      <c r="A95" s="33">
        <v>11</v>
      </c>
      <c r="B95" s="34" t="s">
        <v>75</v>
      </c>
      <c r="C95" s="35">
        <v>0.32</v>
      </c>
      <c r="D95" s="36" t="s">
        <v>20</v>
      </c>
      <c r="E95" s="70">
        <f t="shared" si="6"/>
        <v>1.0212390958220185E-3</v>
      </c>
      <c r="F95" s="51">
        <f>F58</f>
        <v>4275080</v>
      </c>
      <c r="G95" s="56">
        <f t="shared" si="8"/>
        <v>1368025.6</v>
      </c>
      <c r="H95" s="63"/>
      <c r="I95" s="72"/>
      <c r="J95" s="72" t="s">
        <v>546</v>
      </c>
    </row>
    <row r="96" spans="1:10" x14ac:dyDescent="0.25">
      <c r="A96" s="33">
        <v>12</v>
      </c>
      <c r="B96" s="34" t="s">
        <v>88</v>
      </c>
      <c r="C96" s="35">
        <v>0.56000000000000005</v>
      </c>
      <c r="D96" s="36" t="s">
        <v>20</v>
      </c>
      <c r="E96" s="70">
        <f t="shared" si="6"/>
        <v>1.7871684176885322E-3</v>
      </c>
      <c r="F96" s="51">
        <f t="shared" ref="F96:F99" si="9">F59</f>
        <v>4275080</v>
      </c>
      <c r="G96" s="56">
        <f t="shared" si="8"/>
        <v>2394044.8000000003</v>
      </c>
      <c r="H96" s="63"/>
      <c r="I96" s="72"/>
      <c r="J96" s="72" t="s">
        <v>546</v>
      </c>
    </row>
    <row r="97" spans="1:10" x14ac:dyDescent="0.25">
      <c r="A97" s="33">
        <v>13</v>
      </c>
      <c r="B97" s="34" t="s">
        <v>77</v>
      </c>
      <c r="C97" s="35">
        <v>0.25</v>
      </c>
      <c r="D97" s="36" t="s">
        <v>20</v>
      </c>
      <c r="E97" s="70">
        <f t="shared" si="6"/>
        <v>7.9784304361095178E-4</v>
      </c>
      <c r="F97" s="51">
        <f t="shared" si="9"/>
        <v>4275080</v>
      </c>
      <c r="G97" s="56">
        <f t="shared" si="8"/>
        <v>1068770</v>
      </c>
      <c r="H97" s="63"/>
      <c r="I97" s="72"/>
      <c r="J97" s="72" t="s">
        <v>546</v>
      </c>
    </row>
    <row r="98" spans="1:10" x14ac:dyDescent="0.25">
      <c r="A98" s="33">
        <v>14</v>
      </c>
      <c r="B98" s="34" t="s">
        <v>78</v>
      </c>
      <c r="C98" s="36" t="s">
        <v>56</v>
      </c>
      <c r="D98" s="36" t="s">
        <v>20</v>
      </c>
      <c r="E98" s="70">
        <f t="shared" si="6"/>
        <v>0</v>
      </c>
      <c r="F98" s="51"/>
      <c r="G98" s="56"/>
      <c r="H98" s="63"/>
      <c r="I98" s="72"/>
      <c r="J98" s="72"/>
    </row>
    <row r="99" spans="1:10" x14ac:dyDescent="0.25">
      <c r="A99" s="33">
        <v>15</v>
      </c>
      <c r="B99" s="34" t="s">
        <v>79</v>
      </c>
      <c r="C99" s="35">
        <v>1.21</v>
      </c>
      <c r="D99" s="36" t="s">
        <v>20</v>
      </c>
      <c r="E99" s="70">
        <f t="shared" si="6"/>
        <v>3.8615603310770065E-3</v>
      </c>
      <c r="F99" s="51">
        <f t="shared" si="9"/>
        <v>4275080</v>
      </c>
      <c r="G99" s="56">
        <f t="shared" si="8"/>
        <v>5172846.8</v>
      </c>
      <c r="H99" s="63"/>
      <c r="I99" s="72"/>
      <c r="J99" s="72" t="s">
        <v>546</v>
      </c>
    </row>
    <row r="100" spans="1:10" x14ac:dyDescent="0.25">
      <c r="A100" s="190"/>
      <c r="B100" s="191" t="s">
        <v>320</v>
      </c>
      <c r="C100" s="192">
        <v>0.245</v>
      </c>
      <c r="D100" s="193" t="s">
        <v>20</v>
      </c>
      <c r="E100" s="194">
        <f t="shared" si="6"/>
        <v>7.8188618273873276E-4</v>
      </c>
      <c r="F100" s="195">
        <f>$F$99</f>
        <v>4275080</v>
      </c>
      <c r="G100" s="196">
        <f t="shared" si="8"/>
        <v>1047394.6</v>
      </c>
      <c r="H100" s="63"/>
      <c r="I100" s="72"/>
      <c r="J100" s="72" t="s">
        <v>546</v>
      </c>
    </row>
    <row r="101" spans="1:10" x14ac:dyDescent="0.25">
      <c r="A101" s="33">
        <v>16</v>
      </c>
      <c r="B101" s="34" t="s">
        <v>80</v>
      </c>
      <c r="C101" s="35">
        <v>0.77</v>
      </c>
      <c r="D101" s="36" t="s">
        <v>20</v>
      </c>
      <c r="E101" s="70">
        <f t="shared" si="6"/>
        <v>2.4573565743217316E-3</v>
      </c>
      <c r="F101" s="51">
        <f>F64</f>
        <v>4275080</v>
      </c>
      <c r="G101" s="56">
        <f t="shared" si="8"/>
        <v>3291811.6</v>
      </c>
      <c r="H101" s="63"/>
      <c r="I101" s="72"/>
      <c r="J101" s="72" t="s">
        <v>546</v>
      </c>
    </row>
    <row r="102" spans="1:10" x14ac:dyDescent="0.25">
      <c r="A102" s="190"/>
      <c r="B102" s="191" t="s">
        <v>321</v>
      </c>
      <c r="C102" s="192">
        <v>0.49</v>
      </c>
      <c r="D102" s="193" t="s">
        <v>20</v>
      </c>
      <c r="E102" s="194"/>
      <c r="F102" s="195">
        <f>$F$101</f>
        <v>4275080</v>
      </c>
      <c r="G102" s="196">
        <f t="shared" si="8"/>
        <v>2094789.2</v>
      </c>
      <c r="H102" s="63"/>
      <c r="I102" s="72"/>
      <c r="J102" s="72" t="s">
        <v>546</v>
      </c>
    </row>
    <row r="103" spans="1:10" x14ac:dyDescent="0.25">
      <c r="A103" s="33">
        <v>17</v>
      </c>
      <c r="B103" s="34" t="s">
        <v>81</v>
      </c>
      <c r="C103" s="35">
        <v>0.14000000000000001</v>
      </c>
      <c r="D103" s="36" t="s">
        <v>20</v>
      </c>
      <c r="E103" s="70">
        <f t="shared" si="6"/>
        <v>4.4679210442213305E-4</v>
      </c>
      <c r="F103" s="51">
        <f>F66</f>
        <v>4275080</v>
      </c>
      <c r="G103" s="56">
        <f t="shared" si="8"/>
        <v>598511.20000000007</v>
      </c>
      <c r="H103" s="63"/>
      <c r="I103" s="72"/>
      <c r="J103" s="72" t="s">
        <v>546</v>
      </c>
    </row>
    <row r="104" spans="1:10" x14ac:dyDescent="0.25">
      <c r="A104" s="33">
        <v>18</v>
      </c>
      <c r="B104" s="34" t="s">
        <v>82</v>
      </c>
      <c r="C104" s="35">
        <v>0.34</v>
      </c>
      <c r="D104" s="36" t="s">
        <v>20</v>
      </c>
      <c r="E104" s="70">
        <f t="shared" si="6"/>
        <v>1.0850665393108945E-3</v>
      </c>
      <c r="F104" s="51">
        <f>F67</f>
        <v>4275080</v>
      </c>
      <c r="G104" s="56">
        <f t="shared" si="8"/>
        <v>1453527.2000000002</v>
      </c>
      <c r="H104" s="63"/>
      <c r="I104" s="72"/>
      <c r="J104" s="72" t="s">
        <v>546</v>
      </c>
    </row>
    <row r="105" spans="1:10" x14ac:dyDescent="0.25">
      <c r="A105" s="190"/>
      <c r="B105" s="191" t="s">
        <v>322</v>
      </c>
      <c r="C105" s="192">
        <v>0.19600000000000001</v>
      </c>
      <c r="D105" s="193" t="s">
        <v>20</v>
      </c>
      <c r="E105" s="194"/>
      <c r="F105" s="195">
        <f>$F$104</f>
        <v>4275080</v>
      </c>
      <c r="G105" s="196">
        <f t="shared" si="8"/>
        <v>837915.68</v>
      </c>
      <c r="H105" s="63"/>
      <c r="I105" s="72"/>
      <c r="J105" s="72" t="s">
        <v>546</v>
      </c>
    </row>
    <row r="106" spans="1:10" x14ac:dyDescent="0.25">
      <c r="A106" s="33">
        <v>19</v>
      </c>
      <c r="B106" s="34" t="s">
        <v>89</v>
      </c>
      <c r="C106" s="35">
        <v>0.18</v>
      </c>
      <c r="D106" s="36" t="s">
        <v>20</v>
      </c>
      <c r="E106" s="70">
        <f t="shared" si="6"/>
        <v>5.744469913998853E-4</v>
      </c>
      <c r="F106" s="51">
        <f>F69</f>
        <v>4275080</v>
      </c>
      <c r="G106" s="56">
        <f t="shared" si="8"/>
        <v>769514.4</v>
      </c>
      <c r="H106" s="63"/>
      <c r="I106" s="72"/>
      <c r="J106" s="72" t="s">
        <v>546</v>
      </c>
    </row>
    <row r="107" spans="1:10" x14ac:dyDescent="0.25">
      <c r="A107" s="190"/>
      <c r="B107" s="191" t="s">
        <v>323</v>
      </c>
      <c r="C107" s="192">
        <v>0.105</v>
      </c>
      <c r="D107" s="193" t="s">
        <v>20</v>
      </c>
      <c r="E107" s="194"/>
      <c r="F107" s="195">
        <f>$F$106</f>
        <v>4275080</v>
      </c>
      <c r="G107" s="196">
        <f t="shared" si="8"/>
        <v>448883.39999999997</v>
      </c>
      <c r="H107" s="63"/>
      <c r="I107" s="72"/>
      <c r="J107" s="72" t="s">
        <v>546</v>
      </c>
    </row>
    <row r="108" spans="1:10" x14ac:dyDescent="0.25">
      <c r="A108" s="33">
        <v>20</v>
      </c>
      <c r="B108" s="34" t="s">
        <v>90</v>
      </c>
      <c r="C108" s="35">
        <v>0.05</v>
      </c>
      <c r="D108" s="36" t="s">
        <v>20</v>
      </c>
      <c r="E108" s="70">
        <f t="shared" si="6"/>
        <v>1.5956860872219037E-4</v>
      </c>
      <c r="F108" s="51">
        <f>F71</f>
        <v>4275080</v>
      </c>
      <c r="G108" s="56">
        <f t="shared" si="8"/>
        <v>213754</v>
      </c>
      <c r="H108" s="63"/>
      <c r="I108" s="72"/>
      <c r="J108" s="72" t="s">
        <v>546</v>
      </c>
    </row>
    <row r="109" spans="1:10" x14ac:dyDescent="0.25">
      <c r="A109" s="33">
        <v>21</v>
      </c>
      <c r="B109" s="34" t="s">
        <v>85</v>
      </c>
      <c r="C109" s="35">
        <v>0.18</v>
      </c>
      <c r="D109" s="36" t="s">
        <v>20</v>
      </c>
      <c r="E109" s="70">
        <f t="shared" si="6"/>
        <v>5.744469913998853E-4</v>
      </c>
      <c r="F109" s="51">
        <f>F72</f>
        <v>4275080</v>
      </c>
      <c r="G109" s="56">
        <f t="shared" si="8"/>
        <v>769514.4</v>
      </c>
      <c r="H109" s="63"/>
      <c r="I109" s="72"/>
      <c r="J109" s="72" t="s">
        <v>546</v>
      </c>
    </row>
    <row r="110" spans="1:10" x14ac:dyDescent="0.25">
      <c r="A110" s="33">
        <v>22</v>
      </c>
      <c r="B110" s="34" t="s">
        <v>86</v>
      </c>
      <c r="C110" s="35">
        <v>0.76</v>
      </c>
      <c r="D110" s="36" t="s">
        <v>20</v>
      </c>
      <c r="E110" s="70">
        <f t="shared" si="6"/>
        <v>2.4254428525772934E-3</v>
      </c>
      <c r="F110" s="51">
        <f>F73</f>
        <v>4275080</v>
      </c>
      <c r="G110" s="56">
        <f t="shared" si="8"/>
        <v>3249060.8</v>
      </c>
      <c r="H110" s="63"/>
      <c r="I110" s="72"/>
      <c r="J110" s="72" t="s">
        <v>546</v>
      </c>
    </row>
    <row r="111" spans="1:10" x14ac:dyDescent="0.25">
      <c r="A111" s="190"/>
      <c r="B111" s="191" t="s">
        <v>324</v>
      </c>
      <c r="C111" s="192">
        <v>0.25700000000000001</v>
      </c>
      <c r="D111" s="193" t="s">
        <v>20</v>
      </c>
      <c r="E111" s="194"/>
      <c r="F111" s="195">
        <f>$F$110</f>
        <v>4275080</v>
      </c>
      <c r="G111" s="196">
        <f t="shared" si="8"/>
        <v>1098695.56</v>
      </c>
      <c r="H111" s="63"/>
      <c r="I111" s="72"/>
      <c r="J111" s="72" t="s">
        <v>546</v>
      </c>
    </row>
    <row r="112" spans="1:10" x14ac:dyDescent="0.25">
      <c r="A112" s="33">
        <v>23</v>
      </c>
      <c r="B112" s="34" t="s">
        <v>87</v>
      </c>
      <c r="C112" s="35">
        <v>0.23</v>
      </c>
      <c r="D112" s="36" t="s">
        <v>20</v>
      </c>
      <c r="E112" s="70">
        <f t="shared" si="6"/>
        <v>7.340156001220757E-4</v>
      </c>
      <c r="F112" s="51">
        <f>F75</f>
        <v>4275080</v>
      </c>
      <c r="G112" s="56">
        <f t="shared" si="8"/>
        <v>983268.4</v>
      </c>
      <c r="H112" s="63"/>
      <c r="I112" s="72"/>
      <c r="J112" s="72" t="s">
        <v>546</v>
      </c>
    </row>
    <row r="113" spans="1:10" x14ac:dyDescent="0.25">
      <c r="A113" s="190"/>
      <c r="B113" s="191" t="s">
        <v>325</v>
      </c>
      <c r="C113" s="192">
        <v>0.126</v>
      </c>
      <c r="D113" s="193" t="s">
        <v>20</v>
      </c>
      <c r="E113" s="194"/>
      <c r="F113" s="195">
        <f>$F$112</f>
        <v>4275080</v>
      </c>
      <c r="G113" s="196">
        <f t="shared" si="8"/>
        <v>538660.07999999996</v>
      </c>
      <c r="H113" s="63"/>
      <c r="I113" s="72"/>
      <c r="J113" s="72" t="s">
        <v>546</v>
      </c>
    </row>
    <row r="114" spans="1:10" x14ac:dyDescent="0.25">
      <c r="A114" s="33">
        <v>24</v>
      </c>
      <c r="B114" s="34" t="s">
        <v>91</v>
      </c>
      <c r="C114" s="35">
        <v>0.23</v>
      </c>
      <c r="D114" s="36" t="s">
        <v>20</v>
      </c>
      <c r="E114" s="70">
        <f t="shared" si="6"/>
        <v>7.340156001220757E-4</v>
      </c>
      <c r="F114" s="51">
        <v>4275080</v>
      </c>
      <c r="G114" s="56">
        <f t="shared" si="8"/>
        <v>983268.4</v>
      </c>
      <c r="H114" s="63"/>
      <c r="I114" s="72"/>
      <c r="J114" s="72" t="s">
        <v>546</v>
      </c>
    </row>
    <row r="115" spans="1:10" x14ac:dyDescent="0.25">
      <c r="A115" s="33">
        <v>25</v>
      </c>
      <c r="B115" s="34" t="s">
        <v>58</v>
      </c>
      <c r="C115" s="35">
        <v>108.38</v>
      </c>
      <c r="D115" s="36" t="s">
        <v>18</v>
      </c>
      <c r="E115" s="70">
        <f t="shared" si="6"/>
        <v>6.6343168160198232E-3</v>
      </c>
      <c r="F115" s="51">
        <f>F77</f>
        <v>82000</v>
      </c>
      <c r="G115" s="56">
        <f t="shared" si="8"/>
        <v>8887160</v>
      </c>
      <c r="H115" s="63"/>
      <c r="I115" s="72"/>
      <c r="J115" s="72" t="s">
        <v>546</v>
      </c>
    </row>
    <row r="116" spans="1:10" x14ac:dyDescent="0.25">
      <c r="A116" s="33">
        <v>26</v>
      </c>
      <c r="B116" s="34" t="s">
        <v>59</v>
      </c>
      <c r="C116" s="35">
        <v>13.01</v>
      </c>
      <c r="D116" s="36" t="s">
        <v>20</v>
      </c>
      <c r="E116" s="70">
        <f t="shared" si="6"/>
        <v>2.9913086100775404E-2</v>
      </c>
      <c r="F116" s="51">
        <v>3080000</v>
      </c>
      <c r="G116" s="56">
        <f t="shared" si="8"/>
        <v>40070800</v>
      </c>
      <c r="H116" s="63"/>
      <c r="I116" s="72"/>
      <c r="J116" s="72" t="s">
        <v>546</v>
      </c>
    </row>
    <row r="117" spans="1:10" ht="15.75" thickBot="1" x14ac:dyDescent="0.3">
      <c r="A117" s="33">
        <v>27</v>
      </c>
      <c r="B117" s="90" t="s">
        <v>62</v>
      </c>
      <c r="C117" s="91">
        <v>0.23</v>
      </c>
      <c r="D117" s="92" t="s">
        <v>20</v>
      </c>
      <c r="E117" s="93">
        <f t="shared" si="6"/>
        <v>5.2882473506366966E-4</v>
      </c>
      <c r="F117" s="58">
        <v>3080000</v>
      </c>
      <c r="G117" s="94">
        <f t="shared" si="8"/>
        <v>708400</v>
      </c>
      <c r="H117" s="63"/>
      <c r="I117" s="72"/>
      <c r="J117" s="72" t="s">
        <v>546</v>
      </c>
    </row>
    <row r="118" spans="1:10" ht="15.75" thickBot="1" x14ac:dyDescent="0.3">
      <c r="A118" s="50"/>
      <c r="B118" s="6"/>
      <c r="C118" s="7"/>
      <c r="D118" s="8"/>
      <c r="E118" s="213"/>
      <c r="F118" s="53"/>
      <c r="G118" s="214"/>
      <c r="H118" s="215">
        <f>SUM(G84:G117)</f>
        <v>114407098.41999999</v>
      </c>
      <c r="I118" s="87"/>
      <c r="J118" s="87"/>
    </row>
    <row r="119" spans="1:10" x14ac:dyDescent="0.25">
      <c r="A119" s="33"/>
      <c r="B119" s="210" t="s">
        <v>70</v>
      </c>
      <c r="C119" s="40"/>
      <c r="D119" s="41"/>
      <c r="E119" s="211"/>
      <c r="F119" s="59"/>
      <c r="G119" s="212">
        <f t="shared" si="8"/>
        <v>0</v>
      </c>
      <c r="H119" s="63"/>
      <c r="I119" s="72"/>
      <c r="J119" s="72"/>
    </row>
    <row r="120" spans="1:10" x14ac:dyDescent="0.25">
      <c r="A120" s="33">
        <v>1</v>
      </c>
      <c r="B120" s="34" t="s">
        <v>66</v>
      </c>
      <c r="C120" s="35">
        <v>0.76</v>
      </c>
      <c r="D120" s="36" t="s">
        <v>20</v>
      </c>
      <c r="E120" s="70">
        <f t="shared" si="6"/>
        <v>2.7408693388061823E-3</v>
      </c>
      <c r="F120" s="51">
        <f>F84</f>
        <v>4831050</v>
      </c>
      <c r="G120" s="56">
        <f t="shared" si="8"/>
        <v>3671598</v>
      </c>
      <c r="H120" s="63"/>
      <c r="I120" s="72"/>
      <c r="J120" s="72" t="s">
        <v>546</v>
      </c>
    </row>
    <row r="121" spans="1:10" x14ac:dyDescent="0.25">
      <c r="A121" s="33">
        <v>2</v>
      </c>
      <c r="B121" s="34" t="s">
        <v>69</v>
      </c>
      <c r="C121" s="35">
        <v>0.22</v>
      </c>
      <c r="D121" s="36" t="s">
        <v>20</v>
      </c>
      <c r="E121" s="70">
        <f t="shared" si="6"/>
        <v>7.9340954544389493E-4</v>
      </c>
      <c r="F121" s="51">
        <f t="shared" ref="F121:F126" si="10">F85</f>
        <v>4831050</v>
      </c>
      <c r="G121" s="56">
        <f t="shared" si="8"/>
        <v>1062831</v>
      </c>
      <c r="H121" s="63"/>
      <c r="I121" s="72"/>
      <c r="J121" s="72" t="s">
        <v>546</v>
      </c>
    </row>
    <row r="122" spans="1:10" x14ac:dyDescent="0.25">
      <c r="A122" s="33">
        <v>3</v>
      </c>
      <c r="B122" s="34" t="s">
        <v>71</v>
      </c>
      <c r="C122" s="35">
        <v>0.65</v>
      </c>
      <c r="D122" s="36" t="s">
        <v>20</v>
      </c>
      <c r="E122" s="70">
        <f t="shared" si="6"/>
        <v>2.3441645660842348E-3</v>
      </c>
      <c r="F122" s="51">
        <f t="shared" si="10"/>
        <v>4831050</v>
      </c>
      <c r="G122" s="56">
        <f t="shared" si="8"/>
        <v>3140182.5</v>
      </c>
      <c r="H122" s="63"/>
      <c r="I122" s="72"/>
      <c r="J122" s="72" t="s">
        <v>546</v>
      </c>
    </row>
    <row r="123" spans="1:10" x14ac:dyDescent="0.25">
      <c r="A123" s="33">
        <v>4</v>
      </c>
      <c r="B123" s="34" t="s">
        <v>74</v>
      </c>
      <c r="C123" s="35">
        <v>0.72</v>
      </c>
      <c r="D123" s="36" t="s">
        <v>20</v>
      </c>
      <c r="E123" s="70">
        <f t="shared" si="6"/>
        <v>2.5966130578163834E-3</v>
      </c>
      <c r="F123" s="51">
        <f t="shared" si="10"/>
        <v>4831050</v>
      </c>
      <c r="G123" s="56">
        <f t="shared" si="8"/>
        <v>3478356</v>
      </c>
      <c r="H123" s="63"/>
      <c r="I123" s="72"/>
      <c r="J123" s="72" t="s">
        <v>546</v>
      </c>
    </row>
    <row r="124" spans="1:10" x14ac:dyDescent="0.25">
      <c r="A124" s="33">
        <v>5</v>
      </c>
      <c r="B124" s="34" t="s">
        <v>73</v>
      </c>
      <c r="C124" s="35">
        <v>1.73</v>
      </c>
      <c r="D124" s="36" t="s">
        <v>20</v>
      </c>
      <c r="E124" s="70">
        <f t="shared" si="6"/>
        <v>6.2390841528088097E-3</v>
      </c>
      <c r="F124" s="51">
        <f t="shared" si="10"/>
        <v>4831050</v>
      </c>
      <c r="G124" s="56">
        <f t="shared" si="8"/>
        <v>8357716.5</v>
      </c>
      <c r="H124" s="63"/>
      <c r="I124" s="72"/>
      <c r="J124" s="72" t="s">
        <v>546</v>
      </c>
    </row>
    <row r="125" spans="1:10" x14ac:dyDescent="0.25">
      <c r="A125" s="33">
        <v>6</v>
      </c>
      <c r="B125" s="34" t="s">
        <v>72</v>
      </c>
      <c r="C125" s="35">
        <v>0.32</v>
      </c>
      <c r="D125" s="36" t="s">
        <v>20</v>
      </c>
      <c r="E125" s="70">
        <f t="shared" si="6"/>
        <v>1.1540502479183926E-3</v>
      </c>
      <c r="F125" s="51">
        <f t="shared" si="10"/>
        <v>4831050</v>
      </c>
      <c r="G125" s="56">
        <f t="shared" si="8"/>
        <v>1545936</v>
      </c>
      <c r="H125" s="63"/>
      <c r="I125" s="72"/>
      <c r="J125" s="72" t="s">
        <v>546</v>
      </c>
    </row>
    <row r="126" spans="1:10" x14ac:dyDescent="0.25">
      <c r="A126" s="33">
        <v>7</v>
      </c>
      <c r="B126" s="34" t="s">
        <v>54</v>
      </c>
      <c r="C126" s="35">
        <v>1.84</v>
      </c>
      <c r="D126" s="36" t="s">
        <v>20</v>
      </c>
      <c r="E126" s="70">
        <f t="shared" si="6"/>
        <v>6.6357889255307572E-3</v>
      </c>
      <c r="F126" s="51">
        <f t="shared" si="10"/>
        <v>4831050</v>
      </c>
      <c r="G126" s="56">
        <f t="shared" si="8"/>
        <v>8889132</v>
      </c>
      <c r="H126" s="63"/>
      <c r="I126" s="72"/>
      <c r="J126" s="72" t="s">
        <v>546</v>
      </c>
    </row>
    <row r="127" spans="1:10" x14ac:dyDescent="0.25">
      <c r="A127" s="190"/>
      <c r="B127" s="191" t="s">
        <v>341</v>
      </c>
      <c r="C127" s="192">
        <v>0.24299999999999999</v>
      </c>
      <c r="D127" s="193" t="s">
        <v>20</v>
      </c>
      <c r="E127" s="194"/>
      <c r="F127" s="195">
        <f>$F$126</f>
        <v>4831050</v>
      </c>
      <c r="G127" s="196">
        <f t="shared" si="8"/>
        <v>1173945.1499999999</v>
      </c>
      <c r="H127" s="63"/>
      <c r="I127" s="72"/>
      <c r="J127" s="72" t="s">
        <v>546</v>
      </c>
    </row>
    <row r="128" spans="1:10" x14ac:dyDescent="0.25">
      <c r="A128" s="33">
        <v>8</v>
      </c>
      <c r="B128" s="34" t="s">
        <v>96</v>
      </c>
      <c r="C128" s="35">
        <v>0.74</v>
      </c>
      <c r="D128" s="36" t="s">
        <v>20</v>
      </c>
      <c r="E128" s="70">
        <f t="shared" si="6"/>
        <v>2.3616154090884177E-3</v>
      </c>
      <c r="F128" s="51">
        <f>F95</f>
        <v>4275080</v>
      </c>
      <c r="G128" s="56">
        <f t="shared" si="8"/>
        <v>3163559.2</v>
      </c>
      <c r="H128" s="63"/>
      <c r="I128" s="72"/>
      <c r="J128" s="72" t="s">
        <v>546</v>
      </c>
    </row>
    <row r="129" spans="1:10" x14ac:dyDescent="0.25">
      <c r="A129" s="33">
        <v>9</v>
      </c>
      <c r="B129" s="34" t="s">
        <v>80</v>
      </c>
      <c r="C129" s="35">
        <v>0.31</v>
      </c>
      <c r="D129" s="36" t="s">
        <v>20</v>
      </c>
      <c r="E129" s="70">
        <f t="shared" si="6"/>
        <v>9.8932537407758021E-4</v>
      </c>
      <c r="F129" s="51">
        <f>F96</f>
        <v>4275080</v>
      </c>
      <c r="G129" s="56">
        <f t="shared" si="8"/>
        <v>1325274.8</v>
      </c>
      <c r="H129" s="63"/>
      <c r="I129" s="72"/>
      <c r="J129" s="72" t="s">
        <v>546</v>
      </c>
    </row>
    <row r="130" spans="1:10" x14ac:dyDescent="0.25">
      <c r="A130" s="33">
        <v>10</v>
      </c>
      <c r="B130" s="34" t="s">
        <v>89</v>
      </c>
      <c r="C130" s="35">
        <v>0.47</v>
      </c>
      <c r="D130" s="36" t="s">
        <v>20</v>
      </c>
      <c r="E130" s="70">
        <f t="shared" si="6"/>
        <v>1.4999449219885892E-3</v>
      </c>
      <c r="F130" s="51">
        <f>F97</f>
        <v>4275080</v>
      </c>
      <c r="G130" s="56">
        <f t="shared" si="8"/>
        <v>2009287.5999999999</v>
      </c>
      <c r="H130" s="63"/>
      <c r="I130" s="72"/>
      <c r="J130" s="72" t="s">
        <v>546</v>
      </c>
    </row>
    <row r="131" spans="1:10" x14ac:dyDescent="0.25">
      <c r="A131" s="190"/>
      <c r="B131" s="191" t="s">
        <v>323</v>
      </c>
      <c r="C131" s="192">
        <v>0.06</v>
      </c>
      <c r="D131" s="193" t="s">
        <v>20</v>
      </c>
      <c r="E131" s="194"/>
      <c r="F131" s="195">
        <f>$F$130</f>
        <v>4275080</v>
      </c>
      <c r="G131" s="196">
        <f t="shared" si="8"/>
        <v>256504.8</v>
      </c>
      <c r="H131" s="63"/>
      <c r="I131" s="72"/>
      <c r="J131" s="72" t="s">
        <v>546</v>
      </c>
    </row>
    <row r="132" spans="1:10" x14ac:dyDescent="0.25">
      <c r="A132" s="33">
        <v>11</v>
      </c>
      <c r="B132" s="34" t="s">
        <v>85</v>
      </c>
      <c r="C132" s="35">
        <v>0.26</v>
      </c>
      <c r="D132" s="36" t="s">
        <v>20</v>
      </c>
      <c r="E132" s="70">
        <f t="shared" si="6"/>
        <v>8.2975676535538992E-4</v>
      </c>
      <c r="F132" s="51">
        <v>4275080</v>
      </c>
      <c r="G132" s="56">
        <f t="shared" si="8"/>
        <v>1111520.8</v>
      </c>
      <c r="H132" s="63"/>
      <c r="I132" s="72"/>
      <c r="J132" s="72" t="s">
        <v>546</v>
      </c>
    </row>
    <row r="133" spans="1:10" x14ac:dyDescent="0.25">
      <c r="A133" s="33">
        <v>12</v>
      </c>
      <c r="B133" s="34" t="s">
        <v>92</v>
      </c>
      <c r="C133" s="35">
        <v>0.52</v>
      </c>
      <c r="D133" s="36" t="s">
        <v>20</v>
      </c>
      <c r="E133" s="70">
        <f t="shared" si="6"/>
        <v>1.6595135307107798E-3</v>
      </c>
      <c r="F133" s="51">
        <f>F99</f>
        <v>4275080</v>
      </c>
      <c r="G133" s="56">
        <f t="shared" si="8"/>
        <v>2223041.6</v>
      </c>
      <c r="H133" s="63"/>
      <c r="I133" s="72"/>
      <c r="J133" s="72" t="s">
        <v>546</v>
      </c>
    </row>
    <row r="134" spans="1:10" x14ac:dyDescent="0.25">
      <c r="A134" s="190"/>
      <c r="B134" s="191" t="s">
        <v>326</v>
      </c>
      <c r="C134" s="192">
        <v>0.21</v>
      </c>
      <c r="D134" s="193" t="s">
        <v>20</v>
      </c>
      <c r="E134" s="194"/>
      <c r="F134" s="195">
        <f>$F$133</f>
        <v>4275080</v>
      </c>
      <c r="G134" s="196">
        <f t="shared" si="8"/>
        <v>897766.79999999993</v>
      </c>
      <c r="H134" s="63"/>
      <c r="I134" s="72"/>
      <c r="J134" s="72" t="s">
        <v>546</v>
      </c>
    </row>
    <row r="135" spans="1:10" x14ac:dyDescent="0.25">
      <c r="A135" s="33">
        <v>13</v>
      </c>
      <c r="B135" s="34" t="s">
        <v>93</v>
      </c>
      <c r="C135" s="35">
        <v>3.16</v>
      </c>
      <c r="D135" s="36" t="s">
        <v>20</v>
      </c>
      <c r="E135" s="70">
        <f t="shared" si="6"/>
        <v>1.0084736071242432E-2</v>
      </c>
      <c r="F135" s="51">
        <f>F101</f>
        <v>4275080</v>
      </c>
      <c r="G135" s="56">
        <f t="shared" si="8"/>
        <v>13509252.800000001</v>
      </c>
      <c r="H135" s="63"/>
      <c r="I135" s="72"/>
      <c r="J135" s="72" t="s">
        <v>546</v>
      </c>
    </row>
    <row r="136" spans="1:10" x14ac:dyDescent="0.25">
      <c r="A136" s="190"/>
      <c r="B136" s="191" t="s">
        <v>327</v>
      </c>
      <c r="C136" s="192">
        <v>1.5960000000000001</v>
      </c>
      <c r="D136" s="193" t="s">
        <v>20</v>
      </c>
      <c r="E136" s="194"/>
      <c r="F136" s="195">
        <f>$F$135</f>
        <v>4275080</v>
      </c>
      <c r="G136" s="196">
        <f t="shared" si="8"/>
        <v>6823027.6800000006</v>
      </c>
      <c r="H136" s="63"/>
      <c r="I136" s="72"/>
      <c r="J136" s="72" t="s">
        <v>546</v>
      </c>
    </row>
    <row r="137" spans="1:10" x14ac:dyDescent="0.25">
      <c r="A137" s="33">
        <v>14</v>
      </c>
      <c r="B137" s="34" t="s">
        <v>94</v>
      </c>
      <c r="C137" s="35">
        <v>1.17</v>
      </c>
      <c r="D137" s="36" t="s">
        <v>20</v>
      </c>
      <c r="E137" s="70">
        <f t="shared" si="6"/>
        <v>3.7339054440992544E-3</v>
      </c>
      <c r="F137" s="51">
        <f t="shared" ref="F137" si="11">F103</f>
        <v>4275080</v>
      </c>
      <c r="G137" s="56">
        <f t="shared" si="8"/>
        <v>5001843.5999999996</v>
      </c>
      <c r="H137" s="63"/>
      <c r="I137" s="72"/>
      <c r="J137" s="72" t="s">
        <v>546</v>
      </c>
    </row>
    <row r="138" spans="1:10" x14ac:dyDescent="0.25">
      <c r="A138" s="190"/>
      <c r="B138" s="191" t="s">
        <v>328</v>
      </c>
      <c r="C138" s="192">
        <v>0.23100000000000001</v>
      </c>
      <c r="D138" s="193" t="s">
        <v>20</v>
      </c>
      <c r="E138" s="194"/>
      <c r="F138" s="195">
        <f>$F$137</f>
        <v>4275080</v>
      </c>
      <c r="G138" s="196">
        <f t="shared" si="8"/>
        <v>987543.4800000001</v>
      </c>
      <c r="H138" s="63"/>
      <c r="I138" s="72"/>
      <c r="J138" s="72" t="s">
        <v>546</v>
      </c>
    </row>
    <row r="139" spans="1:10" x14ac:dyDescent="0.25">
      <c r="A139" s="33">
        <v>15</v>
      </c>
      <c r="B139" s="34" t="s">
        <v>58</v>
      </c>
      <c r="C139" s="35">
        <v>37.33</v>
      </c>
      <c r="D139" s="36" t="s">
        <v>18</v>
      </c>
      <c r="E139" s="70">
        <f t="shared" si="6"/>
        <v>2.285099157981362E-3</v>
      </c>
      <c r="F139" s="51">
        <f>F115</f>
        <v>82000</v>
      </c>
      <c r="G139" s="56">
        <f t="shared" si="8"/>
        <v>3061060</v>
      </c>
      <c r="H139" s="63"/>
      <c r="I139" s="72"/>
      <c r="J139" s="72" t="s">
        <v>546</v>
      </c>
    </row>
    <row r="140" spans="1:10" x14ac:dyDescent="0.25">
      <c r="A140" s="33">
        <v>16</v>
      </c>
      <c r="B140" s="34" t="s">
        <v>59</v>
      </c>
      <c r="C140" s="35">
        <v>4.4800000000000004</v>
      </c>
      <c r="D140" s="36" t="s">
        <v>20</v>
      </c>
      <c r="E140" s="70">
        <f t="shared" si="6"/>
        <v>1.0300586143848873E-2</v>
      </c>
      <c r="F140" s="51">
        <v>3080000</v>
      </c>
      <c r="G140" s="56">
        <f t="shared" si="8"/>
        <v>13798400.000000002</v>
      </c>
      <c r="H140" s="63"/>
      <c r="I140" s="72"/>
      <c r="J140" s="72" t="s">
        <v>546</v>
      </c>
    </row>
    <row r="141" spans="1:10" x14ac:dyDescent="0.25">
      <c r="A141" s="33">
        <v>17</v>
      </c>
      <c r="B141" s="34" t="s">
        <v>62</v>
      </c>
      <c r="C141" s="35">
        <v>0.23</v>
      </c>
      <c r="D141" s="36" t="s">
        <v>20</v>
      </c>
      <c r="E141" s="70">
        <f t="shared" si="6"/>
        <v>5.2882473506366966E-4</v>
      </c>
      <c r="F141" s="51">
        <v>3080000</v>
      </c>
      <c r="G141" s="56">
        <f t="shared" si="8"/>
        <v>708400</v>
      </c>
      <c r="H141" s="63"/>
      <c r="I141" s="72"/>
      <c r="J141" s="72" t="s">
        <v>546</v>
      </c>
    </row>
    <row r="142" spans="1:10" ht="15.75" thickBot="1" x14ac:dyDescent="0.3">
      <c r="A142" s="33">
        <v>18</v>
      </c>
      <c r="B142" s="90" t="s">
        <v>95</v>
      </c>
      <c r="C142" s="91">
        <v>4.7300000000000004</v>
      </c>
      <c r="D142" s="92" t="s">
        <v>20</v>
      </c>
      <c r="E142" s="93">
        <f t="shared" si="6"/>
        <v>1.0875395638483295E-2</v>
      </c>
      <c r="F142" s="58">
        <v>3080000</v>
      </c>
      <c r="G142" s="94">
        <f t="shared" si="8"/>
        <v>14568400.000000002</v>
      </c>
      <c r="H142" s="63"/>
      <c r="I142" s="72"/>
      <c r="J142" s="72" t="s">
        <v>546</v>
      </c>
    </row>
    <row r="143" spans="1:10" ht="15.75" thickBot="1" x14ac:dyDescent="0.3">
      <c r="A143" s="50"/>
      <c r="B143" s="6"/>
      <c r="C143" s="7"/>
      <c r="D143" s="8"/>
      <c r="E143" s="213"/>
      <c r="F143" s="53"/>
      <c r="G143" s="214"/>
      <c r="H143" s="215">
        <f>SUM(G120:G142)</f>
        <v>100764580.31</v>
      </c>
      <c r="I143" s="87"/>
      <c r="J143" s="87"/>
    </row>
    <row r="144" spans="1:10" x14ac:dyDescent="0.25">
      <c r="A144" s="33"/>
      <c r="B144" s="210" t="s">
        <v>97</v>
      </c>
      <c r="C144" s="40"/>
      <c r="D144" s="41"/>
      <c r="E144" s="211"/>
      <c r="F144" s="59"/>
      <c r="G144" s="212">
        <f t="shared" si="8"/>
        <v>0</v>
      </c>
      <c r="H144" s="63"/>
      <c r="I144" s="72"/>
      <c r="J144" s="72"/>
    </row>
    <row r="145" spans="1:10" x14ac:dyDescent="0.25">
      <c r="A145" s="33">
        <v>1</v>
      </c>
      <c r="B145" s="34" t="s">
        <v>72</v>
      </c>
      <c r="C145" s="35">
        <v>1.62</v>
      </c>
      <c r="D145" s="36" t="s">
        <v>20</v>
      </c>
      <c r="E145" s="70">
        <f t="shared" si="6"/>
        <v>5.842379380086863E-3</v>
      </c>
      <c r="F145" s="51">
        <f>F120</f>
        <v>4831050</v>
      </c>
      <c r="G145" s="56">
        <f t="shared" si="8"/>
        <v>7826301.0000000009</v>
      </c>
      <c r="H145" s="63"/>
      <c r="I145" s="72"/>
      <c r="J145" s="72" t="s">
        <v>546</v>
      </c>
    </row>
    <row r="146" spans="1:10" x14ac:dyDescent="0.25">
      <c r="A146" s="33">
        <v>2</v>
      </c>
      <c r="B146" s="34" t="s">
        <v>54</v>
      </c>
      <c r="C146" s="35">
        <v>1.19</v>
      </c>
      <c r="D146" s="36" t="s">
        <v>20</v>
      </c>
      <c r="E146" s="70">
        <f t="shared" si="6"/>
        <v>4.291624359446522E-3</v>
      </c>
      <c r="F146" s="51">
        <f>F121</f>
        <v>4831050</v>
      </c>
      <c r="G146" s="56">
        <f t="shared" si="8"/>
        <v>5748949.5</v>
      </c>
      <c r="H146" s="63"/>
      <c r="I146" s="72"/>
      <c r="J146" s="72" t="s">
        <v>546</v>
      </c>
    </row>
    <row r="147" spans="1:10" x14ac:dyDescent="0.25">
      <c r="A147" s="33">
        <v>3</v>
      </c>
      <c r="B147" s="34" t="s">
        <v>85</v>
      </c>
      <c r="C147" s="35">
        <v>0.05</v>
      </c>
      <c r="D147" s="36" t="s">
        <v>20</v>
      </c>
      <c r="E147" s="70">
        <f t="shared" si="6"/>
        <v>1.5956860872219037E-4</v>
      </c>
      <c r="F147" s="51">
        <f>F128</f>
        <v>4275080</v>
      </c>
      <c r="G147" s="56">
        <f t="shared" si="8"/>
        <v>213754</v>
      </c>
      <c r="H147" s="63"/>
      <c r="I147" s="72"/>
      <c r="J147" s="72" t="s">
        <v>546</v>
      </c>
    </row>
    <row r="148" spans="1:10" x14ac:dyDescent="0.25">
      <c r="A148" s="33">
        <v>4</v>
      </c>
      <c r="B148" s="34" t="s">
        <v>98</v>
      </c>
      <c r="C148" s="35">
        <v>0.15</v>
      </c>
      <c r="D148" s="36" t="s">
        <v>20</v>
      </c>
      <c r="E148" s="70">
        <f t="shared" si="6"/>
        <v>4.7870582616657109E-4</v>
      </c>
      <c r="F148" s="51">
        <f>F129</f>
        <v>4275080</v>
      </c>
      <c r="G148" s="56">
        <f t="shared" si="8"/>
        <v>641262</v>
      </c>
      <c r="H148" s="63"/>
      <c r="I148" s="72"/>
      <c r="J148" s="72" t="s">
        <v>546</v>
      </c>
    </row>
    <row r="149" spans="1:10" x14ac:dyDescent="0.25">
      <c r="A149" s="33">
        <v>5</v>
      </c>
      <c r="B149" s="34" t="s">
        <v>99</v>
      </c>
      <c r="C149" s="35">
        <v>1.49</v>
      </c>
      <c r="D149" s="36" t="s">
        <v>20</v>
      </c>
      <c r="E149" s="70">
        <f t="shared" si="6"/>
        <v>4.7551445399212728E-3</v>
      </c>
      <c r="F149" s="51">
        <f>F130</f>
        <v>4275080</v>
      </c>
      <c r="G149" s="56">
        <f t="shared" si="8"/>
        <v>6369869.2000000002</v>
      </c>
      <c r="H149" s="63"/>
      <c r="I149" s="72"/>
      <c r="J149" s="72" t="s">
        <v>546</v>
      </c>
    </row>
    <row r="150" spans="1:10" x14ac:dyDescent="0.25">
      <c r="A150" s="190"/>
      <c r="B150" s="191" t="s">
        <v>329</v>
      </c>
      <c r="C150" s="192">
        <v>0.48299999999999998</v>
      </c>
      <c r="D150" s="193" t="s">
        <v>20</v>
      </c>
      <c r="E150" s="194"/>
      <c r="F150" s="195">
        <f>$F$149</f>
        <v>4275080</v>
      </c>
      <c r="G150" s="196">
        <f t="shared" si="8"/>
        <v>2064863.64</v>
      </c>
      <c r="H150" s="63"/>
      <c r="I150" s="72"/>
      <c r="J150" s="72" t="s">
        <v>546</v>
      </c>
    </row>
    <row r="151" spans="1:10" x14ac:dyDescent="0.25">
      <c r="A151" s="33">
        <v>6</v>
      </c>
      <c r="B151" s="34" t="s">
        <v>100</v>
      </c>
      <c r="C151" s="35">
        <v>0.05</v>
      </c>
      <c r="D151" s="36" t="s">
        <v>20</v>
      </c>
      <c r="E151" s="70">
        <f t="shared" si="6"/>
        <v>1.5956860872219037E-4</v>
      </c>
      <c r="F151" s="51">
        <f t="shared" ref="F151" si="12">F132</f>
        <v>4275080</v>
      </c>
      <c r="G151" s="56">
        <f t="shared" si="8"/>
        <v>213754</v>
      </c>
      <c r="H151" s="63"/>
      <c r="I151" s="72"/>
      <c r="J151" s="72" t="s">
        <v>546</v>
      </c>
    </row>
    <row r="152" spans="1:10" x14ac:dyDescent="0.25">
      <c r="A152" s="190"/>
      <c r="B152" s="191" t="s">
        <v>330</v>
      </c>
      <c r="C152" s="192">
        <v>0.03</v>
      </c>
      <c r="D152" s="193" t="s">
        <v>20</v>
      </c>
      <c r="E152" s="194"/>
      <c r="F152" s="195">
        <f>$F$151</f>
        <v>4275080</v>
      </c>
      <c r="G152" s="196">
        <f t="shared" si="8"/>
        <v>128252.4</v>
      </c>
      <c r="H152" s="63"/>
      <c r="I152" s="72"/>
      <c r="J152" s="72" t="s">
        <v>546</v>
      </c>
    </row>
    <row r="153" spans="1:10" x14ac:dyDescent="0.25">
      <c r="A153" s="33">
        <v>7</v>
      </c>
      <c r="B153" s="34" t="s">
        <v>58</v>
      </c>
      <c r="C153" s="35">
        <v>30.83</v>
      </c>
      <c r="D153" s="36" t="s">
        <v>18</v>
      </c>
      <c r="E153" s="70">
        <f t="shared" si="6"/>
        <v>1.8872115467603908E-3</v>
      </c>
      <c r="F153" s="51">
        <f>F139</f>
        <v>82000</v>
      </c>
      <c r="G153" s="56">
        <f t="shared" si="8"/>
        <v>2528060</v>
      </c>
      <c r="H153" s="63"/>
      <c r="I153" s="72"/>
      <c r="J153" s="72" t="s">
        <v>546</v>
      </c>
    </row>
    <row r="154" spans="1:10" x14ac:dyDescent="0.25">
      <c r="A154" s="33">
        <v>8</v>
      </c>
      <c r="B154" s="34" t="s">
        <v>59</v>
      </c>
      <c r="C154" s="35">
        <v>3.7</v>
      </c>
      <c r="D154" s="36" t="s">
        <v>20</v>
      </c>
      <c r="E154" s="70">
        <f t="shared" si="6"/>
        <v>8.5071805205894687E-3</v>
      </c>
      <c r="F154" s="58">
        <v>3080000</v>
      </c>
      <c r="G154" s="56">
        <f t="shared" si="8"/>
        <v>11396000</v>
      </c>
      <c r="H154" s="63"/>
      <c r="I154" s="72"/>
      <c r="J154" s="72" t="s">
        <v>546</v>
      </c>
    </row>
    <row r="155" spans="1:10" x14ac:dyDescent="0.25">
      <c r="A155" s="33">
        <v>9</v>
      </c>
      <c r="B155" s="34" t="s">
        <v>101</v>
      </c>
      <c r="C155" s="35">
        <v>30.83</v>
      </c>
      <c r="D155" s="36" t="s">
        <v>20</v>
      </c>
      <c r="E155" s="70">
        <f t="shared" si="6"/>
        <v>1.6925617860545287E-3</v>
      </c>
      <c r="F155" s="61">
        <v>73542.399999999994</v>
      </c>
      <c r="G155" s="56">
        <f t="shared" si="8"/>
        <v>2267312.1919999998</v>
      </c>
      <c r="H155" s="63"/>
      <c r="I155" s="72"/>
      <c r="J155" s="72" t="s">
        <v>546</v>
      </c>
    </row>
    <row r="156" spans="1:10" ht="15.75" thickBot="1" x14ac:dyDescent="0.3">
      <c r="A156" s="33">
        <v>10</v>
      </c>
      <c r="B156" s="13" t="s">
        <v>62</v>
      </c>
      <c r="C156" s="11">
        <v>0.22</v>
      </c>
      <c r="D156" s="12" t="s">
        <v>20</v>
      </c>
      <c r="E156" s="70">
        <f t="shared" si="6"/>
        <v>5.0583235527829279E-4</v>
      </c>
      <c r="F156" s="52">
        <v>3080000</v>
      </c>
      <c r="G156" s="56">
        <f t="shared" si="8"/>
        <v>677600</v>
      </c>
      <c r="H156" s="63"/>
      <c r="I156" s="72"/>
      <c r="J156" s="72" t="s">
        <v>546</v>
      </c>
    </row>
    <row r="157" spans="1:10" ht="15.75" thickBot="1" x14ac:dyDescent="0.3">
      <c r="A157" s="50"/>
      <c r="B157" s="6"/>
      <c r="C157" s="7"/>
      <c r="D157" s="8"/>
      <c r="E157" s="53"/>
      <c r="F157" s="53"/>
      <c r="G157" s="89"/>
      <c r="H157" s="88">
        <f>SUM(G145:G156)</f>
        <v>40075977.931999996</v>
      </c>
      <c r="I157" s="87"/>
      <c r="J157" s="87"/>
    </row>
    <row r="158" spans="1:10" x14ac:dyDescent="0.25">
      <c r="A158" s="49" t="s">
        <v>102</v>
      </c>
      <c r="B158" s="10" t="s">
        <v>103</v>
      </c>
      <c r="C158" s="11"/>
      <c r="D158" s="12"/>
      <c r="E158" s="70"/>
      <c r="F158" s="52"/>
      <c r="G158" s="14"/>
      <c r="H158" s="63"/>
      <c r="I158" s="72"/>
      <c r="J158" s="72"/>
    </row>
    <row r="159" spans="1:10" x14ac:dyDescent="0.25">
      <c r="A159" s="33">
        <v>1</v>
      </c>
      <c r="B159" s="34" t="s">
        <v>104</v>
      </c>
      <c r="C159" s="35">
        <v>222.88</v>
      </c>
      <c r="D159" s="36" t="s">
        <v>18</v>
      </c>
      <c r="E159" s="70">
        <f t="shared" si="6"/>
        <v>1.7419781075458531E-2</v>
      </c>
      <c r="F159" s="61">
        <v>104698</v>
      </c>
      <c r="G159" s="56">
        <f>F159*C159</f>
        <v>23335090.239999998</v>
      </c>
      <c r="H159" s="63"/>
      <c r="I159" s="72"/>
      <c r="J159" s="72" t="s">
        <v>546</v>
      </c>
    </row>
    <row r="160" spans="1:10" x14ac:dyDescent="0.25">
      <c r="A160" s="190"/>
      <c r="B160" s="191" t="s">
        <v>331</v>
      </c>
      <c r="C160" s="192">
        <v>15.5</v>
      </c>
      <c r="D160" s="193" t="s">
        <v>18</v>
      </c>
      <c r="E160" s="194"/>
      <c r="F160" s="197">
        <f>$F$159</f>
        <v>104698</v>
      </c>
      <c r="G160" s="196">
        <f>F160*C160</f>
        <v>1622819</v>
      </c>
      <c r="H160" s="63"/>
      <c r="I160" s="72"/>
      <c r="J160" s="72" t="s">
        <v>546</v>
      </c>
    </row>
    <row r="161" spans="1:10" x14ac:dyDescent="0.25">
      <c r="A161" s="33">
        <v>2</v>
      </c>
      <c r="B161" s="34" t="s">
        <v>105</v>
      </c>
      <c r="C161" s="35">
        <v>445.76</v>
      </c>
      <c r="D161" s="36" t="s">
        <v>18</v>
      </c>
      <c r="E161" s="70">
        <f t="shared" si="6"/>
        <v>1.4655523469891395E-2</v>
      </c>
      <c r="F161" s="61">
        <v>44042</v>
      </c>
      <c r="G161" s="56">
        <f t="shared" ref="G161:G180" si="13">F161*C161</f>
        <v>19632161.919999998</v>
      </c>
      <c r="H161" s="63"/>
      <c r="I161" s="72"/>
      <c r="J161" s="72" t="s">
        <v>546</v>
      </c>
    </row>
    <row r="162" spans="1:10" ht="15.75" thickBot="1" x14ac:dyDescent="0.3">
      <c r="A162" s="190"/>
      <c r="B162" s="217" t="s">
        <v>332</v>
      </c>
      <c r="C162" s="218">
        <v>31</v>
      </c>
      <c r="D162" s="219"/>
      <c r="E162" s="220"/>
      <c r="F162" s="221">
        <f>$F$161</f>
        <v>44042</v>
      </c>
      <c r="G162" s="222">
        <f t="shared" si="13"/>
        <v>1365302</v>
      </c>
      <c r="H162" s="63"/>
      <c r="I162" s="72"/>
      <c r="J162" s="72" t="s">
        <v>546</v>
      </c>
    </row>
    <row r="163" spans="1:10" ht="15.75" thickBot="1" x14ac:dyDescent="0.3">
      <c r="A163" s="216"/>
      <c r="B163" s="224"/>
      <c r="C163" s="225"/>
      <c r="D163" s="226"/>
      <c r="E163" s="227"/>
      <c r="F163" s="228"/>
      <c r="G163" s="229"/>
      <c r="H163" s="230">
        <f>SUM(G159:G162)</f>
        <v>45955373.159999996</v>
      </c>
      <c r="I163" s="87"/>
      <c r="J163" s="87"/>
    </row>
    <row r="164" spans="1:10" x14ac:dyDescent="0.25">
      <c r="A164" s="33">
        <v>3</v>
      </c>
      <c r="B164" s="42" t="s">
        <v>106</v>
      </c>
      <c r="C164" s="40">
        <v>240.2</v>
      </c>
      <c r="D164" s="41" t="s">
        <v>18</v>
      </c>
      <c r="E164" s="211">
        <f t="shared" si="6"/>
        <v>1.8773471887675607E-2</v>
      </c>
      <c r="F164" s="223">
        <f>$F$159</f>
        <v>104698</v>
      </c>
      <c r="G164" s="212">
        <f t="shared" si="13"/>
        <v>25148459.599999998</v>
      </c>
      <c r="H164" s="63"/>
      <c r="I164" s="72"/>
      <c r="J164" s="72" t="s">
        <v>546</v>
      </c>
    </row>
    <row r="165" spans="1:10" x14ac:dyDescent="0.25">
      <c r="A165" s="190"/>
      <c r="B165" s="191" t="s">
        <v>333</v>
      </c>
      <c r="C165" s="192">
        <v>16.399999999999999</v>
      </c>
      <c r="D165" s="193" t="s">
        <v>18</v>
      </c>
      <c r="E165" s="194"/>
      <c r="F165" s="197">
        <f>$F$164</f>
        <v>104698</v>
      </c>
      <c r="G165" s="196">
        <f t="shared" si="13"/>
        <v>1717047.2</v>
      </c>
      <c r="H165" s="63"/>
      <c r="I165" s="72"/>
      <c r="J165" s="72" t="s">
        <v>546</v>
      </c>
    </row>
    <row r="166" spans="1:10" x14ac:dyDescent="0.25">
      <c r="A166" s="33">
        <v>4</v>
      </c>
      <c r="B166" s="34" t="s">
        <v>107</v>
      </c>
      <c r="C166" s="35">
        <v>480.4</v>
      </c>
      <c r="D166" s="36" t="s">
        <v>18</v>
      </c>
      <c r="E166" s="70">
        <f t="shared" ref="E166:E237" si="14">G166/$G$327</f>
        <v>1.57944038831116E-2</v>
      </c>
      <c r="F166" s="61">
        <v>44042</v>
      </c>
      <c r="G166" s="56">
        <f t="shared" si="13"/>
        <v>21157776.800000001</v>
      </c>
      <c r="H166" s="63"/>
      <c r="I166" s="72"/>
      <c r="J166" s="72" t="s">
        <v>546</v>
      </c>
    </row>
    <row r="167" spans="1:10" ht="15.75" thickBot="1" x14ac:dyDescent="0.3">
      <c r="A167" s="190"/>
      <c r="B167" s="217" t="s">
        <v>334</v>
      </c>
      <c r="C167" s="218">
        <v>32.799999999999997</v>
      </c>
      <c r="D167" s="219" t="s">
        <v>18</v>
      </c>
      <c r="E167" s="220"/>
      <c r="F167" s="221">
        <f>$F$166</f>
        <v>44042</v>
      </c>
      <c r="G167" s="222">
        <f t="shared" si="13"/>
        <v>1444577.5999999999</v>
      </c>
      <c r="H167" s="63"/>
      <c r="I167" s="72"/>
      <c r="J167" s="72" t="s">
        <v>546</v>
      </c>
    </row>
    <row r="168" spans="1:10" ht="15.75" thickBot="1" x14ac:dyDescent="0.3">
      <c r="A168" s="216"/>
      <c r="B168" s="224"/>
      <c r="C168" s="225"/>
      <c r="D168" s="226"/>
      <c r="E168" s="227"/>
      <c r="F168" s="228"/>
      <c r="G168" s="231"/>
      <c r="H168" s="232">
        <f>SUM(G164:G167)</f>
        <v>49467861.199999996</v>
      </c>
      <c r="I168" s="87"/>
      <c r="J168" s="87"/>
    </row>
    <row r="169" spans="1:10" x14ac:dyDescent="0.25">
      <c r="A169" s="33">
        <v>5</v>
      </c>
      <c r="B169" s="42" t="s">
        <v>108</v>
      </c>
      <c r="C169" s="40">
        <v>282.32</v>
      </c>
      <c r="D169" s="41" t="s">
        <v>18</v>
      </c>
      <c r="E169" s="211">
        <f t="shared" si="14"/>
        <v>2.20654728698109E-2</v>
      </c>
      <c r="F169" s="223">
        <f>$F$159</f>
        <v>104698</v>
      </c>
      <c r="G169" s="212">
        <f t="shared" si="13"/>
        <v>29558339.359999999</v>
      </c>
      <c r="H169" s="63"/>
      <c r="I169" s="72"/>
      <c r="J169" s="72" t="s">
        <v>546</v>
      </c>
    </row>
    <row r="170" spans="1:10" x14ac:dyDescent="0.25">
      <c r="A170" s="190"/>
      <c r="B170" s="191" t="s">
        <v>335</v>
      </c>
      <c r="C170" s="192">
        <v>18.8</v>
      </c>
      <c r="D170" s="193" t="s">
        <v>18</v>
      </c>
      <c r="E170" s="194"/>
      <c r="F170" s="197">
        <f>$F$169</f>
        <v>104698</v>
      </c>
      <c r="G170" s="196">
        <f t="shared" si="13"/>
        <v>1968322.4000000001</v>
      </c>
      <c r="H170" s="63"/>
      <c r="I170" s="72"/>
      <c r="J170" s="72" t="s">
        <v>546</v>
      </c>
    </row>
    <row r="171" spans="1:10" x14ac:dyDescent="0.25">
      <c r="A171" s="33">
        <v>6</v>
      </c>
      <c r="B171" s="34" t="s">
        <v>109</v>
      </c>
      <c r="C171" s="35">
        <v>564.64</v>
      </c>
      <c r="D171" s="36" t="s">
        <v>18</v>
      </c>
      <c r="E171" s="70">
        <f t="shared" si="14"/>
        <v>1.8564013756369971E-2</v>
      </c>
      <c r="F171" s="61">
        <v>44042</v>
      </c>
      <c r="G171" s="56">
        <f t="shared" si="13"/>
        <v>24867874.879999999</v>
      </c>
      <c r="H171" s="63"/>
      <c r="I171" s="72"/>
      <c r="J171" s="72" t="s">
        <v>546</v>
      </c>
    </row>
    <row r="172" spans="1:10" ht="15.75" thickBot="1" x14ac:dyDescent="0.3">
      <c r="A172" s="190"/>
      <c r="B172" s="217" t="s">
        <v>336</v>
      </c>
      <c r="C172" s="218">
        <v>37.6</v>
      </c>
      <c r="D172" s="219"/>
      <c r="E172" s="220"/>
      <c r="F172" s="221">
        <f>$F$171</f>
        <v>44042</v>
      </c>
      <c r="G172" s="222">
        <f t="shared" si="13"/>
        <v>1655979.2</v>
      </c>
      <c r="H172" s="63"/>
      <c r="I172" s="72"/>
      <c r="J172" s="72" t="s">
        <v>546</v>
      </c>
    </row>
    <row r="173" spans="1:10" ht="15.75" thickBot="1" x14ac:dyDescent="0.3">
      <c r="A173" s="216"/>
      <c r="B173" s="224"/>
      <c r="C173" s="225"/>
      <c r="D173" s="226"/>
      <c r="E173" s="227"/>
      <c r="F173" s="228"/>
      <c r="G173" s="229"/>
      <c r="H173" s="215">
        <f>SUM(G169:G172)</f>
        <v>58050515.840000004</v>
      </c>
      <c r="I173" s="87"/>
      <c r="J173" s="87"/>
    </row>
    <row r="174" spans="1:10" x14ac:dyDescent="0.25">
      <c r="A174" s="33">
        <v>7</v>
      </c>
      <c r="B174" s="42" t="s">
        <v>110</v>
      </c>
      <c r="C174" s="40">
        <v>131.25</v>
      </c>
      <c r="D174" s="41" t="s">
        <v>18</v>
      </c>
      <c r="E174" s="211">
        <f t="shared" si="14"/>
        <v>1.0258193943619582E-2</v>
      </c>
      <c r="F174" s="223">
        <f>$F$159</f>
        <v>104698</v>
      </c>
      <c r="G174" s="212">
        <f t="shared" si="13"/>
        <v>13741612.5</v>
      </c>
      <c r="H174" s="63"/>
      <c r="I174" s="72"/>
      <c r="J174" s="72" t="s">
        <v>546</v>
      </c>
    </row>
    <row r="175" spans="1:10" x14ac:dyDescent="0.25">
      <c r="A175" s="190"/>
      <c r="B175" s="191" t="s">
        <v>337</v>
      </c>
      <c r="C175" s="192">
        <v>8.75</v>
      </c>
      <c r="D175" s="193" t="s">
        <v>18</v>
      </c>
      <c r="E175" s="194"/>
      <c r="F175" s="197">
        <f>$F$174</f>
        <v>104698</v>
      </c>
      <c r="G175" s="196">
        <f t="shared" si="13"/>
        <v>916107.5</v>
      </c>
      <c r="H175" s="63"/>
      <c r="I175" s="72"/>
      <c r="J175" s="72" t="s">
        <v>546</v>
      </c>
    </row>
    <row r="176" spans="1:10" x14ac:dyDescent="0.25">
      <c r="A176" s="33">
        <v>8</v>
      </c>
      <c r="B176" s="34" t="s">
        <v>111</v>
      </c>
      <c r="C176" s="35">
        <v>262.5</v>
      </c>
      <c r="D176" s="36" t="s">
        <v>18</v>
      </c>
      <c r="E176" s="70">
        <f t="shared" si="14"/>
        <v>8.6303726463713461E-3</v>
      </c>
      <c r="F176" s="61">
        <v>44042</v>
      </c>
      <c r="G176" s="56">
        <f t="shared" si="13"/>
        <v>11561025</v>
      </c>
      <c r="H176" s="63"/>
      <c r="I176" s="72"/>
      <c r="J176" s="72" t="s">
        <v>546</v>
      </c>
    </row>
    <row r="177" spans="1:10" x14ac:dyDescent="0.25">
      <c r="A177" s="190"/>
      <c r="B177" s="191" t="s">
        <v>338</v>
      </c>
      <c r="C177" s="192">
        <v>17.5</v>
      </c>
      <c r="D177" s="193" t="s">
        <v>18</v>
      </c>
      <c r="E177" s="194"/>
      <c r="F177" s="197">
        <f>$F$176</f>
        <v>44042</v>
      </c>
      <c r="G177" s="196">
        <f t="shared" si="13"/>
        <v>770735</v>
      </c>
      <c r="H177" s="63"/>
      <c r="I177" s="72"/>
      <c r="J177" s="72" t="s">
        <v>546</v>
      </c>
    </row>
    <row r="178" spans="1:10" x14ac:dyDescent="0.25">
      <c r="A178" s="483">
        <v>9</v>
      </c>
      <c r="B178" s="484" t="s">
        <v>112</v>
      </c>
      <c r="C178" s="485">
        <v>22.74</v>
      </c>
      <c r="D178" s="486" t="s">
        <v>18</v>
      </c>
      <c r="E178" s="487">
        <f t="shared" si="14"/>
        <v>4.498518825475974E-3</v>
      </c>
      <c r="F178" s="488">
        <v>265000</v>
      </c>
      <c r="G178" s="489">
        <f t="shared" si="13"/>
        <v>6026100</v>
      </c>
      <c r="H178" s="490"/>
      <c r="I178" s="236"/>
      <c r="J178" s="491" t="s">
        <v>548</v>
      </c>
    </row>
    <row r="179" spans="1:10" x14ac:dyDescent="0.25">
      <c r="A179" s="33">
        <v>10</v>
      </c>
      <c r="B179" s="484" t="s">
        <v>113</v>
      </c>
      <c r="C179" s="485">
        <v>12.37</v>
      </c>
      <c r="D179" s="486" t="s">
        <v>18</v>
      </c>
      <c r="E179" s="487">
        <f t="shared" si="14"/>
        <v>2.4470834595926912E-3</v>
      </c>
      <c r="F179" s="488">
        <v>265000</v>
      </c>
      <c r="G179" s="489">
        <f t="shared" si="13"/>
        <v>3278050</v>
      </c>
      <c r="H179" s="490"/>
      <c r="I179" s="236"/>
      <c r="J179" s="491" t="s">
        <v>548</v>
      </c>
    </row>
    <row r="180" spans="1:10" ht="15.75" thickBot="1" x14ac:dyDescent="0.3">
      <c r="A180" s="33"/>
      <c r="B180" s="13" t="s">
        <v>114</v>
      </c>
      <c r="C180" s="11">
        <v>3.6</v>
      </c>
      <c r="D180" s="12" t="s">
        <v>18</v>
      </c>
      <c r="E180" s="70">
        <f t="shared" si="14"/>
        <v>1.5687820168496639E-3</v>
      </c>
      <c r="F180" s="69">
        <v>583750</v>
      </c>
      <c r="G180" s="56">
        <f t="shared" si="13"/>
        <v>2101500</v>
      </c>
      <c r="H180" s="63"/>
      <c r="I180" s="72"/>
      <c r="J180" s="72" t="s">
        <v>546</v>
      </c>
    </row>
    <row r="181" spans="1:10" ht="15.75" thickBot="1" x14ac:dyDescent="0.3">
      <c r="A181" s="50"/>
      <c r="B181" s="6"/>
      <c r="C181" s="7"/>
      <c r="D181" s="8"/>
      <c r="E181" s="53"/>
      <c r="F181" s="53"/>
      <c r="G181" s="89"/>
      <c r="H181" s="88">
        <f>SUM(G174:G180)</f>
        <v>38395130</v>
      </c>
      <c r="I181" s="87"/>
      <c r="J181" s="87"/>
    </row>
    <row r="182" spans="1:10" x14ac:dyDescent="0.25">
      <c r="A182" s="49" t="s">
        <v>115</v>
      </c>
      <c r="B182" s="10" t="s">
        <v>116</v>
      </c>
      <c r="C182" s="11"/>
      <c r="D182" s="12"/>
      <c r="E182" s="70"/>
      <c r="F182" s="52"/>
      <c r="G182" s="14"/>
      <c r="H182" s="63"/>
      <c r="I182" s="72"/>
      <c r="J182" s="72"/>
    </row>
    <row r="183" spans="1:10" x14ac:dyDescent="0.25">
      <c r="A183" s="33">
        <v>1</v>
      </c>
      <c r="B183" s="34" t="s">
        <v>118</v>
      </c>
      <c r="C183" s="35">
        <v>1</v>
      </c>
      <c r="D183" s="36" t="s">
        <v>117</v>
      </c>
      <c r="E183" s="70">
        <f t="shared" si="14"/>
        <v>3.3219509754846559E-3</v>
      </c>
      <c r="F183" s="61">
        <v>4450000</v>
      </c>
      <c r="G183" s="56">
        <f>F183*C183</f>
        <v>4450000</v>
      </c>
      <c r="H183" s="63"/>
      <c r="I183" s="72" t="s">
        <v>273</v>
      </c>
      <c r="J183" s="72" t="s">
        <v>546</v>
      </c>
    </row>
    <row r="184" spans="1:10" x14ac:dyDescent="0.25">
      <c r="A184" s="33">
        <v>2</v>
      </c>
      <c r="B184" s="34" t="s">
        <v>119</v>
      </c>
      <c r="C184" s="35">
        <v>28.5</v>
      </c>
      <c r="D184" s="36" t="s">
        <v>17</v>
      </c>
      <c r="E184" s="70">
        <f t="shared" si="14"/>
        <v>4.5742145173667927E-3</v>
      </c>
      <c r="F184" s="51">
        <v>215000</v>
      </c>
      <c r="G184" s="56">
        <f t="shared" ref="G184:G221" si="15">F184*C184</f>
        <v>6127500</v>
      </c>
      <c r="H184" s="63"/>
      <c r="I184" s="72" t="s">
        <v>290</v>
      </c>
      <c r="J184" s="72" t="s">
        <v>546</v>
      </c>
    </row>
    <row r="185" spans="1:10" x14ac:dyDescent="0.25">
      <c r="A185" s="33">
        <v>3</v>
      </c>
      <c r="B185" s="34" t="s">
        <v>120</v>
      </c>
      <c r="C185" s="35">
        <v>17.100000000000001</v>
      </c>
      <c r="D185" s="36" t="s">
        <v>17</v>
      </c>
      <c r="E185" s="70">
        <f t="shared" si="14"/>
        <v>2.7445287104200761E-3</v>
      </c>
      <c r="F185" s="51">
        <v>215000</v>
      </c>
      <c r="G185" s="56">
        <f t="shared" si="15"/>
        <v>3676500.0000000005</v>
      </c>
      <c r="H185" s="63"/>
      <c r="I185" s="72" t="s">
        <v>290</v>
      </c>
      <c r="J185" s="72" t="s">
        <v>546</v>
      </c>
    </row>
    <row r="186" spans="1:10" x14ac:dyDescent="0.25">
      <c r="A186" s="33">
        <v>4</v>
      </c>
      <c r="B186" s="34" t="s">
        <v>121</v>
      </c>
      <c r="C186" s="35">
        <v>44.8</v>
      </c>
      <c r="D186" s="36" t="s">
        <v>17</v>
      </c>
      <c r="E186" s="70">
        <f t="shared" si="14"/>
        <v>7.190344223790608E-3</v>
      </c>
      <c r="F186" s="51">
        <v>215000</v>
      </c>
      <c r="G186" s="56">
        <f t="shared" si="15"/>
        <v>9632000</v>
      </c>
      <c r="H186" s="63"/>
      <c r="I186" s="72" t="s">
        <v>290</v>
      </c>
      <c r="J186" s="72" t="s">
        <v>546</v>
      </c>
    </row>
    <row r="187" spans="1:10" x14ac:dyDescent="0.25">
      <c r="A187" s="33">
        <v>5</v>
      </c>
      <c r="B187" s="34" t="s">
        <v>122</v>
      </c>
      <c r="C187" s="35">
        <v>6.38</v>
      </c>
      <c r="D187" s="36" t="s">
        <v>17</v>
      </c>
      <c r="E187" s="70">
        <f t="shared" si="14"/>
        <v>6.2867735584587817E-4</v>
      </c>
      <c r="F187" s="66">
        <v>132000</v>
      </c>
      <c r="G187" s="56">
        <f t="shared" si="15"/>
        <v>842160</v>
      </c>
      <c r="H187" s="63"/>
      <c r="I187" s="72" t="s">
        <v>280</v>
      </c>
      <c r="J187" s="72" t="s">
        <v>546</v>
      </c>
    </row>
    <row r="188" spans="1:10" x14ac:dyDescent="0.25">
      <c r="A188" s="33">
        <v>6</v>
      </c>
      <c r="B188" s="34" t="s">
        <v>123</v>
      </c>
      <c r="C188" s="35">
        <v>7.4</v>
      </c>
      <c r="D188" s="36" t="s">
        <v>17</v>
      </c>
      <c r="E188" s="70">
        <f t="shared" si="14"/>
        <v>7.2918690176481163E-4</v>
      </c>
      <c r="F188" s="66">
        <f t="shared" ref="F188:F189" si="16">$F$187</f>
        <v>132000</v>
      </c>
      <c r="G188" s="56">
        <f t="shared" si="15"/>
        <v>976800</v>
      </c>
      <c r="H188" s="63"/>
      <c r="I188" s="72" t="s">
        <v>280</v>
      </c>
      <c r="J188" s="72" t="s">
        <v>546</v>
      </c>
    </row>
    <row r="189" spans="1:10" x14ac:dyDescent="0.25">
      <c r="A189" s="33">
        <v>7</v>
      </c>
      <c r="B189" s="34" t="s">
        <v>124</v>
      </c>
      <c r="C189" s="35">
        <v>7.4</v>
      </c>
      <c r="D189" s="36" t="s">
        <v>17</v>
      </c>
      <c r="E189" s="70">
        <f t="shared" si="14"/>
        <v>7.2918690176481163E-4</v>
      </c>
      <c r="F189" s="66">
        <f t="shared" si="16"/>
        <v>132000</v>
      </c>
      <c r="G189" s="56">
        <f t="shared" si="15"/>
        <v>976800</v>
      </c>
      <c r="H189" s="63"/>
      <c r="I189" s="72" t="s">
        <v>280</v>
      </c>
      <c r="J189" s="72" t="s">
        <v>546</v>
      </c>
    </row>
    <row r="190" spans="1:10" x14ac:dyDescent="0.25">
      <c r="A190" s="33">
        <v>8</v>
      </c>
      <c r="B190" s="34" t="s">
        <v>125</v>
      </c>
      <c r="C190" s="35">
        <v>3.78</v>
      </c>
      <c r="D190" s="36" t="s">
        <v>18</v>
      </c>
      <c r="E190" s="70">
        <f t="shared" si="14"/>
        <v>3.5272400807112355E-3</v>
      </c>
      <c r="F190" s="66">
        <v>1250000</v>
      </c>
      <c r="G190" s="56">
        <f t="shared" si="15"/>
        <v>4725000</v>
      </c>
      <c r="H190" s="63"/>
      <c r="I190" s="72"/>
      <c r="J190" s="72" t="s">
        <v>546</v>
      </c>
    </row>
    <row r="191" spans="1:10" x14ac:dyDescent="0.25">
      <c r="A191" s="33">
        <v>9</v>
      </c>
      <c r="B191" s="34" t="s">
        <v>126</v>
      </c>
      <c r="C191" s="35">
        <v>6.61</v>
      </c>
      <c r="D191" s="36" t="s">
        <v>18</v>
      </c>
      <c r="E191" s="70">
        <f t="shared" si="14"/>
        <v>6.1680044797622399E-3</v>
      </c>
      <c r="F191" s="66">
        <f t="shared" ref="F191:F192" si="17">$F$190</f>
        <v>1250000</v>
      </c>
      <c r="G191" s="56">
        <f t="shared" si="15"/>
        <v>8262500</v>
      </c>
      <c r="H191" s="63"/>
      <c r="I191" s="72"/>
      <c r="J191" s="72"/>
    </row>
    <row r="192" spans="1:10" x14ac:dyDescent="0.25">
      <c r="A192" s="33">
        <v>10</v>
      </c>
      <c r="B192" s="34" t="s">
        <v>127</v>
      </c>
      <c r="C192" s="35">
        <v>2.2000000000000002</v>
      </c>
      <c r="D192" s="36" t="s">
        <v>18</v>
      </c>
      <c r="E192" s="70">
        <f t="shared" si="14"/>
        <v>2.0528910522657987E-3</v>
      </c>
      <c r="F192" s="66">
        <f t="shared" si="17"/>
        <v>1250000</v>
      </c>
      <c r="G192" s="56">
        <f t="shared" si="15"/>
        <v>2750000</v>
      </c>
      <c r="H192" s="63"/>
      <c r="I192" s="72"/>
      <c r="J192" s="72"/>
    </row>
    <row r="193" spans="1:10" x14ac:dyDescent="0.25">
      <c r="A193" s="33">
        <v>11</v>
      </c>
      <c r="B193" s="34" t="s">
        <v>128</v>
      </c>
      <c r="C193" s="35">
        <v>8.5</v>
      </c>
      <c r="D193" s="36" t="s">
        <v>18</v>
      </c>
      <c r="E193" s="70">
        <f t="shared" si="14"/>
        <v>3.6548925788703092E-3</v>
      </c>
      <c r="F193" s="66">
        <v>576000</v>
      </c>
      <c r="G193" s="56">
        <f t="shared" si="15"/>
        <v>4896000</v>
      </c>
      <c r="H193" s="63"/>
      <c r="I193" s="72" t="s">
        <v>289</v>
      </c>
      <c r="J193" s="72" t="s">
        <v>289</v>
      </c>
    </row>
    <row r="194" spans="1:10" x14ac:dyDescent="0.25">
      <c r="A194" s="33">
        <v>12</v>
      </c>
      <c r="B194" s="34" t="s">
        <v>129</v>
      </c>
      <c r="C194" s="35">
        <v>8.4</v>
      </c>
      <c r="D194" s="36" t="s">
        <v>18</v>
      </c>
      <c r="E194" s="70">
        <f t="shared" si="14"/>
        <v>3.6118938426483054E-3</v>
      </c>
      <c r="F194" s="66">
        <f>$F$193</f>
        <v>576000</v>
      </c>
      <c r="G194" s="56">
        <f t="shared" si="15"/>
        <v>4838400</v>
      </c>
      <c r="H194" s="63"/>
      <c r="I194" s="72" t="s">
        <v>289</v>
      </c>
      <c r="J194" s="72" t="s">
        <v>289</v>
      </c>
    </row>
    <row r="195" spans="1:10" x14ac:dyDescent="0.25">
      <c r="A195" s="33">
        <v>13</v>
      </c>
      <c r="B195" s="34" t="s">
        <v>130</v>
      </c>
      <c r="C195" s="35">
        <v>24</v>
      </c>
      <c r="D195" s="36" t="s">
        <v>17</v>
      </c>
      <c r="E195" s="70">
        <f t="shared" si="14"/>
        <v>2.3649304922102E-3</v>
      </c>
      <c r="F195" s="66">
        <f t="shared" ref="F195:F196" si="18">$F$187</f>
        <v>132000</v>
      </c>
      <c r="G195" s="56">
        <f t="shared" si="15"/>
        <v>3168000</v>
      </c>
      <c r="H195" s="63"/>
      <c r="I195" s="72" t="s">
        <v>280</v>
      </c>
      <c r="J195" s="72" t="s">
        <v>280</v>
      </c>
    </row>
    <row r="196" spans="1:10" x14ac:dyDescent="0.25">
      <c r="A196" s="33">
        <v>14</v>
      </c>
      <c r="B196" s="34" t="s">
        <v>131</v>
      </c>
      <c r="C196" s="35">
        <v>43.56</v>
      </c>
      <c r="D196" s="36" t="s">
        <v>17</v>
      </c>
      <c r="E196" s="70">
        <f t="shared" si="14"/>
        <v>4.2923488433615131E-3</v>
      </c>
      <c r="F196" s="66">
        <f t="shared" si="18"/>
        <v>132000</v>
      </c>
      <c r="G196" s="56">
        <f t="shared" si="15"/>
        <v>5749920</v>
      </c>
      <c r="H196" s="63"/>
      <c r="I196" s="72" t="s">
        <v>280</v>
      </c>
      <c r="J196" s="72" t="s">
        <v>280</v>
      </c>
    </row>
    <row r="197" spans="1:10" x14ac:dyDescent="0.25">
      <c r="A197" s="33">
        <v>15</v>
      </c>
      <c r="B197" s="34" t="s">
        <v>132</v>
      </c>
      <c r="C197" s="35">
        <v>34.299999999999997</v>
      </c>
      <c r="D197" s="36" t="s">
        <v>18</v>
      </c>
      <c r="E197" s="70">
        <f t="shared" si="14"/>
        <v>1.4748566524147248E-2</v>
      </c>
      <c r="F197" s="51">
        <f>$F$193</f>
        <v>576000</v>
      </c>
      <c r="G197" s="56">
        <f t="shared" si="15"/>
        <v>19756800</v>
      </c>
      <c r="H197" s="63"/>
      <c r="I197" s="72" t="s">
        <v>289</v>
      </c>
      <c r="J197" s="72" t="s">
        <v>289</v>
      </c>
    </row>
    <row r="198" spans="1:10" x14ac:dyDescent="0.25">
      <c r="A198" s="33">
        <v>16</v>
      </c>
      <c r="B198" s="34" t="s">
        <v>133</v>
      </c>
      <c r="C198" s="35">
        <v>16.8</v>
      </c>
      <c r="D198" s="36" t="s">
        <v>17</v>
      </c>
      <c r="E198" s="70">
        <f t="shared" si="14"/>
        <v>1.65545134454714E-3</v>
      </c>
      <c r="F198" s="66">
        <f>$F$195</f>
        <v>132000</v>
      </c>
      <c r="G198" s="56">
        <f t="shared" si="15"/>
        <v>2217600</v>
      </c>
      <c r="H198" s="63"/>
      <c r="I198" s="72" t="s">
        <v>280</v>
      </c>
      <c r="J198" s="72" t="s">
        <v>280</v>
      </c>
    </row>
    <row r="199" spans="1:10" x14ac:dyDescent="0.25">
      <c r="A199" s="33">
        <v>17</v>
      </c>
      <c r="B199" s="34" t="s">
        <v>134</v>
      </c>
      <c r="C199" s="35">
        <v>2.88</v>
      </c>
      <c r="D199" s="36" t="s">
        <v>18</v>
      </c>
      <c r="E199" s="70">
        <f t="shared" si="14"/>
        <v>1.2383636031937048E-3</v>
      </c>
      <c r="F199" s="51">
        <f>$F$193</f>
        <v>576000</v>
      </c>
      <c r="G199" s="56">
        <f t="shared" si="15"/>
        <v>1658880</v>
      </c>
      <c r="H199" s="63"/>
      <c r="I199" s="72" t="s">
        <v>289</v>
      </c>
      <c r="J199" s="72" t="s">
        <v>289</v>
      </c>
    </row>
    <row r="200" spans="1:10" x14ac:dyDescent="0.25">
      <c r="A200" s="33">
        <v>18</v>
      </c>
      <c r="B200" s="34" t="s">
        <v>135</v>
      </c>
      <c r="C200" s="35">
        <v>7.26</v>
      </c>
      <c r="D200" s="36" t="s">
        <v>17</v>
      </c>
      <c r="E200" s="70">
        <f t="shared" si="14"/>
        <v>7.1539147389358551E-4</v>
      </c>
      <c r="F200" s="66">
        <f t="shared" ref="F200:F202" si="19">$F$195</f>
        <v>132000</v>
      </c>
      <c r="G200" s="56">
        <f t="shared" si="15"/>
        <v>958320</v>
      </c>
      <c r="H200" s="63"/>
      <c r="I200" s="72" t="s">
        <v>280</v>
      </c>
      <c r="J200" s="72" t="s">
        <v>280</v>
      </c>
    </row>
    <row r="201" spans="1:10" x14ac:dyDescent="0.25">
      <c r="A201" s="33">
        <v>19</v>
      </c>
      <c r="B201" s="34" t="s">
        <v>136</v>
      </c>
      <c r="C201" s="35">
        <v>7.32</v>
      </c>
      <c r="D201" s="36" t="s">
        <v>17</v>
      </c>
      <c r="E201" s="70">
        <f t="shared" si="14"/>
        <v>7.2130380012411103E-4</v>
      </c>
      <c r="F201" s="66">
        <f t="shared" si="19"/>
        <v>132000</v>
      </c>
      <c r="G201" s="56">
        <f t="shared" si="15"/>
        <v>966240</v>
      </c>
      <c r="H201" s="63"/>
      <c r="I201" s="72" t="s">
        <v>280</v>
      </c>
      <c r="J201" s="72" t="s">
        <v>280</v>
      </c>
    </row>
    <row r="202" spans="1:10" x14ac:dyDescent="0.25">
      <c r="A202" s="33">
        <v>20</v>
      </c>
      <c r="B202" s="34" t="s">
        <v>137</v>
      </c>
      <c r="C202" s="35">
        <v>4.9000000000000004</v>
      </c>
      <c r="D202" s="36" t="s">
        <v>17</v>
      </c>
      <c r="E202" s="70">
        <f t="shared" si="14"/>
        <v>4.8283997549291582E-4</v>
      </c>
      <c r="F202" s="67">
        <f t="shared" si="19"/>
        <v>132000</v>
      </c>
      <c r="G202" s="56">
        <f t="shared" si="15"/>
        <v>646800</v>
      </c>
      <c r="H202" s="63"/>
      <c r="I202" s="72" t="s">
        <v>280</v>
      </c>
      <c r="J202" s="72" t="s">
        <v>280</v>
      </c>
    </row>
    <row r="203" spans="1:10" x14ac:dyDescent="0.25">
      <c r="A203" s="33">
        <v>21</v>
      </c>
      <c r="B203" s="34" t="s">
        <v>138</v>
      </c>
      <c r="C203" s="35">
        <v>1</v>
      </c>
      <c r="D203" s="36" t="s">
        <v>117</v>
      </c>
      <c r="E203" s="70">
        <f t="shared" si="14"/>
        <v>1.8289393011095296E-3</v>
      </c>
      <c r="F203" s="61">
        <v>2450000</v>
      </c>
      <c r="G203" s="56">
        <f t="shared" si="15"/>
        <v>2450000</v>
      </c>
      <c r="H203" s="63"/>
      <c r="I203" s="72"/>
      <c r="J203" s="72"/>
    </row>
    <row r="204" spans="1:10" x14ac:dyDescent="0.25">
      <c r="A204" s="33">
        <v>22</v>
      </c>
      <c r="B204" s="34" t="s">
        <v>139</v>
      </c>
      <c r="C204" s="36" t="s">
        <v>56</v>
      </c>
      <c r="D204" s="36" t="s">
        <v>17</v>
      </c>
      <c r="E204" s="70">
        <f t="shared" si="14"/>
        <v>0</v>
      </c>
      <c r="F204" s="66">
        <f>$F$195</f>
        <v>132000</v>
      </c>
      <c r="G204" s="56"/>
      <c r="H204" s="63"/>
      <c r="I204" s="72" t="s">
        <v>280</v>
      </c>
      <c r="J204" s="72" t="s">
        <v>280</v>
      </c>
    </row>
    <row r="205" spans="1:10" x14ac:dyDescent="0.25">
      <c r="A205" s="33">
        <v>23</v>
      </c>
      <c r="B205" s="34" t="s">
        <v>140</v>
      </c>
      <c r="C205" s="35">
        <v>5</v>
      </c>
      <c r="D205" s="36" t="s">
        <v>117</v>
      </c>
      <c r="E205" s="70">
        <f t="shared" si="14"/>
        <v>7.9502871660475476E-3</v>
      </c>
      <c r="F205" s="51">
        <v>2130000</v>
      </c>
      <c r="G205" s="56">
        <f t="shared" si="15"/>
        <v>10650000</v>
      </c>
      <c r="H205" s="63"/>
      <c r="I205" s="72" t="s">
        <v>255</v>
      </c>
      <c r="J205" s="72" t="s">
        <v>255</v>
      </c>
    </row>
    <row r="206" spans="1:10" x14ac:dyDescent="0.25">
      <c r="A206" s="33">
        <v>24</v>
      </c>
      <c r="B206" s="34" t="s">
        <v>141</v>
      </c>
      <c r="C206" s="35">
        <v>3</v>
      </c>
      <c r="D206" s="36" t="s">
        <v>117</v>
      </c>
      <c r="E206" s="70">
        <f t="shared" si="14"/>
        <v>4.7701722996285282E-3</v>
      </c>
      <c r="F206" s="51">
        <f t="shared" ref="F206:F207" si="20">$F$205</f>
        <v>2130000</v>
      </c>
      <c r="G206" s="56">
        <f t="shared" si="15"/>
        <v>6390000</v>
      </c>
      <c r="H206" s="63"/>
      <c r="I206" s="72" t="s">
        <v>255</v>
      </c>
      <c r="J206" s="72" t="s">
        <v>255</v>
      </c>
    </row>
    <row r="207" spans="1:10" x14ac:dyDescent="0.25">
      <c r="A207" s="33">
        <v>25</v>
      </c>
      <c r="B207" s="34" t="s">
        <v>142</v>
      </c>
      <c r="C207" s="35">
        <v>8</v>
      </c>
      <c r="D207" s="36" t="s">
        <v>117</v>
      </c>
      <c r="E207" s="70">
        <f t="shared" si="14"/>
        <v>1.2720459465676076E-2</v>
      </c>
      <c r="F207" s="51">
        <f t="shared" si="20"/>
        <v>2130000</v>
      </c>
      <c r="G207" s="56">
        <f t="shared" si="15"/>
        <v>17040000</v>
      </c>
      <c r="H207" s="63"/>
      <c r="I207" s="72" t="s">
        <v>255</v>
      </c>
      <c r="J207" s="72" t="s">
        <v>255</v>
      </c>
    </row>
    <row r="208" spans="1:10" x14ac:dyDescent="0.25">
      <c r="A208" s="33">
        <v>26</v>
      </c>
      <c r="B208" s="34" t="s">
        <v>143</v>
      </c>
      <c r="C208" s="35">
        <v>2</v>
      </c>
      <c r="D208" s="36" t="s">
        <v>117</v>
      </c>
      <c r="E208" s="70">
        <f t="shared" si="14"/>
        <v>1.9409151766876642E-3</v>
      </c>
      <c r="F208" s="66">
        <v>1300000</v>
      </c>
      <c r="G208" s="56">
        <f t="shared" si="15"/>
        <v>2600000</v>
      </c>
      <c r="H208" s="63"/>
      <c r="I208" s="72" t="s">
        <v>280</v>
      </c>
      <c r="J208" s="72" t="s">
        <v>280</v>
      </c>
    </row>
    <row r="209" spans="1:10" x14ac:dyDescent="0.25">
      <c r="A209" s="33">
        <v>27</v>
      </c>
      <c r="B209" s="34" t="s">
        <v>144</v>
      </c>
      <c r="C209" s="35">
        <v>4</v>
      </c>
      <c r="D209" s="36" t="s">
        <v>117</v>
      </c>
      <c r="E209" s="70">
        <f t="shared" si="14"/>
        <v>3.8818303533753283E-3</v>
      </c>
      <c r="F209" s="66">
        <f>$F$208</f>
        <v>1300000</v>
      </c>
      <c r="G209" s="56">
        <f t="shared" si="15"/>
        <v>5200000</v>
      </c>
      <c r="H209" s="63"/>
      <c r="I209" s="72" t="s">
        <v>280</v>
      </c>
      <c r="J209" s="72" t="s">
        <v>280</v>
      </c>
    </row>
    <row r="210" spans="1:10" x14ac:dyDescent="0.25">
      <c r="A210" s="33">
        <v>28</v>
      </c>
      <c r="B210" s="34" t="s">
        <v>145</v>
      </c>
      <c r="C210" s="35">
        <v>1</v>
      </c>
      <c r="D210" s="36" t="s">
        <v>117</v>
      </c>
      <c r="E210" s="70">
        <f t="shared" si="14"/>
        <v>1.1197587557813446E-3</v>
      </c>
      <c r="F210" s="66">
        <v>1500000</v>
      </c>
      <c r="G210" s="56">
        <f t="shared" si="15"/>
        <v>1500000</v>
      </c>
      <c r="H210" s="63"/>
      <c r="I210" s="72" t="s">
        <v>263</v>
      </c>
      <c r="J210" s="72" t="s">
        <v>263</v>
      </c>
    </row>
    <row r="211" spans="1:10" x14ac:dyDescent="0.25">
      <c r="A211" s="33">
        <v>29</v>
      </c>
      <c r="B211" s="34" t="s">
        <v>146</v>
      </c>
      <c r="C211" s="35">
        <v>4</v>
      </c>
      <c r="D211" s="36" t="s">
        <v>117</v>
      </c>
      <c r="E211" s="70">
        <f t="shared" si="14"/>
        <v>3.8818303533753283E-3</v>
      </c>
      <c r="F211" s="66">
        <f>$F$208</f>
        <v>1300000</v>
      </c>
      <c r="G211" s="56">
        <f t="shared" si="15"/>
        <v>5200000</v>
      </c>
      <c r="H211" s="63"/>
      <c r="I211" s="72" t="s">
        <v>280</v>
      </c>
      <c r="J211" s="72" t="s">
        <v>280</v>
      </c>
    </row>
    <row r="212" spans="1:10" x14ac:dyDescent="0.25">
      <c r="A212" s="33">
        <v>30</v>
      </c>
      <c r="B212" s="34" t="s">
        <v>147</v>
      </c>
      <c r="C212" s="35">
        <v>1</v>
      </c>
      <c r="D212" s="36" t="s">
        <v>117</v>
      </c>
      <c r="E212" s="70">
        <f t="shared" si="14"/>
        <v>1.1197587557813446E-3</v>
      </c>
      <c r="F212" s="66">
        <v>1500000</v>
      </c>
      <c r="G212" s="56">
        <f t="shared" si="15"/>
        <v>1500000</v>
      </c>
      <c r="H212" s="63"/>
      <c r="I212" s="72" t="s">
        <v>263</v>
      </c>
      <c r="J212" s="72" t="s">
        <v>263</v>
      </c>
    </row>
    <row r="213" spans="1:10" x14ac:dyDescent="0.25">
      <c r="A213" s="33">
        <v>31</v>
      </c>
      <c r="B213" s="34" t="s">
        <v>148</v>
      </c>
      <c r="C213" s="35">
        <v>4</v>
      </c>
      <c r="D213" s="36" t="s">
        <v>117</v>
      </c>
      <c r="E213" s="70">
        <f t="shared" si="14"/>
        <v>2.2395175115626892E-3</v>
      </c>
      <c r="F213" s="66">
        <v>750000</v>
      </c>
      <c r="G213" s="56">
        <f t="shared" si="15"/>
        <v>3000000</v>
      </c>
      <c r="H213" s="63"/>
      <c r="I213" s="72" t="s">
        <v>280</v>
      </c>
      <c r="J213" s="72" t="s">
        <v>280</v>
      </c>
    </row>
    <row r="214" spans="1:10" x14ac:dyDescent="0.25">
      <c r="A214" s="33">
        <v>32</v>
      </c>
      <c r="B214" s="34" t="s">
        <v>149</v>
      </c>
      <c r="C214" s="35">
        <v>6</v>
      </c>
      <c r="D214" s="36" t="s">
        <v>117</v>
      </c>
      <c r="E214" s="70">
        <f t="shared" si="14"/>
        <v>3.3592762673440341E-3</v>
      </c>
      <c r="F214" s="66">
        <f t="shared" ref="F214:F218" si="21">$F$213</f>
        <v>750000</v>
      </c>
      <c r="G214" s="56">
        <f t="shared" si="15"/>
        <v>4500000</v>
      </c>
      <c r="H214" s="63"/>
      <c r="I214" s="72" t="s">
        <v>280</v>
      </c>
      <c r="J214" s="72" t="s">
        <v>280</v>
      </c>
    </row>
    <row r="215" spans="1:10" x14ac:dyDescent="0.25">
      <c r="A215" s="33">
        <v>33</v>
      </c>
      <c r="B215" s="34" t="s">
        <v>150</v>
      </c>
      <c r="C215" s="35">
        <v>3</v>
      </c>
      <c r="D215" s="36" t="s">
        <v>117</v>
      </c>
      <c r="E215" s="70">
        <f t="shared" si="14"/>
        <v>1.679638133672017E-3</v>
      </c>
      <c r="F215" s="66">
        <f t="shared" si="21"/>
        <v>750000</v>
      </c>
      <c r="G215" s="56">
        <f t="shared" si="15"/>
        <v>2250000</v>
      </c>
      <c r="H215" s="63"/>
      <c r="I215" s="72" t="s">
        <v>280</v>
      </c>
      <c r="J215" s="72" t="s">
        <v>280</v>
      </c>
    </row>
    <row r="216" spans="1:10" x14ac:dyDescent="0.25">
      <c r="A216" s="33">
        <v>34</v>
      </c>
      <c r="B216" s="34" t="s">
        <v>151</v>
      </c>
      <c r="C216" s="35">
        <v>1</v>
      </c>
      <c r="D216" s="36" t="s">
        <v>117</v>
      </c>
      <c r="E216" s="70">
        <f t="shared" si="14"/>
        <v>5.5987937789067231E-4</v>
      </c>
      <c r="F216" s="66">
        <f t="shared" si="21"/>
        <v>750000</v>
      </c>
      <c r="G216" s="56">
        <f t="shared" si="15"/>
        <v>750000</v>
      </c>
      <c r="H216" s="63"/>
      <c r="I216" s="72" t="s">
        <v>280</v>
      </c>
      <c r="J216" s="72" t="s">
        <v>280</v>
      </c>
    </row>
    <row r="217" spans="1:10" x14ac:dyDescent="0.25">
      <c r="A217" s="33">
        <v>35</v>
      </c>
      <c r="B217" s="34" t="s">
        <v>152</v>
      </c>
      <c r="C217" s="35">
        <v>2</v>
      </c>
      <c r="D217" s="36" t="s">
        <v>117</v>
      </c>
      <c r="E217" s="70">
        <f t="shared" si="14"/>
        <v>1.1197587557813446E-3</v>
      </c>
      <c r="F217" s="66">
        <f t="shared" si="21"/>
        <v>750000</v>
      </c>
      <c r="G217" s="56">
        <f t="shared" si="15"/>
        <v>1500000</v>
      </c>
      <c r="H217" s="63"/>
      <c r="I217" s="72" t="s">
        <v>280</v>
      </c>
      <c r="J217" s="72" t="s">
        <v>280</v>
      </c>
    </row>
    <row r="218" spans="1:10" x14ac:dyDescent="0.25">
      <c r="A218" s="33">
        <v>36</v>
      </c>
      <c r="B218" s="34" t="s">
        <v>153</v>
      </c>
      <c r="C218" s="35">
        <v>1</v>
      </c>
      <c r="D218" s="36" t="s">
        <v>117</v>
      </c>
      <c r="E218" s="70">
        <f t="shared" si="14"/>
        <v>5.5987937789067231E-4</v>
      </c>
      <c r="F218" s="66">
        <f t="shared" si="21"/>
        <v>750000</v>
      </c>
      <c r="G218" s="56">
        <f t="shared" si="15"/>
        <v>750000</v>
      </c>
      <c r="H218" s="63"/>
      <c r="I218" s="72" t="s">
        <v>280</v>
      </c>
      <c r="J218" s="72" t="s">
        <v>280</v>
      </c>
    </row>
    <row r="219" spans="1:10" x14ac:dyDescent="0.25">
      <c r="A219" s="33">
        <v>37</v>
      </c>
      <c r="B219" s="34" t="s">
        <v>154</v>
      </c>
      <c r="C219" s="35">
        <v>31.21</v>
      </c>
      <c r="D219" s="36" t="s">
        <v>18</v>
      </c>
      <c r="E219" s="70">
        <f t="shared" si="14"/>
        <v>3.145290369114219E-3</v>
      </c>
      <c r="F219" s="51">
        <v>135000</v>
      </c>
      <c r="G219" s="56">
        <f t="shared" si="15"/>
        <v>4213350</v>
      </c>
      <c r="H219" s="63"/>
      <c r="I219" s="72"/>
      <c r="J219" s="72"/>
    </row>
    <row r="220" spans="1:10" x14ac:dyDescent="0.25">
      <c r="A220" s="33">
        <v>38</v>
      </c>
      <c r="B220" s="34" t="s">
        <v>155</v>
      </c>
      <c r="C220" s="35">
        <v>24</v>
      </c>
      <c r="D220" s="36" t="s">
        <v>117</v>
      </c>
      <c r="E220" s="70">
        <f t="shared" si="14"/>
        <v>7.6143595393131439E-3</v>
      </c>
      <c r="F220" s="51">
        <v>425000</v>
      </c>
      <c r="G220" s="56">
        <f t="shared" si="15"/>
        <v>10200000</v>
      </c>
      <c r="H220" s="63"/>
      <c r="I220" s="72" t="s">
        <v>262</v>
      </c>
      <c r="J220" s="72" t="s">
        <v>262</v>
      </c>
    </row>
    <row r="221" spans="1:10" ht="15.75" thickBot="1" x14ac:dyDescent="0.3">
      <c r="A221" s="33">
        <v>39</v>
      </c>
      <c r="B221" s="13" t="s">
        <v>156</v>
      </c>
      <c r="C221" s="11">
        <v>22</v>
      </c>
      <c r="D221" s="12" t="s">
        <v>117</v>
      </c>
      <c r="E221" s="70">
        <f t="shared" si="14"/>
        <v>9.032720629969514E-4</v>
      </c>
      <c r="F221" s="52">
        <v>55000</v>
      </c>
      <c r="G221" s="56">
        <f t="shared" si="15"/>
        <v>1210000</v>
      </c>
      <c r="H221" s="63"/>
      <c r="I221" s="72" t="s">
        <v>262</v>
      </c>
      <c r="J221" s="72" t="s">
        <v>262</v>
      </c>
    </row>
    <row r="222" spans="1:10" ht="15.75" thickBot="1" x14ac:dyDescent="0.3">
      <c r="A222" s="50"/>
      <c r="B222" s="6"/>
      <c r="C222" s="7"/>
      <c r="D222" s="8"/>
      <c r="E222" s="53"/>
      <c r="F222" s="53"/>
      <c r="G222" s="89"/>
      <c r="H222" s="88">
        <f>SUM(G183:G221)</f>
        <v>168179570</v>
      </c>
      <c r="I222" s="87"/>
      <c r="J222" s="87"/>
    </row>
    <row r="223" spans="1:10" x14ac:dyDescent="0.25">
      <c r="A223" s="49" t="s">
        <v>157</v>
      </c>
      <c r="B223" s="10" t="s">
        <v>158</v>
      </c>
      <c r="C223" s="11"/>
      <c r="D223" s="12"/>
      <c r="E223" s="70"/>
      <c r="F223" s="52"/>
      <c r="G223" s="14"/>
      <c r="H223" s="63"/>
      <c r="I223" s="72"/>
      <c r="J223" s="72"/>
    </row>
    <row r="224" spans="1:10" x14ac:dyDescent="0.25">
      <c r="A224" s="33">
        <v>1</v>
      </c>
      <c r="B224" s="34" t="s">
        <v>159</v>
      </c>
      <c r="C224" s="35">
        <v>82.62</v>
      </c>
      <c r="D224" s="36" t="s">
        <v>18</v>
      </c>
      <c r="E224" s="70">
        <f t="shared" si="14"/>
        <v>1.011491521202358E-2</v>
      </c>
      <c r="F224" s="58">
        <v>164000</v>
      </c>
      <c r="G224" s="56">
        <f>F224*C224</f>
        <v>13549680</v>
      </c>
      <c r="H224" s="63"/>
      <c r="I224" s="72" t="s">
        <v>257</v>
      </c>
      <c r="J224" s="72" t="s">
        <v>546</v>
      </c>
    </row>
    <row r="225" spans="1:10" x14ac:dyDescent="0.25">
      <c r="A225" s="33">
        <v>2</v>
      </c>
      <c r="B225" s="34" t="s">
        <v>160</v>
      </c>
      <c r="C225" s="35">
        <v>82.62</v>
      </c>
      <c r="D225" s="36" t="s">
        <v>18</v>
      </c>
      <c r="E225" s="70">
        <f t="shared" si="14"/>
        <v>1.0238267836560453E-2</v>
      </c>
      <c r="F225" s="62">
        <v>166000</v>
      </c>
      <c r="G225" s="56">
        <f t="shared" ref="G225:G228" si="22">F225*C225</f>
        <v>13714920</v>
      </c>
      <c r="H225" s="63"/>
      <c r="I225" s="72" t="s">
        <v>258</v>
      </c>
      <c r="J225" s="72" t="s">
        <v>546</v>
      </c>
    </row>
    <row r="226" spans="1:10" x14ac:dyDescent="0.25">
      <c r="A226" s="33">
        <v>3</v>
      </c>
      <c r="B226" s="34" t="s">
        <v>161</v>
      </c>
      <c r="C226" s="35">
        <v>19.2</v>
      </c>
      <c r="D226" s="36" t="s">
        <v>17</v>
      </c>
      <c r="E226" s="70">
        <f t="shared" si="14"/>
        <v>2.0066076903601697E-3</v>
      </c>
      <c r="F226" s="61">
        <v>140000</v>
      </c>
      <c r="G226" s="56">
        <f t="shared" si="22"/>
        <v>2688000</v>
      </c>
      <c r="H226" s="63"/>
      <c r="I226" s="72" t="s">
        <v>258</v>
      </c>
      <c r="J226" s="72" t="s">
        <v>546</v>
      </c>
    </row>
    <row r="227" spans="1:10" x14ac:dyDescent="0.25">
      <c r="A227" s="33">
        <v>4</v>
      </c>
      <c r="B227" s="34" t="s">
        <v>162</v>
      </c>
      <c r="C227" s="35">
        <v>27.4</v>
      </c>
      <c r="D227" s="36" t="s">
        <v>17</v>
      </c>
      <c r="E227" s="70">
        <f t="shared" si="14"/>
        <v>1.5749780152983207E-3</v>
      </c>
      <c r="F227" s="61">
        <v>77000</v>
      </c>
      <c r="G227" s="56">
        <f t="shared" si="22"/>
        <v>2109800</v>
      </c>
      <c r="H227" s="63"/>
      <c r="I227" s="72"/>
      <c r="J227" s="72" t="s">
        <v>546</v>
      </c>
    </row>
    <row r="228" spans="1:10" ht="15.75" thickBot="1" x14ac:dyDescent="0.3">
      <c r="A228" s="33">
        <v>5</v>
      </c>
      <c r="B228" s="13" t="s">
        <v>163</v>
      </c>
      <c r="C228" s="11">
        <v>2.85</v>
      </c>
      <c r="D228" s="12" t="s">
        <v>18</v>
      </c>
      <c r="E228" s="70">
        <f t="shared" si="14"/>
        <v>4.1487061901698818E-4</v>
      </c>
      <c r="F228" s="60">
        <v>195000</v>
      </c>
      <c r="G228" s="56">
        <f t="shared" si="22"/>
        <v>555750</v>
      </c>
      <c r="H228" s="63"/>
      <c r="I228" s="72" t="s">
        <v>256</v>
      </c>
      <c r="J228" s="72" t="s">
        <v>546</v>
      </c>
    </row>
    <row r="229" spans="1:10" ht="15.75" thickBot="1" x14ac:dyDescent="0.3">
      <c r="A229" s="50"/>
      <c r="B229" s="6"/>
      <c r="C229" s="7"/>
      <c r="D229" s="8"/>
      <c r="E229" s="53"/>
      <c r="F229" s="53"/>
      <c r="G229" s="89"/>
      <c r="H229" s="88">
        <f>SUM(G224:G228)</f>
        <v>32618150</v>
      </c>
      <c r="I229" s="87"/>
      <c r="J229" s="87"/>
    </row>
    <row r="230" spans="1:10" x14ac:dyDescent="0.25">
      <c r="A230" s="49" t="s">
        <v>164</v>
      </c>
      <c r="B230" s="10" t="s">
        <v>165</v>
      </c>
      <c r="C230" s="11"/>
      <c r="D230" s="12"/>
      <c r="E230" s="70"/>
      <c r="F230" s="52"/>
      <c r="G230" s="14"/>
      <c r="H230" s="63"/>
      <c r="I230" s="72"/>
      <c r="J230" s="72"/>
    </row>
    <row r="231" spans="1:10" x14ac:dyDescent="0.25">
      <c r="A231" s="33">
        <v>1</v>
      </c>
      <c r="B231" s="34" t="s">
        <v>166</v>
      </c>
      <c r="C231" s="35">
        <v>99.08</v>
      </c>
      <c r="D231" s="36" t="s">
        <v>18</v>
      </c>
      <c r="E231" s="70">
        <f t="shared" si="14"/>
        <v>7.7661988265970939E-3</v>
      </c>
      <c r="F231" s="61">
        <v>105000</v>
      </c>
      <c r="G231" s="56">
        <f>F231*C231</f>
        <v>10403400</v>
      </c>
      <c r="H231" s="63"/>
      <c r="I231" s="72" t="s">
        <v>264</v>
      </c>
      <c r="J231" s="72" t="s">
        <v>546</v>
      </c>
    </row>
    <row r="232" spans="1:10" x14ac:dyDescent="0.25">
      <c r="A232" s="33">
        <v>2</v>
      </c>
      <c r="B232" s="34" t="s">
        <v>167</v>
      </c>
      <c r="C232" s="35">
        <v>3.65</v>
      </c>
      <c r="D232" s="36" t="s">
        <v>18</v>
      </c>
      <c r="E232" s="70">
        <f t="shared" si="14"/>
        <v>4.268315087933259E-4</v>
      </c>
      <c r="F232" s="61">
        <v>156650</v>
      </c>
      <c r="G232" s="56">
        <f t="shared" ref="G232:G245" si="23">F232*C232</f>
        <v>571772.5</v>
      </c>
      <c r="H232" s="63"/>
      <c r="I232" s="72"/>
      <c r="J232" s="72" t="s">
        <v>546</v>
      </c>
    </row>
    <row r="233" spans="1:10" ht="15.75" thickBot="1" x14ac:dyDescent="0.3">
      <c r="A233" s="33">
        <v>3</v>
      </c>
      <c r="B233" s="90" t="s">
        <v>168</v>
      </c>
      <c r="C233" s="91">
        <v>91</v>
      </c>
      <c r="D233" s="92" t="s">
        <v>17</v>
      </c>
      <c r="E233" s="93">
        <f t="shared" si="14"/>
        <v>1.8681308575618767E-3</v>
      </c>
      <c r="F233" s="67">
        <v>27500</v>
      </c>
      <c r="G233" s="94">
        <f t="shared" si="23"/>
        <v>2502500</v>
      </c>
      <c r="H233" s="63"/>
      <c r="I233" s="72"/>
      <c r="J233" s="72" t="s">
        <v>546</v>
      </c>
    </row>
    <row r="234" spans="1:10" ht="15.75" thickBot="1" x14ac:dyDescent="0.3">
      <c r="A234" s="50"/>
      <c r="B234" s="6"/>
      <c r="C234" s="7"/>
      <c r="D234" s="8"/>
      <c r="E234" s="213"/>
      <c r="F234" s="78"/>
      <c r="G234" s="214"/>
      <c r="H234" s="215">
        <f>SUM(G231:G233)</f>
        <v>13477672.5</v>
      </c>
      <c r="I234" s="87"/>
      <c r="J234" s="87"/>
    </row>
    <row r="235" spans="1:10" x14ac:dyDescent="0.25">
      <c r="A235" s="33">
        <v>4</v>
      </c>
      <c r="B235" s="42" t="s">
        <v>169</v>
      </c>
      <c r="C235" s="40">
        <v>101.84</v>
      </c>
      <c r="D235" s="41" t="s">
        <v>18</v>
      </c>
      <c r="E235" s="211">
        <f t="shared" si="14"/>
        <v>7.9825362182140494E-3</v>
      </c>
      <c r="F235" s="223">
        <v>105000</v>
      </c>
      <c r="G235" s="212">
        <f t="shared" si="23"/>
        <v>10693200</v>
      </c>
      <c r="H235" s="63"/>
      <c r="I235" s="72" t="s">
        <v>264</v>
      </c>
      <c r="J235" s="72" t="s">
        <v>546</v>
      </c>
    </row>
    <row r="236" spans="1:10" x14ac:dyDescent="0.25">
      <c r="A236" s="33">
        <v>5</v>
      </c>
      <c r="B236" s="34" t="s">
        <v>170</v>
      </c>
      <c r="C236" s="35">
        <v>3.65</v>
      </c>
      <c r="D236" s="36" t="s">
        <v>18</v>
      </c>
      <c r="E236" s="70">
        <f t="shared" si="14"/>
        <v>4.268315087933259E-4</v>
      </c>
      <c r="F236" s="66">
        <f>F232</f>
        <v>156650</v>
      </c>
      <c r="G236" s="56">
        <f t="shared" si="23"/>
        <v>571772.5</v>
      </c>
      <c r="H236" s="63"/>
      <c r="I236" s="72"/>
      <c r="J236" s="72" t="s">
        <v>546</v>
      </c>
    </row>
    <row r="237" spans="1:10" ht="15.75" thickBot="1" x14ac:dyDescent="0.3">
      <c r="A237" s="33">
        <v>6</v>
      </c>
      <c r="B237" s="90" t="s">
        <v>171</v>
      </c>
      <c r="C237" s="91">
        <v>88.8</v>
      </c>
      <c r="D237" s="92" t="s">
        <v>17</v>
      </c>
      <c r="E237" s="93">
        <f t="shared" si="14"/>
        <v>1.8229672544120292E-3</v>
      </c>
      <c r="F237" s="67">
        <f>F233</f>
        <v>27500</v>
      </c>
      <c r="G237" s="94">
        <f t="shared" si="23"/>
        <v>2442000</v>
      </c>
      <c r="H237" s="63"/>
      <c r="I237" s="72"/>
      <c r="J237" s="72" t="s">
        <v>546</v>
      </c>
    </row>
    <row r="238" spans="1:10" ht="15.75" thickBot="1" x14ac:dyDescent="0.3">
      <c r="A238" s="50"/>
      <c r="B238" s="6"/>
      <c r="C238" s="7"/>
      <c r="D238" s="8"/>
      <c r="E238" s="213"/>
      <c r="F238" s="78"/>
      <c r="G238" s="214"/>
      <c r="H238" s="215">
        <f>SUM(G235:G237)</f>
        <v>13706972.5</v>
      </c>
      <c r="I238" s="87"/>
      <c r="J238" s="87"/>
    </row>
    <row r="239" spans="1:10" x14ac:dyDescent="0.25">
      <c r="A239" s="33">
        <v>7</v>
      </c>
      <c r="B239" s="42" t="s">
        <v>172</v>
      </c>
      <c r="C239" s="40">
        <v>84.54</v>
      </c>
      <c r="D239" s="41" t="s">
        <v>18</v>
      </c>
      <c r="E239" s="211">
        <f t="shared" ref="E239:E271" si="24">G239/$G$327</f>
        <v>6.6265083649628418E-3</v>
      </c>
      <c r="F239" s="223">
        <v>105000</v>
      </c>
      <c r="G239" s="212">
        <f t="shared" si="23"/>
        <v>8876700</v>
      </c>
      <c r="H239" s="63"/>
      <c r="I239" s="72" t="s">
        <v>264</v>
      </c>
      <c r="J239" s="72" t="s">
        <v>546</v>
      </c>
    </row>
    <row r="240" spans="1:10" x14ac:dyDescent="0.25">
      <c r="A240" s="33">
        <v>8</v>
      </c>
      <c r="B240" s="34" t="s">
        <v>173</v>
      </c>
      <c r="C240" s="35">
        <v>50.02</v>
      </c>
      <c r="D240" s="36" t="s">
        <v>18</v>
      </c>
      <c r="E240" s="70">
        <f t="shared" si="24"/>
        <v>5.849345772559497E-3</v>
      </c>
      <c r="F240" s="66">
        <f>F236</f>
        <v>156650</v>
      </c>
      <c r="G240" s="56">
        <f t="shared" si="23"/>
        <v>7835633.0000000009</v>
      </c>
      <c r="H240" s="63"/>
      <c r="I240" s="72"/>
      <c r="J240" s="72" t="s">
        <v>546</v>
      </c>
    </row>
    <row r="241" spans="1:10" ht="15.75" thickBot="1" x14ac:dyDescent="0.3">
      <c r="A241" s="33">
        <v>9</v>
      </c>
      <c r="B241" s="90" t="s">
        <v>174</v>
      </c>
      <c r="C241" s="91">
        <v>110.34</v>
      </c>
      <c r="D241" s="92" t="s">
        <v>17</v>
      </c>
      <c r="E241" s="93">
        <f t="shared" si="24"/>
        <v>2.265159987070082E-3</v>
      </c>
      <c r="F241" s="67">
        <f>F237</f>
        <v>27500</v>
      </c>
      <c r="G241" s="94">
        <f t="shared" si="23"/>
        <v>3034350</v>
      </c>
      <c r="H241" s="63"/>
      <c r="I241" s="72"/>
      <c r="J241" s="72" t="s">
        <v>546</v>
      </c>
    </row>
    <row r="242" spans="1:10" ht="15.75" thickBot="1" x14ac:dyDescent="0.3">
      <c r="A242" s="50"/>
      <c r="B242" s="6"/>
      <c r="C242" s="7"/>
      <c r="D242" s="8"/>
      <c r="E242" s="213"/>
      <c r="F242" s="78"/>
      <c r="G242" s="214"/>
      <c r="H242" s="215">
        <f>SUM(G239:G241)</f>
        <v>19746683</v>
      </c>
      <c r="I242" s="87"/>
      <c r="J242" s="87"/>
    </row>
    <row r="243" spans="1:10" x14ac:dyDescent="0.25">
      <c r="A243" s="33">
        <v>10</v>
      </c>
      <c r="B243" s="42" t="s">
        <v>175</v>
      </c>
      <c r="C243" s="40">
        <v>19.989999999999998</v>
      </c>
      <c r="D243" s="41" t="s">
        <v>18</v>
      </c>
      <c r="E243" s="211">
        <f t="shared" si="24"/>
        <v>1.5668784269648355E-3</v>
      </c>
      <c r="F243" s="223">
        <v>105000</v>
      </c>
      <c r="G243" s="212">
        <f t="shared" si="23"/>
        <v>2098950</v>
      </c>
      <c r="H243" s="63"/>
      <c r="I243" s="72" t="s">
        <v>264</v>
      </c>
      <c r="J243" s="72" t="s">
        <v>546</v>
      </c>
    </row>
    <row r="244" spans="1:10" x14ac:dyDescent="0.25">
      <c r="A244" s="33">
        <v>11</v>
      </c>
      <c r="B244" s="34" t="s">
        <v>176</v>
      </c>
      <c r="C244" s="35">
        <v>5.78</v>
      </c>
      <c r="D244" s="36" t="s">
        <v>18</v>
      </c>
      <c r="E244" s="70">
        <f t="shared" si="24"/>
        <v>6.7591400570559562E-4</v>
      </c>
      <c r="F244" s="66">
        <f>F240</f>
        <v>156650</v>
      </c>
      <c r="G244" s="56">
        <f t="shared" si="23"/>
        <v>905437</v>
      </c>
      <c r="H244" s="63"/>
      <c r="I244" s="72"/>
      <c r="J244" s="72" t="s">
        <v>546</v>
      </c>
    </row>
    <row r="245" spans="1:10" ht="15.75" thickBot="1" x14ac:dyDescent="0.3">
      <c r="A245" s="33">
        <v>12</v>
      </c>
      <c r="B245" s="13" t="s">
        <v>177</v>
      </c>
      <c r="C245" s="11">
        <v>34</v>
      </c>
      <c r="D245" s="12" t="s">
        <v>17</v>
      </c>
      <c r="E245" s="70">
        <f t="shared" si="24"/>
        <v>6.9798295777037146E-4</v>
      </c>
      <c r="F245" s="52">
        <f>F241</f>
        <v>27500</v>
      </c>
      <c r="G245" s="56">
        <f t="shared" si="23"/>
        <v>935000</v>
      </c>
      <c r="H245" s="63"/>
      <c r="I245" s="72"/>
      <c r="J245" s="72" t="s">
        <v>546</v>
      </c>
    </row>
    <row r="246" spans="1:10" ht="15.75" thickBot="1" x14ac:dyDescent="0.3">
      <c r="A246" s="50"/>
      <c r="B246" s="6"/>
      <c r="C246" s="7"/>
      <c r="D246" s="8"/>
      <c r="E246" s="53"/>
      <c r="F246" s="53"/>
      <c r="G246" s="89"/>
      <c r="H246" s="88">
        <f>SUM(G243:G245)</f>
        <v>3939387</v>
      </c>
      <c r="I246" s="87"/>
      <c r="J246" s="87"/>
    </row>
    <row r="247" spans="1:10" x14ac:dyDescent="0.25">
      <c r="A247" s="49" t="s">
        <v>178</v>
      </c>
      <c r="B247" s="10" t="s">
        <v>179</v>
      </c>
      <c r="C247" s="11"/>
      <c r="D247" s="12"/>
      <c r="E247" s="70"/>
      <c r="F247" s="52"/>
      <c r="G247" s="14"/>
      <c r="H247" s="63"/>
      <c r="I247" s="72"/>
      <c r="J247" s="72"/>
    </row>
    <row r="248" spans="1:10" x14ac:dyDescent="0.25">
      <c r="A248" s="33">
        <v>1</v>
      </c>
      <c r="B248" s="34" t="s">
        <v>180</v>
      </c>
      <c r="C248" s="35">
        <v>16.55</v>
      </c>
      <c r="D248" s="36" t="s">
        <v>18</v>
      </c>
      <c r="E248" s="70">
        <f t="shared" si="24"/>
        <v>6.8642555439903368E-3</v>
      </c>
      <c r="F248" s="51">
        <v>555600</v>
      </c>
      <c r="G248" s="56">
        <f>F248*C248</f>
        <v>9195180</v>
      </c>
      <c r="H248" s="63"/>
      <c r="I248" s="72" t="s">
        <v>265</v>
      </c>
      <c r="J248" s="72" t="s">
        <v>546</v>
      </c>
    </row>
    <row r="249" spans="1:10" x14ac:dyDescent="0.25">
      <c r="A249" s="33">
        <v>2</v>
      </c>
      <c r="B249" s="34" t="s">
        <v>181</v>
      </c>
      <c r="C249" s="35">
        <v>4.8</v>
      </c>
      <c r="D249" s="36" t="s">
        <v>18</v>
      </c>
      <c r="E249" s="70">
        <f t="shared" si="24"/>
        <v>1.9908414870787685E-3</v>
      </c>
      <c r="F249" s="58">
        <v>555600</v>
      </c>
      <c r="G249" s="56">
        <f t="shared" ref="G249:G253" si="25">F249*C249</f>
        <v>2666880</v>
      </c>
      <c r="H249" s="63"/>
      <c r="I249" s="72" t="s">
        <v>265</v>
      </c>
      <c r="J249" s="72" t="s">
        <v>546</v>
      </c>
    </row>
    <row r="250" spans="1:10" x14ac:dyDescent="0.25">
      <c r="A250" s="33">
        <v>3</v>
      </c>
      <c r="B250" s="34" t="s">
        <v>182</v>
      </c>
      <c r="C250" s="35">
        <v>1</v>
      </c>
      <c r="D250" s="36" t="s">
        <v>117</v>
      </c>
      <c r="E250" s="70">
        <f t="shared" si="24"/>
        <v>4.8522879417191604E-3</v>
      </c>
      <c r="F250" s="61">
        <v>6500000</v>
      </c>
      <c r="G250" s="56">
        <f t="shared" si="25"/>
        <v>6500000</v>
      </c>
      <c r="H250" s="63"/>
      <c r="I250" s="72" t="s">
        <v>274</v>
      </c>
      <c r="J250" s="72" t="s">
        <v>546</v>
      </c>
    </row>
    <row r="251" spans="1:10" x14ac:dyDescent="0.25">
      <c r="A251" s="33">
        <v>4</v>
      </c>
      <c r="B251" s="34" t="s">
        <v>183</v>
      </c>
      <c r="C251" s="35">
        <v>11.77</v>
      </c>
      <c r="D251" s="36" t="s">
        <v>18</v>
      </c>
      <c r="E251" s="70">
        <f t="shared" si="24"/>
        <v>5.3929594669989006E-3</v>
      </c>
      <c r="F251" s="61">
        <v>613786.71666666667</v>
      </c>
      <c r="G251" s="56">
        <f t="shared" si="25"/>
        <v>7224269.655166667</v>
      </c>
      <c r="H251" s="63"/>
      <c r="I251" s="72" t="s">
        <v>291</v>
      </c>
      <c r="J251" s="72" t="s">
        <v>546</v>
      </c>
    </row>
    <row r="252" spans="1:10" x14ac:dyDescent="0.25">
      <c r="A252" s="33">
        <v>5</v>
      </c>
      <c r="B252" s="34" t="s">
        <v>184</v>
      </c>
      <c r="C252" s="35">
        <v>1</v>
      </c>
      <c r="D252" s="36" t="s">
        <v>117</v>
      </c>
      <c r="E252" s="70">
        <f t="shared" si="24"/>
        <v>3.3592762673440339E-4</v>
      </c>
      <c r="F252" s="77">
        <v>450000</v>
      </c>
      <c r="G252" s="56">
        <f t="shared" si="25"/>
        <v>450000</v>
      </c>
      <c r="H252" s="63"/>
      <c r="I252" s="72"/>
      <c r="J252" s="72" t="s">
        <v>546</v>
      </c>
    </row>
    <row r="253" spans="1:10" ht="15.75" thickBot="1" x14ac:dyDescent="0.3">
      <c r="A253" s="33">
        <v>6</v>
      </c>
      <c r="B253" s="13" t="s">
        <v>185</v>
      </c>
      <c r="C253" s="11">
        <v>4</v>
      </c>
      <c r="D253" s="12" t="s">
        <v>117</v>
      </c>
      <c r="E253" s="70">
        <f t="shared" si="24"/>
        <v>1.9409151766876642E-3</v>
      </c>
      <c r="F253" s="69">
        <v>650000</v>
      </c>
      <c r="G253" s="56">
        <f t="shared" si="25"/>
        <v>2600000</v>
      </c>
      <c r="H253" s="63"/>
      <c r="I253" s="72"/>
      <c r="J253" s="72" t="s">
        <v>546</v>
      </c>
    </row>
    <row r="254" spans="1:10" ht="15.75" thickBot="1" x14ac:dyDescent="0.3">
      <c r="A254" s="50"/>
      <c r="B254" s="6"/>
      <c r="C254" s="7"/>
      <c r="D254" s="8"/>
      <c r="E254" s="53"/>
      <c r="F254" s="78"/>
      <c r="G254" s="89"/>
      <c r="H254" s="88">
        <f>SUM(G248:G253)</f>
        <v>28636329.655166667</v>
      </c>
      <c r="I254" s="87"/>
      <c r="J254" s="87"/>
    </row>
    <row r="255" spans="1:10" x14ac:dyDescent="0.25">
      <c r="A255" s="49" t="s">
        <v>186</v>
      </c>
      <c r="B255" s="10" t="s">
        <v>187</v>
      </c>
      <c r="C255" s="11"/>
      <c r="D255" s="12"/>
      <c r="E255" s="70"/>
      <c r="F255" s="69"/>
      <c r="G255" s="14"/>
      <c r="H255" s="63"/>
      <c r="I255" s="72"/>
      <c r="J255" s="72"/>
    </row>
    <row r="256" spans="1:10" x14ac:dyDescent="0.25">
      <c r="A256" s="33">
        <v>1</v>
      </c>
      <c r="B256" s="34" t="s">
        <v>188</v>
      </c>
      <c r="C256" s="35"/>
      <c r="D256" s="36"/>
      <c r="E256" s="70"/>
      <c r="F256" s="66"/>
      <c r="G256" s="56"/>
      <c r="H256" s="63"/>
      <c r="I256" s="72"/>
      <c r="J256" s="72"/>
    </row>
    <row r="257" spans="1:10" x14ac:dyDescent="0.25">
      <c r="A257" s="33"/>
      <c r="B257" s="34" t="s">
        <v>189</v>
      </c>
      <c r="C257" s="35">
        <v>1</v>
      </c>
      <c r="D257" s="36" t="s">
        <v>117</v>
      </c>
      <c r="E257" s="70">
        <f t="shared" si="24"/>
        <v>9.3313229648445389E-4</v>
      </c>
      <c r="F257" s="67">
        <v>1250000</v>
      </c>
      <c r="G257" s="56">
        <f>F257*C257</f>
        <v>1250000</v>
      </c>
      <c r="H257" s="63"/>
      <c r="I257" s="72" t="s">
        <v>282</v>
      </c>
      <c r="J257" s="72" t="s">
        <v>546</v>
      </c>
    </row>
    <row r="258" spans="1:10" x14ac:dyDescent="0.25">
      <c r="A258" s="33"/>
      <c r="B258" s="34" t="s">
        <v>190</v>
      </c>
      <c r="C258" s="35">
        <v>2</v>
      </c>
      <c r="D258" s="36" t="s">
        <v>117</v>
      </c>
      <c r="E258" s="70">
        <f t="shared" si="24"/>
        <v>2.2389800273599145E-3</v>
      </c>
      <c r="F258" s="61">
        <v>1499640</v>
      </c>
      <c r="G258" s="56">
        <f t="shared" ref="G258:G272" si="26">F258*C258</f>
        <v>2999280</v>
      </c>
      <c r="H258" s="63"/>
      <c r="I258" s="72" t="s">
        <v>283</v>
      </c>
      <c r="J258" s="72" t="s">
        <v>546</v>
      </c>
    </row>
    <row r="259" spans="1:10" x14ac:dyDescent="0.25">
      <c r="A259" s="33"/>
      <c r="B259" s="34" t="s">
        <v>191</v>
      </c>
      <c r="C259" s="35">
        <v>24</v>
      </c>
      <c r="D259" s="36" t="s">
        <v>17</v>
      </c>
      <c r="E259" s="70">
        <f t="shared" si="24"/>
        <v>8.9378248079462306E-4</v>
      </c>
      <c r="F259" s="61">
        <v>49887</v>
      </c>
      <c r="G259" s="56">
        <f t="shared" si="26"/>
        <v>1197288</v>
      </c>
      <c r="H259" s="63"/>
      <c r="I259" s="72"/>
      <c r="J259" s="72" t="s">
        <v>546</v>
      </c>
    </row>
    <row r="260" spans="1:10" x14ac:dyDescent="0.25">
      <c r="A260" s="33"/>
      <c r="B260" s="34" t="s">
        <v>192</v>
      </c>
      <c r="C260" s="35">
        <v>36</v>
      </c>
      <c r="D260" s="36" t="s">
        <v>17</v>
      </c>
      <c r="E260" s="70">
        <f t="shared" si="24"/>
        <v>9.4315577966153866E-4</v>
      </c>
      <c r="F260" s="61">
        <v>35095.199999999997</v>
      </c>
      <c r="G260" s="56">
        <f t="shared" si="26"/>
        <v>1263427.2</v>
      </c>
      <c r="H260" s="63"/>
      <c r="I260" s="72"/>
      <c r="J260" s="72" t="s">
        <v>546</v>
      </c>
    </row>
    <row r="261" spans="1:10" x14ac:dyDescent="0.25">
      <c r="A261" s="33"/>
      <c r="B261" s="34" t="s">
        <v>193</v>
      </c>
      <c r="C261" s="35">
        <v>24</v>
      </c>
      <c r="D261" s="36" t="s">
        <v>17</v>
      </c>
      <c r="E261" s="70">
        <f t="shared" si="24"/>
        <v>5.2875904254999723E-4</v>
      </c>
      <c r="F261" s="61">
        <v>29513</v>
      </c>
      <c r="G261" s="56">
        <f t="shared" si="26"/>
        <v>708312</v>
      </c>
      <c r="H261" s="63"/>
      <c r="I261" s="72"/>
      <c r="J261" s="72" t="s">
        <v>546</v>
      </c>
    </row>
    <row r="262" spans="1:10" ht="15.75" thickBot="1" x14ac:dyDescent="0.3">
      <c r="A262" s="33"/>
      <c r="B262" s="90" t="s">
        <v>194</v>
      </c>
      <c r="C262" s="91"/>
      <c r="D262" s="92" t="s">
        <v>17</v>
      </c>
      <c r="E262" s="93">
        <f t="shared" si="24"/>
        <v>0</v>
      </c>
      <c r="F262" s="58"/>
      <c r="G262" s="94">
        <f t="shared" si="26"/>
        <v>0</v>
      </c>
      <c r="H262" s="63"/>
      <c r="I262" s="72"/>
      <c r="J262" s="72"/>
    </row>
    <row r="263" spans="1:10" ht="15.75" thickBot="1" x14ac:dyDescent="0.3">
      <c r="A263" s="50"/>
      <c r="B263" s="6"/>
      <c r="C263" s="7"/>
      <c r="D263" s="8"/>
      <c r="E263" s="213"/>
      <c r="F263" s="53"/>
      <c r="G263" s="214"/>
      <c r="H263" s="215">
        <f>SUM(G257:G262)</f>
        <v>7418307.2000000002</v>
      </c>
      <c r="I263" s="87"/>
      <c r="J263" s="87"/>
    </row>
    <row r="264" spans="1:10" x14ac:dyDescent="0.25">
      <c r="A264" s="33"/>
      <c r="B264" s="42" t="s">
        <v>195</v>
      </c>
      <c r="C264" s="40">
        <v>9</v>
      </c>
      <c r="D264" s="41" t="s">
        <v>117</v>
      </c>
      <c r="E264" s="211">
        <f t="shared" si="24"/>
        <v>9.0764419838419155E-4</v>
      </c>
      <c r="F264" s="223">
        <v>135095.20000000001</v>
      </c>
      <c r="G264" s="212">
        <f t="shared" si="26"/>
        <v>1215856.8</v>
      </c>
      <c r="H264" s="63"/>
      <c r="I264" s="73" t="s">
        <v>285</v>
      </c>
      <c r="J264" s="72" t="s">
        <v>546</v>
      </c>
    </row>
    <row r="265" spans="1:10" x14ac:dyDescent="0.25">
      <c r="A265" s="33"/>
      <c r="B265" s="34" t="s">
        <v>196</v>
      </c>
      <c r="C265" s="35">
        <v>4</v>
      </c>
      <c r="D265" s="36" t="s">
        <v>117</v>
      </c>
      <c r="E265" s="70">
        <f t="shared" si="24"/>
        <v>5.8255882242910025E-4</v>
      </c>
      <c r="F265" s="61">
        <v>195095.2</v>
      </c>
      <c r="G265" s="56">
        <f t="shared" si="26"/>
        <v>780380.8</v>
      </c>
      <c r="H265" s="63"/>
      <c r="I265" s="72" t="s">
        <v>285</v>
      </c>
      <c r="J265" s="72" t="s">
        <v>546</v>
      </c>
    </row>
    <row r="266" spans="1:10" x14ac:dyDescent="0.25">
      <c r="A266" s="33"/>
      <c r="B266" s="34" t="s">
        <v>197</v>
      </c>
      <c r="C266" s="35">
        <v>8</v>
      </c>
      <c r="D266" s="36" t="s">
        <v>117</v>
      </c>
      <c r="E266" s="70">
        <f t="shared" si="24"/>
        <v>2.851652298056491E-3</v>
      </c>
      <c r="F266" s="61">
        <v>477500</v>
      </c>
      <c r="G266" s="56">
        <f t="shared" si="26"/>
        <v>3820000</v>
      </c>
      <c r="H266" s="63"/>
      <c r="I266" s="72" t="s">
        <v>284</v>
      </c>
      <c r="J266" s="72" t="s">
        <v>546</v>
      </c>
    </row>
    <row r="267" spans="1:10" x14ac:dyDescent="0.25">
      <c r="A267" s="33"/>
      <c r="B267" s="34" t="s">
        <v>198</v>
      </c>
      <c r="C267" s="35">
        <v>8</v>
      </c>
      <c r="D267" s="36" t="s">
        <v>117</v>
      </c>
      <c r="E267" s="70">
        <f t="shared" si="24"/>
        <v>1.3437105069376136E-2</v>
      </c>
      <c r="F267" s="61">
        <v>2250000</v>
      </c>
      <c r="G267" s="56">
        <f t="shared" si="26"/>
        <v>18000000</v>
      </c>
      <c r="H267" s="63"/>
      <c r="I267" s="72"/>
      <c r="J267" s="72" t="s">
        <v>546</v>
      </c>
    </row>
    <row r="268" spans="1:10" x14ac:dyDescent="0.25">
      <c r="A268" s="33"/>
      <c r="B268" s="492" t="s">
        <v>199</v>
      </c>
      <c r="C268" s="493"/>
      <c r="D268" s="494" t="s">
        <v>117</v>
      </c>
      <c r="E268" s="495">
        <f t="shared" si="24"/>
        <v>0</v>
      </c>
      <c r="F268" s="496"/>
      <c r="G268" s="497">
        <f t="shared" si="26"/>
        <v>0</v>
      </c>
      <c r="H268" s="498"/>
      <c r="I268" s="499"/>
      <c r="J268" s="500" t="s">
        <v>549</v>
      </c>
    </row>
    <row r="269" spans="1:10" x14ac:dyDescent="0.25">
      <c r="A269" s="33"/>
      <c r="B269" s="34" t="s">
        <v>200</v>
      </c>
      <c r="C269" s="35">
        <v>4</v>
      </c>
      <c r="D269" s="36" t="s">
        <v>117</v>
      </c>
      <c r="E269" s="70">
        <f t="shared" si="24"/>
        <v>2.1460549807468064E-3</v>
      </c>
      <c r="F269" s="61">
        <v>718700</v>
      </c>
      <c r="G269" s="56">
        <f>F269*C269</f>
        <v>2874800</v>
      </c>
      <c r="H269" s="63"/>
      <c r="I269" s="72"/>
      <c r="J269" s="72" t="s">
        <v>546</v>
      </c>
    </row>
    <row r="270" spans="1:10" x14ac:dyDescent="0.25">
      <c r="A270" s="33"/>
      <c r="B270" s="34" t="s">
        <v>201</v>
      </c>
      <c r="C270" s="35">
        <v>9</v>
      </c>
      <c r="D270" s="36" t="s">
        <v>117</v>
      </c>
      <c r="E270" s="70">
        <f t="shared" si="24"/>
        <v>1.2449477846776991E-3</v>
      </c>
      <c r="F270" s="61">
        <v>185300</v>
      </c>
      <c r="G270" s="56">
        <f t="shared" si="26"/>
        <v>1667700</v>
      </c>
      <c r="H270" s="63"/>
      <c r="I270" s="72" t="s">
        <v>285</v>
      </c>
      <c r="J270" s="72" t="s">
        <v>546</v>
      </c>
    </row>
    <row r="271" spans="1:10" x14ac:dyDescent="0.25">
      <c r="A271" s="501"/>
      <c r="B271" s="502" t="s">
        <v>343</v>
      </c>
      <c r="C271" s="503">
        <v>1</v>
      </c>
      <c r="D271" s="504" t="s">
        <v>117</v>
      </c>
      <c r="E271" s="505">
        <f t="shared" si="24"/>
        <v>2.7993968894533617E-3</v>
      </c>
      <c r="F271" s="506">
        <v>3750000</v>
      </c>
      <c r="G271" s="507">
        <f t="shared" si="26"/>
        <v>3750000</v>
      </c>
      <c r="H271" s="63"/>
      <c r="I271" s="72"/>
      <c r="J271" s="72" t="s">
        <v>546</v>
      </c>
    </row>
    <row r="272" spans="1:10" ht="15.75" thickBot="1" x14ac:dyDescent="0.3">
      <c r="A272" s="501"/>
      <c r="B272" s="508" t="s">
        <v>342</v>
      </c>
      <c r="C272" s="509">
        <v>1</v>
      </c>
      <c r="D272" s="510" t="s">
        <v>117</v>
      </c>
      <c r="E272" s="511"/>
      <c r="F272" s="512">
        <v>1775000</v>
      </c>
      <c r="G272" s="513">
        <f t="shared" si="26"/>
        <v>1775000</v>
      </c>
      <c r="H272" s="63"/>
      <c r="I272" s="72"/>
      <c r="J272" s="72" t="s">
        <v>546</v>
      </c>
    </row>
    <row r="273" spans="1:10" ht="15.75" thickBot="1" x14ac:dyDescent="0.3">
      <c r="A273" s="216"/>
      <c r="B273" s="224"/>
      <c r="C273" s="225"/>
      <c r="D273" s="226"/>
      <c r="E273" s="227"/>
      <c r="F273" s="228"/>
      <c r="G273" s="229"/>
      <c r="H273" s="215">
        <f>SUM(G264:G272)</f>
        <v>33883737.600000001</v>
      </c>
      <c r="I273" s="87"/>
      <c r="J273" s="87"/>
    </row>
    <row r="274" spans="1:10" x14ac:dyDescent="0.25">
      <c r="A274" s="33"/>
      <c r="B274" s="42"/>
      <c r="C274" s="40"/>
      <c r="D274" s="41"/>
      <c r="E274" s="42"/>
      <c r="F274" s="59"/>
      <c r="G274" s="212"/>
      <c r="H274" s="63"/>
      <c r="I274" s="72"/>
      <c r="J274" s="72"/>
    </row>
    <row r="275" spans="1:10" x14ac:dyDescent="0.25">
      <c r="A275" s="33">
        <v>2</v>
      </c>
      <c r="B275" s="34" t="s">
        <v>202</v>
      </c>
      <c r="C275" s="35"/>
      <c r="D275" s="36"/>
      <c r="E275" s="34"/>
      <c r="F275" s="51"/>
      <c r="G275" s="56"/>
      <c r="H275" s="63"/>
      <c r="I275" s="72"/>
      <c r="J275" s="72"/>
    </row>
    <row r="276" spans="1:10" x14ac:dyDescent="0.25">
      <c r="A276" s="33"/>
      <c r="B276" s="34" t="s">
        <v>203</v>
      </c>
      <c r="C276" s="35">
        <v>52</v>
      </c>
      <c r="D276" s="36" t="s">
        <v>17</v>
      </c>
      <c r="E276" s="70">
        <f t="shared" ref="E276:E283" si="27">G276/$G$327</f>
        <v>3.2309250397213533E-3</v>
      </c>
      <c r="F276" s="51">
        <v>83232</v>
      </c>
      <c r="G276" s="56">
        <f>F276*C276</f>
        <v>4328064</v>
      </c>
      <c r="H276" s="63"/>
      <c r="I276" s="72"/>
      <c r="J276" s="72" t="s">
        <v>546</v>
      </c>
    </row>
    <row r="277" spans="1:10" x14ac:dyDescent="0.25">
      <c r="A277" s="33"/>
      <c r="B277" s="34" t="s">
        <v>204</v>
      </c>
      <c r="C277" s="35">
        <v>136</v>
      </c>
      <c r="D277" s="36" t="s">
        <v>17</v>
      </c>
      <c r="E277" s="70">
        <f t="shared" si="27"/>
        <v>4.7645585757328775E-3</v>
      </c>
      <c r="F277" s="51">
        <v>46930</v>
      </c>
      <c r="G277" s="56">
        <f t="shared" ref="G277:G282" si="28">F277*C277</f>
        <v>6382480</v>
      </c>
      <c r="H277" s="63"/>
      <c r="I277" s="72"/>
      <c r="J277" s="72" t="s">
        <v>546</v>
      </c>
    </row>
    <row r="278" spans="1:10" x14ac:dyDescent="0.25">
      <c r="A278" s="33"/>
      <c r="B278" s="34" t="s">
        <v>205</v>
      </c>
      <c r="C278" s="35">
        <v>16</v>
      </c>
      <c r="D278" s="36" t="s">
        <v>17</v>
      </c>
      <c r="E278" s="70">
        <f t="shared" si="27"/>
        <v>5.6053630302739738E-4</v>
      </c>
      <c r="F278" s="58">
        <v>46930</v>
      </c>
      <c r="G278" s="56">
        <f t="shared" si="28"/>
        <v>750880</v>
      </c>
      <c r="H278" s="63"/>
      <c r="I278" s="72"/>
      <c r="J278" s="72" t="s">
        <v>546</v>
      </c>
    </row>
    <row r="279" spans="1:10" x14ac:dyDescent="0.25">
      <c r="A279" s="33"/>
      <c r="B279" s="34" t="s">
        <v>206</v>
      </c>
      <c r="C279" s="35">
        <v>9</v>
      </c>
      <c r="D279" s="36" t="s">
        <v>117</v>
      </c>
      <c r="E279" s="70">
        <f t="shared" si="27"/>
        <v>1.9828464095624895E-4</v>
      </c>
      <c r="F279" s="61">
        <v>29513</v>
      </c>
      <c r="G279" s="56">
        <f t="shared" si="28"/>
        <v>265617</v>
      </c>
      <c r="H279" s="63"/>
      <c r="I279" s="72"/>
      <c r="J279" s="72" t="s">
        <v>546</v>
      </c>
    </row>
    <row r="280" spans="1:10" x14ac:dyDescent="0.25">
      <c r="A280" s="33"/>
      <c r="B280" s="34" t="s">
        <v>207</v>
      </c>
      <c r="C280" s="35">
        <v>6</v>
      </c>
      <c r="D280" s="36" t="s">
        <v>117</v>
      </c>
      <c r="E280" s="70">
        <f t="shared" si="27"/>
        <v>1.3218976063749931E-4</v>
      </c>
      <c r="F280" s="61">
        <v>29513</v>
      </c>
      <c r="G280" s="56">
        <f t="shared" si="28"/>
        <v>177078</v>
      </c>
      <c r="H280" s="63"/>
      <c r="I280" s="72"/>
      <c r="J280" s="72" t="s">
        <v>546</v>
      </c>
    </row>
    <row r="281" spans="1:10" x14ac:dyDescent="0.25">
      <c r="A281" s="33"/>
      <c r="B281" s="514" t="s">
        <v>208</v>
      </c>
      <c r="C281" s="515">
        <v>2</v>
      </c>
      <c r="D281" s="516" t="s">
        <v>117</v>
      </c>
      <c r="E281" s="468">
        <f t="shared" si="27"/>
        <v>7.227968117984861E-3</v>
      </c>
      <c r="F281" s="517">
        <v>4841200</v>
      </c>
      <c r="G281" s="470">
        <f t="shared" si="28"/>
        <v>9682400</v>
      </c>
      <c r="H281" s="471"/>
      <c r="I281" s="472" t="s">
        <v>286</v>
      </c>
      <c r="J281" s="518" t="s">
        <v>550</v>
      </c>
    </row>
    <row r="282" spans="1:10" x14ac:dyDescent="0.25">
      <c r="A282" s="33"/>
      <c r="B282" s="34" t="s">
        <v>209</v>
      </c>
      <c r="C282" s="35">
        <v>2</v>
      </c>
      <c r="D282" s="36" t="s">
        <v>117</v>
      </c>
      <c r="E282" s="70">
        <f t="shared" si="27"/>
        <v>2.0379609355220471E-3</v>
      </c>
      <c r="F282" s="66">
        <v>1365000</v>
      </c>
      <c r="G282" s="56">
        <f t="shared" si="28"/>
        <v>2730000</v>
      </c>
      <c r="H282" s="63"/>
      <c r="I282" s="72" t="s">
        <v>287</v>
      </c>
      <c r="J282" s="72" t="s">
        <v>546</v>
      </c>
    </row>
    <row r="283" spans="1:10" ht="15.75" thickBot="1" x14ac:dyDescent="0.3">
      <c r="A283" s="33"/>
      <c r="B283" s="13" t="s">
        <v>248</v>
      </c>
      <c r="C283" s="12" t="s">
        <v>56</v>
      </c>
      <c r="D283" s="12" t="s">
        <v>17</v>
      </c>
      <c r="E283" s="70">
        <f t="shared" si="27"/>
        <v>0</v>
      </c>
      <c r="F283" s="52"/>
      <c r="G283" s="56"/>
      <c r="H283" s="63"/>
      <c r="I283" s="72"/>
      <c r="J283" s="72"/>
    </row>
    <row r="284" spans="1:10" ht="15.75" thickBot="1" x14ac:dyDescent="0.3">
      <c r="A284" s="50"/>
      <c r="B284" s="6"/>
      <c r="C284" s="7"/>
      <c r="D284" s="8"/>
      <c r="E284" s="9"/>
      <c r="F284" s="53"/>
      <c r="G284" s="89"/>
      <c r="H284" s="88">
        <f>SUM(G276:G283)</f>
        <v>24316519</v>
      </c>
      <c r="I284" s="87"/>
      <c r="J284" s="87"/>
    </row>
    <row r="285" spans="1:10" x14ac:dyDescent="0.25">
      <c r="A285" s="49" t="s">
        <v>210</v>
      </c>
      <c r="B285" s="10" t="s">
        <v>211</v>
      </c>
      <c r="C285" s="11"/>
      <c r="D285" s="12"/>
      <c r="E285" s="13"/>
      <c r="F285" s="52"/>
      <c r="G285" s="56"/>
      <c r="H285" s="63"/>
      <c r="I285" s="72"/>
      <c r="J285" s="72"/>
    </row>
    <row r="286" spans="1:10" x14ac:dyDescent="0.25">
      <c r="A286" s="33">
        <v>1</v>
      </c>
      <c r="B286" s="34" t="s">
        <v>212</v>
      </c>
      <c r="C286" s="35">
        <v>1555.3</v>
      </c>
      <c r="D286" s="36" t="s">
        <v>18</v>
      </c>
      <c r="E286" s="70">
        <f t="shared" ref="E286:E292" si="29">G286/$G$327</f>
        <v>3.5411736121623419E-2</v>
      </c>
      <c r="F286" s="61">
        <v>30500</v>
      </c>
      <c r="G286" s="68">
        <f>F286*C286</f>
        <v>47436650</v>
      </c>
      <c r="H286" s="63"/>
      <c r="I286" s="72" t="s">
        <v>266</v>
      </c>
      <c r="J286" s="72" t="s">
        <v>546</v>
      </c>
    </row>
    <row r="287" spans="1:10" x14ac:dyDescent="0.25">
      <c r="A287" s="190"/>
      <c r="B287" s="191" t="s">
        <v>339</v>
      </c>
      <c r="C287" s="192">
        <v>59.45</v>
      </c>
      <c r="D287" s="193" t="s">
        <v>18</v>
      </c>
      <c r="E287" s="194"/>
      <c r="F287" s="198">
        <f>$F$286</f>
        <v>30500</v>
      </c>
      <c r="G287" s="199">
        <f>F287*C287</f>
        <v>1813225</v>
      </c>
      <c r="H287" s="63"/>
      <c r="I287" s="72"/>
      <c r="J287" s="72" t="s">
        <v>546</v>
      </c>
    </row>
    <row r="288" spans="1:10" x14ac:dyDescent="0.25">
      <c r="A288" s="33">
        <v>2</v>
      </c>
      <c r="B288" s="34" t="s">
        <v>213</v>
      </c>
      <c r="C288" s="35">
        <v>198</v>
      </c>
      <c r="D288" s="36" t="s">
        <v>18</v>
      </c>
      <c r="E288" s="70">
        <f t="shared" si="29"/>
        <v>5.3949976853545183E-3</v>
      </c>
      <c r="F288" s="59">
        <v>36500</v>
      </c>
      <c r="G288" s="56">
        <f t="shared" ref="G288:G291" si="30">F288*C288</f>
        <v>7227000</v>
      </c>
      <c r="H288" s="63"/>
      <c r="I288" s="72" t="s">
        <v>259</v>
      </c>
      <c r="J288" s="72" t="s">
        <v>546</v>
      </c>
    </row>
    <row r="289" spans="1:10" x14ac:dyDescent="0.25">
      <c r="A289" s="190"/>
      <c r="B289" s="191" t="s">
        <v>340</v>
      </c>
      <c r="C289" s="192">
        <v>8.8000000000000007</v>
      </c>
      <c r="D289" s="193" t="s">
        <v>18</v>
      </c>
      <c r="E289" s="194"/>
      <c r="F289" s="200">
        <f>$F$288</f>
        <v>36500</v>
      </c>
      <c r="G289" s="196">
        <f t="shared" si="30"/>
        <v>321200</v>
      </c>
      <c r="H289" s="63"/>
      <c r="I289" s="72"/>
      <c r="J289" s="72" t="s">
        <v>546</v>
      </c>
    </row>
    <row r="290" spans="1:10" x14ac:dyDescent="0.25">
      <c r="A290" s="33">
        <v>3</v>
      </c>
      <c r="B290" s="34" t="s">
        <v>214</v>
      </c>
      <c r="C290" s="35">
        <v>368.55</v>
      </c>
      <c r="D290" s="36" t="s">
        <v>18</v>
      </c>
      <c r="E290" s="70">
        <f t="shared" si="29"/>
        <v>8.1161794257165534E-3</v>
      </c>
      <c r="F290" s="51">
        <v>29500</v>
      </c>
      <c r="G290" s="56">
        <f t="shared" si="30"/>
        <v>10872225</v>
      </c>
      <c r="H290" s="63"/>
      <c r="I290" s="72" t="s">
        <v>288</v>
      </c>
      <c r="J290" s="72" t="s">
        <v>546</v>
      </c>
    </row>
    <row r="291" spans="1:10" x14ac:dyDescent="0.25">
      <c r="A291" s="33">
        <v>4</v>
      </c>
      <c r="B291" s="34" t="s">
        <v>215</v>
      </c>
      <c r="C291" s="35">
        <v>90.4</v>
      </c>
      <c r="D291" s="36" t="s">
        <v>17</v>
      </c>
      <c r="E291" s="70">
        <f t="shared" si="29"/>
        <v>8.5704842155829748E-3</v>
      </c>
      <c r="F291" s="66">
        <v>127000</v>
      </c>
      <c r="G291" s="56">
        <f t="shared" si="30"/>
        <v>11480800</v>
      </c>
      <c r="H291" s="63"/>
      <c r="I291" s="72"/>
      <c r="J291" s="72" t="s">
        <v>546</v>
      </c>
    </row>
    <row r="292" spans="1:10" ht="15.75" thickBot="1" x14ac:dyDescent="0.3">
      <c r="A292" s="33">
        <v>5</v>
      </c>
      <c r="B292" s="13" t="s">
        <v>216</v>
      </c>
      <c r="C292" s="11">
        <v>16</v>
      </c>
      <c r="D292" s="12" t="s">
        <v>117</v>
      </c>
      <c r="E292" s="70">
        <f t="shared" si="29"/>
        <v>6.7484127681755705E-3</v>
      </c>
      <c r="F292" s="52">
        <v>565000</v>
      </c>
      <c r="G292" s="56">
        <f>F292*C292</f>
        <v>9040000</v>
      </c>
      <c r="H292" s="63"/>
      <c r="I292" s="72"/>
      <c r="J292" s="72" t="s">
        <v>546</v>
      </c>
    </row>
    <row r="293" spans="1:10" ht="15.75" thickBot="1" x14ac:dyDescent="0.3">
      <c r="A293" s="50"/>
      <c r="B293" s="6"/>
      <c r="C293" s="7"/>
      <c r="D293" s="8"/>
      <c r="E293" s="9"/>
      <c r="F293" s="53"/>
      <c r="G293" s="89"/>
      <c r="H293" s="88">
        <f>SUM(G286:G292)</f>
        <v>88191100</v>
      </c>
      <c r="I293" s="87"/>
      <c r="J293" s="87"/>
    </row>
    <row r="294" spans="1:10" x14ac:dyDescent="0.25">
      <c r="A294" s="49" t="s">
        <v>217</v>
      </c>
      <c r="B294" s="10" t="s">
        <v>218</v>
      </c>
      <c r="C294" s="11"/>
      <c r="D294" s="12"/>
      <c r="E294" s="13"/>
      <c r="F294" s="52"/>
      <c r="G294" s="14"/>
      <c r="H294" s="63"/>
      <c r="I294" s="72"/>
      <c r="J294" s="72"/>
    </row>
    <row r="295" spans="1:10" ht="15.75" thickBot="1" x14ac:dyDescent="0.3">
      <c r="A295" s="33">
        <v>1</v>
      </c>
      <c r="B295" s="90" t="s">
        <v>221</v>
      </c>
      <c r="C295" s="91">
        <v>150</v>
      </c>
      <c r="D295" s="92" t="s">
        <v>219</v>
      </c>
      <c r="E295" s="93">
        <f t="shared" ref="E295:E304" si="31">G295/$G$327</f>
        <v>1.7524224527978045E-2</v>
      </c>
      <c r="F295" s="62">
        <v>156500</v>
      </c>
      <c r="G295" s="94">
        <f>F295*C295</f>
        <v>23475000</v>
      </c>
      <c r="H295" s="63"/>
      <c r="I295" s="72"/>
      <c r="J295" s="72" t="s">
        <v>546</v>
      </c>
    </row>
    <row r="296" spans="1:10" ht="15.75" thickBot="1" x14ac:dyDescent="0.3">
      <c r="A296" s="50"/>
      <c r="B296" s="6"/>
      <c r="C296" s="7"/>
      <c r="D296" s="8"/>
      <c r="E296" s="213"/>
      <c r="F296" s="228"/>
      <c r="G296" s="214"/>
      <c r="H296" s="215">
        <f>SUM(G295)</f>
        <v>23475000</v>
      </c>
      <c r="I296" s="87"/>
      <c r="J296" s="87"/>
    </row>
    <row r="297" spans="1:10" x14ac:dyDescent="0.25">
      <c r="A297" s="33">
        <v>2</v>
      </c>
      <c r="B297" s="42" t="s">
        <v>222</v>
      </c>
      <c r="C297" s="40">
        <v>88</v>
      </c>
      <c r="D297" s="41" t="s">
        <v>220</v>
      </c>
      <c r="E297" s="211">
        <f t="shared" si="31"/>
        <v>3.4802579893419994E-3</v>
      </c>
      <c r="F297" s="59">
        <v>52978</v>
      </c>
      <c r="G297" s="212">
        <f t="shared" ref="G297:G304" si="32">F297*C297</f>
        <v>4662064</v>
      </c>
      <c r="H297" s="63"/>
      <c r="I297" s="72" t="s">
        <v>267</v>
      </c>
      <c r="J297" s="72" t="s">
        <v>546</v>
      </c>
    </row>
    <row r="298" spans="1:10" x14ac:dyDescent="0.25">
      <c r="A298" s="33">
        <v>3</v>
      </c>
      <c r="B298" s="34" t="s">
        <v>223</v>
      </c>
      <c r="C298" s="35">
        <v>55</v>
      </c>
      <c r="D298" s="36" t="s">
        <v>220</v>
      </c>
      <c r="E298" s="70">
        <f t="shared" si="31"/>
        <v>4.3110712097581766E-3</v>
      </c>
      <c r="F298" s="51">
        <v>105000</v>
      </c>
      <c r="G298" s="56">
        <f t="shared" si="32"/>
        <v>5775000</v>
      </c>
      <c r="H298" s="63"/>
      <c r="I298" s="72" t="s">
        <v>268</v>
      </c>
      <c r="J298" s="72" t="s">
        <v>546</v>
      </c>
    </row>
    <row r="299" spans="1:10" x14ac:dyDescent="0.25">
      <c r="A299" s="33">
        <v>4</v>
      </c>
      <c r="B299" s="34" t="s">
        <v>254</v>
      </c>
      <c r="C299" s="35">
        <v>26</v>
      </c>
      <c r="D299" s="36" t="s">
        <v>220</v>
      </c>
      <c r="E299" s="70">
        <f t="shared" si="31"/>
        <v>1.0869124989450918E-3</v>
      </c>
      <c r="F299" s="51">
        <v>56000</v>
      </c>
      <c r="G299" s="56">
        <f t="shared" si="32"/>
        <v>1456000</v>
      </c>
      <c r="H299" s="63"/>
      <c r="I299" s="72"/>
      <c r="J299" s="72" t="s">
        <v>546</v>
      </c>
    </row>
    <row r="300" spans="1:10" x14ac:dyDescent="0.25">
      <c r="A300" s="33">
        <v>5</v>
      </c>
      <c r="B300" s="34" t="s">
        <v>224</v>
      </c>
      <c r="C300" s="35">
        <v>7</v>
      </c>
      <c r="D300" s="36" t="s">
        <v>220</v>
      </c>
      <c r="E300" s="70">
        <f t="shared" si="31"/>
        <v>1.254129806475106E-3</v>
      </c>
      <c r="F300" s="51">
        <v>240000</v>
      </c>
      <c r="G300" s="56">
        <f t="shared" si="32"/>
        <v>1680000</v>
      </c>
      <c r="H300" s="63"/>
      <c r="I300" s="72"/>
      <c r="J300" s="72" t="s">
        <v>546</v>
      </c>
    </row>
    <row r="301" spans="1:10" x14ac:dyDescent="0.25">
      <c r="A301" s="33">
        <v>6</v>
      </c>
      <c r="B301" s="34" t="s">
        <v>225</v>
      </c>
      <c r="C301" s="35">
        <v>26</v>
      </c>
      <c r="D301" s="36" t="s">
        <v>220</v>
      </c>
      <c r="E301" s="70">
        <f t="shared" si="31"/>
        <v>5.0463794593879263E-3</v>
      </c>
      <c r="F301" s="51">
        <v>260000</v>
      </c>
      <c r="G301" s="56">
        <f t="shared" si="32"/>
        <v>6760000</v>
      </c>
      <c r="H301" s="63"/>
      <c r="I301" s="72"/>
      <c r="J301" s="72" t="s">
        <v>546</v>
      </c>
    </row>
    <row r="302" spans="1:10" x14ac:dyDescent="0.25">
      <c r="A302" s="33">
        <v>7</v>
      </c>
      <c r="B302" s="34" t="s">
        <v>226</v>
      </c>
      <c r="C302" s="35">
        <v>9</v>
      </c>
      <c r="D302" s="36" t="s">
        <v>220</v>
      </c>
      <c r="E302" s="70">
        <f t="shared" si="31"/>
        <v>4.3478440872980365E-4</v>
      </c>
      <c r="F302" s="51">
        <v>64714</v>
      </c>
      <c r="G302" s="56">
        <f t="shared" si="32"/>
        <v>582426</v>
      </c>
      <c r="H302" s="63"/>
      <c r="I302" s="72" t="s">
        <v>267</v>
      </c>
      <c r="J302" s="72" t="s">
        <v>546</v>
      </c>
    </row>
    <row r="303" spans="1:10" x14ac:dyDescent="0.25">
      <c r="A303" s="33">
        <v>8</v>
      </c>
      <c r="B303" s="34" t="s">
        <v>227</v>
      </c>
      <c r="C303" s="35">
        <v>120</v>
      </c>
      <c r="D303" s="36" t="s">
        <v>17</v>
      </c>
      <c r="E303" s="70">
        <f t="shared" si="31"/>
        <v>8.4295439135219623E-4</v>
      </c>
      <c r="F303" s="58">
        <v>9410</v>
      </c>
      <c r="G303" s="56">
        <f t="shared" si="32"/>
        <v>1129200</v>
      </c>
      <c r="H303" s="63"/>
      <c r="I303" s="72"/>
      <c r="J303" s="72" t="s">
        <v>546</v>
      </c>
    </row>
    <row r="304" spans="1:10" ht="15.75" thickBot="1" x14ac:dyDescent="0.3">
      <c r="A304" s="33">
        <v>9</v>
      </c>
      <c r="B304" s="13" t="s">
        <v>228</v>
      </c>
      <c r="C304" s="11">
        <v>5</v>
      </c>
      <c r="D304" s="12" t="s">
        <v>220</v>
      </c>
      <c r="E304" s="70">
        <f t="shared" si="31"/>
        <v>3.1345780103505774E-3</v>
      </c>
      <c r="F304" s="60">
        <v>839800</v>
      </c>
      <c r="G304" s="56">
        <f t="shared" si="32"/>
        <v>4199000</v>
      </c>
      <c r="H304" s="63"/>
      <c r="I304" s="72"/>
      <c r="J304" s="72" t="s">
        <v>546</v>
      </c>
    </row>
    <row r="305" spans="1:10" ht="15.75" thickBot="1" x14ac:dyDescent="0.3">
      <c r="A305" s="50"/>
      <c r="B305" s="6"/>
      <c r="C305" s="7"/>
      <c r="D305" s="8"/>
      <c r="E305" s="9"/>
      <c r="F305" s="53"/>
      <c r="G305" s="89"/>
      <c r="H305" s="88">
        <f>SUM(G297:G304)</f>
        <v>26243690</v>
      </c>
      <c r="I305" s="87"/>
      <c r="J305" s="87"/>
    </row>
    <row r="306" spans="1:10" x14ac:dyDescent="0.25">
      <c r="A306" s="49" t="s">
        <v>229</v>
      </c>
      <c r="B306" s="10" t="s">
        <v>230</v>
      </c>
      <c r="C306" s="11"/>
      <c r="D306" s="12"/>
      <c r="E306" s="13"/>
      <c r="F306" s="52"/>
      <c r="G306" s="14"/>
      <c r="H306" s="63"/>
      <c r="I306" s="72"/>
      <c r="J306" s="72"/>
    </row>
    <row r="307" spans="1:10" x14ac:dyDescent="0.25">
      <c r="A307" s="33">
        <v>1</v>
      </c>
      <c r="B307" s="34" t="s">
        <v>231</v>
      </c>
      <c r="C307" s="35">
        <v>79.48</v>
      </c>
      <c r="D307" s="36" t="s">
        <v>18</v>
      </c>
      <c r="E307" s="70">
        <f t="shared" ref="E307:E324" si="33">G307/$G$327</f>
        <v>1.3231099318545856E-2</v>
      </c>
      <c r="F307" s="51">
        <v>223000</v>
      </c>
      <c r="G307" s="56">
        <f>F307*C307</f>
        <v>17724040</v>
      </c>
      <c r="H307" s="63"/>
      <c r="I307" s="72"/>
      <c r="J307" s="72" t="s">
        <v>551</v>
      </c>
    </row>
    <row r="308" spans="1:10" ht="15.75" thickBot="1" x14ac:dyDescent="0.3">
      <c r="A308" s="33">
        <v>2</v>
      </c>
      <c r="B308" s="90" t="s">
        <v>232</v>
      </c>
      <c r="C308" s="91">
        <v>9.1</v>
      </c>
      <c r="D308" s="92" t="s">
        <v>18</v>
      </c>
      <c r="E308" s="93">
        <f t="shared" si="33"/>
        <v>1.5148842954047219E-3</v>
      </c>
      <c r="F308" s="58">
        <f>$F$307</f>
        <v>223000</v>
      </c>
      <c r="G308" s="94">
        <f>F308*C308</f>
        <v>2029300</v>
      </c>
      <c r="H308" s="63"/>
      <c r="I308" s="72"/>
      <c r="J308" s="72" t="s">
        <v>546</v>
      </c>
    </row>
    <row r="309" spans="1:10" ht="15.75" thickBot="1" x14ac:dyDescent="0.3">
      <c r="A309" s="50"/>
      <c r="B309" s="6"/>
      <c r="C309" s="7"/>
      <c r="D309" s="8"/>
      <c r="E309" s="213"/>
      <c r="F309" s="53"/>
      <c r="G309" s="214"/>
      <c r="H309" s="215">
        <f>SUM(G307:G308)</f>
        <v>19753340</v>
      </c>
      <c r="I309" s="87"/>
      <c r="J309" s="87"/>
    </row>
    <row r="310" spans="1:10" x14ac:dyDescent="0.25">
      <c r="A310" s="33">
        <v>3</v>
      </c>
      <c r="B310" s="42" t="s">
        <v>233</v>
      </c>
      <c r="C310" s="40">
        <v>101.84</v>
      </c>
      <c r="D310" s="41" t="s">
        <v>18</v>
      </c>
      <c r="E310" s="211">
        <f t="shared" si="33"/>
        <v>1.6953386444397457E-2</v>
      </c>
      <c r="F310" s="59">
        <f>$F$307</f>
        <v>223000</v>
      </c>
      <c r="G310" s="212">
        <f t="shared" ref="G310:G325" si="34">F310*C310</f>
        <v>22710320</v>
      </c>
      <c r="H310" s="63"/>
      <c r="I310" s="72"/>
      <c r="J310" s="72" t="s">
        <v>551</v>
      </c>
    </row>
    <row r="311" spans="1:10" ht="15.75" thickBot="1" x14ac:dyDescent="0.3">
      <c r="A311" s="33">
        <v>4</v>
      </c>
      <c r="B311" s="90" t="s">
        <v>232</v>
      </c>
      <c r="C311" s="91">
        <v>8.8800000000000008</v>
      </c>
      <c r="D311" s="92" t="s">
        <v>18</v>
      </c>
      <c r="E311" s="93">
        <f t="shared" si="33"/>
        <v>1.4782607190323002E-3</v>
      </c>
      <c r="F311" s="58">
        <f>$F$307</f>
        <v>223000</v>
      </c>
      <c r="G311" s="94">
        <f t="shared" si="34"/>
        <v>1980240.0000000002</v>
      </c>
      <c r="H311" s="63"/>
      <c r="I311" s="72"/>
      <c r="J311" s="72" t="s">
        <v>546</v>
      </c>
    </row>
    <row r="312" spans="1:10" ht="15.75" thickBot="1" x14ac:dyDescent="0.3">
      <c r="A312" s="50"/>
      <c r="B312" s="6"/>
      <c r="C312" s="7"/>
      <c r="D312" s="8"/>
      <c r="E312" s="213"/>
      <c r="F312" s="53"/>
      <c r="G312" s="214"/>
      <c r="H312" s="215">
        <f>SUM(G310:G311)</f>
        <v>24690560</v>
      </c>
      <c r="I312" s="87"/>
      <c r="J312" s="87"/>
    </row>
    <row r="313" spans="1:10" x14ac:dyDescent="0.25">
      <c r="A313" s="33">
        <v>5</v>
      </c>
      <c r="B313" s="42" t="s">
        <v>234</v>
      </c>
      <c r="C313" s="40">
        <v>86.85</v>
      </c>
      <c r="D313" s="41" t="s">
        <v>18</v>
      </c>
      <c r="E313" s="211">
        <f t="shared" si="33"/>
        <v>1.4457989127021988E-2</v>
      </c>
      <c r="F313" s="59">
        <f>$F$307</f>
        <v>223000</v>
      </c>
      <c r="G313" s="212">
        <f t="shared" si="34"/>
        <v>19367550</v>
      </c>
      <c r="H313" s="63"/>
      <c r="I313" s="72"/>
      <c r="J313" s="72" t="s">
        <v>551</v>
      </c>
    </row>
    <row r="314" spans="1:10" ht="15.75" thickBot="1" x14ac:dyDescent="0.3">
      <c r="A314" s="33">
        <v>6</v>
      </c>
      <c r="B314" s="90" t="s">
        <v>232</v>
      </c>
      <c r="C314" s="91">
        <v>11.03</v>
      </c>
      <c r="D314" s="92" t="s">
        <v>18</v>
      </c>
      <c r="E314" s="93">
        <f t="shared" si="33"/>
        <v>1.836172942671877E-3</v>
      </c>
      <c r="F314" s="58">
        <f>$F$307</f>
        <v>223000</v>
      </c>
      <c r="G314" s="94">
        <f t="shared" si="34"/>
        <v>2459690</v>
      </c>
      <c r="H314" s="63"/>
      <c r="I314" s="72"/>
      <c r="J314" s="72" t="s">
        <v>546</v>
      </c>
    </row>
    <row r="315" spans="1:10" ht="15.75" thickBot="1" x14ac:dyDescent="0.3">
      <c r="A315" s="50"/>
      <c r="B315" s="6"/>
      <c r="C315" s="7"/>
      <c r="D315" s="8"/>
      <c r="E315" s="213"/>
      <c r="F315" s="53"/>
      <c r="G315" s="214"/>
      <c r="H315" s="215">
        <f>SUM(G313:G314)</f>
        <v>21827240</v>
      </c>
      <c r="I315" s="87"/>
      <c r="J315" s="87"/>
    </row>
    <row r="316" spans="1:10" x14ac:dyDescent="0.25">
      <c r="A316" s="33">
        <v>7</v>
      </c>
      <c r="B316" s="42" t="s">
        <v>235</v>
      </c>
      <c r="C316" s="40">
        <v>26.49</v>
      </c>
      <c r="D316" s="41" t="s">
        <v>18</v>
      </c>
      <c r="E316" s="211">
        <f t="shared" si="33"/>
        <v>3.796788408402921E-3</v>
      </c>
      <c r="F316" s="59">
        <v>192000</v>
      </c>
      <c r="G316" s="212">
        <f>F316*C316</f>
        <v>5086080</v>
      </c>
      <c r="H316" s="63"/>
      <c r="I316" s="72" t="s">
        <v>270</v>
      </c>
      <c r="J316" s="72" t="s">
        <v>551</v>
      </c>
    </row>
    <row r="317" spans="1:10" x14ac:dyDescent="0.25">
      <c r="A317" s="33">
        <v>8</v>
      </c>
      <c r="B317" s="34" t="s">
        <v>232</v>
      </c>
      <c r="C317" s="35">
        <v>3.4</v>
      </c>
      <c r="D317" s="36" t="s">
        <v>18</v>
      </c>
      <c r="E317" s="70">
        <f t="shared" si="33"/>
        <v>5.6600072575561033E-4</v>
      </c>
      <c r="F317" s="51">
        <f>$F$307</f>
        <v>223000</v>
      </c>
      <c r="G317" s="56">
        <f t="shared" si="34"/>
        <v>758200</v>
      </c>
      <c r="H317" s="63"/>
      <c r="I317" s="72"/>
      <c r="J317" s="72" t="s">
        <v>546</v>
      </c>
    </row>
    <row r="318" spans="1:10" x14ac:dyDescent="0.25">
      <c r="A318" s="33">
        <v>9</v>
      </c>
      <c r="B318" s="34" t="s">
        <v>236</v>
      </c>
      <c r="C318" s="35">
        <v>19.600000000000001</v>
      </c>
      <c r="D318" s="36" t="s">
        <v>18</v>
      </c>
      <c r="E318" s="70">
        <f t="shared" si="33"/>
        <v>2.8092507665042378E-3</v>
      </c>
      <c r="F318" s="51">
        <f>$F$316</f>
        <v>192000</v>
      </c>
      <c r="G318" s="56">
        <f t="shared" si="34"/>
        <v>3763200.0000000005</v>
      </c>
      <c r="H318" s="63"/>
      <c r="I318" s="72"/>
      <c r="J318" s="72" t="s">
        <v>546</v>
      </c>
    </row>
    <row r="319" spans="1:10" x14ac:dyDescent="0.25">
      <c r="A319" s="33">
        <v>10</v>
      </c>
      <c r="B319" s="34" t="s">
        <v>237</v>
      </c>
      <c r="C319" s="35">
        <v>2.04</v>
      </c>
      <c r="D319" s="36" t="s">
        <v>18</v>
      </c>
      <c r="E319" s="70">
        <f t="shared" si="33"/>
        <v>3.3990500983493874E-4</v>
      </c>
      <c r="F319" s="66">
        <v>223200</v>
      </c>
      <c r="G319" s="56">
        <f t="shared" si="34"/>
        <v>455328</v>
      </c>
      <c r="H319" s="63"/>
      <c r="I319" s="72"/>
      <c r="J319" s="72" t="s">
        <v>546</v>
      </c>
    </row>
    <row r="320" spans="1:10" x14ac:dyDescent="0.25">
      <c r="A320" s="33">
        <v>11</v>
      </c>
      <c r="B320" s="34" t="s">
        <v>238</v>
      </c>
      <c r="C320" s="35">
        <v>6.99</v>
      </c>
      <c r="D320" s="36" t="s">
        <v>18</v>
      </c>
      <c r="E320" s="70">
        <f t="shared" si="33"/>
        <v>1.164674518993246E-3</v>
      </c>
      <c r="F320" s="66">
        <v>223200</v>
      </c>
      <c r="G320" s="56">
        <f t="shared" si="34"/>
        <v>1560168</v>
      </c>
      <c r="H320" s="63"/>
      <c r="I320" s="72"/>
      <c r="J320" s="72" t="s">
        <v>546</v>
      </c>
    </row>
    <row r="321" spans="1:10" x14ac:dyDescent="0.25">
      <c r="A321" s="33">
        <v>12</v>
      </c>
      <c r="B321" s="34" t="s">
        <v>239</v>
      </c>
      <c r="C321" s="35">
        <v>16.47</v>
      </c>
      <c r="D321" s="36" t="s">
        <v>18</v>
      </c>
      <c r="E321" s="70">
        <f t="shared" si="33"/>
        <v>1.7750835706179294E-3</v>
      </c>
      <c r="F321" s="51">
        <v>144375</v>
      </c>
      <c r="G321" s="56">
        <f t="shared" si="34"/>
        <v>2377856.25</v>
      </c>
      <c r="H321" s="63"/>
      <c r="I321" s="72"/>
      <c r="J321" s="72" t="s">
        <v>546</v>
      </c>
    </row>
    <row r="322" spans="1:10" x14ac:dyDescent="0.25">
      <c r="A322" s="33">
        <v>13</v>
      </c>
      <c r="B322" s="34" t="s">
        <v>240</v>
      </c>
      <c r="C322" s="35">
        <v>99.36</v>
      </c>
      <c r="D322" s="36" t="s">
        <v>18</v>
      </c>
      <c r="E322" s="70">
        <f t="shared" si="33"/>
        <v>1.0903404537494572E-2</v>
      </c>
      <c r="F322" s="51">
        <v>147000</v>
      </c>
      <c r="G322" s="56">
        <f t="shared" si="34"/>
        <v>14605920</v>
      </c>
      <c r="H322" s="63"/>
      <c r="I322" s="72"/>
      <c r="J322" s="72" t="s">
        <v>546</v>
      </c>
    </row>
    <row r="323" spans="1:10" x14ac:dyDescent="0.25">
      <c r="A323" s="33">
        <v>14</v>
      </c>
      <c r="B323" s="34" t="s">
        <v>241</v>
      </c>
      <c r="C323" s="35">
        <v>1.7</v>
      </c>
      <c r="D323" s="36" t="s">
        <v>18</v>
      </c>
      <c r="E323" s="70">
        <f t="shared" si="33"/>
        <v>2.4365950525802061E-4</v>
      </c>
      <c r="F323" s="51">
        <f>$F$316</f>
        <v>192000</v>
      </c>
      <c r="G323" s="56">
        <f t="shared" si="34"/>
        <v>326400</v>
      </c>
      <c r="H323" s="63"/>
      <c r="I323" s="72"/>
      <c r="J323" s="72" t="s">
        <v>546</v>
      </c>
    </row>
    <row r="324" spans="1:10" x14ac:dyDescent="0.25">
      <c r="A324" s="33">
        <v>15</v>
      </c>
      <c r="B324" s="34" t="s">
        <v>242</v>
      </c>
      <c r="C324" s="35">
        <v>17.28</v>
      </c>
      <c r="D324" s="36" t="s">
        <v>18</v>
      </c>
      <c r="E324" s="70">
        <f t="shared" si="33"/>
        <v>2.8766154532520434E-3</v>
      </c>
      <c r="F324" s="51">
        <f>$F$310</f>
        <v>223000</v>
      </c>
      <c r="G324" s="56">
        <f t="shared" si="34"/>
        <v>3853440.0000000005</v>
      </c>
      <c r="H324" s="63"/>
      <c r="I324" s="72"/>
      <c r="J324" s="72" t="s">
        <v>546</v>
      </c>
    </row>
    <row r="325" spans="1:10" ht="15.75" thickBot="1" x14ac:dyDescent="0.3">
      <c r="A325" s="33">
        <v>16</v>
      </c>
      <c r="B325" s="519" t="s">
        <v>243</v>
      </c>
      <c r="C325" s="520">
        <v>122</v>
      </c>
      <c r="D325" s="521" t="s">
        <v>18</v>
      </c>
      <c r="E325" s="522">
        <f>G325/$G$327</f>
        <v>1.5328252194910179E-2</v>
      </c>
      <c r="F325" s="523">
        <v>168306</v>
      </c>
      <c r="G325" s="524">
        <f t="shared" si="34"/>
        <v>20533332</v>
      </c>
      <c r="H325" s="490"/>
      <c r="I325" s="236"/>
      <c r="J325" s="491" t="s">
        <v>548</v>
      </c>
    </row>
    <row r="326" spans="1:10" ht="15.75" thickBot="1" x14ac:dyDescent="0.3">
      <c r="A326" s="23"/>
      <c r="B326" s="6"/>
      <c r="C326" s="7"/>
      <c r="D326" s="8"/>
      <c r="E326" s="9"/>
      <c r="F326" s="53"/>
      <c r="G326" s="89"/>
      <c r="H326" s="88">
        <f>SUM(G316:G325)</f>
        <v>53319924.25</v>
      </c>
      <c r="I326" s="87"/>
      <c r="J326" s="87"/>
    </row>
    <row r="327" spans="1:10" ht="16.5" thickTop="1" thickBot="1" x14ac:dyDescent="0.3">
      <c r="A327" s="15"/>
      <c r="B327" s="95" t="s">
        <v>244</v>
      </c>
      <c r="C327" s="96"/>
      <c r="D327" s="97"/>
      <c r="E327" s="98">
        <f>SUM(E10:E326)</f>
        <v>0.96982959836113025</v>
      </c>
      <c r="F327" s="99"/>
      <c r="G327" s="100">
        <f>SUM(G9:G326)</f>
        <v>1339574254.0573668</v>
      </c>
      <c r="H327" s="74">
        <f>SUM(H8:H326)</f>
        <v>1339574254.0573668</v>
      </c>
    </row>
    <row r="328" spans="1:10" ht="16.5" thickTop="1" thickBot="1" x14ac:dyDescent="0.3">
      <c r="A328" s="15"/>
      <c r="B328" s="16" t="s">
        <v>245</v>
      </c>
      <c r="C328" s="17"/>
      <c r="D328" s="4"/>
      <c r="E328" s="16"/>
      <c r="F328" s="54"/>
      <c r="G328" s="57">
        <f>ROUNDDOWN(G327,-6)</f>
        <v>1339000000</v>
      </c>
      <c r="H328" s="63"/>
    </row>
    <row r="329" spans="1:10" ht="15.75" thickTop="1" x14ac:dyDescent="0.25">
      <c r="A329" s="18"/>
      <c r="B329" s="19"/>
      <c r="C329" s="20"/>
      <c r="D329" s="21"/>
      <c r="E329" s="19"/>
      <c r="F329" s="19"/>
      <c r="G329" s="22"/>
    </row>
    <row r="330" spans="1:10" x14ac:dyDescent="0.25">
      <c r="A330" s="23"/>
      <c r="B330" s="2" t="s">
        <v>246</v>
      </c>
      <c r="C330" s="24"/>
      <c r="D330" s="361"/>
      <c r="E330" s="25"/>
      <c r="F330" s="587" t="s">
        <v>277</v>
      </c>
      <c r="G330" s="588"/>
    </row>
    <row r="331" spans="1:10" x14ac:dyDescent="0.25">
      <c r="A331" s="23"/>
      <c r="B331" s="84" t="s">
        <v>278</v>
      </c>
      <c r="C331" s="24"/>
      <c r="D331" s="361"/>
      <c r="E331" s="25"/>
      <c r="F331" s="587" t="s">
        <v>247</v>
      </c>
      <c r="G331" s="588"/>
    </row>
    <row r="332" spans="1:10" x14ac:dyDescent="0.25">
      <c r="A332" s="23"/>
      <c r="B332" s="84" t="s">
        <v>279</v>
      </c>
      <c r="C332" s="24"/>
      <c r="D332" s="361"/>
      <c r="E332" s="25"/>
      <c r="F332" s="587" t="s">
        <v>275</v>
      </c>
      <c r="G332" s="588"/>
    </row>
    <row r="333" spans="1:10" x14ac:dyDescent="0.25">
      <c r="A333" s="23"/>
      <c r="B333" s="84" t="s">
        <v>56</v>
      </c>
      <c r="C333" s="24"/>
      <c r="D333" s="361"/>
      <c r="E333" s="25"/>
      <c r="F333" s="25"/>
      <c r="G333" s="26"/>
    </row>
    <row r="334" spans="1:10" x14ac:dyDescent="0.25">
      <c r="A334" s="23"/>
      <c r="B334" s="25"/>
      <c r="C334" s="24"/>
      <c r="D334" s="361"/>
      <c r="E334" s="25"/>
      <c r="F334" s="25"/>
      <c r="G334" s="26"/>
    </row>
    <row r="335" spans="1:10" x14ac:dyDescent="0.25">
      <c r="A335" s="23"/>
      <c r="B335" s="25"/>
      <c r="C335" s="24"/>
      <c r="D335" s="361"/>
      <c r="E335" s="25"/>
      <c r="F335" s="589" t="s">
        <v>276</v>
      </c>
      <c r="G335" s="590"/>
    </row>
    <row r="336" spans="1:10" x14ac:dyDescent="0.25">
      <c r="A336" s="23"/>
      <c r="B336" s="25"/>
      <c r="C336" s="24"/>
      <c r="D336" s="361"/>
      <c r="E336" s="25"/>
      <c r="F336" s="25"/>
      <c r="G336" s="26"/>
    </row>
    <row r="337" spans="1:7" ht="15.75" thickBot="1" x14ac:dyDescent="0.3">
      <c r="A337" s="27"/>
      <c r="B337" s="28"/>
      <c r="C337" s="29"/>
      <c r="D337" s="30"/>
      <c r="E337" s="28"/>
      <c r="F337" s="28"/>
      <c r="G337" s="31"/>
    </row>
    <row r="338" spans="1:7" ht="15.75" thickTop="1" x14ac:dyDescent="0.25"/>
  </sheetData>
  <mergeCells count="4">
    <mergeCell ref="F330:G330"/>
    <mergeCell ref="F331:G331"/>
    <mergeCell ref="F335:G335"/>
    <mergeCell ref="F332:G332"/>
  </mergeCells>
  <pageMargins left="0.7" right="0.7" top="0.75" bottom="0.75" header="0.3" footer="0.3"/>
  <pageSetup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15" sqref="G15"/>
    </sheetView>
  </sheetViews>
  <sheetFormatPr defaultRowHeight="15" x14ac:dyDescent="0.25"/>
  <cols>
    <col min="2" max="2" width="29.140625" bestFit="1" customWidth="1"/>
  </cols>
  <sheetData>
    <row r="1" spans="1:7" ht="15.75" thickBot="1" x14ac:dyDescent="0.3"/>
    <row r="2" spans="1:7" ht="15.75" thickBot="1" x14ac:dyDescent="0.3">
      <c r="A2" s="319"/>
      <c r="B2" s="320" t="s">
        <v>482</v>
      </c>
      <c r="C2" s="321"/>
      <c r="D2" s="322"/>
      <c r="E2" s="321"/>
      <c r="F2" s="322"/>
      <c r="G2" s="323"/>
    </row>
    <row r="3" spans="1:7" x14ac:dyDescent="0.25">
      <c r="A3" s="324"/>
      <c r="B3" s="143" t="s">
        <v>483</v>
      </c>
      <c r="C3" s="325">
        <v>1</v>
      </c>
      <c r="D3" s="143" t="s">
        <v>18</v>
      </c>
      <c r="E3" s="326">
        <v>462000</v>
      </c>
      <c r="F3" s="327">
        <f t="shared" ref="F3:F6" si="0">SUM(C3*E3)</f>
        <v>462000</v>
      </c>
      <c r="G3" s="328"/>
    </row>
    <row r="4" spans="1:7" x14ac:dyDescent="0.25">
      <c r="A4" s="324"/>
      <c r="B4" s="143" t="s">
        <v>484</v>
      </c>
      <c r="C4" s="325">
        <v>1</v>
      </c>
      <c r="D4" s="143" t="s">
        <v>18</v>
      </c>
      <c r="E4" s="326">
        <v>221500</v>
      </c>
      <c r="F4" s="327">
        <f t="shared" si="0"/>
        <v>221500</v>
      </c>
      <c r="G4" s="328"/>
    </row>
    <row r="5" spans="1:7" x14ac:dyDescent="0.25">
      <c r="A5" s="324"/>
      <c r="B5" s="143" t="s">
        <v>485</v>
      </c>
      <c r="C5" s="325">
        <v>1</v>
      </c>
      <c r="D5" s="143" t="s">
        <v>18</v>
      </c>
      <c r="E5" s="326">
        <v>250000</v>
      </c>
      <c r="F5" s="327">
        <f t="shared" si="0"/>
        <v>250000</v>
      </c>
      <c r="G5" s="328"/>
    </row>
    <row r="6" spans="1:7" x14ac:dyDescent="0.25">
      <c r="A6" s="324"/>
      <c r="B6" s="143" t="s">
        <v>486</v>
      </c>
      <c r="C6" s="325">
        <v>1</v>
      </c>
      <c r="D6" s="143" t="s">
        <v>18</v>
      </c>
      <c r="E6" s="326">
        <v>82000</v>
      </c>
      <c r="F6" s="327">
        <f t="shared" si="0"/>
        <v>82000</v>
      </c>
      <c r="G6" s="328"/>
    </row>
    <row r="7" spans="1:7" x14ac:dyDescent="0.25">
      <c r="A7" s="324"/>
      <c r="B7" s="143"/>
      <c r="C7" s="325"/>
      <c r="D7" s="143"/>
      <c r="E7" s="325"/>
      <c r="F7" s="143"/>
      <c r="G7" s="329">
        <f>SUM(F3:F6)</f>
        <v>1015500</v>
      </c>
    </row>
    <row r="8" spans="1:7" ht="15.75" thickBot="1" x14ac:dyDescent="0.3">
      <c r="A8" s="330"/>
      <c r="B8" s="331"/>
      <c r="C8" s="332"/>
      <c r="D8" s="331"/>
      <c r="E8" s="332"/>
      <c r="F8" s="331"/>
      <c r="G8" s="333"/>
    </row>
    <row r="9" spans="1:7" ht="15.75" thickBot="1" x14ac:dyDescent="0.3"/>
    <row r="10" spans="1:7" ht="15.75" thickBot="1" x14ac:dyDescent="0.3">
      <c r="A10" s="319"/>
      <c r="B10" s="320" t="s">
        <v>487</v>
      </c>
      <c r="C10" s="321"/>
      <c r="D10" s="322"/>
      <c r="E10" s="321"/>
      <c r="F10" s="322"/>
      <c r="G10" s="323"/>
    </row>
    <row r="11" spans="1:7" x14ac:dyDescent="0.25">
      <c r="A11" s="324"/>
      <c r="B11" s="143" t="s">
        <v>488</v>
      </c>
      <c r="C11" s="325">
        <v>1</v>
      </c>
      <c r="D11" s="143" t="s">
        <v>310</v>
      </c>
      <c r="E11" s="326">
        <v>85000</v>
      </c>
      <c r="F11" s="327">
        <f t="shared" ref="F11:F14" si="1">SUM(C11*E11)</f>
        <v>85000</v>
      </c>
      <c r="G11" s="328"/>
    </row>
    <row r="12" spans="1:7" x14ac:dyDescent="0.25">
      <c r="A12" s="324"/>
      <c r="B12" s="143" t="s">
        <v>489</v>
      </c>
      <c r="C12" s="325">
        <v>1</v>
      </c>
      <c r="D12" s="143" t="s">
        <v>310</v>
      </c>
      <c r="E12" s="326">
        <v>275000</v>
      </c>
      <c r="F12" s="327">
        <f t="shared" si="1"/>
        <v>275000</v>
      </c>
      <c r="G12" s="328"/>
    </row>
    <row r="13" spans="1:7" x14ac:dyDescent="0.25">
      <c r="A13" s="324"/>
      <c r="B13" s="143" t="s">
        <v>490</v>
      </c>
      <c r="C13" s="325">
        <v>1</v>
      </c>
      <c r="D13" s="143" t="s">
        <v>310</v>
      </c>
      <c r="E13" s="326">
        <v>44000</v>
      </c>
      <c r="F13" s="327">
        <f t="shared" si="1"/>
        <v>44000</v>
      </c>
      <c r="G13" s="328"/>
    </row>
    <row r="14" spans="1:7" x14ac:dyDescent="0.25">
      <c r="A14" s="324"/>
      <c r="B14" s="143" t="s">
        <v>491</v>
      </c>
      <c r="C14" s="325">
        <v>1</v>
      </c>
      <c r="D14" s="143" t="s">
        <v>310</v>
      </c>
      <c r="E14" s="326">
        <v>550000</v>
      </c>
      <c r="F14" s="327">
        <f t="shared" si="1"/>
        <v>550000</v>
      </c>
      <c r="G14" s="328"/>
    </row>
    <row r="15" spans="1:7" x14ac:dyDescent="0.25">
      <c r="A15" s="324"/>
      <c r="B15" s="143"/>
      <c r="C15" s="325"/>
      <c r="D15" s="143"/>
      <c r="E15" s="325"/>
      <c r="F15" s="143"/>
      <c r="G15" s="329">
        <f>SUM(F11:F14)</f>
        <v>954000</v>
      </c>
    </row>
    <row r="16" spans="1:7" ht="15.75" thickBot="1" x14ac:dyDescent="0.3">
      <c r="A16" s="330"/>
      <c r="B16" s="331"/>
      <c r="C16" s="332"/>
      <c r="D16" s="331"/>
      <c r="E16" s="332"/>
      <c r="F16" s="331"/>
      <c r="G16" s="3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topLeftCell="A34" zoomScale="75" zoomScaleNormal="75" workbookViewId="0">
      <selection activeCell="F49" sqref="F49"/>
    </sheetView>
  </sheetViews>
  <sheetFormatPr defaultRowHeight="15" x14ac:dyDescent="0.25"/>
  <cols>
    <col min="2" max="2" width="40.140625" bestFit="1" customWidth="1"/>
    <col min="3" max="3" width="13.85546875" bestFit="1" customWidth="1"/>
    <col min="4" max="4" width="16.85546875" bestFit="1" customWidth="1"/>
    <col min="5" max="5" width="13.28515625" bestFit="1" customWidth="1"/>
    <col min="6" max="6" width="15" bestFit="1" customWidth="1"/>
    <col min="7" max="39" width="4.28515625" customWidth="1"/>
  </cols>
  <sheetData>
    <row r="1" spans="1:39" ht="15.75" x14ac:dyDescent="0.25">
      <c r="A1" s="593" t="s">
        <v>397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  <c r="AG1" s="594"/>
      <c r="AH1" s="594"/>
      <c r="AI1" s="594"/>
      <c r="AJ1" s="594"/>
      <c r="AK1" s="594"/>
      <c r="AL1" s="594"/>
      <c r="AM1" s="594"/>
    </row>
    <row r="2" spans="1:39" x14ac:dyDescent="0.25">
      <c r="A2" s="1" t="s">
        <v>249</v>
      </c>
      <c r="B2" s="2"/>
    </row>
    <row r="3" spans="1:39" x14ac:dyDescent="0.25">
      <c r="A3" s="1" t="s">
        <v>250</v>
      </c>
      <c r="B3" s="2"/>
    </row>
    <row r="4" spans="1:39" x14ac:dyDescent="0.25">
      <c r="A4" s="1" t="s">
        <v>251</v>
      </c>
      <c r="B4" s="2"/>
    </row>
    <row r="5" spans="1:39" ht="15.75" thickBot="1" x14ac:dyDescent="0.3"/>
    <row r="6" spans="1:39" x14ac:dyDescent="0.25">
      <c r="A6" s="244" t="s">
        <v>1</v>
      </c>
      <c r="B6" s="245" t="s">
        <v>345</v>
      </c>
      <c r="C6" s="245" t="s">
        <v>346</v>
      </c>
      <c r="D6" s="245" t="s">
        <v>347</v>
      </c>
      <c r="E6" s="245" t="s">
        <v>393</v>
      </c>
      <c r="F6" s="246" t="s">
        <v>347</v>
      </c>
      <c r="G6" s="592" t="s">
        <v>348</v>
      </c>
      <c r="H6" s="591"/>
      <c r="I6" s="591" t="s">
        <v>349</v>
      </c>
      <c r="J6" s="591"/>
      <c r="K6" s="591"/>
      <c r="L6" s="591"/>
      <c r="M6" s="591" t="s">
        <v>350</v>
      </c>
      <c r="N6" s="591"/>
      <c r="O6" s="591"/>
      <c r="P6" s="591"/>
      <c r="Q6" s="591" t="s">
        <v>351</v>
      </c>
      <c r="R6" s="591"/>
      <c r="S6" s="591"/>
      <c r="T6" s="591"/>
      <c r="U6" s="591" t="s">
        <v>352</v>
      </c>
      <c r="V6" s="591"/>
      <c r="W6" s="591"/>
      <c r="X6" s="591"/>
      <c r="Y6" s="591" t="s">
        <v>353</v>
      </c>
      <c r="Z6" s="591"/>
      <c r="AA6" s="591"/>
      <c r="AB6" s="591"/>
      <c r="AC6" s="591" t="s">
        <v>354</v>
      </c>
      <c r="AD6" s="591"/>
      <c r="AE6" s="591"/>
      <c r="AF6" s="591"/>
      <c r="AG6" s="591" t="s">
        <v>355</v>
      </c>
      <c r="AH6" s="591"/>
      <c r="AI6" s="591"/>
      <c r="AJ6" s="591"/>
      <c r="AK6" s="591" t="s">
        <v>356</v>
      </c>
      <c r="AL6" s="591"/>
      <c r="AM6" s="595"/>
    </row>
    <row r="7" spans="1:39" ht="15.75" thickBot="1" x14ac:dyDescent="0.3">
      <c r="A7" s="263"/>
      <c r="B7" s="264"/>
      <c r="C7" s="264"/>
      <c r="D7" s="264"/>
      <c r="E7" s="265">
        <v>0.03</v>
      </c>
      <c r="F7" s="266" t="s">
        <v>394</v>
      </c>
      <c r="G7" s="263">
        <v>3</v>
      </c>
      <c r="H7" s="264">
        <v>4</v>
      </c>
      <c r="I7" s="264">
        <v>1</v>
      </c>
      <c r="J7" s="264">
        <v>2</v>
      </c>
      <c r="K7" s="264">
        <v>3</v>
      </c>
      <c r="L7" s="264">
        <v>4</v>
      </c>
      <c r="M7" s="264">
        <v>1</v>
      </c>
      <c r="N7" s="264">
        <v>2</v>
      </c>
      <c r="O7" s="264">
        <v>3</v>
      </c>
      <c r="P7" s="264">
        <v>4</v>
      </c>
      <c r="Q7" s="264">
        <v>1</v>
      </c>
      <c r="R7" s="264">
        <v>2</v>
      </c>
      <c r="S7" s="264">
        <v>3</v>
      </c>
      <c r="T7" s="264">
        <v>4</v>
      </c>
      <c r="U7" s="264">
        <v>1</v>
      </c>
      <c r="V7" s="264">
        <v>2</v>
      </c>
      <c r="W7" s="264">
        <v>3</v>
      </c>
      <c r="X7" s="264">
        <v>4</v>
      </c>
      <c r="Y7" s="264">
        <v>1</v>
      </c>
      <c r="Z7" s="264">
        <v>2</v>
      </c>
      <c r="AA7" s="264">
        <v>3</v>
      </c>
      <c r="AB7" s="264">
        <v>4</v>
      </c>
      <c r="AC7" s="264">
        <v>1</v>
      </c>
      <c r="AD7" s="264">
        <v>2</v>
      </c>
      <c r="AE7" s="264">
        <v>3</v>
      </c>
      <c r="AF7" s="264">
        <v>4</v>
      </c>
      <c r="AG7" s="264">
        <v>1</v>
      </c>
      <c r="AH7" s="264">
        <v>2</v>
      </c>
      <c r="AI7" s="264">
        <v>3</v>
      </c>
      <c r="AJ7" s="264">
        <v>4</v>
      </c>
      <c r="AK7" s="264">
        <v>1</v>
      </c>
      <c r="AL7" s="264">
        <v>2</v>
      </c>
      <c r="AM7" s="267">
        <v>3</v>
      </c>
    </row>
    <row r="8" spans="1:39" x14ac:dyDescent="0.25">
      <c r="A8" s="259"/>
      <c r="B8" s="75"/>
      <c r="C8" s="75"/>
      <c r="D8" s="75"/>
      <c r="E8" s="260"/>
      <c r="F8" s="261"/>
      <c r="G8" s="259"/>
      <c r="H8" s="75"/>
      <c r="I8" s="262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261"/>
    </row>
    <row r="9" spans="1:39" x14ac:dyDescent="0.25">
      <c r="A9" s="247"/>
      <c r="B9" s="208" t="s">
        <v>360</v>
      </c>
      <c r="C9" s="208"/>
      <c r="D9" s="233">
        <f>SUM(C10:C12)</f>
        <v>141853009.4102</v>
      </c>
      <c r="E9" s="234">
        <f>SUM(D9*E7)</f>
        <v>4255590.2823059997</v>
      </c>
      <c r="F9" s="249">
        <f>SUM(D9-E9)</f>
        <v>137597419.12789401</v>
      </c>
      <c r="G9" s="255"/>
      <c r="H9" s="237"/>
      <c r="I9" s="236"/>
      <c r="J9" s="237"/>
      <c r="K9" s="237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248"/>
    </row>
    <row r="10" spans="1:39" x14ac:dyDescent="0.25">
      <c r="A10" s="247">
        <v>1</v>
      </c>
      <c r="B10" s="72" t="s">
        <v>357</v>
      </c>
      <c r="C10" s="209">
        <f>SUM(RAB!H20)</f>
        <v>34762006.290199995</v>
      </c>
      <c r="D10" s="72"/>
      <c r="E10" s="234"/>
      <c r="F10" s="250"/>
      <c r="G10" s="255"/>
      <c r="H10" s="237"/>
      <c r="I10" s="236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248"/>
    </row>
    <row r="11" spans="1:39" x14ac:dyDescent="0.25">
      <c r="A11" s="247">
        <v>2</v>
      </c>
      <c r="B11" s="72" t="s">
        <v>358</v>
      </c>
      <c r="C11" s="209">
        <f>SUM(RAB!H30)</f>
        <v>10224063.120000001</v>
      </c>
      <c r="D11" s="72"/>
      <c r="E11" s="234"/>
      <c r="F11" s="250"/>
      <c r="G11" s="247"/>
      <c r="H11" s="72"/>
      <c r="I11" s="236"/>
      <c r="J11" s="237"/>
      <c r="K11" s="237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248"/>
    </row>
    <row r="12" spans="1:39" x14ac:dyDescent="0.25">
      <c r="A12" s="247">
        <v>3</v>
      </c>
      <c r="B12" s="72" t="s">
        <v>359</v>
      </c>
      <c r="C12" s="209">
        <f>SUM(RAB!H39)</f>
        <v>96866940</v>
      </c>
      <c r="D12" s="72"/>
      <c r="E12" s="234"/>
      <c r="F12" s="250"/>
      <c r="G12" s="247"/>
      <c r="H12" s="72"/>
      <c r="I12" s="236"/>
      <c r="J12" s="237"/>
      <c r="K12" s="237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248"/>
    </row>
    <row r="13" spans="1:39" x14ac:dyDescent="0.25">
      <c r="A13" s="247"/>
      <c r="B13" s="72"/>
      <c r="C13" s="72"/>
      <c r="D13" s="72"/>
      <c r="E13" s="234"/>
      <c r="F13" s="250"/>
      <c r="G13" s="247"/>
      <c r="H13" s="72"/>
      <c r="I13" s="236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248"/>
    </row>
    <row r="14" spans="1:39" x14ac:dyDescent="0.25">
      <c r="A14" s="247"/>
      <c r="B14" s="208" t="s">
        <v>386</v>
      </c>
      <c r="C14" s="208"/>
      <c r="D14" s="233">
        <f>SUM(C15)</f>
        <v>147180525.08000004</v>
      </c>
      <c r="E14" s="234">
        <f>SUM(D14*E7)</f>
        <v>4415415.7524000015</v>
      </c>
      <c r="F14" s="249">
        <f>SUM(D14-E14)</f>
        <v>142765109.32760003</v>
      </c>
      <c r="G14" s="247"/>
      <c r="H14" s="72"/>
      <c r="I14" s="236"/>
      <c r="J14" s="72"/>
      <c r="K14" s="72"/>
      <c r="L14" s="237"/>
      <c r="M14" s="237"/>
      <c r="N14" s="237"/>
      <c r="O14" s="237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248"/>
    </row>
    <row r="15" spans="1:39" x14ac:dyDescent="0.25">
      <c r="A15" s="247">
        <v>1</v>
      </c>
      <c r="B15" s="72" t="s">
        <v>361</v>
      </c>
      <c r="C15" s="209">
        <f>SUM(RAB!H82)</f>
        <v>147180525.08000004</v>
      </c>
      <c r="D15" s="72"/>
      <c r="E15" s="234"/>
      <c r="F15" s="250"/>
      <c r="G15" s="247"/>
      <c r="H15" s="72"/>
      <c r="I15" s="236"/>
      <c r="J15" s="72"/>
      <c r="K15" s="72"/>
      <c r="L15" s="237"/>
      <c r="M15" s="237"/>
      <c r="N15" s="237"/>
      <c r="O15" s="237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248"/>
    </row>
    <row r="16" spans="1:39" x14ac:dyDescent="0.25">
      <c r="A16" s="247"/>
      <c r="B16" s="72"/>
      <c r="C16" s="72"/>
      <c r="D16" s="72"/>
      <c r="E16" s="234"/>
      <c r="F16" s="250"/>
      <c r="G16" s="247"/>
      <c r="H16" s="72"/>
      <c r="I16" s="236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248"/>
    </row>
    <row r="17" spans="1:39" x14ac:dyDescent="0.25">
      <c r="A17" s="247"/>
      <c r="B17" s="208" t="s">
        <v>387</v>
      </c>
      <c r="C17" s="208"/>
      <c r="D17" s="233">
        <f>SUM(C18:C19)</f>
        <v>160362471.57999998</v>
      </c>
      <c r="E17" s="234">
        <f>SUM(D17*E7)</f>
        <v>4810874.1473999992</v>
      </c>
      <c r="F17" s="249">
        <f>SUM(D17-E17)</f>
        <v>155551597.43259999</v>
      </c>
      <c r="G17" s="247"/>
      <c r="H17" s="72"/>
      <c r="I17" s="236"/>
      <c r="J17" s="72"/>
      <c r="K17" s="72"/>
      <c r="L17" s="72"/>
      <c r="M17" s="72"/>
      <c r="N17" s="72"/>
      <c r="O17" s="72"/>
      <c r="P17" s="237"/>
      <c r="Q17" s="237"/>
      <c r="R17" s="237"/>
      <c r="S17" s="237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248"/>
    </row>
    <row r="18" spans="1:39" x14ac:dyDescent="0.25">
      <c r="A18" s="247">
        <v>1</v>
      </c>
      <c r="B18" s="72" t="s">
        <v>362</v>
      </c>
      <c r="C18" s="209">
        <f>SUM(RAB!H118)</f>
        <v>114407098.41999999</v>
      </c>
      <c r="D18" s="72"/>
      <c r="E18" s="234"/>
      <c r="F18" s="250"/>
      <c r="G18" s="247"/>
      <c r="H18" s="72"/>
      <c r="I18" s="236"/>
      <c r="J18" s="72"/>
      <c r="K18" s="72"/>
      <c r="L18" s="72"/>
      <c r="M18" s="72"/>
      <c r="N18" s="72"/>
      <c r="O18" s="72"/>
      <c r="P18" s="237"/>
      <c r="Q18" s="237"/>
      <c r="R18" s="237"/>
      <c r="S18" s="237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248"/>
    </row>
    <row r="19" spans="1:39" x14ac:dyDescent="0.25">
      <c r="A19" s="247">
        <v>2</v>
      </c>
      <c r="B19" s="72" t="s">
        <v>366</v>
      </c>
      <c r="C19" s="209">
        <f>SUM(RAB!H163)</f>
        <v>45955373.159999996</v>
      </c>
      <c r="D19" s="72"/>
      <c r="E19" s="234"/>
      <c r="F19" s="250"/>
      <c r="G19" s="247"/>
      <c r="H19" s="72"/>
      <c r="I19" s="236"/>
      <c r="J19" s="72"/>
      <c r="K19" s="72"/>
      <c r="L19" s="72"/>
      <c r="M19" s="72"/>
      <c r="N19" s="72"/>
      <c r="O19" s="72"/>
      <c r="P19" s="237"/>
      <c r="Q19" s="237"/>
      <c r="R19" s="237"/>
      <c r="S19" s="237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248"/>
    </row>
    <row r="20" spans="1:39" x14ac:dyDescent="0.25">
      <c r="A20" s="247"/>
      <c r="B20" s="72"/>
      <c r="C20" s="209"/>
      <c r="D20" s="72"/>
      <c r="E20" s="234"/>
      <c r="F20" s="250"/>
      <c r="G20" s="247"/>
      <c r="H20" s="72"/>
      <c r="I20" s="236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248"/>
    </row>
    <row r="21" spans="1:39" x14ac:dyDescent="0.25">
      <c r="A21" s="247"/>
      <c r="B21" s="208" t="s">
        <v>388</v>
      </c>
      <c r="C21" s="208"/>
      <c r="D21" s="233">
        <f>SUM(C22:C23)</f>
        <v>150232441.50999999</v>
      </c>
      <c r="E21" s="234">
        <f>SUM(D21*E7)</f>
        <v>4506973.2452999996</v>
      </c>
      <c r="F21" s="249">
        <f>SUM(D21-E21)</f>
        <v>145725468.2647</v>
      </c>
      <c r="G21" s="247"/>
      <c r="H21" s="72"/>
      <c r="I21" s="236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237"/>
      <c r="U21" s="237"/>
      <c r="V21" s="237"/>
      <c r="W21" s="237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248"/>
    </row>
    <row r="22" spans="1:39" x14ac:dyDescent="0.25">
      <c r="A22" s="247">
        <v>1</v>
      </c>
      <c r="B22" s="72" t="s">
        <v>363</v>
      </c>
      <c r="C22" s="209">
        <f>SUM(RAB!H143)</f>
        <v>100764580.31</v>
      </c>
      <c r="D22" s="72"/>
      <c r="E22" s="234"/>
      <c r="F22" s="250"/>
      <c r="G22" s="247"/>
      <c r="H22" s="72"/>
      <c r="I22" s="236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237"/>
      <c r="U22" s="237"/>
      <c r="V22" s="237"/>
      <c r="W22" s="237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248"/>
    </row>
    <row r="23" spans="1:39" x14ac:dyDescent="0.25">
      <c r="A23" s="247">
        <v>2</v>
      </c>
      <c r="B23" s="72" t="s">
        <v>367</v>
      </c>
      <c r="C23" s="209">
        <f>SUM(RAB!H168)</f>
        <v>49467861.199999996</v>
      </c>
      <c r="D23" s="72"/>
      <c r="E23" s="234"/>
      <c r="F23" s="250"/>
      <c r="G23" s="247"/>
      <c r="H23" s="72"/>
      <c r="I23" s="236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237"/>
      <c r="U23" s="237"/>
      <c r="V23" s="237"/>
      <c r="W23" s="237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248"/>
    </row>
    <row r="24" spans="1:39" x14ac:dyDescent="0.25">
      <c r="A24" s="247"/>
      <c r="B24" s="72"/>
      <c r="C24" s="72"/>
      <c r="D24" s="72"/>
      <c r="E24" s="234"/>
      <c r="F24" s="250"/>
      <c r="G24" s="247"/>
      <c r="H24" s="72"/>
      <c r="I24" s="236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248"/>
    </row>
    <row r="25" spans="1:39" x14ac:dyDescent="0.25">
      <c r="A25" s="247"/>
      <c r="B25" s="208" t="s">
        <v>389</v>
      </c>
      <c r="C25" s="208"/>
      <c r="D25" s="233">
        <f>SUM(C26:C29)</f>
        <v>169139773.77200001</v>
      </c>
      <c r="E25" s="234">
        <f>SUM(D25*E7)</f>
        <v>5074193.2131599998</v>
      </c>
      <c r="F25" s="249">
        <f>SUM(D25-E25)</f>
        <v>164065580.55884001</v>
      </c>
      <c r="G25" s="247"/>
      <c r="H25" s="72"/>
      <c r="I25" s="236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237"/>
      <c r="Y25" s="237"/>
      <c r="Z25" s="237"/>
      <c r="AA25" s="237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248"/>
    </row>
    <row r="26" spans="1:39" x14ac:dyDescent="0.25">
      <c r="A26" s="247">
        <v>1</v>
      </c>
      <c r="B26" s="72" t="s">
        <v>364</v>
      </c>
      <c r="C26" s="209">
        <f>SUM(RAB!H157)</f>
        <v>40075977.931999996</v>
      </c>
      <c r="D26" s="72"/>
      <c r="E26" s="234"/>
      <c r="F26" s="250"/>
      <c r="G26" s="247"/>
      <c r="H26" s="72"/>
      <c r="I26" s="236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237"/>
      <c r="Y26" s="237"/>
      <c r="Z26" s="237"/>
      <c r="AA26" s="237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248"/>
    </row>
    <row r="27" spans="1:39" x14ac:dyDescent="0.25">
      <c r="A27" s="247">
        <v>2</v>
      </c>
      <c r="B27" s="72" t="s">
        <v>365</v>
      </c>
      <c r="C27" s="209">
        <f>SUM(RAB!H229)</f>
        <v>32618150</v>
      </c>
      <c r="D27" s="72"/>
      <c r="E27" s="234"/>
      <c r="F27" s="250"/>
      <c r="G27" s="247"/>
      <c r="H27" s="72"/>
      <c r="I27" s="236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237"/>
      <c r="Y27" s="237"/>
      <c r="Z27" s="237"/>
      <c r="AA27" s="237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248"/>
    </row>
    <row r="28" spans="1:39" x14ac:dyDescent="0.25">
      <c r="A28" s="247">
        <v>3</v>
      </c>
      <c r="B28" s="72" t="s">
        <v>368</v>
      </c>
      <c r="C28" s="209">
        <f>SUM(RAB!H173)</f>
        <v>58050515.840000004</v>
      </c>
      <c r="D28" s="72"/>
      <c r="E28" s="234"/>
      <c r="F28" s="250"/>
      <c r="G28" s="247"/>
      <c r="H28" s="72"/>
      <c r="I28" s="236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237"/>
      <c r="Y28" s="237"/>
      <c r="Z28" s="237"/>
      <c r="AA28" s="237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248"/>
    </row>
    <row r="29" spans="1:39" x14ac:dyDescent="0.25">
      <c r="A29" s="247">
        <v>4</v>
      </c>
      <c r="B29" s="72" t="s">
        <v>369</v>
      </c>
      <c r="C29" s="209">
        <f>SUM(RAB!H181)</f>
        <v>38395130</v>
      </c>
      <c r="D29" s="72"/>
      <c r="E29" s="234"/>
      <c r="F29" s="250"/>
      <c r="G29" s="247"/>
      <c r="H29" s="72"/>
      <c r="I29" s="236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237"/>
      <c r="Y29" s="237"/>
      <c r="Z29" s="237"/>
      <c r="AA29" s="237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248"/>
    </row>
    <row r="30" spans="1:39" x14ac:dyDescent="0.25">
      <c r="A30" s="247"/>
      <c r="B30" s="72"/>
      <c r="C30" s="209"/>
      <c r="D30" s="72"/>
      <c r="E30" s="234"/>
      <c r="F30" s="250"/>
      <c r="G30" s="247"/>
      <c r="H30" s="72"/>
      <c r="I30" s="236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248"/>
    </row>
    <row r="31" spans="1:39" x14ac:dyDescent="0.25">
      <c r="A31" s="247"/>
      <c r="B31" s="208" t="s">
        <v>390</v>
      </c>
      <c r="C31" s="233"/>
      <c r="D31" s="233">
        <f>SUM(C32:C40)</f>
        <v>166207968.80000001</v>
      </c>
      <c r="E31" s="234">
        <f>SUM(D31*E7)</f>
        <v>4986239.0640000002</v>
      </c>
      <c r="F31" s="249">
        <f>SUM(D31-E31)</f>
        <v>161221729.736</v>
      </c>
      <c r="G31" s="247"/>
      <c r="H31" s="72"/>
      <c r="I31" s="236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237"/>
      <c r="AC31" s="237"/>
      <c r="AD31" s="237"/>
      <c r="AE31" s="237"/>
      <c r="AF31" s="72"/>
      <c r="AG31" s="72"/>
      <c r="AH31" s="72"/>
      <c r="AI31" s="72"/>
      <c r="AJ31" s="72"/>
      <c r="AK31" s="72"/>
      <c r="AL31" s="72"/>
      <c r="AM31" s="248"/>
    </row>
    <row r="32" spans="1:39" x14ac:dyDescent="0.25">
      <c r="A32" s="247">
        <v>1</v>
      </c>
      <c r="B32" s="72" t="s">
        <v>370</v>
      </c>
      <c r="C32" s="209">
        <f>SUM(RAB!H263)</f>
        <v>7418307.2000000002</v>
      </c>
      <c r="D32" s="72"/>
      <c r="E32" s="234"/>
      <c r="F32" s="250"/>
      <c r="G32" s="247"/>
      <c r="H32" s="72"/>
      <c r="I32" s="236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237"/>
      <c r="AC32" s="237"/>
      <c r="AD32" s="237"/>
      <c r="AE32" s="237"/>
      <c r="AF32" s="72"/>
      <c r="AG32" s="72"/>
      <c r="AH32" s="72"/>
      <c r="AI32" s="72"/>
      <c r="AJ32" s="72"/>
      <c r="AK32" s="72"/>
      <c r="AL32" s="72"/>
      <c r="AM32" s="248"/>
    </row>
    <row r="33" spans="1:39" x14ac:dyDescent="0.25">
      <c r="A33" s="247">
        <v>2</v>
      </c>
      <c r="B33" s="72" t="s">
        <v>371</v>
      </c>
      <c r="C33" s="209">
        <f>SUM(RAB!H284)</f>
        <v>24316519</v>
      </c>
      <c r="D33" s="72"/>
      <c r="E33" s="234"/>
      <c r="F33" s="250"/>
      <c r="G33" s="247"/>
      <c r="H33" s="72"/>
      <c r="I33" s="236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237"/>
      <c r="AC33" s="237"/>
      <c r="AD33" s="237"/>
      <c r="AE33" s="237"/>
      <c r="AF33" s="72"/>
      <c r="AG33" s="72"/>
      <c r="AH33" s="72"/>
      <c r="AI33" s="72"/>
      <c r="AJ33" s="72"/>
      <c r="AK33" s="72"/>
      <c r="AL33" s="72"/>
      <c r="AM33" s="248"/>
    </row>
    <row r="34" spans="1:39" x14ac:dyDescent="0.25">
      <c r="A34" s="247">
        <v>3</v>
      </c>
      <c r="B34" s="72" t="s">
        <v>376</v>
      </c>
      <c r="C34" s="209">
        <f>SUM(RAB!H296)</f>
        <v>23475000</v>
      </c>
      <c r="D34" s="72"/>
      <c r="E34" s="234"/>
      <c r="F34" s="250"/>
      <c r="G34" s="247"/>
      <c r="H34" s="72"/>
      <c r="I34" s="236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237"/>
      <c r="AC34" s="237"/>
      <c r="AD34" s="237"/>
      <c r="AE34" s="237"/>
      <c r="AF34" s="72"/>
      <c r="AG34" s="72"/>
      <c r="AH34" s="72"/>
      <c r="AI34" s="72"/>
      <c r="AJ34" s="72"/>
      <c r="AK34" s="72"/>
      <c r="AL34" s="72"/>
      <c r="AM34" s="248"/>
    </row>
    <row r="35" spans="1:39" x14ac:dyDescent="0.25">
      <c r="A35" s="247">
        <v>4</v>
      </c>
      <c r="B35" s="72" t="s">
        <v>382</v>
      </c>
      <c r="C35" s="209">
        <f>SUM(RAB!H305)</f>
        <v>26243690</v>
      </c>
      <c r="D35" s="72"/>
      <c r="E35" s="234"/>
      <c r="F35" s="250"/>
      <c r="G35" s="247"/>
      <c r="H35" s="72"/>
      <c r="I35" s="236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237"/>
      <c r="AC35" s="237"/>
      <c r="AD35" s="237"/>
      <c r="AE35" s="237"/>
      <c r="AF35" s="72"/>
      <c r="AG35" s="72"/>
      <c r="AH35" s="72"/>
      <c r="AI35" s="72"/>
      <c r="AJ35" s="72"/>
      <c r="AK35" s="72"/>
      <c r="AL35" s="72"/>
      <c r="AM35" s="248"/>
    </row>
    <row r="36" spans="1:39" x14ac:dyDescent="0.25">
      <c r="A36" s="247">
        <v>5</v>
      </c>
      <c r="B36" s="72" t="s">
        <v>372</v>
      </c>
      <c r="C36" s="209">
        <f>SUM(RAB!H234)</f>
        <v>13477672.5</v>
      </c>
      <c r="D36" s="72"/>
      <c r="E36" s="234"/>
      <c r="F36" s="250"/>
      <c r="G36" s="247"/>
      <c r="H36" s="72"/>
      <c r="I36" s="236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237"/>
      <c r="AC36" s="237"/>
      <c r="AD36" s="237"/>
      <c r="AE36" s="237"/>
      <c r="AF36" s="72"/>
      <c r="AG36" s="72"/>
      <c r="AH36" s="72"/>
      <c r="AI36" s="72"/>
      <c r="AJ36" s="72"/>
      <c r="AK36" s="72"/>
      <c r="AL36" s="72"/>
      <c r="AM36" s="248"/>
    </row>
    <row r="37" spans="1:39" x14ac:dyDescent="0.25">
      <c r="A37" s="247">
        <v>6</v>
      </c>
      <c r="B37" s="72" t="s">
        <v>373</v>
      </c>
      <c r="C37" s="209">
        <f>SUM(RAB!H238)</f>
        <v>13706972.5</v>
      </c>
      <c r="D37" s="72"/>
      <c r="E37" s="234"/>
      <c r="F37" s="250"/>
      <c r="G37" s="247"/>
      <c r="H37" s="72"/>
      <c r="I37" s="236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237"/>
      <c r="AC37" s="237"/>
      <c r="AD37" s="237"/>
      <c r="AE37" s="237"/>
      <c r="AF37" s="72"/>
      <c r="AG37" s="72"/>
      <c r="AH37" s="72"/>
      <c r="AI37" s="72"/>
      <c r="AJ37" s="72"/>
      <c r="AK37" s="72"/>
      <c r="AL37" s="72"/>
      <c r="AM37" s="248"/>
    </row>
    <row r="38" spans="1:39" x14ac:dyDescent="0.25">
      <c r="A38" s="247">
        <v>7</v>
      </c>
      <c r="B38" s="72" t="s">
        <v>374</v>
      </c>
      <c r="C38" s="209">
        <f>SUM(RAB!H242)</f>
        <v>19746683</v>
      </c>
      <c r="D38" s="72"/>
      <c r="E38" s="234"/>
      <c r="F38" s="250"/>
      <c r="G38" s="247"/>
      <c r="H38" s="72"/>
      <c r="I38" s="236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237"/>
      <c r="AC38" s="237"/>
      <c r="AD38" s="237"/>
      <c r="AE38" s="237"/>
      <c r="AF38" s="72"/>
      <c r="AG38" s="72"/>
      <c r="AH38" s="72"/>
      <c r="AI38" s="72"/>
      <c r="AJ38" s="72"/>
      <c r="AK38" s="72"/>
      <c r="AL38" s="72"/>
      <c r="AM38" s="248"/>
    </row>
    <row r="39" spans="1:39" x14ac:dyDescent="0.25">
      <c r="A39" s="247">
        <v>8</v>
      </c>
      <c r="B39" s="72" t="s">
        <v>375</v>
      </c>
      <c r="C39" s="209">
        <f>SUM(RAB!H246)</f>
        <v>3939387</v>
      </c>
      <c r="D39" s="72"/>
      <c r="E39" s="234"/>
      <c r="F39" s="250"/>
      <c r="G39" s="247"/>
      <c r="H39" s="72"/>
      <c r="I39" s="236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237"/>
      <c r="AC39" s="237"/>
      <c r="AD39" s="237"/>
      <c r="AE39" s="237"/>
      <c r="AF39" s="72"/>
      <c r="AG39" s="72"/>
      <c r="AH39" s="72"/>
      <c r="AI39" s="72"/>
      <c r="AJ39" s="72"/>
      <c r="AK39" s="72"/>
      <c r="AL39" s="72"/>
      <c r="AM39" s="248"/>
    </row>
    <row r="40" spans="1:39" x14ac:dyDescent="0.25">
      <c r="A40" s="247">
        <v>9</v>
      </c>
      <c r="B40" s="72" t="s">
        <v>383</v>
      </c>
      <c r="C40" s="209">
        <f>SUM(RAB!H273)</f>
        <v>33883737.600000001</v>
      </c>
      <c r="D40" s="72"/>
      <c r="E40" s="234"/>
      <c r="F40" s="250"/>
      <c r="G40" s="247"/>
      <c r="H40" s="72"/>
      <c r="I40" s="236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237"/>
      <c r="AC40" s="237"/>
      <c r="AD40" s="237"/>
      <c r="AE40" s="237"/>
      <c r="AF40" s="72"/>
      <c r="AG40" s="72"/>
      <c r="AH40" s="72"/>
      <c r="AI40" s="72"/>
      <c r="AJ40" s="72"/>
      <c r="AK40" s="72"/>
      <c r="AL40" s="72"/>
      <c r="AM40" s="248"/>
    </row>
    <row r="41" spans="1:39" x14ac:dyDescent="0.25">
      <c r="A41" s="247"/>
      <c r="B41" s="72"/>
      <c r="C41" s="209"/>
      <c r="D41" s="72"/>
      <c r="E41" s="234"/>
      <c r="F41" s="250"/>
      <c r="G41" s="247"/>
      <c r="H41" s="72"/>
      <c r="I41" s="236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248"/>
    </row>
    <row r="42" spans="1:39" x14ac:dyDescent="0.25">
      <c r="A42" s="247"/>
      <c r="B42" s="208" t="s">
        <v>391</v>
      </c>
      <c r="C42" s="233"/>
      <c r="D42" s="233">
        <f>SUM(C43:C47)</f>
        <v>207782164.25</v>
      </c>
      <c r="E42" s="234">
        <f>SUM(D42*E7)</f>
        <v>6233464.9275000002</v>
      </c>
      <c r="F42" s="249">
        <f>SUM(D42-E42)</f>
        <v>201548699.32249999</v>
      </c>
      <c r="G42" s="247"/>
      <c r="H42" s="72"/>
      <c r="I42" s="236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237"/>
      <c r="AG42" s="237"/>
      <c r="AH42" s="237"/>
      <c r="AI42" s="237"/>
      <c r="AJ42" s="72"/>
      <c r="AK42" s="72"/>
      <c r="AL42" s="72"/>
      <c r="AM42" s="248"/>
    </row>
    <row r="43" spans="1:39" x14ac:dyDescent="0.25">
      <c r="A43" s="247">
        <v>1</v>
      </c>
      <c r="B43" s="72" t="s">
        <v>377</v>
      </c>
      <c r="C43" s="209">
        <f>SUM(RAB!H309)</f>
        <v>19753340</v>
      </c>
      <c r="D43" s="72"/>
      <c r="E43" s="234"/>
      <c r="F43" s="250"/>
      <c r="G43" s="247"/>
      <c r="H43" s="72"/>
      <c r="I43" s="236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237"/>
      <c r="AG43" s="237"/>
      <c r="AH43" s="237"/>
      <c r="AI43" s="237"/>
      <c r="AJ43" s="72"/>
      <c r="AK43" s="72"/>
      <c r="AL43" s="72"/>
      <c r="AM43" s="248"/>
    </row>
    <row r="44" spans="1:39" x14ac:dyDescent="0.25">
      <c r="A44" s="247">
        <v>2</v>
      </c>
      <c r="B44" s="72" t="s">
        <v>379</v>
      </c>
      <c r="C44" s="209">
        <f>SUM(RAB!H312)</f>
        <v>24690560</v>
      </c>
      <c r="D44" s="72"/>
      <c r="E44" s="234"/>
      <c r="F44" s="250"/>
      <c r="G44" s="247"/>
      <c r="H44" s="72"/>
      <c r="I44" s="236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237"/>
      <c r="AG44" s="237"/>
      <c r="AH44" s="237"/>
      <c r="AI44" s="237"/>
      <c r="AJ44" s="72"/>
      <c r="AK44" s="72"/>
      <c r="AL44" s="72"/>
      <c r="AM44" s="248"/>
    </row>
    <row r="45" spans="1:39" x14ac:dyDescent="0.25">
      <c r="A45" s="247">
        <v>3</v>
      </c>
      <c r="B45" s="72" t="s">
        <v>378</v>
      </c>
      <c r="C45" s="209">
        <f>SUM(RAB!H315)</f>
        <v>21827240</v>
      </c>
      <c r="D45" s="72"/>
      <c r="E45" s="234"/>
      <c r="F45" s="250"/>
      <c r="G45" s="247"/>
      <c r="H45" s="72"/>
      <c r="I45" s="236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237"/>
      <c r="AG45" s="237"/>
      <c r="AH45" s="237"/>
      <c r="AI45" s="237"/>
      <c r="AJ45" s="72"/>
      <c r="AK45" s="72"/>
      <c r="AL45" s="72"/>
      <c r="AM45" s="248"/>
    </row>
    <row r="46" spans="1:39" x14ac:dyDescent="0.25">
      <c r="A46" s="247">
        <v>4</v>
      </c>
      <c r="B46" s="72" t="s">
        <v>380</v>
      </c>
      <c r="C46" s="209">
        <f>SUM(RAB!H326)</f>
        <v>53319924.25</v>
      </c>
      <c r="D46" s="72"/>
      <c r="E46" s="234"/>
      <c r="F46" s="250"/>
      <c r="G46" s="247"/>
      <c r="H46" s="72"/>
      <c r="I46" s="236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237"/>
      <c r="AG46" s="237"/>
      <c r="AH46" s="237"/>
      <c r="AI46" s="237"/>
      <c r="AJ46" s="72"/>
      <c r="AK46" s="72"/>
      <c r="AL46" s="72"/>
      <c r="AM46" s="248"/>
    </row>
    <row r="47" spans="1:39" x14ac:dyDescent="0.25">
      <c r="A47" s="247">
        <v>5</v>
      </c>
      <c r="B47" s="72" t="s">
        <v>384</v>
      </c>
      <c r="C47" s="209">
        <f>SUM(RAB!H293)</f>
        <v>88191100</v>
      </c>
      <c r="D47" s="72"/>
      <c r="E47" s="234"/>
      <c r="F47" s="250"/>
      <c r="G47" s="247"/>
      <c r="H47" s="72"/>
      <c r="I47" s="236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237"/>
      <c r="AG47" s="237"/>
      <c r="AH47" s="237"/>
      <c r="AI47" s="237"/>
      <c r="AJ47" s="72"/>
      <c r="AK47" s="72"/>
      <c r="AL47" s="72"/>
      <c r="AM47" s="248"/>
    </row>
    <row r="48" spans="1:39" x14ac:dyDescent="0.25">
      <c r="A48" s="247"/>
      <c r="B48" s="72"/>
      <c r="C48" s="209"/>
      <c r="D48" s="72"/>
      <c r="E48" s="234"/>
      <c r="F48" s="250"/>
      <c r="G48" s="247"/>
      <c r="H48" s="72"/>
      <c r="I48" s="236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248"/>
    </row>
    <row r="49" spans="1:39" x14ac:dyDescent="0.25">
      <c r="A49" s="247"/>
      <c r="B49" s="208" t="s">
        <v>392</v>
      </c>
      <c r="C49" s="233"/>
      <c r="D49" s="233">
        <f>SUM(C50:C51)</f>
        <v>196815899.65516666</v>
      </c>
      <c r="E49" s="234">
        <f>SUM(D49*E7)</f>
        <v>5904476.9896549992</v>
      </c>
      <c r="F49" s="249">
        <f>SUM(D49-E49)</f>
        <v>190911422.66551167</v>
      </c>
      <c r="G49" s="247"/>
      <c r="H49" s="72"/>
      <c r="I49" s="236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237"/>
      <c r="AK49" s="237"/>
      <c r="AL49" s="237"/>
      <c r="AM49" s="256"/>
    </row>
    <row r="50" spans="1:39" x14ac:dyDescent="0.25">
      <c r="A50" s="247">
        <v>1</v>
      </c>
      <c r="B50" s="72" t="s">
        <v>381</v>
      </c>
      <c r="C50" s="209">
        <f>SUM(RAB!H222)</f>
        <v>168179570</v>
      </c>
      <c r="D50" s="72"/>
      <c r="E50" s="234"/>
      <c r="F50" s="250"/>
      <c r="G50" s="247"/>
      <c r="H50" s="72"/>
      <c r="I50" s="236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237"/>
      <c r="AK50" s="237"/>
      <c r="AL50" s="237"/>
      <c r="AM50" s="256"/>
    </row>
    <row r="51" spans="1:39" x14ac:dyDescent="0.25">
      <c r="A51" s="247">
        <v>2</v>
      </c>
      <c r="B51" s="72" t="s">
        <v>385</v>
      </c>
      <c r="C51" s="209">
        <f>SUM(RAB!H254)</f>
        <v>28636329.655166667</v>
      </c>
      <c r="D51" s="72"/>
      <c r="E51" s="234"/>
      <c r="F51" s="250"/>
      <c r="G51" s="247"/>
      <c r="H51" s="72"/>
      <c r="I51" s="236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237"/>
      <c r="AK51" s="237"/>
      <c r="AL51" s="237"/>
      <c r="AM51" s="256"/>
    </row>
    <row r="52" spans="1:39" x14ac:dyDescent="0.25">
      <c r="A52" s="247"/>
      <c r="B52" s="72"/>
      <c r="C52" s="72"/>
      <c r="D52" s="72"/>
      <c r="E52" s="234"/>
      <c r="F52" s="250"/>
      <c r="G52" s="247"/>
      <c r="H52" s="72"/>
      <c r="I52" s="236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248"/>
    </row>
    <row r="53" spans="1:39" ht="15.75" thickBot="1" x14ac:dyDescent="0.3">
      <c r="A53" s="251"/>
      <c r="B53" s="252"/>
      <c r="C53" s="252"/>
      <c r="D53" s="252"/>
      <c r="E53" s="253"/>
      <c r="F53" s="254"/>
      <c r="G53" s="251"/>
      <c r="H53" s="252"/>
      <c r="I53" s="257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8"/>
    </row>
    <row r="54" spans="1:39" ht="15.75" thickBot="1" x14ac:dyDescent="0.3">
      <c r="A54" s="238"/>
      <c r="B54" s="239" t="s">
        <v>244</v>
      </c>
      <c r="C54" s="240"/>
      <c r="D54" s="241">
        <f>SUM(D9:D53)</f>
        <v>1339574254.0573666</v>
      </c>
      <c r="E54" s="242">
        <f>SUM(E9:E53)</f>
        <v>40187227.621720999</v>
      </c>
      <c r="F54" s="269">
        <f>SUM(F9:F53)</f>
        <v>1299387026.4356458</v>
      </c>
      <c r="G54" s="268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3"/>
    </row>
    <row r="56" spans="1:39" x14ac:dyDescent="0.25">
      <c r="B56" t="s">
        <v>246</v>
      </c>
    </row>
    <row r="57" spans="1:39" x14ac:dyDescent="0.25">
      <c r="A57">
        <v>1</v>
      </c>
      <c r="B57" t="s">
        <v>395</v>
      </c>
    </row>
    <row r="58" spans="1:39" x14ac:dyDescent="0.25">
      <c r="A58">
        <v>2</v>
      </c>
      <c r="B58" t="s">
        <v>396</v>
      </c>
    </row>
    <row r="59" spans="1:39" x14ac:dyDescent="0.25">
      <c r="D59" s="235"/>
    </row>
    <row r="60" spans="1:39" x14ac:dyDescent="0.25">
      <c r="D60" s="235"/>
    </row>
  </sheetData>
  <mergeCells count="10">
    <mergeCell ref="M6:P6"/>
    <mergeCell ref="I6:L6"/>
    <mergeCell ref="G6:H6"/>
    <mergeCell ref="A1:AM1"/>
    <mergeCell ref="AK6:AM6"/>
    <mergeCell ref="AG6:AJ6"/>
    <mergeCell ref="AC6:AF6"/>
    <mergeCell ref="Y6:AB6"/>
    <mergeCell ref="U6:X6"/>
    <mergeCell ref="Q6:T6"/>
  </mergeCells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topLeftCell="A7" zoomScaleNormal="100" workbookViewId="0">
      <selection activeCell="J124" sqref="J124"/>
    </sheetView>
  </sheetViews>
  <sheetFormatPr defaultRowHeight="15" x14ac:dyDescent="0.25"/>
  <cols>
    <col min="1" max="1" width="2.7109375" customWidth="1"/>
    <col min="2" max="2" width="57.42578125" bestFit="1" customWidth="1"/>
    <col min="3" max="3" width="6.42578125" style="336" bestFit="1" customWidth="1"/>
    <col min="4" max="4" width="4.140625" style="336" bestFit="1" customWidth="1"/>
    <col min="5" max="5" width="13.85546875" style="336" bestFit="1" customWidth="1"/>
    <col min="6" max="6" width="10.7109375" style="336" bestFit="1" customWidth="1"/>
    <col min="7" max="7" width="14.28515625" style="336" bestFit="1" customWidth="1"/>
    <col min="8" max="8" width="9.85546875" style="336" bestFit="1" customWidth="1"/>
    <col min="9" max="9" width="51.85546875" style="336" customWidth="1"/>
    <col min="10" max="10" width="39.5703125" style="336" customWidth="1"/>
    <col min="11" max="11" width="7" style="336" bestFit="1" customWidth="1"/>
    <col min="12" max="12" width="4.140625" style="336" bestFit="1" customWidth="1"/>
    <col min="13" max="13" width="10.5703125" style="336" customWidth="1"/>
    <col min="14" max="14" width="11" style="336" customWidth="1"/>
    <col min="15" max="15" width="18.5703125" style="336" bestFit="1" customWidth="1"/>
    <col min="16" max="16" width="24.5703125" style="336" bestFit="1" customWidth="1"/>
    <col min="17" max="17" width="9.85546875" style="336" bestFit="1" customWidth="1"/>
    <col min="18" max="18" width="16.7109375" style="336" customWidth="1"/>
    <col min="19" max="19" width="10.7109375" style="336" customWidth="1"/>
    <col min="20" max="20" width="43.140625" style="336" customWidth="1"/>
    <col min="21" max="21" width="12.7109375" style="336" bestFit="1" customWidth="1"/>
  </cols>
  <sheetData>
    <row r="1" spans="1:21" x14ac:dyDescent="0.25">
      <c r="A1" s="611" t="s">
        <v>398</v>
      </c>
      <c r="B1" s="611"/>
      <c r="C1" s="611"/>
      <c r="D1" s="611"/>
      <c r="E1" s="611"/>
      <c r="F1" s="611"/>
      <c r="G1" s="611"/>
    </row>
    <row r="2" spans="1:21" x14ac:dyDescent="0.25">
      <c r="A2" s="1" t="s">
        <v>249</v>
      </c>
      <c r="B2" s="2"/>
      <c r="C2" s="337"/>
      <c r="D2" s="337"/>
      <c r="E2" s="337"/>
      <c r="F2" s="337"/>
      <c r="G2" s="337"/>
      <c r="H2" s="337"/>
      <c r="I2" s="337"/>
    </row>
    <row r="3" spans="1:21" x14ac:dyDescent="0.25">
      <c r="A3" s="1" t="s">
        <v>250</v>
      </c>
      <c r="B3" s="2"/>
      <c r="C3" s="337"/>
      <c r="D3" s="337"/>
      <c r="E3" s="337"/>
      <c r="F3" s="337"/>
      <c r="G3" s="337"/>
      <c r="H3" s="337"/>
      <c r="I3" s="337"/>
    </row>
    <row r="4" spans="1:21" x14ac:dyDescent="0.25">
      <c r="A4" s="1" t="s">
        <v>251</v>
      </c>
      <c r="B4" s="2"/>
      <c r="C4" s="337"/>
      <c r="D4" s="337"/>
      <c r="E4" s="337"/>
      <c r="F4" s="337"/>
      <c r="G4" s="337"/>
      <c r="H4" s="337"/>
      <c r="I4" s="337"/>
    </row>
    <row r="5" spans="1:21" x14ac:dyDescent="0.25">
      <c r="A5" s="1" t="s">
        <v>281</v>
      </c>
      <c r="B5" s="2"/>
      <c r="C5" s="337"/>
      <c r="D5" s="337"/>
      <c r="E5" s="337"/>
      <c r="F5" s="337"/>
      <c r="G5" s="337"/>
      <c r="H5" s="337"/>
      <c r="I5" s="337"/>
    </row>
    <row r="6" spans="1:21" ht="15.75" thickBot="1" x14ac:dyDescent="0.3">
      <c r="A6" s="270"/>
      <c r="B6" s="270"/>
      <c r="C6" s="338"/>
      <c r="D6" s="338"/>
      <c r="E6" s="338"/>
      <c r="F6" s="338"/>
      <c r="G6" s="338"/>
      <c r="H6" s="338"/>
      <c r="I6" s="338"/>
    </row>
    <row r="7" spans="1:21" ht="15.75" thickBot="1" x14ac:dyDescent="0.3">
      <c r="A7" s="271"/>
      <c r="B7" s="272" t="s">
        <v>399</v>
      </c>
      <c r="C7" s="390"/>
      <c r="D7" s="390"/>
      <c r="E7" s="390"/>
      <c r="F7" s="390"/>
      <c r="G7" s="339"/>
      <c r="H7" s="339"/>
      <c r="I7" s="339"/>
      <c r="J7" s="600" t="s">
        <v>515</v>
      </c>
      <c r="K7" s="600"/>
      <c r="L7" s="600"/>
      <c r="M7" s="600"/>
      <c r="N7" s="600"/>
      <c r="O7" s="608" t="s">
        <v>518</v>
      </c>
      <c r="P7" s="609"/>
      <c r="Q7" s="610"/>
      <c r="R7" s="601" t="s">
        <v>527</v>
      </c>
      <c r="S7" s="601"/>
      <c r="T7" s="602"/>
      <c r="U7" s="603"/>
    </row>
    <row r="8" spans="1:21" ht="24" x14ac:dyDescent="0.25">
      <c r="A8" s="273" t="s">
        <v>400</v>
      </c>
      <c r="B8" s="274" t="s">
        <v>401</v>
      </c>
      <c r="C8" s="391" t="s">
        <v>402</v>
      </c>
      <c r="D8" s="391" t="s">
        <v>403</v>
      </c>
      <c r="E8" s="391" t="s">
        <v>404</v>
      </c>
      <c r="F8" s="391" t="s">
        <v>405</v>
      </c>
      <c r="G8" s="392" t="s">
        <v>406</v>
      </c>
      <c r="H8" s="340" t="s">
        <v>492</v>
      </c>
      <c r="I8" s="340" t="s">
        <v>260</v>
      </c>
      <c r="J8" s="362" t="s">
        <v>516</v>
      </c>
      <c r="K8" s="362" t="s">
        <v>3</v>
      </c>
      <c r="L8" s="362" t="s">
        <v>4</v>
      </c>
      <c r="M8" s="362" t="s">
        <v>517</v>
      </c>
      <c r="N8" s="362" t="s">
        <v>405</v>
      </c>
      <c r="O8" s="393" t="s">
        <v>525</v>
      </c>
      <c r="P8" s="376" t="s">
        <v>405</v>
      </c>
      <c r="Q8" s="376" t="s">
        <v>526</v>
      </c>
      <c r="R8" s="394" t="s">
        <v>519</v>
      </c>
      <c r="S8" s="394" t="s">
        <v>405</v>
      </c>
      <c r="T8" s="604" t="s">
        <v>520</v>
      </c>
      <c r="U8" s="606" t="s">
        <v>521</v>
      </c>
    </row>
    <row r="9" spans="1:21" ht="15.75" thickBot="1" x14ac:dyDescent="0.3">
      <c r="A9" s="371"/>
      <c r="B9" s="372"/>
      <c r="C9" s="395"/>
      <c r="D9" s="395"/>
      <c r="E9" s="395" t="s">
        <v>407</v>
      </c>
      <c r="F9" s="395" t="s">
        <v>407</v>
      </c>
      <c r="G9" s="396" t="s">
        <v>407</v>
      </c>
      <c r="H9" s="373"/>
      <c r="I9" s="373"/>
      <c r="J9" s="374"/>
      <c r="K9" s="374"/>
      <c r="L9" s="374"/>
      <c r="M9" s="374" t="s">
        <v>407</v>
      </c>
      <c r="N9" s="374"/>
      <c r="O9" s="397" t="s">
        <v>407</v>
      </c>
      <c r="P9" s="397" t="s">
        <v>407</v>
      </c>
      <c r="Q9" s="397"/>
      <c r="R9" s="398" t="s">
        <v>407</v>
      </c>
      <c r="S9" s="398" t="s">
        <v>407</v>
      </c>
      <c r="T9" s="605"/>
      <c r="U9" s="607"/>
    </row>
    <row r="10" spans="1:21" x14ac:dyDescent="0.25">
      <c r="A10" s="275"/>
      <c r="B10" s="278"/>
      <c r="C10" s="399"/>
      <c r="D10" s="399"/>
      <c r="E10" s="399"/>
      <c r="F10" s="399"/>
      <c r="G10" s="341"/>
      <c r="H10" s="341"/>
      <c r="I10" s="365"/>
      <c r="J10" s="400"/>
      <c r="K10" s="400"/>
      <c r="L10" s="400"/>
      <c r="M10" s="400"/>
      <c r="N10" s="400"/>
      <c r="O10" s="401"/>
      <c r="P10" s="401"/>
      <c r="Q10" s="401"/>
      <c r="R10" s="401"/>
      <c r="S10" s="401"/>
      <c r="T10" s="401"/>
      <c r="U10" s="402"/>
    </row>
    <row r="11" spans="1:21" x14ac:dyDescent="0.25">
      <c r="A11" s="275"/>
      <c r="B11" s="276" t="s">
        <v>408</v>
      </c>
      <c r="C11" s="399"/>
      <c r="D11" s="399"/>
      <c r="E11" s="399"/>
      <c r="F11" s="399"/>
      <c r="G11" s="341"/>
      <c r="H11" s="341"/>
      <c r="I11" s="365"/>
      <c r="J11" s="403"/>
      <c r="K11" s="403"/>
      <c r="L11" s="403"/>
      <c r="M11" s="403"/>
      <c r="N11" s="403"/>
      <c r="O11" s="404"/>
      <c r="P11" s="404"/>
      <c r="Q11" s="404"/>
      <c r="R11" s="404"/>
      <c r="S11" s="404"/>
      <c r="T11" s="404"/>
      <c r="U11" s="405"/>
    </row>
    <row r="12" spans="1:21" x14ac:dyDescent="0.25">
      <c r="A12" s="275"/>
      <c r="B12" s="278"/>
      <c r="C12" s="399"/>
      <c r="D12" s="399"/>
      <c r="E12" s="399"/>
      <c r="F12" s="406"/>
      <c r="G12" s="335"/>
      <c r="H12" s="335"/>
      <c r="I12" s="366"/>
      <c r="J12" s="403"/>
      <c r="K12" s="403"/>
      <c r="L12" s="403"/>
      <c r="M12" s="403"/>
      <c r="N12" s="403"/>
      <c r="O12" s="404"/>
      <c r="P12" s="404"/>
      <c r="Q12" s="404"/>
      <c r="R12" s="404"/>
      <c r="S12" s="404"/>
      <c r="T12" s="404"/>
      <c r="U12" s="405"/>
    </row>
    <row r="13" spans="1:21" x14ac:dyDescent="0.25">
      <c r="A13" s="284"/>
      <c r="B13" s="316" t="s">
        <v>434</v>
      </c>
      <c r="C13" s="407"/>
      <c r="D13" s="408"/>
      <c r="E13" s="364"/>
      <c r="F13" s="406"/>
      <c r="G13" s="335">
        <f>SUM(F14:F15)</f>
        <v>884000</v>
      </c>
      <c r="H13" s="335"/>
      <c r="I13" s="366"/>
      <c r="J13" s="403"/>
      <c r="K13" s="403"/>
      <c r="L13" s="403"/>
      <c r="M13" s="403"/>
      <c r="N13" s="403"/>
      <c r="O13" s="404"/>
      <c r="P13" s="404"/>
      <c r="Q13" s="404"/>
      <c r="R13" s="404"/>
      <c r="S13" s="409">
        <f>SUM(R14:R15)</f>
        <v>884000</v>
      </c>
      <c r="T13" s="404"/>
      <c r="U13" s="405"/>
    </row>
    <row r="14" spans="1:21" ht="24" x14ac:dyDescent="0.25">
      <c r="A14" s="284">
        <v>1</v>
      </c>
      <c r="B14" s="315" t="s">
        <v>435</v>
      </c>
      <c r="C14" s="407">
        <v>7</v>
      </c>
      <c r="D14" s="408" t="s">
        <v>310</v>
      </c>
      <c r="E14" s="364">
        <v>87000</v>
      </c>
      <c r="F14" s="406">
        <f t="shared" ref="F14:F15" si="0">SUM(C14*E14)</f>
        <v>609000</v>
      </c>
      <c r="G14" s="335"/>
      <c r="H14" s="335" t="s">
        <v>498</v>
      </c>
      <c r="I14" s="612" t="s">
        <v>523</v>
      </c>
      <c r="J14" s="363" t="s">
        <v>522</v>
      </c>
      <c r="K14" s="410" t="s">
        <v>56</v>
      </c>
      <c r="L14" s="403" t="s">
        <v>56</v>
      </c>
      <c r="M14" s="403" t="s">
        <v>56</v>
      </c>
      <c r="N14" s="403" t="s">
        <v>56</v>
      </c>
      <c r="O14" s="404" t="s">
        <v>56</v>
      </c>
      <c r="P14" s="404" t="s">
        <v>56</v>
      </c>
      <c r="Q14" s="404"/>
      <c r="R14" s="411">
        <f>F14</f>
        <v>609000</v>
      </c>
      <c r="S14" s="412"/>
      <c r="T14" s="413" t="s">
        <v>524</v>
      </c>
      <c r="U14" s="414">
        <v>115500</v>
      </c>
    </row>
    <row r="15" spans="1:21" x14ac:dyDescent="0.25">
      <c r="A15" s="275">
        <v>2</v>
      </c>
      <c r="B15" s="277" t="s">
        <v>441</v>
      </c>
      <c r="C15" s="399">
        <v>1</v>
      </c>
      <c r="D15" s="399" t="s">
        <v>19</v>
      </c>
      <c r="E15" s="406">
        <v>275000</v>
      </c>
      <c r="F15" s="406">
        <f t="shared" si="0"/>
        <v>275000</v>
      </c>
      <c r="G15" s="335"/>
      <c r="H15" s="335" t="s">
        <v>498</v>
      </c>
      <c r="I15" s="613"/>
      <c r="J15" s="363" t="s">
        <v>522</v>
      </c>
      <c r="K15" s="410" t="s">
        <v>56</v>
      </c>
      <c r="L15" s="403" t="s">
        <v>56</v>
      </c>
      <c r="M15" s="403" t="s">
        <v>56</v>
      </c>
      <c r="N15" s="403" t="s">
        <v>56</v>
      </c>
      <c r="O15" s="404" t="s">
        <v>56</v>
      </c>
      <c r="P15" s="404" t="s">
        <v>56</v>
      </c>
      <c r="Q15" s="404"/>
      <c r="R15" s="411">
        <f>F15</f>
        <v>275000</v>
      </c>
      <c r="S15" s="415"/>
      <c r="T15" s="413" t="s">
        <v>532</v>
      </c>
      <c r="U15" s="405"/>
    </row>
    <row r="16" spans="1:21" x14ac:dyDescent="0.25">
      <c r="A16" s="275"/>
      <c r="B16" s="277"/>
      <c r="C16" s="399"/>
      <c r="D16" s="399"/>
      <c r="E16" s="406"/>
      <c r="F16" s="406"/>
      <c r="G16" s="335"/>
      <c r="H16" s="335"/>
      <c r="I16" s="366"/>
      <c r="J16" s="403"/>
      <c r="K16" s="403"/>
      <c r="L16" s="403"/>
      <c r="M16" s="403"/>
      <c r="N16" s="403"/>
      <c r="O16" s="404"/>
      <c r="P16" s="404"/>
      <c r="Q16" s="404"/>
      <c r="R16" s="404"/>
      <c r="S16" s="415"/>
      <c r="T16" s="404"/>
      <c r="U16" s="405"/>
    </row>
    <row r="17" spans="1:21" x14ac:dyDescent="0.25">
      <c r="A17" s="275"/>
      <c r="B17" s="278" t="s">
        <v>436</v>
      </c>
      <c r="C17" s="399"/>
      <c r="D17" s="399"/>
      <c r="E17" s="406"/>
      <c r="F17" s="406"/>
      <c r="G17" s="335"/>
      <c r="H17" s="335"/>
      <c r="I17" s="366"/>
      <c r="J17" s="403"/>
      <c r="K17" s="403"/>
      <c r="L17" s="403"/>
      <c r="M17" s="403"/>
      <c r="N17" s="403"/>
      <c r="O17" s="404"/>
      <c r="P17" s="404"/>
      <c r="Q17" s="404"/>
      <c r="R17" s="404"/>
      <c r="S17" s="415"/>
      <c r="T17" s="404"/>
      <c r="U17" s="405"/>
    </row>
    <row r="18" spans="1:21" x14ac:dyDescent="0.25">
      <c r="A18" s="275"/>
      <c r="B18" s="313" t="s">
        <v>430</v>
      </c>
      <c r="C18" s="399"/>
      <c r="D18" s="399"/>
      <c r="E18" s="406"/>
      <c r="F18" s="406"/>
      <c r="G18" s="335">
        <f>SUM(F19:F19)</f>
        <v>1095500</v>
      </c>
      <c r="H18" s="335"/>
      <c r="I18" s="366"/>
      <c r="J18" s="403"/>
      <c r="K18" s="403"/>
      <c r="L18" s="403"/>
      <c r="M18" s="403"/>
      <c r="N18" s="403"/>
      <c r="O18" s="404"/>
      <c r="P18" s="404"/>
      <c r="Q18" s="404"/>
      <c r="R18" s="404"/>
      <c r="S18" s="409">
        <f>R19</f>
        <v>1095500</v>
      </c>
      <c r="T18" s="404"/>
      <c r="U18" s="405"/>
    </row>
    <row r="19" spans="1:21" ht="24" x14ac:dyDescent="0.25">
      <c r="A19" s="275">
        <v>1</v>
      </c>
      <c r="B19" s="277" t="s">
        <v>429</v>
      </c>
      <c r="C19" s="399">
        <v>7</v>
      </c>
      <c r="D19" s="399" t="s">
        <v>57</v>
      </c>
      <c r="E19" s="406">
        <f>RAB!$F$295</f>
        <v>156500</v>
      </c>
      <c r="F19" s="406">
        <f t="shared" ref="F19" si="1">SUM(C19*E19)</f>
        <v>1095500</v>
      </c>
      <c r="G19" s="335"/>
      <c r="H19" s="335" t="s">
        <v>493</v>
      </c>
      <c r="I19" s="367" t="s">
        <v>494</v>
      </c>
      <c r="J19" s="363" t="s">
        <v>522</v>
      </c>
      <c r="K19" s="410" t="s">
        <v>56</v>
      </c>
      <c r="L19" s="403" t="s">
        <v>56</v>
      </c>
      <c r="M19" s="403" t="s">
        <v>56</v>
      </c>
      <c r="N19" s="403" t="s">
        <v>56</v>
      </c>
      <c r="O19" s="404" t="s">
        <v>56</v>
      </c>
      <c r="P19" s="404" t="s">
        <v>56</v>
      </c>
      <c r="Q19" s="404"/>
      <c r="R19" s="411">
        <f>F19</f>
        <v>1095500</v>
      </c>
      <c r="S19" s="415"/>
      <c r="T19" s="413" t="s">
        <v>533</v>
      </c>
      <c r="U19" s="405"/>
    </row>
    <row r="20" spans="1:21" x14ac:dyDescent="0.25">
      <c r="A20" s="275"/>
      <c r="B20" s="277"/>
      <c r="C20" s="399"/>
      <c r="D20" s="399"/>
      <c r="E20" s="399"/>
      <c r="F20" s="406"/>
      <c r="G20" s="335"/>
      <c r="H20" s="335"/>
      <c r="I20" s="366"/>
      <c r="J20" s="403"/>
      <c r="K20" s="403"/>
      <c r="L20" s="403"/>
      <c r="M20" s="403"/>
      <c r="N20" s="403"/>
      <c r="O20" s="404"/>
      <c r="P20" s="404"/>
      <c r="Q20" s="404"/>
      <c r="R20" s="404"/>
      <c r="S20" s="415"/>
      <c r="T20" s="416" t="s">
        <v>534</v>
      </c>
      <c r="U20" s="364">
        <v>150000</v>
      </c>
    </row>
    <row r="21" spans="1:21" x14ac:dyDescent="0.25">
      <c r="A21" s="275"/>
      <c r="B21" s="313" t="s">
        <v>431</v>
      </c>
      <c r="C21" s="399"/>
      <c r="D21" s="399"/>
      <c r="E21" s="399"/>
      <c r="F21" s="406"/>
      <c r="G21" s="335">
        <f>SUM(F22:F23)</f>
        <v>3138000</v>
      </c>
      <c r="H21" s="335"/>
      <c r="I21" s="366"/>
      <c r="J21" s="403"/>
      <c r="K21" s="403"/>
      <c r="L21" s="403"/>
      <c r="M21" s="403"/>
      <c r="N21" s="403"/>
      <c r="O21" s="404"/>
      <c r="P21" s="404"/>
      <c r="Q21" s="404"/>
      <c r="R21" s="404"/>
      <c r="S21" s="409">
        <f>SUM(R22:R23)</f>
        <v>3138000</v>
      </c>
      <c r="T21" s="404"/>
      <c r="U21" s="405"/>
    </row>
    <row r="22" spans="1:21" x14ac:dyDescent="0.25">
      <c r="A22" s="275">
        <v>1</v>
      </c>
      <c r="B22" s="277" t="s">
        <v>476</v>
      </c>
      <c r="C22" s="399">
        <v>12</v>
      </c>
      <c r="D22" s="399" t="s">
        <v>57</v>
      </c>
      <c r="E22" s="406">
        <v>196500</v>
      </c>
      <c r="F22" s="406">
        <f t="shared" ref="F22:F23" si="2">SUM(C22*E22)</f>
        <v>2358000</v>
      </c>
      <c r="G22" s="335"/>
      <c r="H22" s="335" t="s">
        <v>493</v>
      </c>
      <c r="I22" s="612" t="s">
        <v>495</v>
      </c>
      <c r="J22" s="363" t="s">
        <v>522</v>
      </c>
      <c r="K22" s="410" t="s">
        <v>56</v>
      </c>
      <c r="L22" s="403" t="s">
        <v>56</v>
      </c>
      <c r="M22" s="403" t="s">
        <v>56</v>
      </c>
      <c r="N22" s="403" t="s">
        <v>56</v>
      </c>
      <c r="O22" s="404" t="s">
        <v>56</v>
      </c>
      <c r="P22" s="404" t="s">
        <v>56</v>
      </c>
      <c r="Q22" s="404"/>
      <c r="R22" s="411">
        <f>F22</f>
        <v>2358000</v>
      </c>
      <c r="S22" s="412"/>
      <c r="T22" s="416" t="s">
        <v>535</v>
      </c>
      <c r="U22" s="364">
        <v>150000</v>
      </c>
    </row>
    <row r="23" spans="1:21" x14ac:dyDescent="0.25">
      <c r="A23" s="275">
        <v>2</v>
      </c>
      <c r="B23" s="277" t="s">
        <v>481</v>
      </c>
      <c r="C23" s="399">
        <v>12</v>
      </c>
      <c r="D23" s="399" t="s">
        <v>220</v>
      </c>
      <c r="E23" s="406">
        <v>65000</v>
      </c>
      <c r="F23" s="406">
        <f t="shared" si="2"/>
        <v>780000</v>
      </c>
      <c r="G23" s="335"/>
      <c r="H23" s="335" t="s">
        <v>493</v>
      </c>
      <c r="I23" s="613"/>
      <c r="J23" s="363" t="s">
        <v>522</v>
      </c>
      <c r="K23" s="410" t="s">
        <v>56</v>
      </c>
      <c r="L23" s="403" t="s">
        <v>56</v>
      </c>
      <c r="M23" s="403" t="s">
        <v>56</v>
      </c>
      <c r="N23" s="403" t="s">
        <v>56</v>
      </c>
      <c r="O23" s="404" t="s">
        <v>56</v>
      </c>
      <c r="P23" s="404" t="s">
        <v>56</v>
      </c>
      <c r="Q23" s="404"/>
      <c r="R23" s="411">
        <f>F23</f>
        <v>780000</v>
      </c>
      <c r="S23" s="415"/>
      <c r="T23" s="416" t="s">
        <v>536</v>
      </c>
      <c r="U23" s="364">
        <v>52900</v>
      </c>
    </row>
    <row r="24" spans="1:21" x14ac:dyDescent="0.25">
      <c r="A24" s="275"/>
      <c r="B24" s="277"/>
      <c r="C24" s="399"/>
      <c r="D24" s="399"/>
      <c r="E24" s="399"/>
      <c r="F24" s="406"/>
      <c r="G24" s="335"/>
      <c r="H24" s="335"/>
      <c r="I24" s="366"/>
      <c r="J24" s="403"/>
      <c r="K24" s="403"/>
      <c r="L24" s="403"/>
      <c r="M24" s="403"/>
      <c r="N24" s="403"/>
      <c r="O24" s="404"/>
      <c r="P24" s="404"/>
      <c r="Q24" s="404"/>
      <c r="R24" s="404"/>
      <c r="S24" s="415"/>
      <c r="T24" s="404"/>
      <c r="U24" s="405"/>
    </row>
    <row r="25" spans="1:21" x14ac:dyDescent="0.25">
      <c r="A25" s="275"/>
      <c r="B25" s="313" t="s">
        <v>432</v>
      </c>
      <c r="C25" s="399"/>
      <c r="D25" s="399"/>
      <c r="E25" s="399"/>
      <c r="F25" s="406"/>
      <c r="G25" s="335">
        <f>SUM(F26)</f>
        <v>1095500</v>
      </c>
      <c r="H25" s="335"/>
      <c r="I25" s="366"/>
      <c r="J25" s="403"/>
      <c r="K25" s="403"/>
      <c r="L25" s="403"/>
      <c r="M25" s="403"/>
      <c r="N25" s="403"/>
      <c r="O25" s="404"/>
      <c r="P25" s="404"/>
      <c r="Q25" s="404"/>
      <c r="R25" s="404"/>
      <c r="S25" s="409">
        <f>R26</f>
        <v>1095500</v>
      </c>
      <c r="T25" s="404"/>
      <c r="U25" s="405"/>
    </row>
    <row r="26" spans="1:21" x14ac:dyDescent="0.25">
      <c r="A26" s="275">
        <v>1</v>
      </c>
      <c r="B26" s="277" t="s">
        <v>433</v>
      </c>
      <c r="C26" s="399">
        <v>7</v>
      </c>
      <c r="D26" s="399" t="s">
        <v>57</v>
      </c>
      <c r="E26" s="406">
        <f>RAB!$F$295</f>
        <v>156500</v>
      </c>
      <c r="F26" s="406">
        <f t="shared" ref="F26" si="3">SUM(C26*E26)</f>
        <v>1095500</v>
      </c>
      <c r="G26" s="335"/>
      <c r="H26" s="335" t="s">
        <v>493</v>
      </c>
      <c r="I26" s="612" t="s">
        <v>496</v>
      </c>
      <c r="J26" s="363" t="s">
        <v>522</v>
      </c>
      <c r="K26" s="410" t="s">
        <v>56</v>
      </c>
      <c r="L26" s="403" t="s">
        <v>56</v>
      </c>
      <c r="M26" s="403" t="s">
        <v>56</v>
      </c>
      <c r="N26" s="403" t="s">
        <v>56</v>
      </c>
      <c r="O26" s="404" t="s">
        <v>56</v>
      </c>
      <c r="P26" s="404" t="s">
        <v>56</v>
      </c>
      <c r="Q26" s="404"/>
      <c r="R26" s="411">
        <f>F26</f>
        <v>1095500</v>
      </c>
      <c r="S26" s="415"/>
      <c r="T26" s="413" t="s">
        <v>537</v>
      </c>
      <c r="U26" s="364">
        <v>100000</v>
      </c>
    </row>
    <row r="27" spans="1:21" x14ac:dyDescent="0.25">
      <c r="A27" s="275"/>
      <c r="B27" s="277"/>
      <c r="C27" s="399"/>
      <c r="D27" s="399"/>
      <c r="E27" s="399"/>
      <c r="F27" s="406"/>
      <c r="G27" s="335"/>
      <c r="H27" s="335"/>
      <c r="I27" s="613"/>
      <c r="J27" s="403"/>
      <c r="K27" s="403"/>
      <c r="L27" s="403"/>
      <c r="M27" s="403"/>
      <c r="N27" s="403"/>
      <c r="O27" s="404"/>
      <c r="P27" s="404"/>
      <c r="Q27" s="404"/>
      <c r="R27" s="404"/>
      <c r="S27" s="415"/>
      <c r="T27" s="404"/>
      <c r="U27" s="405"/>
    </row>
    <row r="28" spans="1:21" x14ac:dyDescent="0.25">
      <c r="A28" s="275"/>
      <c r="B28" s="278" t="s">
        <v>423</v>
      </c>
      <c r="C28" s="399"/>
      <c r="D28" s="399"/>
      <c r="E28" s="399"/>
      <c r="F28" s="406"/>
      <c r="G28" s="335">
        <f>SUM(F29:F32)</f>
        <v>19940290</v>
      </c>
      <c r="H28" s="335"/>
      <c r="I28" s="366"/>
      <c r="J28" s="403"/>
      <c r="K28" s="403"/>
      <c r="L28" s="403"/>
      <c r="M28" s="403"/>
      <c r="N28" s="403"/>
      <c r="O28" s="404"/>
      <c r="P28" s="404"/>
      <c r="Q28" s="379">
        <f>SUM(P29:P32)</f>
        <v>84828280</v>
      </c>
      <c r="R28" s="404"/>
      <c r="S28" s="335">
        <f>SUM(R29:R32)</f>
        <v>19940290</v>
      </c>
      <c r="T28" s="404"/>
      <c r="U28" s="405"/>
    </row>
    <row r="29" spans="1:21" ht="24" x14ac:dyDescent="0.25">
      <c r="A29" s="275">
        <v>1</v>
      </c>
      <c r="B29" s="277" t="s">
        <v>425</v>
      </c>
      <c r="C29" s="399">
        <f>SUM(RAB!C307:C308)</f>
        <v>88.58</v>
      </c>
      <c r="D29" s="399" t="s">
        <v>18</v>
      </c>
      <c r="E29" s="406">
        <v>61000</v>
      </c>
      <c r="F29" s="406">
        <f>SUM(C29*E29)</f>
        <v>5403380</v>
      </c>
      <c r="G29" s="335"/>
      <c r="H29" s="335" t="s">
        <v>498</v>
      </c>
      <c r="I29" s="614" t="s">
        <v>497</v>
      </c>
      <c r="J29" s="416" t="s">
        <v>231</v>
      </c>
      <c r="K29" s="407">
        <v>79.48</v>
      </c>
      <c r="L29" s="407" t="s">
        <v>18</v>
      </c>
      <c r="M29" s="417">
        <v>223000</v>
      </c>
      <c r="N29" s="418">
        <f>M29*K29</f>
        <v>17724040</v>
      </c>
      <c r="O29" s="419">
        <f>M29+E29</f>
        <v>284000</v>
      </c>
      <c r="P29" s="419">
        <f t="shared" ref="O29:P32" si="4">N29+F29</f>
        <v>23127420</v>
      </c>
      <c r="Q29" s="419"/>
      <c r="R29" s="419">
        <f>P29-N29</f>
        <v>5403380</v>
      </c>
      <c r="S29" s="415"/>
      <c r="T29" s="413" t="s">
        <v>538</v>
      </c>
      <c r="U29" s="364">
        <v>100000</v>
      </c>
    </row>
    <row r="30" spans="1:21" ht="24" x14ac:dyDescent="0.25">
      <c r="A30" s="275">
        <v>2</v>
      </c>
      <c r="B30" s="277" t="s">
        <v>426</v>
      </c>
      <c r="C30" s="399">
        <f>SUM(RAB!C310:C311)</f>
        <v>110.72</v>
      </c>
      <c r="D30" s="399" t="s">
        <v>18</v>
      </c>
      <c r="E30" s="406">
        <f t="shared" ref="E30:E32" si="5">$E$29</f>
        <v>61000</v>
      </c>
      <c r="F30" s="406">
        <f t="shared" ref="F30:F32" si="6">SUM(C30*E30)</f>
        <v>6753920</v>
      </c>
      <c r="G30" s="335"/>
      <c r="H30" s="335" t="s">
        <v>498</v>
      </c>
      <c r="I30" s="615"/>
      <c r="J30" s="416" t="s">
        <v>233</v>
      </c>
      <c r="K30" s="407">
        <v>101.84</v>
      </c>
      <c r="L30" s="407" t="s">
        <v>18</v>
      </c>
      <c r="M30" s="417">
        <v>223000</v>
      </c>
      <c r="N30" s="418">
        <f>M30*K30</f>
        <v>22710320</v>
      </c>
      <c r="O30" s="419">
        <f t="shared" si="4"/>
        <v>284000</v>
      </c>
      <c r="P30" s="419">
        <f t="shared" si="4"/>
        <v>29464240</v>
      </c>
      <c r="Q30" s="404"/>
      <c r="R30" s="419">
        <f>P30-N30</f>
        <v>6753920</v>
      </c>
      <c r="S30" s="415"/>
      <c r="T30" s="413" t="s">
        <v>538</v>
      </c>
      <c r="U30" s="364">
        <v>100000</v>
      </c>
    </row>
    <row r="31" spans="1:21" ht="24" x14ac:dyDescent="0.25">
      <c r="A31" s="275">
        <v>3</v>
      </c>
      <c r="B31" s="277" t="s">
        <v>427</v>
      </c>
      <c r="C31" s="399">
        <f>SUM(RAB!C313:C314)</f>
        <v>97.88</v>
      </c>
      <c r="D31" s="399" t="s">
        <v>18</v>
      </c>
      <c r="E31" s="406">
        <f t="shared" si="5"/>
        <v>61000</v>
      </c>
      <c r="F31" s="406">
        <f t="shared" si="6"/>
        <v>5970680</v>
      </c>
      <c r="G31" s="335"/>
      <c r="H31" s="335" t="s">
        <v>498</v>
      </c>
      <c r="I31" s="615"/>
      <c r="J31" s="416" t="s">
        <v>234</v>
      </c>
      <c r="K31" s="407">
        <v>86.85</v>
      </c>
      <c r="L31" s="407" t="s">
        <v>18</v>
      </c>
      <c r="M31" s="417">
        <v>223000</v>
      </c>
      <c r="N31" s="418">
        <f>M31*K31</f>
        <v>19367550</v>
      </c>
      <c r="O31" s="419">
        <f t="shared" si="4"/>
        <v>284000</v>
      </c>
      <c r="P31" s="419">
        <f t="shared" si="4"/>
        <v>25338230</v>
      </c>
      <c r="Q31" s="404"/>
      <c r="R31" s="419">
        <f>P31-N31</f>
        <v>5970680</v>
      </c>
      <c r="S31" s="415"/>
      <c r="T31" s="413" t="s">
        <v>538</v>
      </c>
      <c r="U31" s="364">
        <v>100000</v>
      </c>
    </row>
    <row r="32" spans="1:21" ht="24" x14ac:dyDescent="0.25">
      <c r="A32" s="275">
        <v>4</v>
      </c>
      <c r="B32" s="277" t="s">
        <v>428</v>
      </c>
      <c r="C32" s="399">
        <f>SUM(RAB!C317+RAB!C319+RAB!C320+RAB!C324)</f>
        <v>29.71</v>
      </c>
      <c r="D32" s="399" t="s">
        <v>18</v>
      </c>
      <c r="E32" s="406">
        <f t="shared" si="5"/>
        <v>61000</v>
      </c>
      <c r="F32" s="406">
        <f t="shared" si="6"/>
        <v>1812310</v>
      </c>
      <c r="G32" s="335"/>
      <c r="H32" s="335" t="s">
        <v>498</v>
      </c>
      <c r="I32" s="616"/>
      <c r="J32" s="416" t="s">
        <v>235</v>
      </c>
      <c r="K32" s="407">
        <v>26.49</v>
      </c>
      <c r="L32" s="407" t="s">
        <v>18</v>
      </c>
      <c r="M32" s="417">
        <v>223000</v>
      </c>
      <c r="N32" s="418">
        <v>5086080</v>
      </c>
      <c r="O32" s="419">
        <f t="shared" si="4"/>
        <v>284000</v>
      </c>
      <c r="P32" s="419">
        <f t="shared" si="4"/>
        <v>6898390</v>
      </c>
      <c r="Q32" s="404"/>
      <c r="R32" s="419">
        <f>P32-N32</f>
        <v>1812310</v>
      </c>
      <c r="S32" s="415"/>
      <c r="T32" s="413" t="s">
        <v>538</v>
      </c>
      <c r="U32" s="364">
        <v>100000</v>
      </c>
    </row>
    <row r="33" spans="1:21" x14ac:dyDescent="0.25">
      <c r="A33" s="275"/>
      <c r="B33" s="277"/>
      <c r="C33" s="399"/>
      <c r="D33" s="399"/>
      <c r="E33" s="406"/>
      <c r="F33" s="406"/>
      <c r="G33" s="335"/>
      <c r="H33" s="335"/>
      <c r="I33" s="366"/>
      <c r="J33" s="403"/>
      <c r="K33" s="403"/>
      <c r="L33" s="403"/>
      <c r="M33" s="403"/>
      <c r="N33" s="403"/>
      <c r="O33" s="404"/>
      <c r="P33" s="404"/>
      <c r="Q33" s="404"/>
      <c r="R33" s="404"/>
      <c r="S33" s="415"/>
      <c r="T33" s="404"/>
      <c r="U33" s="405"/>
    </row>
    <row r="34" spans="1:21" x14ac:dyDescent="0.25">
      <c r="A34" s="275"/>
      <c r="B34" s="276" t="s">
        <v>450</v>
      </c>
      <c r="C34" s="399"/>
      <c r="D34" s="399"/>
      <c r="E34" s="406"/>
      <c r="F34" s="406"/>
      <c r="G34" s="335"/>
      <c r="H34" s="335"/>
      <c r="I34" s="366"/>
      <c r="J34" s="403"/>
      <c r="K34" s="403"/>
      <c r="L34" s="403"/>
      <c r="M34" s="403"/>
      <c r="N34" s="403"/>
      <c r="O34" s="404"/>
      <c r="P34" s="404"/>
      <c r="Q34" s="404"/>
      <c r="R34" s="404"/>
      <c r="S34" s="415"/>
      <c r="T34" s="404"/>
      <c r="U34" s="405"/>
    </row>
    <row r="35" spans="1:21" x14ac:dyDescent="0.25">
      <c r="A35" s="275"/>
      <c r="B35" s="277"/>
      <c r="C35" s="399"/>
      <c r="D35" s="399"/>
      <c r="E35" s="406"/>
      <c r="F35" s="406"/>
      <c r="G35" s="335"/>
      <c r="H35" s="335"/>
      <c r="I35" s="366"/>
      <c r="J35" s="403"/>
      <c r="K35" s="403"/>
      <c r="L35" s="403"/>
      <c r="M35" s="403"/>
      <c r="N35" s="403"/>
      <c r="O35" s="404"/>
      <c r="P35" s="404"/>
      <c r="Q35" s="404"/>
      <c r="R35" s="404"/>
      <c r="S35" s="415"/>
      <c r="T35" s="404"/>
      <c r="U35" s="405"/>
    </row>
    <row r="36" spans="1:21" x14ac:dyDescent="0.25">
      <c r="A36" s="275"/>
      <c r="B36" s="278" t="s">
        <v>440</v>
      </c>
      <c r="C36" s="399"/>
      <c r="D36" s="399"/>
      <c r="E36" s="406"/>
      <c r="F36" s="406"/>
      <c r="G36" s="335">
        <f>SUM(F37:F38)</f>
        <v>65976070</v>
      </c>
      <c r="H36" s="335"/>
      <c r="I36" s="366"/>
      <c r="J36" s="403"/>
      <c r="K36" s="403"/>
      <c r="L36" s="403"/>
      <c r="M36" s="403"/>
      <c r="N36" s="403"/>
      <c r="O36" s="404"/>
      <c r="P36" s="404"/>
      <c r="Q36" s="404"/>
      <c r="R36" s="404"/>
      <c r="S36" s="335">
        <f>SUM(R37:R39)</f>
        <v>65976070</v>
      </c>
      <c r="T36" s="404"/>
      <c r="U36" s="405"/>
    </row>
    <row r="37" spans="1:21" x14ac:dyDescent="0.25">
      <c r="A37" s="275">
        <v>1</v>
      </c>
      <c r="B37" s="277" t="s">
        <v>475</v>
      </c>
      <c r="C37" s="399">
        <v>59</v>
      </c>
      <c r="D37" s="399" t="s">
        <v>18</v>
      </c>
      <c r="E37" s="406">
        <f>analisa!$G$7</f>
        <v>1015500</v>
      </c>
      <c r="F37" s="406">
        <f t="shared" ref="F37" si="7">SUM(C37*E37)</f>
        <v>59914500</v>
      </c>
      <c r="G37" s="335"/>
      <c r="H37" s="335" t="s">
        <v>498</v>
      </c>
      <c r="I37" s="368" t="s">
        <v>499</v>
      </c>
      <c r="J37" s="363" t="s">
        <v>522</v>
      </c>
      <c r="K37" s="364" t="s">
        <v>56</v>
      </c>
      <c r="L37" s="364" t="s">
        <v>56</v>
      </c>
      <c r="M37" s="364" t="s">
        <v>56</v>
      </c>
      <c r="N37" s="364" t="s">
        <v>56</v>
      </c>
      <c r="O37" s="364" t="s">
        <v>56</v>
      </c>
      <c r="P37" s="364" t="s">
        <v>56</v>
      </c>
      <c r="Q37" s="364"/>
      <c r="R37" s="379">
        <f>F37</f>
        <v>59914500</v>
      </c>
      <c r="S37" s="379"/>
      <c r="T37" s="413" t="s">
        <v>539</v>
      </c>
      <c r="U37" s="405"/>
    </row>
    <row r="38" spans="1:21" ht="24" x14ac:dyDescent="0.25">
      <c r="A38" s="275">
        <v>2</v>
      </c>
      <c r="B38" s="277" t="s">
        <v>480</v>
      </c>
      <c r="C38" s="399">
        <v>23.18</v>
      </c>
      <c r="D38" s="399" t="s">
        <v>18</v>
      </c>
      <c r="E38" s="406">
        <v>261500</v>
      </c>
      <c r="F38" s="406">
        <f t="shared" ref="F38" si="8">SUM(C38*E38)</f>
        <v>6061570</v>
      </c>
      <c r="G38" s="335"/>
      <c r="H38" s="335" t="s">
        <v>498</v>
      </c>
      <c r="I38" s="368" t="s">
        <v>500</v>
      </c>
      <c r="J38" s="363" t="s">
        <v>522</v>
      </c>
      <c r="K38" s="364" t="s">
        <v>56</v>
      </c>
      <c r="L38" s="364" t="s">
        <v>56</v>
      </c>
      <c r="M38" s="364" t="s">
        <v>56</v>
      </c>
      <c r="N38" s="364" t="s">
        <v>56</v>
      </c>
      <c r="O38" s="364" t="s">
        <v>56</v>
      </c>
      <c r="P38" s="364" t="s">
        <v>56</v>
      </c>
      <c r="Q38" s="364"/>
      <c r="R38" s="379">
        <f>F38</f>
        <v>6061570</v>
      </c>
      <c r="S38" s="379"/>
      <c r="T38" s="413" t="s">
        <v>540</v>
      </c>
      <c r="U38" s="405">
        <v>155000</v>
      </c>
    </row>
    <row r="39" spans="1:21" x14ac:dyDescent="0.25">
      <c r="A39" s="275"/>
      <c r="B39" s="277"/>
      <c r="C39" s="399"/>
      <c r="D39" s="399"/>
      <c r="E39" s="406"/>
      <c r="F39" s="406"/>
      <c r="G39" s="335"/>
      <c r="H39" s="335"/>
      <c r="I39" s="366"/>
      <c r="J39" s="403"/>
      <c r="K39" s="403"/>
      <c r="L39" s="403"/>
      <c r="M39" s="403"/>
      <c r="N39" s="403"/>
      <c r="O39" s="404"/>
      <c r="P39" s="404"/>
      <c r="Q39" s="404"/>
      <c r="R39" s="404"/>
      <c r="S39" s="415"/>
      <c r="T39" s="404"/>
      <c r="U39" s="405"/>
    </row>
    <row r="40" spans="1:21" x14ac:dyDescent="0.25">
      <c r="A40" s="275"/>
      <c r="B40" s="278" t="s">
        <v>453</v>
      </c>
      <c r="C40" s="399"/>
      <c r="D40" s="399"/>
      <c r="E40" s="406"/>
      <c r="F40" s="406"/>
      <c r="G40" s="335">
        <f>SUM(F41:F43)</f>
        <v>32912000</v>
      </c>
      <c r="H40" s="335"/>
      <c r="I40" s="366"/>
      <c r="J40" s="403"/>
      <c r="K40" s="403"/>
      <c r="L40" s="403"/>
      <c r="M40" s="403"/>
      <c r="N40" s="403"/>
      <c r="O40" s="404"/>
      <c r="P40" s="404"/>
      <c r="Q40" s="404"/>
      <c r="R40" s="404"/>
      <c r="S40" s="335">
        <f>SUM(R41:R43)</f>
        <v>32912000</v>
      </c>
      <c r="T40" s="404"/>
      <c r="U40" s="405"/>
    </row>
    <row r="41" spans="1:21" x14ac:dyDescent="0.25">
      <c r="A41" s="275">
        <v>1</v>
      </c>
      <c r="B41" s="277" t="s">
        <v>467</v>
      </c>
      <c r="C41" s="399">
        <v>122</v>
      </c>
      <c r="D41" s="399" t="s">
        <v>18</v>
      </c>
      <c r="E41" s="406">
        <v>56000</v>
      </c>
      <c r="F41" s="406">
        <f t="shared" ref="F41:F43" si="9">SUM(C41*E41)</f>
        <v>6832000</v>
      </c>
      <c r="G41" s="335"/>
      <c r="H41" s="335" t="s">
        <v>498</v>
      </c>
      <c r="I41" s="612" t="s">
        <v>501</v>
      </c>
      <c r="J41" s="363" t="s">
        <v>522</v>
      </c>
      <c r="K41" s="364" t="s">
        <v>56</v>
      </c>
      <c r="L41" s="364" t="s">
        <v>56</v>
      </c>
      <c r="M41" s="364" t="s">
        <v>56</v>
      </c>
      <c r="N41" s="364" t="s">
        <v>56</v>
      </c>
      <c r="O41" s="364" t="s">
        <v>56</v>
      </c>
      <c r="P41" s="364" t="s">
        <v>56</v>
      </c>
      <c r="Q41" s="364"/>
      <c r="R41" s="379">
        <f>F41</f>
        <v>6832000</v>
      </c>
      <c r="S41" s="379"/>
      <c r="T41" s="404"/>
      <c r="U41" s="405"/>
    </row>
    <row r="42" spans="1:21" x14ac:dyDescent="0.25">
      <c r="A42" s="275">
        <v>2</v>
      </c>
      <c r="B42" s="34" t="s">
        <v>454</v>
      </c>
      <c r="C42" s="399">
        <v>90</v>
      </c>
      <c r="D42" s="399" t="s">
        <v>18</v>
      </c>
      <c r="E42" s="406">
        <f>RAB!$F$318</f>
        <v>192000</v>
      </c>
      <c r="F42" s="406">
        <f t="shared" si="9"/>
        <v>17280000</v>
      </c>
      <c r="G42" s="335"/>
      <c r="H42" s="335" t="s">
        <v>498</v>
      </c>
      <c r="I42" s="620"/>
      <c r="J42" s="363" t="s">
        <v>522</v>
      </c>
      <c r="K42" s="364" t="s">
        <v>56</v>
      </c>
      <c r="L42" s="364" t="s">
        <v>56</v>
      </c>
      <c r="M42" s="364" t="s">
        <v>56</v>
      </c>
      <c r="N42" s="364" t="s">
        <v>56</v>
      </c>
      <c r="O42" s="364" t="s">
        <v>56</v>
      </c>
      <c r="P42" s="364" t="s">
        <v>56</v>
      </c>
      <c r="Q42" s="364"/>
      <c r="R42" s="379">
        <f>F42</f>
        <v>17280000</v>
      </c>
      <c r="S42" s="379"/>
      <c r="T42" s="416" t="s">
        <v>541</v>
      </c>
      <c r="U42" s="364">
        <v>97000</v>
      </c>
    </row>
    <row r="43" spans="1:21" x14ac:dyDescent="0.25">
      <c r="A43" s="275">
        <v>3</v>
      </c>
      <c r="B43" s="277" t="s">
        <v>455</v>
      </c>
      <c r="C43" s="399">
        <v>32</v>
      </c>
      <c r="D43" s="399" t="s">
        <v>18</v>
      </c>
      <c r="E43" s="406">
        <v>275000</v>
      </c>
      <c r="F43" s="406">
        <f t="shared" si="9"/>
        <v>8800000</v>
      </c>
      <c r="G43" s="335"/>
      <c r="H43" s="335" t="s">
        <v>498</v>
      </c>
      <c r="I43" s="613"/>
      <c r="J43" s="363" t="s">
        <v>522</v>
      </c>
      <c r="K43" s="364" t="s">
        <v>56</v>
      </c>
      <c r="L43" s="364" t="s">
        <v>56</v>
      </c>
      <c r="M43" s="364" t="s">
        <v>56</v>
      </c>
      <c r="N43" s="364" t="s">
        <v>56</v>
      </c>
      <c r="O43" s="364" t="s">
        <v>56</v>
      </c>
      <c r="P43" s="364" t="s">
        <v>56</v>
      </c>
      <c r="Q43" s="364"/>
      <c r="R43" s="379">
        <f>F43</f>
        <v>8800000</v>
      </c>
      <c r="S43" s="379"/>
      <c r="T43" s="416" t="s">
        <v>542</v>
      </c>
      <c r="U43" s="364">
        <v>300000</v>
      </c>
    </row>
    <row r="44" spans="1:21" x14ac:dyDescent="0.25">
      <c r="A44" s="275"/>
      <c r="B44" s="277"/>
      <c r="C44" s="399"/>
      <c r="D44" s="399"/>
      <c r="E44" s="406"/>
      <c r="F44" s="406"/>
      <c r="G44" s="335"/>
      <c r="H44" s="335"/>
      <c r="I44" s="366"/>
      <c r="J44" s="403"/>
      <c r="K44" s="403"/>
      <c r="L44" s="403"/>
      <c r="M44" s="403"/>
      <c r="N44" s="403"/>
      <c r="O44" s="404"/>
      <c r="P44" s="404"/>
      <c r="Q44" s="404"/>
      <c r="R44" s="404"/>
      <c r="S44" s="415"/>
      <c r="T44" s="404"/>
      <c r="U44" s="405"/>
    </row>
    <row r="45" spans="1:21" x14ac:dyDescent="0.25">
      <c r="A45" s="275"/>
      <c r="B45" s="278" t="s">
        <v>469</v>
      </c>
      <c r="C45" s="399"/>
      <c r="D45" s="399"/>
      <c r="E45" s="406"/>
      <c r="F45" s="406"/>
      <c r="G45" s="335">
        <f>SUM(F46)</f>
        <v>2300000</v>
      </c>
      <c r="H45" s="335"/>
      <c r="I45" s="366"/>
      <c r="J45" s="403"/>
      <c r="K45" s="403"/>
      <c r="L45" s="403"/>
      <c r="M45" s="403"/>
      <c r="N45" s="403"/>
      <c r="O45" s="404"/>
      <c r="P45" s="404"/>
      <c r="Q45" s="404"/>
      <c r="R45" s="404"/>
      <c r="S45" s="335">
        <f>SUM(R46)</f>
        <v>2300000</v>
      </c>
      <c r="T45" s="404"/>
      <c r="U45" s="405"/>
    </row>
    <row r="46" spans="1:21" ht="24" x14ac:dyDescent="0.25">
      <c r="A46" s="275">
        <v>1</v>
      </c>
      <c r="B46" s="277" t="s">
        <v>470</v>
      </c>
      <c r="C46" s="399">
        <v>2</v>
      </c>
      <c r="D46" s="399" t="s">
        <v>220</v>
      </c>
      <c r="E46" s="406">
        <v>1150000</v>
      </c>
      <c r="F46" s="406">
        <f t="shared" ref="F46" si="10">SUM(C46*E46)</f>
        <v>2300000</v>
      </c>
      <c r="G46" s="335"/>
      <c r="H46" s="335" t="s">
        <v>498</v>
      </c>
      <c r="I46" s="368" t="s">
        <v>502</v>
      </c>
      <c r="J46" s="363" t="s">
        <v>522</v>
      </c>
      <c r="K46" s="364" t="s">
        <v>56</v>
      </c>
      <c r="L46" s="364" t="s">
        <v>56</v>
      </c>
      <c r="M46" s="364" t="s">
        <v>56</v>
      </c>
      <c r="N46" s="364" t="s">
        <v>56</v>
      </c>
      <c r="O46" s="364" t="s">
        <v>56</v>
      </c>
      <c r="P46" s="364" t="s">
        <v>56</v>
      </c>
      <c r="Q46" s="364"/>
      <c r="R46" s="379">
        <f>F46</f>
        <v>2300000</v>
      </c>
      <c r="S46" s="379"/>
      <c r="T46" s="416" t="s">
        <v>543</v>
      </c>
      <c r="U46" s="364">
        <v>477000</v>
      </c>
    </row>
    <row r="47" spans="1:21" x14ac:dyDescent="0.25">
      <c r="A47" s="275"/>
      <c r="B47" s="277"/>
      <c r="C47" s="399"/>
      <c r="D47" s="399"/>
      <c r="E47" s="406"/>
      <c r="F47" s="406"/>
      <c r="G47" s="335"/>
      <c r="H47" s="335"/>
      <c r="I47" s="366"/>
      <c r="J47" s="403"/>
      <c r="K47" s="403"/>
      <c r="L47" s="403"/>
      <c r="M47" s="403"/>
      <c r="N47" s="403"/>
      <c r="O47" s="404"/>
      <c r="P47" s="404"/>
      <c r="Q47" s="404"/>
      <c r="R47" s="404"/>
      <c r="S47" s="415"/>
      <c r="T47" s="404"/>
      <c r="U47" s="405"/>
    </row>
    <row r="48" spans="1:21" x14ac:dyDescent="0.25">
      <c r="A48" s="275"/>
      <c r="B48" s="278" t="s">
        <v>457</v>
      </c>
      <c r="C48" s="399"/>
      <c r="D48" s="399"/>
      <c r="E48" s="406"/>
      <c r="F48" s="406"/>
      <c r="G48" s="335">
        <f>SUM(F49:F54)</f>
        <v>21978416</v>
      </c>
      <c r="H48" s="335"/>
      <c r="I48" s="366"/>
      <c r="J48" s="403"/>
      <c r="K48" s="403"/>
      <c r="L48" s="403"/>
      <c r="M48" s="403"/>
      <c r="N48" s="403"/>
      <c r="O48" s="404"/>
      <c r="P48" s="404"/>
      <c r="Q48" s="404"/>
      <c r="R48" s="404"/>
      <c r="S48" s="335">
        <f>SUM(R49:R54)</f>
        <v>21978416</v>
      </c>
      <c r="T48" s="404"/>
      <c r="U48" s="405"/>
    </row>
    <row r="49" spans="1:21" ht="24" x14ac:dyDescent="0.25">
      <c r="A49" s="275">
        <v>1</v>
      </c>
      <c r="B49" s="277" t="s">
        <v>458</v>
      </c>
      <c r="C49" s="399">
        <v>112</v>
      </c>
      <c r="D49" s="399" t="s">
        <v>310</v>
      </c>
      <c r="E49" s="406">
        <v>127000</v>
      </c>
      <c r="F49" s="406">
        <f t="shared" ref="F49:F54" si="11">SUM(C49*E49)</f>
        <v>14224000</v>
      </c>
      <c r="G49" s="335"/>
      <c r="H49" s="335" t="s">
        <v>498</v>
      </c>
      <c r="I49" s="612" t="s">
        <v>503</v>
      </c>
      <c r="J49" s="363" t="s">
        <v>522</v>
      </c>
      <c r="K49" s="364" t="s">
        <v>56</v>
      </c>
      <c r="L49" s="364" t="s">
        <v>56</v>
      </c>
      <c r="M49" s="364" t="s">
        <v>56</v>
      </c>
      <c r="N49" s="364" t="s">
        <v>56</v>
      </c>
      <c r="O49" s="364" t="s">
        <v>56</v>
      </c>
      <c r="P49" s="364" t="s">
        <v>56</v>
      </c>
      <c r="Q49" s="364"/>
      <c r="R49" s="379">
        <f>F49</f>
        <v>14224000</v>
      </c>
      <c r="S49" s="379"/>
      <c r="T49" s="413" t="s">
        <v>533</v>
      </c>
      <c r="U49" s="405" t="s">
        <v>56</v>
      </c>
    </row>
    <row r="50" spans="1:21" ht="32.25" customHeight="1" x14ac:dyDescent="0.25">
      <c r="A50" s="275">
        <v>2</v>
      </c>
      <c r="B50" s="277" t="s">
        <v>471</v>
      </c>
      <c r="C50" s="399">
        <v>32</v>
      </c>
      <c r="D50" s="399" t="s">
        <v>310</v>
      </c>
      <c r="E50" s="406">
        <f>RAB!$F$261</f>
        <v>29513</v>
      </c>
      <c r="F50" s="406">
        <f t="shared" si="11"/>
        <v>944416</v>
      </c>
      <c r="G50" s="335"/>
      <c r="H50" s="335" t="s">
        <v>498</v>
      </c>
      <c r="I50" s="613"/>
      <c r="J50" s="363" t="s">
        <v>522</v>
      </c>
      <c r="K50" s="364" t="s">
        <v>56</v>
      </c>
      <c r="L50" s="364" t="s">
        <v>56</v>
      </c>
      <c r="M50" s="364" t="s">
        <v>56</v>
      </c>
      <c r="N50" s="364" t="s">
        <v>56</v>
      </c>
      <c r="O50" s="364" t="s">
        <v>56</v>
      </c>
      <c r="P50" s="364" t="s">
        <v>56</v>
      </c>
      <c r="Q50" s="364"/>
      <c r="R50" s="379">
        <f>F50</f>
        <v>944416</v>
      </c>
      <c r="S50" s="379"/>
      <c r="T50" s="416" t="s">
        <v>544</v>
      </c>
      <c r="U50" s="364">
        <v>10000</v>
      </c>
    </row>
    <row r="51" spans="1:21" ht="17.25" customHeight="1" x14ac:dyDescent="0.25">
      <c r="A51" s="275">
        <v>2</v>
      </c>
      <c r="B51" s="277" t="s">
        <v>468</v>
      </c>
      <c r="C51" s="399"/>
      <c r="D51" s="399"/>
      <c r="E51" s="406"/>
      <c r="F51" s="406"/>
      <c r="G51" s="335"/>
      <c r="H51" s="335" t="s">
        <v>498</v>
      </c>
      <c r="I51" s="614" t="s">
        <v>504</v>
      </c>
      <c r="J51" s="363" t="s">
        <v>522</v>
      </c>
      <c r="K51" s="364" t="s">
        <v>56</v>
      </c>
      <c r="L51" s="364" t="s">
        <v>56</v>
      </c>
      <c r="M51" s="364" t="s">
        <v>56</v>
      </c>
      <c r="N51" s="364" t="s">
        <v>56</v>
      </c>
      <c r="O51" s="364" t="s">
        <v>56</v>
      </c>
      <c r="P51" s="364" t="s">
        <v>56</v>
      </c>
      <c r="Q51" s="364"/>
      <c r="R51" s="379"/>
      <c r="S51" s="379"/>
      <c r="T51" s="404"/>
      <c r="U51" s="405"/>
    </row>
    <row r="52" spans="1:21" x14ac:dyDescent="0.25">
      <c r="A52" s="275"/>
      <c r="B52" s="318" t="s">
        <v>472</v>
      </c>
      <c r="C52" s="399">
        <v>46</v>
      </c>
      <c r="D52" s="399" t="s">
        <v>310</v>
      </c>
      <c r="E52" s="406">
        <v>110000</v>
      </c>
      <c r="F52" s="406">
        <f t="shared" si="11"/>
        <v>5060000</v>
      </c>
      <c r="G52" s="335"/>
      <c r="H52" s="335" t="s">
        <v>498</v>
      </c>
      <c r="I52" s="615"/>
      <c r="J52" s="363" t="s">
        <v>522</v>
      </c>
      <c r="K52" s="364" t="s">
        <v>56</v>
      </c>
      <c r="L52" s="364" t="s">
        <v>56</v>
      </c>
      <c r="M52" s="364" t="s">
        <v>56</v>
      </c>
      <c r="N52" s="364" t="s">
        <v>56</v>
      </c>
      <c r="O52" s="364" t="s">
        <v>56</v>
      </c>
      <c r="P52" s="364" t="s">
        <v>56</v>
      </c>
      <c r="Q52" s="364"/>
      <c r="R52" s="379">
        <f>F52</f>
        <v>5060000</v>
      </c>
      <c r="S52" s="379"/>
      <c r="T52" s="617" t="s">
        <v>545</v>
      </c>
      <c r="U52" s="364">
        <v>1900000</v>
      </c>
    </row>
    <row r="53" spans="1:21" x14ac:dyDescent="0.25">
      <c r="A53" s="275"/>
      <c r="B53" s="318" t="s">
        <v>473</v>
      </c>
      <c r="C53" s="399">
        <v>2</v>
      </c>
      <c r="D53" s="399" t="s">
        <v>220</v>
      </c>
      <c r="E53" s="406">
        <v>125000</v>
      </c>
      <c r="F53" s="406">
        <f t="shared" si="11"/>
        <v>250000</v>
      </c>
      <c r="G53" s="335"/>
      <c r="H53" s="335" t="s">
        <v>498</v>
      </c>
      <c r="I53" s="615"/>
      <c r="J53" s="363" t="s">
        <v>522</v>
      </c>
      <c r="K53" s="364" t="s">
        <v>56</v>
      </c>
      <c r="L53" s="364" t="s">
        <v>56</v>
      </c>
      <c r="M53" s="364" t="s">
        <v>56</v>
      </c>
      <c r="N53" s="364" t="s">
        <v>56</v>
      </c>
      <c r="O53" s="364" t="s">
        <v>56</v>
      </c>
      <c r="P53" s="364" t="s">
        <v>56</v>
      </c>
      <c r="Q53" s="364"/>
      <c r="R53" s="379">
        <f>F53</f>
        <v>250000</v>
      </c>
      <c r="S53" s="379"/>
      <c r="T53" s="618"/>
      <c r="U53" s="405"/>
    </row>
    <row r="54" spans="1:21" x14ac:dyDescent="0.25">
      <c r="A54" s="275"/>
      <c r="B54" s="318" t="s">
        <v>474</v>
      </c>
      <c r="C54" s="399">
        <v>1</v>
      </c>
      <c r="D54" s="399" t="s">
        <v>19</v>
      </c>
      <c r="E54" s="406">
        <v>1500000</v>
      </c>
      <c r="F54" s="406">
        <f t="shared" si="11"/>
        <v>1500000</v>
      </c>
      <c r="G54" s="335"/>
      <c r="H54" s="335" t="s">
        <v>498</v>
      </c>
      <c r="I54" s="616"/>
      <c r="J54" s="363" t="s">
        <v>522</v>
      </c>
      <c r="K54" s="364" t="s">
        <v>56</v>
      </c>
      <c r="L54" s="364" t="s">
        <v>56</v>
      </c>
      <c r="M54" s="364" t="s">
        <v>56</v>
      </c>
      <c r="N54" s="364" t="s">
        <v>56</v>
      </c>
      <c r="O54" s="364" t="s">
        <v>56</v>
      </c>
      <c r="P54" s="364" t="s">
        <v>56</v>
      </c>
      <c r="Q54" s="364"/>
      <c r="R54" s="379">
        <f>F54</f>
        <v>1500000</v>
      </c>
      <c r="S54" s="379"/>
      <c r="T54" s="619"/>
      <c r="U54" s="405"/>
    </row>
    <row r="55" spans="1:21" x14ac:dyDescent="0.25">
      <c r="A55" s="275"/>
      <c r="B55" s="277"/>
      <c r="C55" s="399"/>
      <c r="D55" s="399"/>
      <c r="E55" s="406"/>
      <c r="F55" s="406"/>
      <c r="G55" s="335"/>
      <c r="H55" s="335"/>
      <c r="I55" s="366"/>
      <c r="J55" s="403"/>
      <c r="K55" s="403"/>
      <c r="L55" s="403"/>
      <c r="M55" s="403"/>
      <c r="N55" s="403"/>
      <c r="O55" s="404"/>
      <c r="P55" s="404"/>
      <c r="Q55" s="404"/>
      <c r="R55" s="404"/>
      <c r="S55" s="415"/>
      <c r="T55" s="404"/>
      <c r="U55" s="405"/>
    </row>
    <row r="56" spans="1:21" x14ac:dyDescent="0.25">
      <c r="A56" s="275"/>
      <c r="B56" s="278" t="s">
        <v>459</v>
      </c>
      <c r="C56" s="399"/>
      <c r="D56" s="399"/>
      <c r="E56" s="406"/>
      <c r="F56" s="406"/>
      <c r="G56" s="335">
        <f>SUM(F57:F61)</f>
        <v>32735080</v>
      </c>
      <c r="H56" s="335"/>
      <c r="I56" s="366"/>
      <c r="J56" s="403"/>
      <c r="K56" s="403"/>
      <c r="L56" s="403"/>
      <c r="M56" s="403"/>
      <c r="N56" s="403"/>
      <c r="O56" s="404"/>
      <c r="P56" s="404"/>
      <c r="Q56" s="404"/>
      <c r="R56" s="404"/>
      <c r="S56" s="335">
        <f>SUM(R57:R61)</f>
        <v>32735080</v>
      </c>
      <c r="T56" s="404"/>
      <c r="U56" s="405"/>
    </row>
    <row r="57" spans="1:21" x14ac:dyDescent="0.25">
      <c r="A57" s="275">
        <v>1</v>
      </c>
      <c r="B57" s="277" t="s">
        <v>479</v>
      </c>
      <c r="C57" s="399">
        <v>30.5</v>
      </c>
      <c r="D57" s="399" t="s">
        <v>310</v>
      </c>
      <c r="E57" s="406">
        <f>analisa!$G$15</f>
        <v>954000</v>
      </c>
      <c r="F57" s="406">
        <f t="shared" ref="F57:F61" si="12">SUM(C57*E57)</f>
        <v>29097000</v>
      </c>
      <c r="G57" s="335"/>
      <c r="H57" s="335" t="s">
        <v>498</v>
      </c>
      <c r="I57" s="368" t="s">
        <v>505</v>
      </c>
      <c r="J57" s="363" t="s">
        <v>522</v>
      </c>
      <c r="K57" s="364" t="s">
        <v>56</v>
      </c>
      <c r="L57" s="364" t="s">
        <v>56</v>
      </c>
      <c r="M57" s="364" t="s">
        <v>56</v>
      </c>
      <c r="N57" s="364" t="s">
        <v>56</v>
      </c>
      <c r="O57" s="364" t="s">
        <v>56</v>
      </c>
      <c r="P57" s="364" t="s">
        <v>56</v>
      </c>
      <c r="Q57" s="364"/>
      <c r="R57" s="379">
        <f>F57</f>
        <v>29097000</v>
      </c>
      <c r="S57" s="379"/>
      <c r="T57" s="413" t="s">
        <v>532</v>
      </c>
      <c r="U57" s="405" t="s">
        <v>56</v>
      </c>
    </row>
    <row r="58" spans="1:21" x14ac:dyDescent="0.25">
      <c r="A58" s="275">
        <v>3</v>
      </c>
      <c r="B58" s="277" t="s">
        <v>462</v>
      </c>
      <c r="C58" s="399"/>
      <c r="D58" s="399"/>
      <c r="E58" s="406"/>
      <c r="F58" s="406"/>
      <c r="G58" s="335"/>
      <c r="H58" s="335"/>
      <c r="I58" s="366"/>
      <c r="J58" s="403"/>
      <c r="K58" s="403"/>
      <c r="L58" s="403"/>
      <c r="M58" s="403"/>
      <c r="N58" s="403"/>
      <c r="O58" s="404"/>
      <c r="P58" s="404"/>
      <c r="Q58" s="404"/>
      <c r="R58" s="404"/>
      <c r="S58" s="415"/>
      <c r="T58" s="413" t="s">
        <v>532</v>
      </c>
      <c r="U58" s="405" t="s">
        <v>56</v>
      </c>
    </row>
    <row r="59" spans="1:21" x14ac:dyDescent="0.25">
      <c r="A59" s="275"/>
      <c r="B59" s="318" t="s">
        <v>465</v>
      </c>
      <c r="C59" s="399">
        <v>24</v>
      </c>
      <c r="D59" s="399" t="s">
        <v>18</v>
      </c>
      <c r="E59" s="406">
        <v>50000</v>
      </c>
      <c r="F59" s="406">
        <f t="shared" si="12"/>
        <v>1200000</v>
      </c>
      <c r="G59" s="335"/>
      <c r="H59" s="335" t="s">
        <v>498</v>
      </c>
      <c r="I59" s="621" t="s">
        <v>506</v>
      </c>
      <c r="J59" s="363" t="s">
        <v>522</v>
      </c>
      <c r="K59" s="364" t="s">
        <v>56</v>
      </c>
      <c r="L59" s="364" t="s">
        <v>56</v>
      </c>
      <c r="M59" s="364" t="s">
        <v>56</v>
      </c>
      <c r="N59" s="364" t="s">
        <v>56</v>
      </c>
      <c r="O59" s="364" t="s">
        <v>56</v>
      </c>
      <c r="P59" s="364" t="s">
        <v>56</v>
      </c>
      <c r="Q59" s="364"/>
      <c r="R59" s="379">
        <f>F59</f>
        <v>1200000</v>
      </c>
      <c r="S59" s="379"/>
      <c r="T59" s="404"/>
      <c r="U59" s="405" t="s">
        <v>56</v>
      </c>
    </row>
    <row r="60" spans="1:21" x14ac:dyDescent="0.25">
      <c r="A60" s="275"/>
      <c r="B60" s="318" t="s">
        <v>463</v>
      </c>
      <c r="C60" s="399">
        <v>0.08</v>
      </c>
      <c r="D60" s="399" t="s">
        <v>20</v>
      </c>
      <c r="E60" s="406">
        <f>RAB!$F$36</f>
        <v>2976000</v>
      </c>
      <c r="F60" s="406">
        <f t="shared" si="12"/>
        <v>238080</v>
      </c>
      <c r="G60" s="335"/>
      <c r="H60" s="335" t="s">
        <v>498</v>
      </c>
      <c r="I60" s="622"/>
      <c r="J60" s="363" t="s">
        <v>522</v>
      </c>
      <c r="K60" s="364" t="s">
        <v>56</v>
      </c>
      <c r="L60" s="364" t="s">
        <v>56</v>
      </c>
      <c r="M60" s="364" t="s">
        <v>56</v>
      </c>
      <c r="N60" s="364" t="s">
        <v>56</v>
      </c>
      <c r="O60" s="364" t="s">
        <v>56</v>
      </c>
      <c r="P60" s="364" t="s">
        <v>56</v>
      </c>
      <c r="Q60" s="364"/>
      <c r="R60" s="379">
        <f>F60</f>
        <v>238080</v>
      </c>
      <c r="S60" s="379"/>
      <c r="T60" s="404"/>
      <c r="U60" s="405" t="s">
        <v>56</v>
      </c>
    </row>
    <row r="61" spans="1:21" x14ac:dyDescent="0.25">
      <c r="A61" s="275"/>
      <c r="B61" s="318" t="s">
        <v>466</v>
      </c>
      <c r="C61" s="399">
        <v>2</v>
      </c>
      <c r="D61" s="399" t="s">
        <v>464</v>
      </c>
      <c r="E61" s="406">
        <v>1100000</v>
      </c>
      <c r="F61" s="406">
        <f t="shared" si="12"/>
        <v>2200000</v>
      </c>
      <c r="G61" s="335"/>
      <c r="H61" s="335" t="s">
        <v>498</v>
      </c>
      <c r="I61" s="623"/>
      <c r="J61" s="363" t="s">
        <v>522</v>
      </c>
      <c r="K61" s="364" t="s">
        <v>56</v>
      </c>
      <c r="L61" s="364" t="s">
        <v>56</v>
      </c>
      <c r="M61" s="364" t="s">
        <v>56</v>
      </c>
      <c r="N61" s="364" t="s">
        <v>56</v>
      </c>
      <c r="O61" s="364" t="s">
        <v>56</v>
      </c>
      <c r="P61" s="364" t="s">
        <v>56</v>
      </c>
      <c r="Q61" s="364"/>
      <c r="R61" s="379">
        <f>F61</f>
        <v>2200000</v>
      </c>
      <c r="S61" s="379"/>
      <c r="T61" s="404"/>
      <c r="U61" s="405" t="s">
        <v>56</v>
      </c>
    </row>
    <row r="62" spans="1:21" x14ac:dyDescent="0.25">
      <c r="A62" s="275"/>
      <c r="B62" s="277"/>
      <c r="C62" s="399"/>
      <c r="D62" s="399"/>
      <c r="E62" s="406"/>
      <c r="F62" s="406"/>
      <c r="G62" s="335"/>
      <c r="H62" s="335"/>
      <c r="I62" s="366"/>
      <c r="J62" s="403"/>
      <c r="K62" s="403"/>
      <c r="L62" s="403"/>
      <c r="M62" s="403"/>
      <c r="N62" s="403"/>
      <c r="O62" s="404"/>
      <c r="P62" s="404"/>
      <c r="Q62" s="404"/>
      <c r="R62" s="404"/>
      <c r="S62" s="415"/>
      <c r="T62" s="404"/>
      <c r="U62" s="405"/>
    </row>
    <row r="63" spans="1:21" x14ac:dyDescent="0.25">
      <c r="A63" s="275"/>
      <c r="B63" s="276" t="s">
        <v>478</v>
      </c>
      <c r="C63" s="399"/>
      <c r="D63" s="399"/>
      <c r="E63" s="406"/>
      <c r="F63" s="406"/>
      <c r="G63" s="335">
        <f>SUM(F64)</f>
        <v>32482500</v>
      </c>
      <c r="H63" s="335"/>
      <c r="I63" s="366"/>
      <c r="J63" s="403"/>
      <c r="K63" s="403"/>
      <c r="L63" s="403"/>
      <c r="M63" s="403"/>
      <c r="N63" s="403"/>
      <c r="O63" s="404"/>
      <c r="P63" s="404"/>
      <c r="Q63" s="404"/>
      <c r="R63" s="404"/>
      <c r="S63" s="415"/>
      <c r="T63" s="404"/>
      <c r="U63" s="405"/>
    </row>
    <row r="64" spans="1:21" x14ac:dyDescent="0.25">
      <c r="A64" s="275">
        <v>1</v>
      </c>
      <c r="B64" s="277" t="s">
        <v>477</v>
      </c>
      <c r="C64" s="399">
        <v>1</v>
      </c>
      <c r="D64" s="399" t="s">
        <v>19</v>
      </c>
      <c r="E64" s="406">
        <v>32482500</v>
      </c>
      <c r="F64" s="406">
        <f t="shared" ref="F64" si="13">SUM(C64*E64)</f>
        <v>32482500</v>
      </c>
      <c r="G64" s="335"/>
      <c r="H64" s="335" t="s">
        <v>507</v>
      </c>
      <c r="I64" s="367" t="s">
        <v>508</v>
      </c>
      <c r="J64" s="403"/>
      <c r="K64" s="403"/>
      <c r="L64" s="403"/>
      <c r="M64" s="403"/>
      <c r="N64" s="403"/>
      <c r="O64" s="404"/>
      <c r="P64" s="404"/>
      <c r="Q64" s="404"/>
      <c r="R64" s="404"/>
      <c r="S64" s="415"/>
      <c r="T64" s="404" t="s">
        <v>56</v>
      </c>
      <c r="U64" s="405" t="s">
        <v>56</v>
      </c>
    </row>
    <row r="65" spans="1:21" ht="15.75" thickBot="1" x14ac:dyDescent="0.3">
      <c r="A65" s="280"/>
      <c r="B65" s="279"/>
      <c r="C65" s="420"/>
      <c r="D65" s="420"/>
      <c r="E65" s="364"/>
      <c r="F65" s="421"/>
      <c r="G65" s="342"/>
      <c r="H65" s="342"/>
      <c r="I65" s="369"/>
      <c r="J65" s="403"/>
      <c r="K65" s="403"/>
      <c r="L65" s="403"/>
      <c r="M65" s="403"/>
      <c r="N65" s="403"/>
      <c r="O65" s="404"/>
      <c r="P65" s="404"/>
      <c r="Q65" s="404"/>
      <c r="R65" s="404"/>
      <c r="S65" s="404"/>
      <c r="T65" s="404"/>
      <c r="U65" s="405"/>
    </row>
    <row r="66" spans="1:21" ht="15.75" thickBot="1" x14ac:dyDescent="0.3">
      <c r="A66" s="281"/>
      <c r="B66" s="282" t="s">
        <v>409</v>
      </c>
      <c r="C66" s="422"/>
      <c r="D66" s="422"/>
      <c r="E66" s="423"/>
      <c r="F66" s="423"/>
      <c r="G66" s="343">
        <f>SUM(G12:G65)</f>
        <v>214537356</v>
      </c>
      <c r="H66" s="343"/>
      <c r="I66" s="370"/>
      <c r="J66" s="424"/>
      <c r="K66" s="424"/>
      <c r="L66" s="424"/>
      <c r="M66" s="424"/>
      <c r="N66" s="424"/>
      <c r="O66" s="425"/>
      <c r="P66" s="425"/>
      <c r="Q66" s="426">
        <f>SUM(Q12:Q65)</f>
        <v>84828280</v>
      </c>
      <c r="R66" s="426">
        <f>SUM(R12:R65)</f>
        <v>182054856</v>
      </c>
      <c r="S66" s="426">
        <f>SUM(S12:S65)</f>
        <v>182054856</v>
      </c>
      <c r="T66" s="425"/>
      <c r="U66" s="427"/>
    </row>
    <row r="67" spans="1:21" ht="23.25" customHeight="1" x14ac:dyDescent="0.25">
      <c r="A67" s="283"/>
      <c r="B67" s="283"/>
      <c r="C67" s="596" t="s">
        <v>528</v>
      </c>
      <c r="D67" s="597"/>
      <c r="E67" s="597"/>
      <c r="F67" s="598"/>
      <c r="G67" s="428">
        <f>G66-F64</f>
        <v>182054856</v>
      </c>
      <c r="H67" s="344"/>
      <c r="I67" s="344"/>
    </row>
    <row r="68" spans="1:21" ht="15.75" thickBot="1" x14ac:dyDescent="0.3">
      <c r="A68" s="283"/>
      <c r="B68" s="283"/>
      <c r="C68" s="429"/>
      <c r="D68" s="429"/>
      <c r="E68" s="344"/>
      <c r="F68" s="344"/>
      <c r="G68" s="344"/>
      <c r="H68" s="344"/>
      <c r="I68" s="344"/>
    </row>
    <row r="69" spans="1:21" x14ac:dyDescent="0.25">
      <c r="A69" s="383"/>
      <c r="B69" s="384" t="s">
        <v>410</v>
      </c>
      <c r="C69" s="430"/>
      <c r="D69" s="430"/>
      <c r="E69" s="385"/>
      <c r="F69" s="385"/>
      <c r="G69" s="385"/>
      <c r="H69" s="385"/>
      <c r="I69" s="385"/>
      <c r="J69" s="599" t="s">
        <v>515</v>
      </c>
      <c r="K69" s="599"/>
      <c r="L69" s="599"/>
      <c r="M69" s="599"/>
      <c r="N69" s="599"/>
      <c r="O69" s="431"/>
      <c r="P69" s="458"/>
      <c r="T69"/>
      <c r="U69"/>
    </row>
    <row r="70" spans="1:21" ht="35.25" customHeight="1" x14ac:dyDescent="0.25">
      <c r="A70" s="386" t="s">
        <v>400</v>
      </c>
      <c r="B70" s="375" t="s">
        <v>401</v>
      </c>
      <c r="C70" s="432" t="s">
        <v>402</v>
      </c>
      <c r="D70" s="432" t="s">
        <v>403</v>
      </c>
      <c r="E70" s="432" t="s">
        <v>404</v>
      </c>
      <c r="F70" s="432" t="s">
        <v>405</v>
      </c>
      <c r="G70" s="432" t="s">
        <v>406</v>
      </c>
      <c r="H70" s="376" t="s">
        <v>492</v>
      </c>
      <c r="I70" s="376" t="s">
        <v>260</v>
      </c>
      <c r="J70" s="389" t="s">
        <v>531</v>
      </c>
      <c r="K70" s="389" t="s">
        <v>3</v>
      </c>
      <c r="L70" s="389" t="s">
        <v>4</v>
      </c>
      <c r="M70" s="389" t="s">
        <v>517</v>
      </c>
      <c r="N70" s="389" t="s">
        <v>405</v>
      </c>
      <c r="O70" s="433" t="s">
        <v>529</v>
      </c>
      <c r="P70" s="459" t="s">
        <v>530</v>
      </c>
      <c r="T70"/>
      <c r="U70"/>
    </row>
    <row r="71" spans="1:21" x14ac:dyDescent="0.25">
      <c r="A71" s="386"/>
      <c r="B71" s="375"/>
      <c r="C71" s="432"/>
      <c r="D71" s="432"/>
      <c r="E71" s="432" t="s">
        <v>407</v>
      </c>
      <c r="F71" s="432" t="s">
        <v>407</v>
      </c>
      <c r="G71" s="432" t="s">
        <v>407</v>
      </c>
      <c r="H71" s="376"/>
      <c r="I71" s="376"/>
      <c r="J71" s="389"/>
      <c r="K71" s="389"/>
      <c r="L71" s="389"/>
      <c r="M71" s="389" t="s">
        <v>407</v>
      </c>
      <c r="N71" s="389"/>
      <c r="O71" s="394" t="s">
        <v>407</v>
      </c>
      <c r="P71" s="460" t="s">
        <v>407</v>
      </c>
      <c r="T71"/>
      <c r="U71"/>
    </row>
    <row r="72" spans="1:21" x14ac:dyDescent="0.25">
      <c r="A72" s="284"/>
      <c r="B72" s="286"/>
      <c r="C72" s="377"/>
      <c r="D72" s="377"/>
      <c r="E72" s="377"/>
      <c r="F72" s="377"/>
      <c r="G72" s="377"/>
      <c r="H72" s="377"/>
      <c r="I72" s="377"/>
      <c r="J72" s="403"/>
      <c r="K72" s="403"/>
      <c r="L72" s="403"/>
      <c r="M72" s="403"/>
      <c r="N72" s="403"/>
      <c r="O72" s="404"/>
      <c r="P72" s="405"/>
      <c r="T72"/>
      <c r="U72"/>
    </row>
    <row r="73" spans="1:21" x14ac:dyDescent="0.25">
      <c r="A73" s="284"/>
      <c r="B73" s="378" t="s">
        <v>408</v>
      </c>
      <c r="C73" s="377"/>
      <c r="D73" s="377"/>
      <c r="E73" s="377"/>
      <c r="F73" s="377"/>
      <c r="G73" s="377"/>
      <c r="H73" s="377"/>
      <c r="I73" s="377"/>
      <c r="J73" s="403"/>
      <c r="K73" s="403"/>
      <c r="L73" s="403"/>
      <c r="M73" s="403"/>
      <c r="N73" s="403"/>
      <c r="O73" s="404"/>
      <c r="P73" s="405"/>
      <c r="T73"/>
      <c r="U73"/>
    </row>
    <row r="74" spans="1:21" x14ac:dyDescent="0.25">
      <c r="A74" s="284"/>
      <c r="B74" s="285" t="s">
        <v>440</v>
      </c>
      <c r="C74" s="377"/>
      <c r="D74" s="377"/>
      <c r="E74" s="377"/>
      <c r="F74" s="377"/>
      <c r="G74" s="379">
        <f>SUM(F75)</f>
        <v>1799280</v>
      </c>
      <c r="H74" s="379" t="s">
        <v>498</v>
      </c>
      <c r="I74" s="363" t="s">
        <v>510</v>
      </c>
      <c r="J74" s="403"/>
      <c r="K74" s="403"/>
      <c r="L74" s="403"/>
      <c r="M74" s="403"/>
      <c r="N74" s="403"/>
      <c r="O74" s="404"/>
      <c r="P74" s="461">
        <f>SUM(O75)</f>
        <v>1799280</v>
      </c>
      <c r="T74"/>
      <c r="U74"/>
    </row>
    <row r="75" spans="1:21" x14ac:dyDescent="0.25">
      <c r="A75" s="284"/>
      <c r="B75" s="287" t="s">
        <v>442</v>
      </c>
      <c r="C75" s="408">
        <v>12.24</v>
      </c>
      <c r="D75" s="408" t="s">
        <v>18</v>
      </c>
      <c r="E75" s="364">
        <f>RAB!$F$322</f>
        <v>147000</v>
      </c>
      <c r="F75" s="364">
        <f>SUM(E75*C75)</f>
        <v>1799280</v>
      </c>
      <c r="G75" s="377"/>
      <c r="H75" s="379" t="s">
        <v>498</v>
      </c>
      <c r="I75" s="363" t="s">
        <v>509</v>
      </c>
      <c r="J75" s="363" t="s">
        <v>522</v>
      </c>
      <c r="K75" s="404" t="s">
        <v>56</v>
      </c>
      <c r="L75" s="404" t="s">
        <v>56</v>
      </c>
      <c r="M75" s="404" t="s">
        <v>56</v>
      </c>
      <c r="N75" s="404">
        <v>0</v>
      </c>
      <c r="O75" s="411">
        <f>F75-N75</f>
        <v>1799280</v>
      </c>
      <c r="P75" s="462"/>
      <c r="T75"/>
      <c r="U75"/>
    </row>
    <row r="76" spans="1:21" x14ac:dyDescent="0.25">
      <c r="A76" s="284"/>
      <c r="B76" s="285"/>
      <c r="C76" s="377"/>
      <c r="D76" s="377"/>
      <c r="E76" s="377"/>
      <c r="F76" s="377"/>
      <c r="G76" s="377"/>
      <c r="H76" s="377"/>
      <c r="I76" s="377"/>
      <c r="J76" s="404"/>
      <c r="K76" s="404"/>
      <c r="L76" s="404"/>
      <c r="M76" s="404"/>
      <c r="N76" s="404"/>
      <c r="O76" s="404"/>
      <c r="P76" s="462"/>
      <c r="T76"/>
      <c r="U76"/>
    </row>
    <row r="77" spans="1:21" x14ac:dyDescent="0.25">
      <c r="A77" s="284"/>
      <c r="B77" s="285" t="s">
        <v>424</v>
      </c>
      <c r="C77" s="377"/>
      <c r="D77" s="377"/>
      <c r="E77" s="377"/>
      <c r="F77" s="379"/>
      <c r="G77" s="379">
        <f>SUM(F78:F80)</f>
        <v>2912800</v>
      </c>
      <c r="H77" s="379"/>
      <c r="I77" s="379"/>
      <c r="J77" s="404"/>
      <c r="K77" s="404"/>
      <c r="L77" s="404"/>
      <c r="M77" s="411"/>
      <c r="N77" s="411"/>
      <c r="O77" s="411"/>
      <c r="P77" s="461">
        <f>SUM(N78:N80)</f>
        <v>2912800</v>
      </c>
      <c r="T77"/>
      <c r="U77"/>
    </row>
    <row r="78" spans="1:21" x14ac:dyDescent="0.25">
      <c r="A78" s="284">
        <v>1</v>
      </c>
      <c r="B78" s="380" t="s">
        <v>437</v>
      </c>
      <c r="C78" s="364">
        <v>1</v>
      </c>
      <c r="D78" s="408" t="s">
        <v>220</v>
      </c>
      <c r="E78" s="364">
        <f>RAB!F266</f>
        <v>477500</v>
      </c>
      <c r="F78" s="364">
        <f>SUM(C78*E78)</f>
        <v>477500</v>
      </c>
      <c r="G78" s="379"/>
      <c r="H78" s="379" t="s">
        <v>498</v>
      </c>
      <c r="I78" s="363" t="s">
        <v>511</v>
      </c>
      <c r="J78" s="404" t="s">
        <v>197</v>
      </c>
      <c r="K78" s="404">
        <v>1</v>
      </c>
      <c r="L78" s="404" t="s">
        <v>117</v>
      </c>
      <c r="M78" s="411">
        <v>477500</v>
      </c>
      <c r="N78" s="411">
        <f>M78*K78</f>
        <v>477500</v>
      </c>
      <c r="O78" s="411">
        <f>F78-N78</f>
        <v>0</v>
      </c>
      <c r="P78" s="461"/>
      <c r="T78"/>
      <c r="U78"/>
    </row>
    <row r="79" spans="1:21" x14ac:dyDescent="0.25">
      <c r="A79" s="284">
        <v>2</v>
      </c>
      <c r="B79" s="380" t="s">
        <v>438</v>
      </c>
      <c r="C79" s="364">
        <v>1</v>
      </c>
      <c r="D79" s="408" t="s">
        <v>220</v>
      </c>
      <c r="E79" s="364">
        <f>RAB!F267</f>
        <v>2250000</v>
      </c>
      <c r="F79" s="364">
        <f>SUM(C79*E79)</f>
        <v>2250000</v>
      </c>
      <c r="G79" s="377"/>
      <c r="H79" s="379" t="s">
        <v>498</v>
      </c>
      <c r="I79" s="363" t="s">
        <v>511</v>
      </c>
      <c r="J79" s="404" t="s">
        <v>198</v>
      </c>
      <c r="K79" s="404">
        <v>1</v>
      </c>
      <c r="L79" s="404" t="s">
        <v>117</v>
      </c>
      <c r="M79" s="411">
        <v>2250000</v>
      </c>
      <c r="N79" s="411">
        <f>M79*K79</f>
        <v>2250000</v>
      </c>
      <c r="O79" s="411">
        <f>F79-N79</f>
        <v>0</v>
      </c>
      <c r="P79" s="461"/>
      <c r="T79"/>
      <c r="U79"/>
    </row>
    <row r="80" spans="1:21" x14ac:dyDescent="0.25">
      <c r="A80" s="284">
        <v>3</v>
      </c>
      <c r="B80" s="307" t="s">
        <v>439</v>
      </c>
      <c r="C80" s="434">
        <v>1</v>
      </c>
      <c r="D80" s="408" t="s">
        <v>220</v>
      </c>
      <c r="E80" s="364">
        <f>RAB!$F$270</f>
        <v>185300</v>
      </c>
      <c r="F80" s="364">
        <f>SUM(C80*E80)</f>
        <v>185300</v>
      </c>
      <c r="G80" s="364"/>
      <c r="H80" s="379" t="s">
        <v>498</v>
      </c>
      <c r="I80" s="363" t="s">
        <v>511</v>
      </c>
      <c r="J80" s="404" t="s">
        <v>201</v>
      </c>
      <c r="K80" s="404">
        <v>1</v>
      </c>
      <c r="L80" s="404" t="s">
        <v>117</v>
      </c>
      <c r="M80" s="411">
        <v>185300</v>
      </c>
      <c r="N80" s="411">
        <f>M80*K80</f>
        <v>185300</v>
      </c>
      <c r="O80" s="411">
        <f>F80-N80</f>
        <v>0</v>
      </c>
      <c r="P80" s="461"/>
      <c r="T80"/>
      <c r="U80"/>
    </row>
    <row r="81" spans="1:21" x14ac:dyDescent="0.25">
      <c r="A81" s="284"/>
      <c r="B81" s="307"/>
      <c r="C81" s="434"/>
      <c r="D81" s="408"/>
      <c r="E81" s="364"/>
      <c r="F81" s="364"/>
      <c r="G81" s="364"/>
      <c r="H81" s="364"/>
      <c r="I81" s="364"/>
      <c r="J81" s="403"/>
      <c r="K81" s="403"/>
      <c r="L81" s="403"/>
      <c r="M81" s="411"/>
      <c r="N81" s="411"/>
      <c r="O81" s="411"/>
      <c r="P81" s="461"/>
      <c r="T81"/>
      <c r="U81"/>
    </row>
    <row r="82" spans="1:21" x14ac:dyDescent="0.25">
      <c r="A82" s="284"/>
      <c r="B82" s="378" t="s">
        <v>450</v>
      </c>
      <c r="C82" s="434"/>
      <c r="D82" s="408"/>
      <c r="E82" s="364"/>
      <c r="F82" s="364"/>
      <c r="G82" s="364"/>
      <c r="H82" s="364"/>
      <c r="I82" s="364"/>
      <c r="J82" s="403"/>
      <c r="K82" s="403"/>
      <c r="L82" s="403"/>
      <c r="M82" s="411"/>
      <c r="N82" s="411"/>
      <c r="O82" s="411"/>
      <c r="P82" s="461"/>
      <c r="T82"/>
      <c r="U82"/>
    </row>
    <row r="83" spans="1:21" x14ac:dyDescent="0.25">
      <c r="A83" s="284"/>
      <c r="B83" s="307"/>
      <c r="C83" s="434"/>
      <c r="D83" s="408"/>
      <c r="E83" s="364"/>
      <c r="F83" s="364"/>
      <c r="G83" s="364"/>
      <c r="H83" s="364"/>
      <c r="I83" s="364"/>
      <c r="J83" s="403"/>
      <c r="K83" s="403"/>
      <c r="L83" s="403"/>
      <c r="M83" s="411"/>
      <c r="N83" s="411"/>
      <c r="O83" s="411"/>
      <c r="P83" s="461"/>
      <c r="T83"/>
      <c r="U83"/>
    </row>
    <row r="84" spans="1:21" x14ac:dyDescent="0.25">
      <c r="A84" s="284"/>
      <c r="B84" s="314" t="s">
        <v>456</v>
      </c>
      <c r="C84" s="434"/>
      <c r="D84" s="408"/>
      <c r="E84" s="364"/>
      <c r="F84" s="364"/>
      <c r="G84" s="379">
        <f>SUM(F85)</f>
        <v>70000000</v>
      </c>
      <c r="H84" s="379"/>
      <c r="I84" s="379"/>
      <c r="J84" s="403"/>
      <c r="K84" s="403"/>
      <c r="L84" s="403"/>
      <c r="M84" s="411"/>
      <c r="N84" s="411"/>
      <c r="O84" s="411"/>
      <c r="P84" s="461">
        <f>SUM(O85)</f>
        <v>70000000</v>
      </c>
      <c r="T84"/>
      <c r="U84"/>
    </row>
    <row r="85" spans="1:21" x14ac:dyDescent="0.25">
      <c r="A85" s="284">
        <v>1</v>
      </c>
      <c r="B85" s="307" t="s">
        <v>452</v>
      </c>
      <c r="C85" s="434">
        <v>1</v>
      </c>
      <c r="D85" s="408" t="s">
        <v>19</v>
      </c>
      <c r="E85" s="364">
        <v>70000000</v>
      </c>
      <c r="F85" s="364">
        <f>SUM(C85*E85)</f>
        <v>70000000</v>
      </c>
      <c r="G85" s="364"/>
      <c r="H85" s="379" t="s">
        <v>507</v>
      </c>
      <c r="I85" s="363" t="s">
        <v>512</v>
      </c>
      <c r="J85" s="363" t="s">
        <v>522</v>
      </c>
      <c r="K85" s="404" t="s">
        <v>56</v>
      </c>
      <c r="L85" s="404" t="s">
        <v>56</v>
      </c>
      <c r="M85" s="411" t="s">
        <v>56</v>
      </c>
      <c r="N85" s="411">
        <v>0</v>
      </c>
      <c r="O85" s="411">
        <f>F85-N85</f>
        <v>70000000</v>
      </c>
      <c r="P85" s="461"/>
      <c r="T85"/>
      <c r="U85"/>
    </row>
    <row r="86" spans="1:21" x14ac:dyDescent="0.25">
      <c r="A86" s="284"/>
      <c r="B86" s="307"/>
      <c r="C86" s="434"/>
      <c r="D86" s="408"/>
      <c r="E86" s="364"/>
      <c r="F86" s="364"/>
      <c r="G86" s="364"/>
      <c r="H86" s="364"/>
      <c r="I86" s="364"/>
      <c r="J86" s="404"/>
      <c r="K86" s="404"/>
      <c r="L86" s="404"/>
      <c r="M86" s="411"/>
      <c r="N86" s="411"/>
      <c r="O86" s="411"/>
      <c r="P86" s="461"/>
      <c r="T86"/>
      <c r="U86"/>
    </row>
    <row r="87" spans="1:21" x14ac:dyDescent="0.25">
      <c r="A87" s="284"/>
      <c r="B87" s="314" t="s">
        <v>440</v>
      </c>
      <c r="C87" s="434"/>
      <c r="D87" s="408"/>
      <c r="E87" s="364"/>
      <c r="F87" s="364"/>
      <c r="G87" s="379">
        <f>SUM(F88:F89)</f>
        <v>9304150</v>
      </c>
      <c r="H87" s="379"/>
      <c r="I87" s="379"/>
      <c r="J87" s="404"/>
      <c r="K87" s="404"/>
      <c r="L87" s="404"/>
      <c r="M87" s="411"/>
      <c r="N87" s="411"/>
      <c r="O87" s="411"/>
      <c r="P87" s="461">
        <f>SUM(N88:N89)</f>
        <v>9304150</v>
      </c>
      <c r="T87"/>
      <c r="U87"/>
    </row>
    <row r="88" spans="1:21" x14ac:dyDescent="0.25">
      <c r="A88" s="284">
        <v>1</v>
      </c>
      <c r="B88" s="315" t="s">
        <v>112</v>
      </c>
      <c r="C88" s="407">
        <v>22.74</v>
      </c>
      <c r="D88" s="408" t="s">
        <v>18</v>
      </c>
      <c r="E88" s="364">
        <f>RAB!F178</f>
        <v>265000</v>
      </c>
      <c r="F88" s="364">
        <f t="shared" ref="F88:F89" si="14">SUM(C88*E88)</f>
        <v>6026100</v>
      </c>
      <c r="G88" s="364"/>
      <c r="H88" s="379" t="s">
        <v>498</v>
      </c>
      <c r="I88" s="381" t="s">
        <v>499</v>
      </c>
      <c r="J88" s="404" t="s">
        <v>112</v>
      </c>
      <c r="K88" s="404">
        <v>22.74</v>
      </c>
      <c r="L88" s="404" t="s">
        <v>18</v>
      </c>
      <c r="M88" s="411">
        <v>265000</v>
      </c>
      <c r="N88" s="411">
        <f>M88*K88</f>
        <v>6026100</v>
      </c>
      <c r="O88" s="411">
        <f>F88-N88</f>
        <v>0</v>
      </c>
      <c r="P88" s="461"/>
      <c r="T88"/>
      <c r="U88"/>
    </row>
    <row r="89" spans="1:21" x14ac:dyDescent="0.25">
      <c r="A89" s="284">
        <v>2</v>
      </c>
      <c r="B89" s="315" t="s">
        <v>113</v>
      </c>
      <c r="C89" s="407">
        <v>12.37</v>
      </c>
      <c r="D89" s="408" t="s">
        <v>18</v>
      </c>
      <c r="E89" s="364">
        <f>RAB!F179</f>
        <v>265000</v>
      </c>
      <c r="F89" s="364">
        <f t="shared" si="14"/>
        <v>3278050</v>
      </c>
      <c r="G89" s="364"/>
      <c r="H89" s="379" t="s">
        <v>498</v>
      </c>
      <c r="I89" s="381" t="s">
        <v>499</v>
      </c>
      <c r="J89" s="404" t="s">
        <v>113</v>
      </c>
      <c r="K89" s="404">
        <v>12.37</v>
      </c>
      <c r="L89" s="404" t="s">
        <v>18</v>
      </c>
      <c r="M89" s="411">
        <v>265000</v>
      </c>
      <c r="N89" s="411">
        <f>M89*K89</f>
        <v>3278050</v>
      </c>
      <c r="O89" s="411">
        <f>F89-N89</f>
        <v>0</v>
      </c>
      <c r="P89" s="461"/>
      <c r="T89"/>
      <c r="U89"/>
    </row>
    <row r="90" spans="1:21" x14ac:dyDescent="0.25">
      <c r="A90" s="284"/>
      <c r="B90" s="307"/>
      <c r="C90" s="434"/>
      <c r="D90" s="408"/>
      <c r="E90" s="364"/>
      <c r="F90" s="364"/>
      <c r="G90" s="364"/>
      <c r="H90" s="364"/>
      <c r="I90" s="364"/>
      <c r="J90" s="404"/>
      <c r="K90" s="404"/>
      <c r="L90" s="404"/>
      <c r="M90" s="411"/>
      <c r="N90" s="411"/>
      <c r="O90" s="411"/>
      <c r="P90" s="461"/>
      <c r="T90"/>
      <c r="U90"/>
    </row>
    <row r="91" spans="1:21" x14ac:dyDescent="0.25">
      <c r="A91" s="284"/>
      <c r="B91" s="314" t="s">
        <v>460</v>
      </c>
      <c r="C91" s="434"/>
      <c r="D91" s="408"/>
      <c r="E91" s="364"/>
      <c r="F91" s="364"/>
      <c r="G91" s="379">
        <f>SUM(F92:F92)</f>
        <v>4841200</v>
      </c>
      <c r="H91" s="379"/>
      <c r="I91" s="381"/>
      <c r="J91" s="403"/>
      <c r="K91" s="403"/>
      <c r="L91" s="403"/>
      <c r="M91" s="411"/>
      <c r="N91" s="411"/>
      <c r="O91" s="411"/>
      <c r="P91" s="461">
        <f>SUM(N92)</f>
        <v>4841200</v>
      </c>
      <c r="T91"/>
      <c r="U91"/>
    </row>
    <row r="92" spans="1:21" x14ac:dyDescent="0.25">
      <c r="A92" s="284">
        <v>1</v>
      </c>
      <c r="B92" s="307" t="s">
        <v>461</v>
      </c>
      <c r="C92" s="434">
        <v>1</v>
      </c>
      <c r="D92" s="408" t="s">
        <v>117</v>
      </c>
      <c r="E92" s="364">
        <f>RAB!$F$281</f>
        <v>4841200</v>
      </c>
      <c r="F92" s="364">
        <f>SUM(C92*E92)</f>
        <v>4841200</v>
      </c>
      <c r="G92" s="364"/>
      <c r="H92" s="379" t="s">
        <v>498</v>
      </c>
      <c r="I92" s="381" t="s">
        <v>513</v>
      </c>
      <c r="J92" s="407" t="s">
        <v>208</v>
      </c>
      <c r="K92" s="403">
        <v>1</v>
      </c>
      <c r="L92" s="407" t="s">
        <v>117</v>
      </c>
      <c r="M92" s="411">
        <v>4841200</v>
      </c>
      <c r="N92" s="411">
        <f>M92*K92</f>
        <v>4841200</v>
      </c>
      <c r="O92" s="411">
        <f>F92-N92</f>
        <v>0</v>
      </c>
      <c r="P92" s="461"/>
      <c r="T92"/>
      <c r="U92"/>
    </row>
    <row r="93" spans="1:21" x14ac:dyDescent="0.25">
      <c r="A93" s="284"/>
      <c r="B93" s="307"/>
      <c r="C93" s="434"/>
      <c r="D93" s="408"/>
      <c r="E93" s="364"/>
      <c r="F93" s="364"/>
      <c r="G93" s="364"/>
      <c r="H93" s="364"/>
      <c r="I93" s="364"/>
      <c r="J93" s="403"/>
      <c r="K93" s="403"/>
      <c r="L93" s="403"/>
      <c r="M93" s="411"/>
      <c r="N93" s="411"/>
      <c r="O93" s="411"/>
      <c r="P93" s="461"/>
      <c r="T93"/>
      <c r="U93"/>
    </row>
    <row r="94" spans="1:21" x14ac:dyDescent="0.25">
      <c r="A94" s="284"/>
      <c r="B94" s="314" t="s">
        <v>453</v>
      </c>
      <c r="C94" s="434"/>
      <c r="D94" s="408"/>
      <c r="E94" s="364"/>
      <c r="F94" s="364"/>
      <c r="G94" s="379">
        <f>SUM(F95)</f>
        <v>20533332</v>
      </c>
      <c r="H94" s="379"/>
      <c r="I94" s="379"/>
      <c r="J94" s="403"/>
      <c r="K94" s="403"/>
      <c r="L94" s="403"/>
      <c r="M94" s="411"/>
      <c r="N94" s="411"/>
      <c r="O94" s="411"/>
      <c r="P94" s="461">
        <f>SUM(N95)</f>
        <v>20533332</v>
      </c>
      <c r="T94"/>
      <c r="U94"/>
    </row>
    <row r="95" spans="1:21" x14ac:dyDescent="0.25">
      <c r="A95" s="284">
        <v>1</v>
      </c>
      <c r="B95" s="315" t="s">
        <v>243</v>
      </c>
      <c r="C95" s="407">
        <v>122</v>
      </c>
      <c r="D95" s="407" t="s">
        <v>18</v>
      </c>
      <c r="E95" s="364">
        <f>RAB!$F$325</f>
        <v>168306</v>
      </c>
      <c r="F95" s="364">
        <f>SUM(C95*E95)</f>
        <v>20533332</v>
      </c>
      <c r="G95" s="364"/>
      <c r="H95" s="379" t="s">
        <v>498</v>
      </c>
      <c r="I95" s="381" t="s">
        <v>514</v>
      </c>
      <c r="J95" s="407" t="s">
        <v>243</v>
      </c>
      <c r="K95" s="407">
        <v>122</v>
      </c>
      <c r="L95" s="407" t="s">
        <v>18</v>
      </c>
      <c r="M95" s="411">
        <v>168306</v>
      </c>
      <c r="N95" s="411">
        <f>M95*K95</f>
        <v>20533332</v>
      </c>
      <c r="O95" s="411"/>
      <c r="P95" s="414"/>
      <c r="T95"/>
      <c r="U95"/>
    </row>
    <row r="96" spans="1:21" x14ac:dyDescent="0.25">
      <c r="A96" s="387"/>
      <c r="B96" s="297"/>
      <c r="C96" s="382"/>
      <c r="D96" s="435"/>
      <c r="E96" s="382"/>
      <c r="F96" s="382"/>
      <c r="G96" s="382"/>
      <c r="H96" s="382"/>
      <c r="I96" s="382"/>
      <c r="J96" s="403"/>
      <c r="K96" s="403"/>
      <c r="L96" s="403"/>
      <c r="M96" s="403"/>
      <c r="N96" s="403"/>
      <c r="O96" s="404"/>
      <c r="P96" s="405"/>
      <c r="T96"/>
      <c r="U96"/>
    </row>
    <row r="97" spans="1:21" ht="15.75" thickBot="1" x14ac:dyDescent="0.3">
      <c r="A97" s="298"/>
      <c r="B97" s="299" t="s">
        <v>411</v>
      </c>
      <c r="C97" s="436"/>
      <c r="D97" s="436"/>
      <c r="E97" s="436"/>
      <c r="F97" s="436"/>
      <c r="G97" s="388">
        <f>SUM(G73:G96)</f>
        <v>109390762</v>
      </c>
      <c r="H97" s="388"/>
      <c r="I97" s="388"/>
      <c r="J97" s="424"/>
      <c r="K97" s="424"/>
      <c r="L97" s="424"/>
      <c r="M97" s="424"/>
      <c r="N97" s="388">
        <f>SUM(N73:N96)</f>
        <v>37591482</v>
      </c>
      <c r="O97" s="388">
        <f>SUM(O73:O96)</f>
        <v>71799280</v>
      </c>
      <c r="P97" s="463">
        <f>SUM(P73:P96)</f>
        <v>109390762</v>
      </c>
      <c r="T97"/>
      <c r="U97"/>
    </row>
    <row r="98" spans="1:21" x14ac:dyDescent="0.25">
      <c r="A98" s="270"/>
      <c r="B98" s="270"/>
      <c r="C98" s="338"/>
      <c r="D98" s="338"/>
      <c r="E98" s="338"/>
      <c r="F98" s="338"/>
      <c r="G98" s="338"/>
      <c r="H98" s="338"/>
      <c r="I98" s="338"/>
      <c r="P98" s="457"/>
    </row>
    <row r="99" spans="1:21" x14ac:dyDescent="0.25">
      <c r="A99" s="270"/>
      <c r="B99" s="270"/>
      <c r="C99" s="338"/>
      <c r="D99" s="338"/>
      <c r="E99" s="338"/>
      <c r="F99" s="338"/>
      <c r="G99" s="338"/>
      <c r="H99" s="338"/>
      <c r="I99" s="338"/>
    </row>
    <row r="100" spans="1:21" ht="15.75" thickBot="1" x14ac:dyDescent="0.3">
      <c r="A100" s="270"/>
      <c r="B100" s="270"/>
      <c r="C100" s="338"/>
      <c r="D100" s="338"/>
      <c r="E100" s="338"/>
      <c r="F100" s="338"/>
      <c r="G100" s="345"/>
      <c r="H100" s="345"/>
      <c r="I100" s="345"/>
    </row>
    <row r="101" spans="1:21" ht="15.75" thickBot="1" x14ac:dyDescent="0.3">
      <c r="A101" s="290"/>
      <c r="B101" s="291" t="s">
        <v>398</v>
      </c>
      <c r="C101" s="437"/>
      <c r="D101" s="437"/>
      <c r="E101" s="437"/>
      <c r="F101" s="437"/>
      <c r="G101" s="346"/>
      <c r="H101" s="346"/>
      <c r="I101" s="346"/>
    </row>
    <row r="102" spans="1:21" ht="15.75" thickBot="1" x14ac:dyDescent="0.3">
      <c r="A102" s="292" t="s">
        <v>1</v>
      </c>
      <c r="B102" s="293" t="s">
        <v>2</v>
      </c>
      <c r="C102" s="438"/>
      <c r="D102" s="438"/>
      <c r="E102" s="438" t="s">
        <v>347</v>
      </c>
      <c r="F102" s="438" t="s">
        <v>347</v>
      </c>
      <c r="G102" s="347"/>
      <c r="H102" s="347"/>
      <c r="I102" s="347"/>
    </row>
    <row r="103" spans="1:21" x14ac:dyDescent="0.25">
      <c r="A103" s="294"/>
      <c r="B103" s="295" t="s">
        <v>412</v>
      </c>
      <c r="C103" s="439"/>
      <c r="D103" s="439"/>
      <c r="E103" s="440">
        <v>1299300000</v>
      </c>
      <c r="F103" s="439"/>
      <c r="G103" s="348"/>
      <c r="H103" s="348"/>
      <c r="I103" s="348"/>
    </row>
    <row r="104" spans="1:21" x14ac:dyDescent="0.25">
      <c r="A104" s="296"/>
      <c r="B104" s="297" t="s">
        <v>413</v>
      </c>
      <c r="C104" s="435"/>
      <c r="D104" s="435"/>
      <c r="E104" s="441">
        <f>SUM(G66)</f>
        <v>214537356</v>
      </c>
      <c r="F104" s="435"/>
      <c r="G104" s="349"/>
      <c r="H104" s="349"/>
      <c r="I104" s="349"/>
    </row>
    <row r="105" spans="1:21" x14ac:dyDescent="0.25">
      <c r="A105" s="296"/>
      <c r="B105" s="297" t="s">
        <v>414</v>
      </c>
      <c r="C105" s="435"/>
      <c r="D105" s="435"/>
      <c r="E105" s="435"/>
      <c r="F105" s="441">
        <f>SUM(G97)</f>
        <v>109390762</v>
      </c>
      <c r="G105" s="349"/>
      <c r="H105" s="349"/>
      <c r="I105" s="349"/>
    </row>
    <row r="106" spans="1:21" x14ac:dyDescent="0.25">
      <c r="A106" s="296"/>
      <c r="B106" s="297"/>
      <c r="C106" s="435"/>
      <c r="D106" s="435"/>
      <c r="E106" s="442"/>
      <c r="F106" s="441"/>
      <c r="G106" s="349"/>
      <c r="H106" s="349"/>
      <c r="I106" s="349"/>
    </row>
    <row r="107" spans="1:21" ht="15.75" thickBot="1" x14ac:dyDescent="0.3">
      <c r="A107" s="298"/>
      <c r="B107" s="299" t="s">
        <v>415</v>
      </c>
      <c r="C107" s="443"/>
      <c r="D107" s="443"/>
      <c r="E107" s="388">
        <f>SUM(E103:E106)</f>
        <v>1513837356</v>
      </c>
      <c r="F107" s="388">
        <f>SUM(F103:F106)</f>
        <v>109390762</v>
      </c>
      <c r="G107" s="350">
        <f>SUM(E107-F107)</f>
        <v>1404446594</v>
      </c>
      <c r="H107" s="350"/>
      <c r="I107" s="350"/>
    </row>
    <row r="108" spans="1:21" x14ac:dyDescent="0.25">
      <c r="A108" s="270"/>
      <c r="B108" s="270"/>
      <c r="C108" s="338"/>
      <c r="D108" s="338"/>
      <c r="E108" s="338"/>
      <c r="F108" s="338"/>
      <c r="G108" s="338"/>
      <c r="H108" s="338"/>
      <c r="I108" s="338"/>
    </row>
    <row r="109" spans="1:21" ht="15.75" thickBot="1" x14ac:dyDescent="0.3">
      <c r="A109" s="270"/>
      <c r="B109" s="270"/>
      <c r="C109" s="338"/>
      <c r="D109" s="338"/>
      <c r="E109" s="338"/>
      <c r="F109" s="338"/>
      <c r="G109" s="338"/>
      <c r="H109" s="338"/>
      <c r="I109" s="338"/>
    </row>
    <row r="110" spans="1:21" ht="15.75" thickBot="1" x14ac:dyDescent="0.3">
      <c r="A110" s="300"/>
      <c r="B110" s="301" t="s">
        <v>416</v>
      </c>
      <c r="C110" s="444"/>
      <c r="D110" s="444"/>
      <c r="E110" s="444"/>
      <c r="F110" s="444"/>
      <c r="G110" s="351"/>
      <c r="H110" s="351"/>
      <c r="I110" s="351"/>
    </row>
    <row r="111" spans="1:21" ht="15.75" thickBot="1" x14ac:dyDescent="0.3">
      <c r="A111" s="292" t="s">
        <v>1</v>
      </c>
      <c r="B111" s="293" t="s">
        <v>417</v>
      </c>
      <c r="C111" s="438"/>
      <c r="D111" s="438"/>
      <c r="E111" s="438" t="s">
        <v>418</v>
      </c>
      <c r="F111" s="438"/>
      <c r="G111" s="347" t="s">
        <v>347</v>
      </c>
      <c r="H111" s="347" t="s">
        <v>347</v>
      </c>
      <c r="I111" s="347" t="s">
        <v>347</v>
      </c>
    </row>
    <row r="112" spans="1:21" x14ac:dyDescent="0.25">
      <c r="A112" s="302"/>
      <c r="B112" s="303"/>
      <c r="C112" s="445"/>
      <c r="D112" s="445"/>
      <c r="E112" s="446"/>
      <c r="F112" s="445"/>
      <c r="G112" s="352"/>
      <c r="H112" s="352"/>
      <c r="I112" s="352"/>
    </row>
    <row r="113" spans="1:11" x14ac:dyDescent="0.25">
      <c r="A113" s="304"/>
      <c r="B113" s="305" t="s">
        <v>443</v>
      </c>
      <c r="C113" s="399"/>
      <c r="D113" s="399"/>
      <c r="E113" s="447"/>
      <c r="F113" s="399"/>
      <c r="G113" s="353">
        <v>137500000</v>
      </c>
      <c r="H113" s="353"/>
      <c r="I113" s="353"/>
    </row>
    <row r="114" spans="1:11" x14ac:dyDescent="0.25">
      <c r="A114" s="304"/>
      <c r="B114" s="305" t="s">
        <v>444</v>
      </c>
      <c r="C114" s="399"/>
      <c r="D114" s="399"/>
      <c r="E114" s="447"/>
      <c r="F114" s="399"/>
      <c r="G114" s="353">
        <v>142700000</v>
      </c>
      <c r="H114" s="353"/>
      <c r="I114" s="353"/>
    </row>
    <row r="115" spans="1:11" x14ac:dyDescent="0.25">
      <c r="A115" s="304"/>
      <c r="B115" s="305" t="s">
        <v>445</v>
      </c>
      <c r="C115" s="399"/>
      <c r="D115" s="399"/>
      <c r="E115" s="447"/>
      <c r="F115" s="399"/>
      <c r="G115" s="353">
        <v>155500000</v>
      </c>
      <c r="H115" s="353"/>
      <c r="I115" s="353"/>
    </row>
    <row r="116" spans="1:11" x14ac:dyDescent="0.25">
      <c r="A116" s="304"/>
      <c r="B116" s="305" t="s">
        <v>446</v>
      </c>
      <c r="C116" s="399"/>
      <c r="D116" s="399"/>
      <c r="E116" s="447"/>
      <c r="F116" s="399"/>
      <c r="G116" s="353">
        <v>145700000</v>
      </c>
      <c r="H116" s="353"/>
      <c r="I116" s="353"/>
    </row>
    <row r="117" spans="1:11" x14ac:dyDescent="0.25">
      <c r="A117" s="304"/>
      <c r="B117" s="305" t="s">
        <v>447</v>
      </c>
      <c r="C117" s="399"/>
      <c r="D117" s="399"/>
      <c r="E117" s="447"/>
      <c r="F117" s="399"/>
      <c r="G117" s="353">
        <v>164000000</v>
      </c>
      <c r="H117" s="353"/>
      <c r="I117" s="353"/>
    </row>
    <row r="118" spans="1:11" x14ac:dyDescent="0.25">
      <c r="A118" s="304"/>
      <c r="B118" s="305" t="s">
        <v>448</v>
      </c>
      <c r="C118" s="399"/>
      <c r="D118" s="399"/>
      <c r="E118" s="447"/>
      <c r="F118" s="399"/>
      <c r="G118" s="353">
        <v>161000000</v>
      </c>
      <c r="H118" s="353"/>
      <c r="I118" s="353"/>
    </row>
    <row r="119" spans="1:11" x14ac:dyDescent="0.25">
      <c r="A119" s="304"/>
      <c r="B119" s="305" t="s">
        <v>449</v>
      </c>
      <c r="C119" s="399"/>
      <c r="D119" s="399"/>
      <c r="E119" s="447"/>
      <c r="F119" s="399"/>
      <c r="G119" s="353">
        <v>201500000</v>
      </c>
      <c r="H119" s="353"/>
      <c r="I119" s="353"/>
    </row>
    <row r="120" spans="1:11" x14ac:dyDescent="0.25">
      <c r="A120" s="306"/>
      <c r="B120" s="317" t="s">
        <v>451</v>
      </c>
      <c r="C120" s="408"/>
      <c r="D120" s="408"/>
      <c r="E120" s="448"/>
      <c r="F120" s="408"/>
      <c r="G120" s="354">
        <v>190900000</v>
      </c>
      <c r="H120" s="354"/>
      <c r="I120" s="354"/>
    </row>
    <row r="121" spans="1:11" ht="15.75" thickBot="1" x14ac:dyDescent="0.3">
      <c r="A121" s="288"/>
      <c r="B121" s="289"/>
      <c r="C121" s="449"/>
      <c r="D121" s="449"/>
      <c r="E121" s="450"/>
      <c r="F121" s="449"/>
      <c r="G121" s="355"/>
      <c r="H121" s="355"/>
      <c r="I121" s="355"/>
    </row>
    <row r="122" spans="1:11" x14ac:dyDescent="0.25">
      <c r="A122" s="308"/>
      <c r="B122" s="309" t="s">
        <v>419</v>
      </c>
      <c r="C122" s="451"/>
      <c r="D122" s="451"/>
      <c r="E122" s="451"/>
      <c r="F122" s="451"/>
      <c r="G122" s="356">
        <f>SUM(G112:G120)</f>
        <v>1298800000</v>
      </c>
      <c r="H122" s="356"/>
      <c r="I122" s="356"/>
    </row>
    <row r="123" spans="1:11" x14ac:dyDescent="0.25">
      <c r="A123" s="296"/>
      <c r="B123" s="297"/>
      <c r="C123" s="435"/>
      <c r="D123" s="435"/>
      <c r="E123" s="435"/>
      <c r="F123" s="435"/>
      <c r="G123" s="357"/>
      <c r="H123" s="357"/>
      <c r="I123" s="357"/>
    </row>
    <row r="124" spans="1:11" ht="15.75" thickBot="1" x14ac:dyDescent="0.3">
      <c r="A124" s="298"/>
      <c r="B124" s="299" t="s">
        <v>420</v>
      </c>
      <c r="C124" s="436"/>
      <c r="D124" s="436"/>
      <c r="E124" s="436"/>
      <c r="F124" s="436"/>
      <c r="G124" s="358">
        <f>SUM(G107-G122)</f>
        <v>105646594</v>
      </c>
      <c r="H124" s="358"/>
      <c r="I124" s="358"/>
    </row>
    <row r="125" spans="1:11" x14ac:dyDescent="0.25">
      <c r="A125" s="270"/>
      <c r="B125" s="270"/>
      <c r="C125" s="338"/>
      <c r="D125" s="338"/>
      <c r="E125" s="338"/>
      <c r="F125" s="338"/>
      <c r="G125" s="338"/>
      <c r="H125" s="338"/>
      <c r="I125" s="338"/>
    </row>
    <row r="126" spans="1:11" ht="15.75" thickBot="1" x14ac:dyDescent="0.3">
      <c r="A126" s="270"/>
      <c r="B126" s="270"/>
      <c r="C126" s="338"/>
      <c r="D126" s="338"/>
      <c r="E126" s="338"/>
      <c r="F126" s="338"/>
      <c r="G126" s="338"/>
      <c r="H126" s="338"/>
      <c r="I126" s="338"/>
    </row>
    <row r="127" spans="1:11" x14ac:dyDescent="0.25">
      <c r="A127" s="308"/>
      <c r="B127" s="310" t="s">
        <v>421</v>
      </c>
      <c r="C127" s="452">
        <v>2.5000000000000001E-2</v>
      </c>
      <c r="D127" s="453"/>
      <c r="E127" s="453"/>
      <c r="F127" s="454"/>
      <c r="G127" s="359">
        <f>SUM(C127*E103)</f>
        <v>32482500</v>
      </c>
      <c r="H127" s="359"/>
      <c r="I127" s="359"/>
      <c r="K127" s="455"/>
    </row>
    <row r="128" spans="1:11" x14ac:dyDescent="0.25">
      <c r="A128" s="296"/>
      <c r="B128" s="297"/>
      <c r="C128" s="435"/>
      <c r="D128" s="435"/>
      <c r="E128" s="435"/>
      <c r="F128" s="435"/>
      <c r="G128" s="349"/>
      <c r="H128" s="349"/>
      <c r="I128" s="349"/>
    </row>
    <row r="129" spans="1:9" ht="15.75" thickBot="1" x14ac:dyDescent="0.3">
      <c r="A129" s="311"/>
      <c r="B129" s="312" t="s">
        <v>422</v>
      </c>
      <c r="C129" s="456"/>
      <c r="D129" s="456"/>
      <c r="E129" s="456"/>
      <c r="F129" s="456"/>
      <c r="G129" s="360">
        <f>SUM(G124-G127)</f>
        <v>73164094</v>
      </c>
      <c r="H129" s="360"/>
      <c r="I129" s="360"/>
    </row>
  </sheetData>
  <mergeCells count="18">
    <mergeCell ref="A1:G1"/>
    <mergeCell ref="I14:I15"/>
    <mergeCell ref="I22:I23"/>
    <mergeCell ref="I26:I27"/>
    <mergeCell ref="I29:I32"/>
    <mergeCell ref="C67:F67"/>
    <mergeCell ref="J69:N69"/>
    <mergeCell ref="J7:N7"/>
    <mergeCell ref="R7:S7"/>
    <mergeCell ref="T7:U7"/>
    <mergeCell ref="T8:T9"/>
    <mergeCell ref="U8:U9"/>
    <mergeCell ref="O7:Q7"/>
    <mergeCell ref="T52:T54"/>
    <mergeCell ref="I41:I43"/>
    <mergeCell ref="I49:I50"/>
    <mergeCell ref="I51:I54"/>
    <mergeCell ref="I59:I61"/>
  </mergeCells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tabSelected="1" topLeftCell="A7" workbookViewId="0">
      <selection activeCell="I19" sqref="I19"/>
    </sheetView>
  </sheetViews>
  <sheetFormatPr defaultRowHeight="12" x14ac:dyDescent="0.2"/>
  <cols>
    <col min="1" max="1" width="9.140625" style="553"/>
    <col min="2" max="2" width="3.85546875" style="553" bestFit="1" customWidth="1"/>
    <col min="3" max="3" width="52.42578125" style="553" bestFit="1" customWidth="1"/>
    <col min="4" max="4" width="15.140625" style="554" customWidth="1"/>
    <col min="5" max="5" width="17.7109375" style="554" bestFit="1" customWidth="1"/>
    <col min="6" max="6" width="8.42578125" style="554" bestFit="1" customWidth="1"/>
    <col min="7" max="7" width="55.28515625" style="555" bestFit="1" customWidth="1"/>
    <col min="8" max="8" width="12.28515625" style="553" customWidth="1"/>
    <col min="9" max="16384" width="9.140625" style="553"/>
  </cols>
  <sheetData>
    <row r="1" spans="2:8" x14ac:dyDescent="0.2">
      <c r="D1" s="525"/>
    </row>
    <row r="3" spans="2:8" ht="24" x14ac:dyDescent="0.2">
      <c r="B3" s="571" t="s">
        <v>1</v>
      </c>
      <c r="C3" s="571" t="s">
        <v>552</v>
      </c>
      <c r="D3" s="572" t="s">
        <v>553</v>
      </c>
      <c r="E3" s="572" t="s">
        <v>554</v>
      </c>
      <c r="F3" s="572" t="s">
        <v>572</v>
      </c>
      <c r="G3" s="573" t="s">
        <v>555</v>
      </c>
      <c r="H3" s="556"/>
    </row>
    <row r="4" spans="2:8" ht="36" x14ac:dyDescent="0.2">
      <c r="B4" s="557">
        <v>1</v>
      </c>
      <c r="C4" s="307" t="s">
        <v>477</v>
      </c>
      <c r="D4" s="526">
        <v>32482500</v>
      </c>
      <c r="E4" s="558" t="s">
        <v>56</v>
      </c>
      <c r="F4" s="558"/>
      <c r="G4" s="527" t="s">
        <v>556</v>
      </c>
    </row>
    <row r="5" spans="2:8" ht="36" x14ac:dyDescent="0.2">
      <c r="B5" s="557">
        <v>2</v>
      </c>
      <c r="C5" s="307" t="s">
        <v>425</v>
      </c>
      <c r="D5" s="558">
        <v>284000</v>
      </c>
      <c r="E5" s="558"/>
      <c r="F5" s="558"/>
      <c r="G5" s="528" t="s">
        <v>557</v>
      </c>
    </row>
    <row r="6" spans="2:8" ht="24" x14ac:dyDescent="0.2">
      <c r="B6" s="557">
        <v>3</v>
      </c>
      <c r="C6" s="307" t="s">
        <v>429</v>
      </c>
      <c r="D6" s="558">
        <v>7</v>
      </c>
      <c r="E6" s="558">
        <v>8</v>
      </c>
      <c r="F6" s="558">
        <f>E6-D6</f>
        <v>1</v>
      </c>
      <c r="G6" s="528" t="s">
        <v>558</v>
      </c>
    </row>
    <row r="7" spans="2:8" ht="36" x14ac:dyDescent="0.2">
      <c r="B7" s="557">
        <v>4</v>
      </c>
      <c r="C7" s="307" t="s">
        <v>476</v>
      </c>
      <c r="D7" s="529">
        <v>12</v>
      </c>
      <c r="E7" s="558">
        <v>16</v>
      </c>
      <c r="F7" s="558">
        <f>E7-D7</f>
        <v>4</v>
      </c>
      <c r="G7" s="528" t="s">
        <v>559</v>
      </c>
    </row>
    <row r="8" spans="2:8" ht="24" x14ac:dyDescent="0.2">
      <c r="B8" s="557">
        <v>5</v>
      </c>
      <c r="C8" s="307" t="s">
        <v>560</v>
      </c>
      <c r="D8" s="529">
        <v>7</v>
      </c>
      <c r="E8" s="558">
        <v>8</v>
      </c>
      <c r="F8" s="558">
        <f>E8-D8</f>
        <v>1</v>
      </c>
      <c r="G8" s="528" t="s">
        <v>561</v>
      </c>
    </row>
    <row r="9" spans="2:8" ht="24" x14ac:dyDescent="0.2">
      <c r="B9" s="530">
        <v>5</v>
      </c>
      <c r="C9" s="531" t="s">
        <v>562</v>
      </c>
      <c r="D9" s="532">
        <v>214537356</v>
      </c>
      <c r="E9" s="532">
        <v>182054856</v>
      </c>
      <c r="F9" s="558">
        <f>E9-D9</f>
        <v>-32482500</v>
      </c>
      <c r="G9" s="533" t="s">
        <v>563</v>
      </c>
    </row>
    <row r="10" spans="2:8" x14ac:dyDescent="0.2">
      <c r="C10" s="559"/>
      <c r="D10" s="560"/>
      <c r="E10" s="560"/>
      <c r="F10" s="560"/>
      <c r="G10" s="561"/>
    </row>
    <row r="11" spans="2:8" x14ac:dyDescent="0.2">
      <c r="B11" s="568" t="s">
        <v>1</v>
      </c>
      <c r="C11" s="568" t="s">
        <v>564</v>
      </c>
      <c r="D11" s="569"/>
      <c r="E11" s="569"/>
      <c r="F11" s="569"/>
      <c r="G11" s="570"/>
    </row>
    <row r="12" spans="2:8" ht="36" x14ac:dyDescent="0.2">
      <c r="B12" s="404">
        <v>1</v>
      </c>
      <c r="C12" s="534" t="s">
        <v>452</v>
      </c>
      <c r="D12" s="532">
        <v>70000000</v>
      </c>
      <c r="E12" s="565" t="s">
        <v>56</v>
      </c>
      <c r="F12" s="558" t="s">
        <v>56</v>
      </c>
      <c r="G12" s="528" t="s">
        <v>565</v>
      </c>
    </row>
    <row r="13" spans="2:8" x14ac:dyDescent="0.2">
      <c r="B13" s="557">
        <v>2</v>
      </c>
      <c r="C13" s="307"/>
      <c r="D13" s="564"/>
      <c r="E13" s="564"/>
      <c r="F13" s="564"/>
      <c r="G13" s="535"/>
    </row>
    <row r="14" spans="2:8" ht="12.75" thickBot="1" x14ac:dyDescent="0.25"/>
    <row r="15" spans="2:8" ht="12.75" thickBot="1" x14ac:dyDescent="0.25">
      <c r="B15" s="290"/>
      <c r="C15" s="291"/>
      <c r="D15" s="536"/>
      <c r="E15" s="536"/>
      <c r="F15" s="536"/>
      <c r="G15" s="537"/>
    </row>
    <row r="16" spans="2:8" ht="12.75" thickBot="1" x14ac:dyDescent="0.25">
      <c r="B16" s="292" t="s">
        <v>1</v>
      </c>
      <c r="C16" s="293"/>
      <c r="D16" s="538" t="s">
        <v>347</v>
      </c>
      <c r="E16" s="538" t="s">
        <v>347</v>
      </c>
      <c r="F16" s="574"/>
      <c r="G16" s="539"/>
    </row>
    <row r="17" spans="2:7" ht="13.5" x14ac:dyDescent="0.2">
      <c r="B17" s="294"/>
      <c r="C17" s="295" t="s">
        <v>412</v>
      </c>
      <c r="D17" s="566">
        <v>1299300000</v>
      </c>
      <c r="E17" s="540"/>
      <c r="F17" s="575"/>
      <c r="G17" s="541"/>
    </row>
    <row r="18" spans="2:7" x14ac:dyDescent="0.2">
      <c r="B18" s="296"/>
      <c r="C18" s="297" t="s">
        <v>413</v>
      </c>
      <c r="D18" s="542">
        <v>182054856</v>
      </c>
      <c r="E18" s="543"/>
      <c r="F18" s="576"/>
      <c r="G18" s="544"/>
    </row>
    <row r="19" spans="2:7" x14ac:dyDescent="0.2">
      <c r="B19" s="296"/>
      <c r="C19" s="297" t="s">
        <v>414</v>
      </c>
      <c r="D19" s="543"/>
      <c r="E19" s="542">
        <v>109390762</v>
      </c>
      <c r="F19" s="577"/>
      <c r="G19" s="545"/>
    </row>
    <row r="20" spans="2:7" x14ac:dyDescent="0.2">
      <c r="B20" s="296"/>
      <c r="C20" s="297"/>
      <c r="D20" s="546"/>
      <c r="E20" s="542"/>
      <c r="F20" s="577"/>
      <c r="G20" s="545"/>
    </row>
    <row r="21" spans="2:7" ht="12.75" thickBot="1" x14ac:dyDescent="0.25">
      <c r="B21" s="298"/>
      <c r="C21" s="299" t="s">
        <v>415</v>
      </c>
      <c r="D21" s="547">
        <f>SUM(D17:D20)</f>
        <v>1481354856</v>
      </c>
      <c r="E21" s="547">
        <f>SUM(E17:E20)</f>
        <v>109390762</v>
      </c>
      <c r="F21" s="578"/>
      <c r="G21" s="548">
        <f>SUM(D21-E21)</f>
        <v>1371964094</v>
      </c>
    </row>
    <row r="24" spans="2:7" ht="24" x14ac:dyDescent="0.2">
      <c r="C24" s="549" t="s">
        <v>419</v>
      </c>
      <c r="D24" s="558"/>
      <c r="E24" s="542">
        <v>1298800000</v>
      </c>
      <c r="F24" s="542"/>
      <c r="G24" s="550" t="s">
        <v>566</v>
      </c>
    </row>
    <row r="25" spans="2:7" x14ac:dyDescent="0.2">
      <c r="C25" s="562" t="s">
        <v>567</v>
      </c>
      <c r="D25" s="558"/>
      <c r="E25" s="567">
        <f>G21-E24</f>
        <v>73164094</v>
      </c>
      <c r="F25" s="567"/>
      <c r="G25" s="551" t="s">
        <v>568</v>
      </c>
    </row>
    <row r="26" spans="2:7" x14ac:dyDescent="0.2">
      <c r="C26" s="297" t="s">
        <v>421</v>
      </c>
      <c r="D26" s="558"/>
      <c r="E26" s="526">
        <v>32482500</v>
      </c>
      <c r="F26" s="526"/>
      <c r="G26" s="551" t="s">
        <v>569</v>
      </c>
    </row>
    <row r="27" spans="2:7" ht="24" x14ac:dyDescent="0.2">
      <c r="C27" s="563" t="s">
        <v>570</v>
      </c>
      <c r="D27" s="558"/>
      <c r="E27" s="567">
        <f>E26+E25</f>
        <v>105646594</v>
      </c>
      <c r="F27" s="567"/>
      <c r="G27" s="552" t="s">
        <v>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REKAP</vt:lpstr>
      <vt:lpstr>RAB</vt:lpstr>
      <vt:lpstr>analisa</vt:lpstr>
      <vt:lpstr>Jadwal &amp; Pentahapan</vt:lpstr>
      <vt:lpstr>rekap tambah kurang</vt:lpstr>
      <vt:lpstr>Summary</vt:lpstr>
      <vt:lpstr>RAB!Print_Area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Eru</cp:lastModifiedBy>
  <dcterms:created xsi:type="dcterms:W3CDTF">2016-05-09T00:58:48Z</dcterms:created>
  <dcterms:modified xsi:type="dcterms:W3CDTF">2018-01-25T10:58:02Z</dcterms:modified>
</cp:coreProperties>
</file>