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Maret" sheetId="1" r:id="rId1"/>
    <sheet name="BRI-Apr" sheetId="2" r:id="rId2"/>
    <sheet name="Mandiri-Apr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I163" i="2" l="1"/>
  <c r="I162" i="2"/>
  <c r="I161" i="2"/>
  <c r="I168" i="2"/>
  <c r="I167" i="2"/>
  <c r="I147" i="2" l="1"/>
  <c r="I157" i="2"/>
  <c r="I156" i="2"/>
  <c r="I130" i="2" l="1"/>
  <c r="I129" i="2"/>
  <c r="I124" i="2"/>
  <c r="I123" i="2"/>
  <c r="I111" i="2"/>
  <c r="I110" i="2"/>
  <c r="I97" i="2" l="1"/>
  <c r="I96" i="2"/>
  <c r="I95" i="2"/>
  <c r="I94" i="2"/>
  <c r="I93" i="2"/>
  <c r="I89" i="2"/>
  <c r="I88" i="2"/>
  <c r="I87" i="2"/>
  <c r="I85" i="2"/>
  <c r="I84" i="2"/>
  <c r="I83" i="2"/>
  <c r="I58" i="2" l="1"/>
  <c r="I57" i="2"/>
  <c r="I62" i="2"/>
  <c r="I61" i="2"/>
  <c r="I60" i="2"/>
  <c r="I64" i="2"/>
  <c r="I50" i="2" l="1"/>
  <c r="I49" i="2"/>
  <c r="I48" i="2"/>
  <c r="I37" i="2"/>
  <c r="I36" i="2"/>
  <c r="I25" i="2" l="1"/>
  <c r="I24" i="2"/>
  <c r="I5" i="2"/>
  <c r="I4" i="2"/>
  <c r="I18" i="2"/>
  <c r="G571" i="1" l="1"/>
  <c r="G567" i="1"/>
  <c r="G566" i="1"/>
  <c r="G565" i="1"/>
  <c r="G563" i="1"/>
  <c r="G557" i="1"/>
  <c r="G549" i="1"/>
  <c r="G548" i="1"/>
  <c r="G544" i="1" l="1"/>
  <c r="G542" i="1"/>
  <c r="G541" i="1"/>
  <c r="G540" i="1"/>
  <c r="G536" i="1"/>
  <c r="G533" i="1"/>
  <c r="G528" i="1"/>
  <c r="G527" i="1"/>
  <c r="G504" i="1" l="1"/>
  <c r="G503" i="1"/>
  <c r="G502" i="1"/>
  <c r="G492" i="1" l="1"/>
  <c r="G491" i="1"/>
  <c r="G480" i="1"/>
  <c r="G479" i="1"/>
  <c r="G477" i="1"/>
  <c r="G472" i="1"/>
  <c r="G471" i="1"/>
  <c r="G470" i="1"/>
  <c r="G469" i="1"/>
  <c r="G468" i="1"/>
  <c r="G467" i="1"/>
  <c r="G465" i="1"/>
  <c r="G464" i="1"/>
  <c r="G463" i="1"/>
  <c r="G462" i="1"/>
  <c r="G461" i="1"/>
  <c r="G460" i="1"/>
  <c r="G459" i="1"/>
  <c r="G458" i="1"/>
  <c r="G445" i="1"/>
  <c r="G444" i="1"/>
  <c r="G443" i="1"/>
  <c r="G442" i="1"/>
  <c r="G433" i="1"/>
  <c r="G432" i="1"/>
  <c r="G431" i="1"/>
  <c r="G430" i="1"/>
  <c r="G412" i="1"/>
  <c r="G411" i="1"/>
  <c r="G406" i="1"/>
  <c r="G405" i="1"/>
  <c r="G396" i="1"/>
  <c r="G394" i="1"/>
  <c r="G391" i="1"/>
  <c r="G376" i="1"/>
  <c r="G375" i="1"/>
  <c r="G373" i="1"/>
  <c r="G372" i="1"/>
  <c r="G371" i="1"/>
  <c r="G369" i="1"/>
  <c r="G359" i="1"/>
  <c r="G358" i="1"/>
  <c r="G357" i="1"/>
  <c r="G356" i="1"/>
  <c r="G352" i="1"/>
  <c r="G351" i="1"/>
  <c r="G347" i="1"/>
  <c r="G346" i="1"/>
  <c r="G335" i="1"/>
  <c r="G333" i="1"/>
  <c r="G332" i="1"/>
  <c r="G331" i="1"/>
  <c r="G330" i="1"/>
  <c r="G329" i="1"/>
  <c r="G323" i="1"/>
  <c r="G322" i="1"/>
  <c r="G300" i="1"/>
  <c r="G286" i="1"/>
  <c r="G285" i="1"/>
  <c r="G284" i="1"/>
  <c r="G283" i="1"/>
  <c r="G266" i="1"/>
  <c r="G265" i="1"/>
  <c r="G262" i="1"/>
  <c r="G261" i="1"/>
  <c r="G256" i="1"/>
  <c r="G255" i="1"/>
  <c r="G245" i="1"/>
  <c r="G244" i="1"/>
  <c r="G243" i="1"/>
  <c r="G239" i="1"/>
  <c r="G238" i="1"/>
  <c r="G216" i="1"/>
  <c r="G214" i="1"/>
  <c r="G213" i="1"/>
  <c r="G207" i="1"/>
  <c r="G205" i="1"/>
  <c r="G204" i="1"/>
  <c r="G203" i="1"/>
  <c r="G202" i="1"/>
  <c r="G201" i="1"/>
  <c r="G186" i="1"/>
  <c r="G182" i="1" l="1"/>
  <c r="G181" i="1"/>
  <c r="G178" i="1"/>
  <c r="G177" i="1"/>
  <c r="G172" i="1"/>
  <c r="G171" i="1"/>
  <c r="G167" i="1"/>
  <c r="G166" i="1"/>
  <c r="G145" i="1" l="1"/>
  <c r="G144" i="1"/>
  <c r="G132" i="1"/>
  <c r="G130" i="1"/>
  <c r="G128" i="1"/>
  <c r="G119" i="1"/>
  <c r="G118" i="1"/>
  <c r="G92" i="1" l="1"/>
  <c r="G91" i="1"/>
  <c r="G84" i="1"/>
  <c r="G85" i="1"/>
  <c r="G83" i="1"/>
  <c r="G82" i="1"/>
  <c r="G72" i="1"/>
  <c r="G70" i="1"/>
  <c r="G68" i="1"/>
  <c r="G67" i="1"/>
  <c r="G55" i="1"/>
  <c r="G54" i="1"/>
  <c r="G53" i="1"/>
  <c r="G38" i="1"/>
  <c r="G20" i="1"/>
  <c r="G31" i="1"/>
  <c r="G29" i="1"/>
  <c r="G28" i="1"/>
  <c r="G27" i="1"/>
  <c r="G23" i="1"/>
  <c r="G22" i="1"/>
  <c r="G21" i="1"/>
</calcChain>
</file>

<file path=xl/comments1.xml><?xml version="1.0" encoding="utf-8"?>
<comments xmlns="http://schemas.openxmlformats.org/spreadsheetml/2006/main">
  <authors>
    <author>Win-7</author>
  </authors>
  <commentList>
    <comment ref="C497" authorId="0">
      <text>
        <r>
          <rPr>
            <b/>
            <sz val="9"/>
            <color indexed="81"/>
            <rFont val="Tahoma"/>
            <family val="2"/>
          </rPr>
          <t xml:space="preserve">28/03/18
15:18:28
PEMBAYARAN JAJANG JAYANI AKSESORIS  T:0374514:CMS
8,700,000.00
0.00
0374514   </t>
        </r>
      </text>
    </comment>
    <comment ref="C499" authorId="0">
      <text>
        <r>
          <rPr>
            <b/>
            <sz val="9"/>
            <color indexed="81"/>
            <rFont val="Tahoma"/>
            <family val="2"/>
          </rPr>
          <t xml:space="preserve">28/03/18
15:18:28
PEMBAYARAN IMAS LLT  T:0374516:CMS
1,098,950.00
0.00
0374516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0" authorId="0">
      <text>
        <r>
          <rPr>
            <b/>
            <sz val="9"/>
            <color indexed="81"/>
            <rFont val="Tahoma"/>
            <family val="2"/>
          </rPr>
          <t xml:space="preserve">28/03/18
15:18:38
PEMBAYARAN AMAR SUM/LEV  T:0374512:CMS
2,212,200.00
0.00
0374512   </t>
        </r>
      </text>
    </comment>
    <comment ref="C501" authorId="0">
      <text>
        <r>
          <rPr>
            <b/>
            <sz val="9"/>
            <color indexed="81"/>
            <rFont val="Tahoma"/>
            <family val="2"/>
          </rPr>
          <t xml:space="preserve">28/03/18
15:18:28
PEMBAYARAN WIWIN SWP  T:0374520:CMS
3,324,600.00
0.00
0374520   </t>
        </r>
      </text>
    </comment>
    <comment ref="C502" authorId="0">
      <text>
        <r>
          <rPr>
            <b/>
            <sz val="9"/>
            <color indexed="81"/>
            <rFont val="Tahoma"/>
            <family val="2"/>
          </rPr>
          <t xml:space="preserve">8/03/18
15:18:36
PEMBAYARAN HASAN LSM  T:0374519:CMS
2,598,100.00
0.00
0374519   </t>
        </r>
      </text>
    </comment>
    <comment ref="C505" authorId="0">
      <text>
        <r>
          <rPr>
            <b/>
            <sz val="9"/>
            <color indexed="81"/>
            <rFont val="Tahoma"/>
            <family val="2"/>
          </rPr>
          <t xml:space="preserve">28/03/18
15:18:28
PEMBAYARAN IREN LPS  T:0374513:CMS
989,950.00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6" authorId="0">
      <text>
        <r>
          <rPr>
            <b/>
            <sz val="9"/>
            <color indexed="81"/>
            <rFont val="Tahoma"/>
            <family val="2"/>
          </rPr>
          <t xml:space="preserve">28/03/18
15:18:28
PEMBAYARAN ENA LMV  T:0374511:CMS
748,800.00
0.00
0374511   </t>
        </r>
      </text>
    </comment>
    <comment ref="C507" authorId="0">
      <text>
        <r>
          <rPr>
            <b/>
            <sz val="9"/>
            <color indexed="81"/>
            <rFont val="Tahoma"/>
            <family val="2"/>
          </rPr>
          <t xml:space="preserve">28/03/18
15:18:28
PEMBAYARAN KUSDARYA LRY  T:0374515:CMS
661,400.00
0.00
0374515   </t>
        </r>
      </text>
    </comment>
    <comment ref="C508" authorId="0">
      <text>
        <r>
          <rPr>
            <b/>
            <sz val="9"/>
            <color indexed="81"/>
            <rFont val="Tahoma"/>
            <family val="2"/>
          </rPr>
          <t xml:space="preserve">28/03/18
15:18:37
PEMBAYARAN ANEU LNU  T:0374512:CMS
1,247,800.00
0.00
0374512   </t>
        </r>
      </text>
    </comment>
    <comment ref="C509" authorId="0">
      <text>
        <r>
          <rPr>
            <b/>
            <sz val="9"/>
            <color indexed="81"/>
            <rFont val="Tahoma"/>
            <family val="2"/>
          </rPr>
          <t xml:space="preserve">28/03/18
15:18:28
PEMBAYARAN DANCE SDC  T:0374518:CMS
1,883,700.00
0.00
0374518   </t>
        </r>
      </text>
    </comment>
    <comment ref="C510" authorId="0">
      <text>
        <r>
          <rPr>
            <b/>
            <sz val="9"/>
            <color indexed="81"/>
            <rFont val="Tahoma"/>
            <family val="2"/>
          </rPr>
          <t xml:space="preserve">28/03/18
15:18:38
PEMBAYARAN RUDI HERMAWAN LAY  T:0374517:CMS
1,300,650.00
0.00
0374517   </t>
        </r>
      </text>
    </comment>
    <comment ref="C511" authorId="0">
      <text>
        <r>
          <rPr>
            <b/>
            <sz val="9"/>
            <color indexed="81"/>
            <rFont val="Tahoma"/>
            <family val="2"/>
          </rPr>
          <t xml:space="preserve">28/03/18
15:18:30
PEMBAYARAN DAYUT SMD  T:0374513:CMS
2,551,800.00
0.00
0374513   </t>
        </r>
      </text>
    </comment>
    <comment ref="C513" authorId="0">
      <text>
        <r>
          <rPr>
            <b/>
            <sz val="9"/>
            <color indexed="81"/>
            <rFont val="Tahoma"/>
            <family val="2"/>
          </rPr>
          <t xml:space="preserve">28/03/18
15:18:30
PEMBAYARAN MAMAN SMM  T:0374515:CMS
4,370,600.00
0.00
0374515   </t>
        </r>
      </text>
    </comment>
    <comment ref="C516" authorId="0">
      <text>
        <r>
          <rPr>
            <b/>
            <sz val="9"/>
            <color indexed="81"/>
            <rFont val="Tahoma"/>
            <family val="2"/>
          </rPr>
          <t xml:space="preserve">28/03/18
15:18:30
PEMBAYARAN HENI LME  T:0374514:CMS
241,000.00
0.00
0374514   </t>
        </r>
      </text>
    </comment>
    <comment ref="C517" authorId="0">
      <text>
        <r>
          <rPr>
            <b/>
            <sz val="9"/>
            <color indexed="81"/>
            <rFont val="Tahoma"/>
            <family val="2"/>
          </rPr>
          <t xml:space="preserve">29/03/18
14:49:47
PEMBAYARAN TATI SRI  T:0374518:CMS
3,079,800.00
0.00
0374518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8" authorId="0">
      <text>
        <r>
          <rPr>
            <b/>
            <sz val="9"/>
            <color indexed="81"/>
            <rFont val="Tahoma"/>
            <family val="2"/>
          </rPr>
          <t xml:space="preserve">29/03/18
14:50:29
PEMBAYARAN HERMAWAN ACC  T:0374512:CMS
820,000.00
0.00
0374512   </t>
        </r>
      </text>
    </comment>
    <comment ref="C520" authorId="0">
      <text>
        <r>
          <rPr>
            <b/>
            <sz val="9"/>
            <color indexed="81"/>
            <rFont val="Tahoma"/>
            <family val="2"/>
          </rPr>
          <t xml:space="preserve">29/03/18
14:50:25
PEMBAYARAN KASIL SKL  T:0374514:CMS
4,909,550.00
0.00
0374514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3" authorId="0">
      <text>
        <r>
          <rPr>
            <b/>
            <sz val="9"/>
            <color indexed="81"/>
            <rFont val="Tahoma"/>
            <family val="2"/>
          </rPr>
          <t xml:space="preserve">29/03/18
14:50:27
PEMBAYARAN DANU SNU/LAC  T:0374517:CMS
6,840,000.00
0.00
0374517   </t>
        </r>
      </text>
    </comment>
    <comment ref="C526" authorId="0">
      <text>
        <r>
          <rPr>
            <b/>
            <sz val="9"/>
            <color indexed="81"/>
            <rFont val="Tahoma"/>
            <family val="2"/>
          </rPr>
          <t xml:space="preserve">29/03/18
14:49:45
PEMBAYARAN MIRA SMR  T:0374516:CMS
1,635,600.00
0.00
0374516   </t>
        </r>
      </text>
    </comment>
    <comment ref="C527" authorId="0">
      <text>
        <r>
          <rPr>
            <b/>
            <sz val="9"/>
            <color indexed="81"/>
            <rFont val="Tahoma"/>
            <family val="2"/>
          </rPr>
          <t xml:space="preserve">29/03/18
14:49:54
PEMBAYARAN AGUNG SGB  T:0374520:CMS
5,287,700.00
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9" authorId="0">
      <text>
        <r>
          <rPr>
            <b/>
            <sz val="9"/>
            <color indexed="81"/>
            <rFont val="Tahoma"/>
            <family val="2"/>
          </rPr>
          <t xml:space="preserve">29/03/18
14:50:29
PEMBAYARAN ADEN LWI  T:0374517:CMS
751,150.00
0.00
0374517   </t>
        </r>
      </text>
    </comment>
    <comment ref="C530" authorId="0">
      <text>
        <r>
          <rPr>
            <b/>
            <sz val="9"/>
            <color indexed="81"/>
            <rFont val="Tahoma"/>
            <family val="2"/>
          </rPr>
          <t xml:space="preserve">29/03/18
14:50:17
PEMBAYARAN ASEP MAJID LAM  T:0374519:CMS
661,500.00
0.00
0374519   </t>
        </r>
      </text>
    </comment>
    <comment ref="C531" authorId="0">
      <text>
        <r>
          <rPr>
            <b/>
            <sz val="9"/>
            <color indexed="81"/>
            <rFont val="Tahoma"/>
            <family val="2"/>
          </rPr>
          <t xml:space="preserve">29/03/18
14:50:31
PEMBAYARAN NANDANG LAD  T:0374512:CMS
999,150.00
0.00
0374512   </t>
        </r>
      </text>
    </comment>
    <comment ref="C534" authorId="0">
      <text>
        <r>
          <rPr>
            <b/>
            <sz val="9"/>
            <color indexed="81"/>
            <rFont val="Tahoma"/>
            <family val="2"/>
          </rPr>
          <t>29/03/2018 14:52:25  29/03/2018  RITA LJH 123
MCM InhouseTrf KE RITA ASTUTI  497,050.00  0.00  78,950.00</t>
        </r>
      </text>
    </comment>
    <comment ref="C535" authorId="0">
      <text>
        <r>
          <rPr>
            <b/>
            <sz val="9"/>
            <color indexed="81"/>
            <rFont val="Tahoma"/>
            <family val="2"/>
          </rPr>
          <t xml:space="preserve">29/03/18
14:49:47
PEMBAYARAN DEWI LTI  T:0374511:CMS
835,200.00
0.00
0374511   </t>
        </r>
      </text>
    </comment>
    <comment ref="C536" authorId="0">
      <text>
        <r>
          <rPr>
            <b/>
            <sz val="9"/>
            <color indexed="81"/>
            <rFont val="Tahoma"/>
            <family val="2"/>
          </rPr>
          <t xml:space="preserve">29/03/18
14:50:23
PEMBAYARAN YAYAT LYY  T:0374514:CMS
1,971,450.00
0.00
0374514   </t>
        </r>
      </text>
    </comment>
    <comment ref="C538" authorId="0">
      <text>
        <r>
          <rPr>
            <b/>
            <sz val="9"/>
            <color indexed="81"/>
            <rFont val="Tahoma"/>
            <family val="2"/>
          </rPr>
          <t xml:space="preserve">29/03/18
14:49:41
PEMBAYARAN MUHSIN SMH  T:0374515:CMS
2,334,600.00
0.00
0374515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9" authorId="0">
      <text>
        <r>
          <rPr>
            <b/>
            <sz val="9"/>
            <color indexed="81"/>
            <rFont val="Tahoma"/>
            <family val="2"/>
          </rPr>
          <t xml:space="preserve">29/03/18
14:49:47
PEMBAYARAN KIKI LAB  T:0374516:CMS
1,033,200.00
0.00
0374516   </t>
        </r>
      </text>
    </comment>
    <comment ref="C540" authorId="0">
      <text>
        <r>
          <rPr>
            <b/>
            <sz val="9"/>
            <color indexed="81"/>
            <rFont val="Tahoma"/>
            <family val="2"/>
          </rPr>
          <t xml:space="preserve">29/03/18
14:49:45
PEMBAYARAN REREN LOA  T:0374513:CMS
1,519,200.00
0.00
0374513   </t>
        </r>
      </text>
    </comment>
    <comment ref="C543" authorId="0">
      <text>
        <r>
          <rPr>
            <b/>
            <sz val="9"/>
            <color indexed="81"/>
            <rFont val="Tahoma"/>
            <family val="2"/>
          </rPr>
          <t>29/03/18
14:49:43
PEMBAYARAN YANA LKP  T:0374515:CMS
907,250.00
0.00
03745</t>
        </r>
      </text>
    </comment>
    <comment ref="C544" authorId="0">
      <text>
        <r>
          <rPr>
            <b/>
            <sz val="9"/>
            <color indexed="81"/>
            <rFont val="Tahoma"/>
            <family val="2"/>
          </rPr>
          <t xml:space="preserve">29/03/18
14:49:47
PEMBAYARAN ASEP PERMANA LDO  T:0374513:CMS
1,931,000.00
0.00
0374513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6" authorId="0">
      <text>
        <r>
          <rPr>
            <b/>
            <sz val="9"/>
            <color indexed="81"/>
            <rFont val="Tahoma"/>
            <family val="2"/>
          </rPr>
          <t>29/03/2018 14:52:22  29/03/2018  DAYUT SMD 123
MCM InhouseTrf KE YAYAT HIDAYAT  1,873,850.00  0.00  576,000.00</t>
        </r>
      </text>
    </comment>
    <comment ref="C547" authorId="0">
      <text>
        <r>
          <rPr>
            <b/>
            <sz val="9"/>
            <color indexed="81"/>
            <rFont val="Tahoma"/>
            <family val="2"/>
          </rPr>
          <t xml:space="preserve">29/03/18
14:49:49
PEMBAYARAN TARYONO SGI  T:0374518:CMS
2,517,600.00
0.00
0374518   </t>
        </r>
      </text>
    </comment>
    <comment ref="C548" authorId="0">
      <text>
        <r>
          <rPr>
            <b/>
            <sz val="9"/>
            <color indexed="81"/>
            <rFont val="Tahoma"/>
            <family val="2"/>
          </rPr>
          <t>31/03/2018 10:53:50  31/03/2018  DIDIN LBP 123
MCM InhouseTrf KE HELY YULIANTI  2,871,300.00  0.00  5,308,750.00</t>
        </r>
      </text>
    </comment>
    <comment ref="C550" authorId="0">
      <text>
        <r>
          <rPr>
            <b/>
            <sz val="9"/>
            <color indexed="81"/>
            <rFont val="Tahoma"/>
            <family val="2"/>
          </rPr>
          <t xml:space="preserve">31/03/18
11:26:19
PEMBAYARAN TATI SRI  T:0374520:CMS
2,717,800.00
0.00
0374520   </t>
        </r>
      </text>
    </comment>
    <comment ref="C551" authorId="0">
      <text>
        <r>
          <rPr>
            <b/>
            <sz val="9"/>
            <color indexed="81"/>
            <rFont val="Tahoma"/>
            <family val="2"/>
          </rPr>
          <t xml:space="preserve">31/03/18
11:26:22
PEMBAYARAN LILI LOD  T:0374519:CMS
811,300.00
0.00
0374519   </t>
        </r>
      </text>
    </comment>
    <comment ref="C552" authorId="0">
      <text>
        <r>
          <rPr>
            <b/>
            <sz val="9"/>
            <color indexed="81"/>
            <rFont val="Tahoma"/>
            <family val="2"/>
          </rPr>
          <t>31/03/2018 10:53:48  31/03/2018  ALI SLI 123
MCM InhouseTrf KE ALI MUHAMMAD  1,098,900.00  0.00  8,180,050.00</t>
        </r>
      </text>
    </comment>
    <comment ref="C553" authorId="0">
      <text>
        <r>
          <rPr>
            <b/>
            <sz val="9"/>
            <color indexed="81"/>
            <rFont val="Tahoma"/>
            <family val="2"/>
          </rPr>
          <t xml:space="preserve">31/03/18
11:26:22
PEMBAYARAN EPI LPE  T:0374515:CMS
766,200.00
0.00
0374515   </t>
        </r>
      </text>
    </comment>
    <comment ref="C554" authorId="0">
      <text>
        <r>
          <rPr>
            <b/>
            <sz val="9"/>
            <color indexed="81"/>
            <rFont val="Tahoma"/>
            <family val="2"/>
          </rPr>
          <t xml:space="preserve">31/03/18
11:26:22
PEMBAYARAN RUDI HERMAWAN LAY  T:0374511:CMS
850,200.00
0.00
0374511   </t>
        </r>
      </text>
    </comment>
    <comment ref="C555" authorId="0">
      <text>
        <r>
          <rPr>
            <b/>
            <sz val="9"/>
            <color indexed="81"/>
            <rFont val="Tahoma"/>
            <family val="2"/>
          </rPr>
          <t xml:space="preserve">31/03/18
11:26:19
PEMBAYARAN RONI LFW  T:0374518:CMS
841,200.00
0.00
0374518   </t>
        </r>
      </text>
    </comment>
    <comment ref="C556" authorId="0">
      <text>
        <r>
          <rPr>
            <b/>
            <sz val="9"/>
            <color indexed="81"/>
            <rFont val="Tahoma"/>
            <family val="2"/>
          </rPr>
          <t xml:space="preserve">31/03/18
11:26:22
PEMBAYARAN JAJANG JAYANI AKSESORIS  T:0374520:CMS
1,995,000.00
0.00
0374520   </t>
        </r>
      </text>
    </comment>
    <comment ref="C557" authorId="0">
      <text>
        <r>
          <rPr>
            <b/>
            <sz val="9"/>
            <color indexed="81"/>
            <rFont val="Tahoma"/>
            <family val="2"/>
          </rPr>
          <t xml:space="preserve">31/03/18
11:26:23
PEMBAYARAN SOPI LDG  T:0374517:CMS
3,271,200.00
0.00
0374517   </t>
        </r>
      </text>
    </comment>
    <comment ref="C559" authorId="0">
      <text>
        <r>
          <rPr>
            <b/>
            <sz val="9"/>
            <color indexed="81"/>
            <rFont val="Tahoma"/>
            <family val="2"/>
          </rPr>
          <t xml:space="preserve">31/03/18
11:26:22
PEMBAYARAN IRSAN LIR  T:0374516:CMS
821,800.00
0.00
0374516   </t>
        </r>
      </text>
    </comment>
    <comment ref="C560" authorId="0">
      <text>
        <r>
          <rPr>
            <b/>
            <sz val="9"/>
            <color indexed="81"/>
            <rFont val="Tahoma"/>
            <family val="2"/>
          </rPr>
          <t xml:space="preserve">31/03/18
11:26:19
PEMBAYARAN INDRA SFL/LNF  T:0374519:CMS
853,200.00
0.00
0374519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1" authorId="0">
      <text>
        <r>
          <rPr>
            <b/>
            <sz val="9"/>
            <color indexed="81"/>
            <rFont val="Tahoma"/>
            <family val="2"/>
          </rPr>
          <t xml:space="preserve">31/03/18
11:26:22
PEMBAYARAN NANDANG LAD  T:0374513:CMS
857,200.00
0.00
0374513   </t>
        </r>
      </text>
    </comment>
    <comment ref="C562" authorId="0">
      <text>
        <r>
          <rPr>
            <b/>
            <sz val="9"/>
            <color indexed="81"/>
            <rFont val="Tahoma"/>
            <family val="2"/>
          </rPr>
          <t xml:space="preserve">31/03/18
11:26:21
PEMBAYARAN HERMAN LFS  T:0374512:CMS
2,436,000.00
0.00
0374512   </t>
        </r>
      </text>
    </comment>
    <comment ref="C563" authorId="0">
      <text>
        <r>
          <rPr>
            <b/>
            <sz val="9"/>
            <color indexed="81"/>
            <rFont val="Tahoma"/>
            <family val="2"/>
          </rPr>
          <t xml:space="preserve">31/03/18
11:26:22
PEMBAYARAN HASAN LSM  T:0374514:CMS
1,672,000.00
0.00
0374514   </t>
        </r>
      </text>
    </comment>
    <comment ref="C565" authorId="0">
      <text>
        <r>
          <rPr>
            <b/>
            <sz val="9"/>
            <color indexed="81"/>
            <rFont val="Tahoma"/>
            <family val="2"/>
          </rPr>
          <t xml:space="preserve">31/03/18
11:26:22
PEMBAYARAN ASEP PERMANA LDO  T:0374517:CMS
2,281,500.00
0.00
0374517   </t>
        </r>
      </text>
    </comment>
    <comment ref="C568" authorId="0">
      <text>
        <r>
          <rPr>
            <b/>
            <sz val="9"/>
            <color indexed="81"/>
            <rFont val="Tahoma"/>
            <family val="2"/>
          </rPr>
          <t xml:space="preserve">31/03/18
11:26:22
PEMBAYARAN YANA LKP  T:0374518:CMS
433,650.00
0.00
0374518   </t>
        </r>
      </text>
    </comment>
    <comment ref="C569" authorId="0">
      <text>
        <r>
          <rPr>
            <b/>
            <sz val="9"/>
            <color indexed="81"/>
            <rFont val="Tahoma"/>
            <family val="2"/>
          </rPr>
          <t>31/03/2018 10:53:52  31/03/2018  DAYUT SMD 123
MCM InhouseTrf KE YAYAT HIDAYAT  5,178,700.00  0.00  130,050.00</t>
        </r>
      </text>
    </comment>
  </commentList>
</comments>
</file>

<file path=xl/sharedStrings.xml><?xml version="1.0" encoding="utf-8"?>
<sst xmlns="http://schemas.openxmlformats.org/spreadsheetml/2006/main" count="2098" uniqueCount="1009">
  <si>
    <t>TGL</t>
  </si>
  <si>
    <t>SUPLIER</t>
  </si>
  <si>
    <t>BARANG MASUK</t>
  </si>
  <si>
    <t xml:space="preserve">KODE </t>
  </si>
  <si>
    <t>JUMLAH</t>
  </si>
  <si>
    <t>BANK</t>
  </si>
  <si>
    <t>MANDIRI</t>
  </si>
  <si>
    <t>SKD 507</t>
  </si>
  <si>
    <t>BRI</t>
  </si>
  <si>
    <t>LDG 162</t>
  </si>
  <si>
    <t>LJB 319</t>
  </si>
  <si>
    <t>SMM 108</t>
  </si>
  <si>
    <t>SMM 358</t>
  </si>
  <si>
    <t>SMM 676</t>
  </si>
  <si>
    <t>SMM 851</t>
  </si>
  <si>
    <t>SOR 979</t>
  </si>
  <si>
    <t>LAS 226</t>
  </si>
  <si>
    <t>LFS 188</t>
  </si>
  <si>
    <t>LHO 161</t>
  </si>
  <si>
    <t>LME 615</t>
  </si>
  <si>
    <t>LME 916</t>
  </si>
  <si>
    <t>LRA 488</t>
  </si>
  <si>
    <t>SHI 808</t>
  </si>
  <si>
    <t>SHJ 956</t>
  </si>
  <si>
    <t>SPI 518</t>
  </si>
  <si>
    <t>SPI 721</t>
  </si>
  <si>
    <t>SPN 191</t>
  </si>
  <si>
    <t>SPN 489</t>
  </si>
  <si>
    <t>SPN 755</t>
  </si>
  <si>
    <t>SRS 140</t>
  </si>
  <si>
    <t>SRS 630</t>
  </si>
  <si>
    <t>SRS 958</t>
  </si>
  <si>
    <t>STR 391</t>
  </si>
  <si>
    <t>SWP 326</t>
  </si>
  <si>
    <t>LRN 020</t>
  </si>
  <si>
    <t>LAM 514</t>
  </si>
  <si>
    <t>LSN 984</t>
  </si>
  <si>
    <t>SGI 496</t>
  </si>
  <si>
    <t>LSO 969</t>
  </si>
  <si>
    <t>LAY 453</t>
  </si>
  <si>
    <t>LCN 638</t>
  </si>
  <si>
    <t>GUNGUN - SKD</t>
  </si>
  <si>
    <t>ALI ALATAS - SAL</t>
  </si>
  <si>
    <t>SOPI - LDG</t>
  </si>
  <si>
    <t>MAMAN - SMM</t>
  </si>
  <si>
    <t>DEDEN - SOR</t>
  </si>
  <si>
    <t>HERMAN - LFS</t>
  </si>
  <si>
    <t>EDI - LHO</t>
  </si>
  <si>
    <t>HENI - LME</t>
  </si>
  <si>
    <t>ANDI - LND</t>
  </si>
  <si>
    <t>ADIN - SHJ</t>
  </si>
  <si>
    <t>ERNI - LRN</t>
  </si>
  <si>
    <t>ASEP MAJID - LAM</t>
  </si>
  <si>
    <t>ROBI - LSN</t>
  </si>
  <si>
    <t>TARYONO - SGI</t>
  </si>
  <si>
    <t>AHMAD YANI - LSO</t>
  </si>
  <si>
    <t>RUDI HERMAWAN - LAY</t>
  </si>
  <si>
    <t>DEDEN - SAR</t>
  </si>
  <si>
    <t>SAR 324</t>
  </si>
  <si>
    <t>SAL 648</t>
  </si>
  <si>
    <t>ENA - LMV</t>
  </si>
  <si>
    <t>LMV 313</t>
  </si>
  <si>
    <t>LND 625</t>
  </si>
  <si>
    <t>JAJANG - JAYANI</t>
  </si>
  <si>
    <t>DAFTAR HARGA</t>
  </si>
  <si>
    <t>DUS PRIA BCL</t>
  </si>
  <si>
    <t>DUS ANAK BCL</t>
  </si>
  <si>
    <t>LAKEN INF</t>
  </si>
  <si>
    <t>RONI - LFW</t>
  </si>
  <si>
    <t>LFW 648</t>
  </si>
  <si>
    <t>ERVIN SVN</t>
  </si>
  <si>
    <t>SVN 476</t>
  </si>
  <si>
    <t>TATI - SRI</t>
  </si>
  <si>
    <t>SBL 016</t>
  </si>
  <si>
    <t>GUGUM - SGU</t>
  </si>
  <si>
    <t>SGU 884</t>
  </si>
  <si>
    <t>MAMAN - LMN</t>
  </si>
  <si>
    <t>LMN 330</t>
  </si>
  <si>
    <t>CEPI -LDE</t>
  </si>
  <si>
    <t>LDE 170</t>
  </si>
  <si>
    <t>HASAN - LSM</t>
  </si>
  <si>
    <t>LSM 360</t>
  </si>
  <si>
    <t>LFS 366</t>
  </si>
  <si>
    <t>LFS 668</t>
  </si>
  <si>
    <t>LFS 843</t>
  </si>
  <si>
    <t>ASEP PERMANA - LDO</t>
  </si>
  <si>
    <t>LDO 645</t>
  </si>
  <si>
    <t>LILI - LOD</t>
  </si>
  <si>
    <t>LOD 343</t>
  </si>
  <si>
    <t>INDRA - SFL</t>
  </si>
  <si>
    <t>LNF 160</t>
  </si>
  <si>
    <t>AMAR - SUM</t>
  </si>
  <si>
    <t>SFM 158</t>
  </si>
  <si>
    <t>HARUN - SRU</t>
  </si>
  <si>
    <t>SRU 719</t>
  </si>
  <si>
    <t>KIKI - LAB</t>
  </si>
  <si>
    <t>LAB 303</t>
  </si>
  <si>
    <t>ABDULLAH - SBL</t>
  </si>
  <si>
    <t>LSB 953</t>
  </si>
  <si>
    <t>DAYUT - SMD</t>
  </si>
  <si>
    <t>SMD 265</t>
  </si>
  <si>
    <t>SOPI - LHT</t>
  </si>
  <si>
    <t>LKP 202</t>
  </si>
  <si>
    <t>SONI - LJO</t>
  </si>
  <si>
    <t>LJO 070</t>
  </si>
  <si>
    <t>LLT 949</t>
  </si>
  <si>
    <t>IMAS - LLT</t>
  </si>
  <si>
    <t>ASEP RODI - SRO</t>
  </si>
  <si>
    <t>SRO 615</t>
  </si>
  <si>
    <t>SHENY - LIF</t>
  </si>
  <si>
    <t>LIF 107</t>
  </si>
  <si>
    <t>LIF 832</t>
  </si>
  <si>
    <t>SHI 422</t>
  </si>
  <si>
    <t>SPI 436</t>
  </si>
  <si>
    <t>SRS 482</t>
  </si>
  <si>
    <t>LDO 265</t>
  </si>
  <si>
    <t>KASIL - SKL</t>
  </si>
  <si>
    <t>SLS 173</t>
  </si>
  <si>
    <t>SLS 678</t>
  </si>
  <si>
    <t>TAUFIK - STK</t>
  </si>
  <si>
    <t>STK 771</t>
  </si>
  <si>
    <t>SBD 695</t>
  </si>
  <si>
    <t>SMD 442</t>
  </si>
  <si>
    <t>ADMARIYUS - SPV</t>
  </si>
  <si>
    <t>SPV 119</t>
  </si>
  <si>
    <t>ALI MUHAMMAD - SLI</t>
  </si>
  <si>
    <t>LHL 267</t>
  </si>
  <si>
    <t>AYI - LTE</t>
  </si>
  <si>
    <t>LTE 423</t>
  </si>
  <si>
    <t>LTE 506</t>
  </si>
  <si>
    <t>LTE 519</t>
  </si>
  <si>
    <t>LTE 657</t>
  </si>
  <si>
    <t>GUNAWAN - LGN</t>
  </si>
  <si>
    <t>LGN 707</t>
  </si>
  <si>
    <t>ASEP HASAN - LAX</t>
  </si>
  <si>
    <t>LAX 891</t>
  </si>
  <si>
    <t>SANDI - LSI</t>
  </si>
  <si>
    <t>LSI 109</t>
  </si>
  <si>
    <t>LSI 148</t>
  </si>
  <si>
    <t>LSI 201</t>
  </si>
  <si>
    <t>LRA 808</t>
  </si>
  <si>
    <t>EDI RIYADI - LHO</t>
  </si>
  <si>
    <t>LRE 520</t>
  </si>
  <si>
    <t>RIZKI YUNUS - LAT</t>
  </si>
  <si>
    <t>LAT 839</t>
  </si>
  <si>
    <t>LAY 836</t>
  </si>
  <si>
    <t>SUM 132</t>
  </si>
  <si>
    <t>ASEP RANGGA - LAG</t>
  </si>
  <si>
    <t>LAG 194</t>
  </si>
  <si>
    <t>AIDA - SDA</t>
  </si>
  <si>
    <t>SLS 652</t>
  </si>
  <si>
    <t>OZAN - LZA</t>
  </si>
  <si>
    <t>LZA 203</t>
  </si>
  <si>
    <t>HERMAWAN - AKSESORIS</t>
  </si>
  <si>
    <t>SLIP KAIN BCL</t>
  </si>
  <si>
    <t>LABEL KAIN INF</t>
  </si>
  <si>
    <t>KINKIN - LNG</t>
  </si>
  <si>
    <t>LNG 547</t>
  </si>
  <si>
    <t>ENAN SUPRIATNA - LCU</t>
  </si>
  <si>
    <t>LCU 048</t>
  </si>
  <si>
    <t>LCU 132</t>
  </si>
  <si>
    <t>DIDIN - SZK</t>
  </si>
  <si>
    <t>SZK 976</t>
  </si>
  <si>
    <t>LLT 600</t>
  </si>
  <si>
    <t>SRO 467</t>
  </si>
  <si>
    <t>SRO 603</t>
  </si>
  <si>
    <t>LDO 813</t>
  </si>
  <si>
    <t>SMD 822</t>
  </si>
  <si>
    <t>BUDI - SPT</t>
  </si>
  <si>
    <t>SPT 123</t>
  </si>
  <si>
    <t>SFL 310</t>
  </si>
  <si>
    <t>SRU 682</t>
  </si>
  <si>
    <t>WAWAN ONAY - LID</t>
  </si>
  <si>
    <t>LID 915</t>
  </si>
  <si>
    <t>LAY 655</t>
  </si>
  <si>
    <t>JEJEN - LJJ</t>
  </si>
  <si>
    <t>LJJ 719</t>
  </si>
  <si>
    <t>LJJ 992</t>
  </si>
  <si>
    <t>LZA 789</t>
  </si>
  <si>
    <t>LDG 831</t>
  </si>
  <si>
    <t>MAHAWARNA</t>
  </si>
  <si>
    <t>SABLON PLASTIK</t>
  </si>
  <si>
    <t>MUHSIN SMH</t>
  </si>
  <si>
    <t>SMH 553</t>
  </si>
  <si>
    <t>LBA 860</t>
  </si>
  <si>
    <t>ENOK - LDI</t>
  </si>
  <si>
    <t>LDI 560</t>
  </si>
  <si>
    <t>LDI 626</t>
  </si>
  <si>
    <t>LDI 999</t>
  </si>
  <si>
    <t>LFG 328</t>
  </si>
  <si>
    <t>LFG 613</t>
  </si>
  <si>
    <t>IMAS - SNS</t>
  </si>
  <si>
    <t>SNS 212</t>
  </si>
  <si>
    <t>SMM 744</t>
  </si>
  <si>
    <t>GINGIN - SAT</t>
  </si>
  <si>
    <t>SAT 281</t>
  </si>
  <si>
    <t>RATNA - SRT</t>
  </si>
  <si>
    <t>SAD 244</t>
  </si>
  <si>
    <t>SRI 328</t>
  </si>
  <si>
    <t>IMAN - LMG</t>
  </si>
  <si>
    <t>LMG 114</t>
  </si>
  <si>
    <t>ABUYA IDRIS - LBY</t>
  </si>
  <si>
    <t>LBY 522</t>
  </si>
  <si>
    <t>LAM 219</t>
  </si>
  <si>
    <t xml:space="preserve">EDI RIYADI - LRE </t>
  </si>
  <si>
    <t>LRE 284</t>
  </si>
  <si>
    <t>SRB 321</t>
  </si>
  <si>
    <t>LJO 437</t>
  </si>
  <si>
    <t>ASEP KUSTIWA - LEP</t>
  </si>
  <si>
    <t>LEP 294</t>
  </si>
  <si>
    <t>LEP 601</t>
  </si>
  <si>
    <t>MULYADI - LLD</t>
  </si>
  <si>
    <t>LLD 940</t>
  </si>
  <si>
    <t>LME 588</t>
  </si>
  <si>
    <t>LME 645</t>
  </si>
  <si>
    <t>ISEP - SPU</t>
  </si>
  <si>
    <t>LPU 456</t>
  </si>
  <si>
    <t>BABA - SFC</t>
  </si>
  <si>
    <t>SFC 747</t>
  </si>
  <si>
    <t>ILHAM - LSA</t>
  </si>
  <si>
    <t>LSA 575</t>
  </si>
  <si>
    <t>IKA - SIP</t>
  </si>
  <si>
    <t>SKK 238</t>
  </si>
  <si>
    <t>LSO 391</t>
  </si>
  <si>
    <t>DUS WANITA</t>
  </si>
  <si>
    <t>DUS TANGGUNG</t>
  </si>
  <si>
    <t>LAKEN INF XL</t>
  </si>
  <si>
    <t>SUM 723</t>
  </si>
  <si>
    <t>LSM 155</t>
  </si>
  <si>
    <t>LSM 846</t>
  </si>
  <si>
    <t>SAR 802</t>
  </si>
  <si>
    <t>ERVIN - SVN</t>
  </si>
  <si>
    <t>SVN 014</t>
  </si>
  <si>
    <t>LDO 927</t>
  </si>
  <si>
    <t>LDE 851</t>
  </si>
  <si>
    <t>HANIF - SAP</t>
  </si>
  <si>
    <t>SKS 549</t>
  </si>
  <si>
    <t>LNF 746</t>
  </si>
  <si>
    <t>SKS 318</t>
  </si>
  <si>
    <t>LTE 767</t>
  </si>
  <si>
    <t>SPV 215</t>
  </si>
  <si>
    <t>LJP 553</t>
  </si>
  <si>
    <t>LCU 019</t>
  </si>
  <si>
    <t>DAYI - SDY</t>
  </si>
  <si>
    <t>SDY 369</t>
  </si>
  <si>
    <t>LFW 670</t>
  </si>
  <si>
    <t>SNP 296</t>
  </si>
  <si>
    <t>SRT 917</t>
  </si>
  <si>
    <t>SRT 988</t>
  </si>
  <si>
    <t>SIGIT - SIG</t>
  </si>
  <si>
    <t>SIG 594</t>
  </si>
  <si>
    <t>LSM 677</t>
  </si>
  <si>
    <t>RIDWAN - SGT</t>
  </si>
  <si>
    <t>SGT 472</t>
  </si>
  <si>
    <t>MIKI - SCP</t>
  </si>
  <si>
    <t>SCP 727</t>
  </si>
  <si>
    <t>KOKOM ANISA - SOK</t>
  </si>
  <si>
    <t>SOK 777</t>
  </si>
  <si>
    <t>SOK 786</t>
  </si>
  <si>
    <t>SDB 695</t>
  </si>
  <si>
    <t>SRM 194</t>
  </si>
  <si>
    <t>ROLLIS - LRA</t>
  </si>
  <si>
    <t>LRA 325</t>
  </si>
  <si>
    <t>ASEP DARMAWAN - LSP</t>
  </si>
  <si>
    <t>LSP 864</t>
  </si>
  <si>
    <t>DEWI - LTI</t>
  </si>
  <si>
    <t>LTI 502</t>
  </si>
  <si>
    <t>SAL 604</t>
  </si>
  <si>
    <t>SPI 370</t>
  </si>
  <si>
    <t>SPN 127</t>
  </si>
  <si>
    <t>SPN 228</t>
  </si>
  <si>
    <t>SPU 200</t>
  </si>
  <si>
    <t>ASEP SUPRIATNA - SLN</t>
  </si>
  <si>
    <t>SLN 192</t>
  </si>
  <si>
    <t>FAISAL - SFS</t>
  </si>
  <si>
    <t>SFS 184</t>
  </si>
  <si>
    <t>LDO 609</t>
  </si>
  <si>
    <t>LDO 752</t>
  </si>
  <si>
    <t>LYT 282</t>
  </si>
  <si>
    <t>YANA MULYANA - LKP</t>
  </si>
  <si>
    <t>LKP 696</t>
  </si>
  <si>
    <t>LJB 510</t>
  </si>
  <si>
    <t>SMM 385</t>
  </si>
  <si>
    <t>SMM 562</t>
  </si>
  <si>
    <t>SMM 581</t>
  </si>
  <si>
    <t>SMM 912</t>
  </si>
  <si>
    <t>SMM 980</t>
  </si>
  <si>
    <t>RENI - LNC</t>
  </si>
  <si>
    <t>LNC 232</t>
  </si>
  <si>
    <t>ADEN - LWI</t>
  </si>
  <si>
    <t>CASHBON</t>
  </si>
  <si>
    <t>SIP 381</t>
  </si>
  <si>
    <t>LJB 957</t>
  </si>
  <si>
    <t>HANGTAG KULIT INF</t>
  </si>
  <si>
    <t>STIKER BCL</t>
  </si>
  <si>
    <t>LSR 754</t>
  </si>
  <si>
    <t>SRI 252</t>
  </si>
  <si>
    <t>LID 643</t>
  </si>
  <si>
    <t>SSN 117</t>
  </si>
  <si>
    <t>LMG 164</t>
  </si>
  <si>
    <t>WIWIN - SDL</t>
  </si>
  <si>
    <t>SDL 939</t>
  </si>
  <si>
    <t>LDG 130</t>
  </si>
  <si>
    <t>LDG 966</t>
  </si>
  <si>
    <t>ANEU - LNU</t>
  </si>
  <si>
    <t>LNU 867</t>
  </si>
  <si>
    <t>SGU 319</t>
  </si>
  <si>
    <t>SFL 273</t>
  </si>
  <si>
    <t>SLS 394</t>
  </si>
  <si>
    <t>SLS 796</t>
  </si>
  <si>
    <t>WAWAN - LNY</t>
  </si>
  <si>
    <t>LNY 956</t>
  </si>
  <si>
    <t>IRSAN - LIR</t>
  </si>
  <si>
    <t>LIR 803</t>
  </si>
  <si>
    <t>LIR 926</t>
  </si>
  <si>
    <t>USEP - LSU</t>
  </si>
  <si>
    <t>LSU 679</t>
  </si>
  <si>
    <t>SUM 186</t>
  </si>
  <si>
    <t>CUCU - LMJ</t>
  </si>
  <si>
    <t>LMJ 063</t>
  </si>
  <si>
    <t>LIV 584</t>
  </si>
  <si>
    <t>SPT 805</t>
  </si>
  <si>
    <t>SPT 993</t>
  </si>
  <si>
    <t>LDO 209</t>
  </si>
  <si>
    <t>LYU 894</t>
  </si>
  <si>
    <t>DANCE - SDC</t>
  </si>
  <si>
    <t>SDC 964</t>
  </si>
  <si>
    <t>SKL 899</t>
  </si>
  <si>
    <t>SKL 923</t>
  </si>
  <si>
    <t>SKL 978</t>
  </si>
  <si>
    <t>OPANG - LOP</t>
  </si>
  <si>
    <t>LOP 363</t>
  </si>
  <si>
    <t>MAHFUDIN - LMF</t>
  </si>
  <si>
    <t>LMF 933</t>
  </si>
  <si>
    <t>UDAN - LCC</t>
  </si>
  <si>
    <t>LCC 472</t>
  </si>
  <si>
    <t>STK 706</t>
  </si>
  <si>
    <t>SFS 973</t>
  </si>
  <si>
    <t>ASEP WILDAN - LTA</t>
  </si>
  <si>
    <t>LTA 991</t>
  </si>
  <si>
    <t xml:space="preserve">DADAN - LDL </t>
  </si>
  <si>
    <t>LDL 288</t>
  </si>
  <si>
    <t>LTE 227</t>
  </si>
  <si>
    <t>LTE 592</t>
  </si>
  <si>
    <t>LBY 964</t>
  </si>
  <si>
    <t>LOD 877</t>
  </si>
  <si>
    <t>ASEP SAEPULLOH - SNA</t>
  </si>
  <si>
    <t>SNA 466</t>
  </si>
  <si>
    <t>SLS 928</t>
  </si>
  <si>
    <t>LAY 210</t>
  </si>
  <si>
    <t>SONIYANSYAH - SDK</t>
  </si>
  <si>
    <t>SDK 317</t>
  </si>
  <si>
    <t>LDO 110</t>
  </si>
  <si>
    <t>ERI NEW - LPI</t>
  </si>
  <si>
    <t>LPI 047</t>
  </si>
  <si>
    <t>LEV 169</t>
  </si>
  <si>
    <t>SPV 311</t>
  </si>
  <si>
    <t>YAYAN - LAN</t>
  </si>
  <si>
    <t>LAN 310</t>
  </si>
  <si>
    <t>ARIFIN - LDX</t>
  </si>
  <si>
    <t>LDX 980</t>
  </si>
  <si>
    <t>FAHMI - SFM</t>
  </si>
  <si>
    <t>SFM 866</t>
  </si>
  <si>
    <t>DANI - SDR</t>
  </si>
  <si>
    <t>SDR 900</t>
  </si>
  <si>
    <t>TEDI - LLX</t>
  </si>
  <si>
    <t>LLX 482</t>
  </si>
  <si>
    <t>TEDI - LIS</t>
  </si>
  <si>
    <t>LIS 721</t>
  </si>
  <si>
    <t>ISUM - SSU</t>
  </si>
  <si>
    <t>DEDI - SDD</t>
  </si>
  <si>
    <t>SDD 824</t>
  </si>
  <si>
    <t>NANDANG - LAD</t>
  </si>
  <si>
    <t>LAD 175</t>
  </si>
  <si>
    <t xml:space="preserve">IRWAN - LWN </t>
  </si>
  <si>
    <t>LWN 691</t>
  </si>
  <si>
    <t>SAP 941</t>
  </si>
  <si>
    <t>BAMBANG - LLM</t>
  </si>
  <si>
    <t>LLM 428</t>
  </si>
  <si>
    <t>LNF 411</t>
  </si>
  <si>
    <t>LAY 690</t>
  </si>
  <si>
    <t>LDI 692</t>
  </si>
  <si>
    <t>LDI 833</t>
  </si>
  <si>
    <t>LSM 699</t>
  </si>
  <si>
    <t>JAMAL - SMI</t>
  </si>
  <si>
    <t>SMI 401</t>
  </si>
  <si>
    <t>LAX 704</t>
  </si>
  <si>
    <t>SKS 690</t>
  </si>
  <si>
    <t>REREN - LOA</t>
  </si>
  <si>
    <t>HJ. IIS - SNY</t>
  </si>
  <si>
    <t>SNY 475</t>
  </si>
  <si>
    <t>LJJ 243</t>
  </si>
  <si>
    <t>LFW 580</t>
  </si>
  <si>
    <t>FERI - LJA</t>
  </si>
  <si>
    <t>LJA 720</t>
  </si>
  <si>
    <t>LMV 056</t>
  </si>
  <si>
    <t>LNU 299</t>
  </si>
  <si>
    <t>LFS 422</t>
  </si>
  <si>
    <t>LFS 548</t>
  </si>
  <si>
    <t>SOPI KIDS - LTH</t>
  </si>
  <si>
    <t>LTH 834</t>
  </si>
  <si>
    <t>DINA PDH - LDU</t>
  </si>
  <si>
    <t>LTE 952</t>
  </si>
  <si>
    <t>LJB 667</t>
  </si>
  <si>
    <t>HANGTAG KERTAS INF</t>
  </si>
  <si>
    <t>SIN 412</t>
  </si>
  <si>
    <t>SMM 232</t>
  </si>
  <si>
    <t>SKK 937</t>
  </si>
  <si>
    <t>SLC 350</t>
  </si>
  <si>
    <t>SPI 130</t>
  </si>
  <si>
    <t>SPN 757</t>
  </si>
  <si>
    <t>SRS 591</t>
  </si>
  <si>
    <t>SRS 857</t>
  </si>
  <si>
    <t>NANI - SOP</t>
  </si>
  <si>
    <t>SOP 707</t>
  </si>
  <si>
    <t>SUTEJA - STJ</t>
  </si>
  <si>
    <t>STJ 974</t>
  </si>
  <si>
    <t>LCC 918</t>
  </si>
  <si>
    <t>IIS AISAH - LEO/SII</t>
  </si>
  <si>
    <t>SMD 658</t>
  </si>
  <si>
    <t>SII 468</t>
  </si>
  <si>
    <t>SANILAH LFZ</t>
  </si>
  <si>
    <t>LFZ 810</t>
  </si>
  <si>
    <t>LID 197</t>
  </si>
  <si>
    <t>PEPI - SPP</t>
  </si>
  <si>
    <t>SPP 219</t>
  </si>
  <si>
    <t>LAKEN INF L</t>
  </si>
  <si>
    <t>SZK 785</t>
  </si>
  <si>
    <t>LLM 268</t>
  </si>
  <si>
    <t>LLM 565</t>
  </si>
  <si>
    <t>TEDDY - LLX</t>
  </si>
  <si>
    <t>LLX 624</t>
  </si>
  <si>
    <t>MUKHTIAR - LTC</t>
  </si>
  <si>
    <t>LTC 153</t>
  </si>
  <si>
    <t>TITO - LTO</t>
  </si>
  <si>
    <t>LTO 756</t>
  </si>
  <si>
    <t>SPT 741</t>
  </si>
  <si>
    <t>LYT 894</t>
  </si>
  <si>
    <t>EDIH - LEF</t>
  </si>
  <si>
    <t>LEF 606</t>
  </si>
  <si>
    <t>SVN 308</t>
  </si>
  <si>
    <t>DEDE - LTV</t>
  </si>
  <si>
    <t>LTV 611</t>
  </si>
  <si>
    <t>UMAM - LUM</t>
  </si>
  <si>
    <t>LUM 985</t>
  </si>
  <si>
    <t>DADANG - LEN/LPM</t>
  </si>
  <si>
    <t>LPM 660</t>
  </si>
  <si>
    <t>WAWAN - SMB</t>
  </si>
  <si>
    <t>LMB 494</t>
  </si>
  <si>
    <t>SMB 611</t>
  </si>
  <si>
    <t>EDI RIYADI -  LRE</t>
  </si>
  <si>
    <t>LSM 561</t>
  </si>
  <si>
    <t>YANTO - LWA</t>
  </si>
  <si>
    <t>LWA 685</t>
  </si>
  <si>
    <t>RAHMAT HIDAYAT - LJC</t>
  </si>
  <si>
    <t>LJC 369</t>
  </si>
  <si>
    <t>SRI 697</t>
  </si>
  <si>
    <t>LME 211</t>
  </si>
  <si>
    <t>LDL 122</t>
  </si>
  <si>
    <t>LDL 802</t>
  </si>
  <si>
    <t>BUDI - LBD</t>
  </si>
  <si>
    <t>LBD 306</t>
  </si>
  <si>
    <t>LRA 181</t>
  </si>
  <si>
    <t>LDI 596</t>
  </si>
  <si>
    <t>LGG 634</t>
  </si>
  <si>
    <t>LAD 361</t>
  </si>
  <si>
    <t>DIDIN - LBP</t>
  </si>
  <si>
    <t>LGB 706</t>
  </si>
  <si>
    <t>SMD 373</t>
  </si>
  <si>
    <t>LOZ 893</t>
  </si>
  <si>
    <t>FERI - SFR</t>
  </si>
  <si>
    <t>SFR 840</t>
  </si>
  <si>
    <t>SUM 542</t>
  </si>
  <si>
    <t>SUM 548</t>
  </si>
  <si>
    <t>LDX 848</t>
  </si>
  <si>
    <t>LIF 828</t>
  </si>
  <si>
    <t>SHI 911</t>
  </si>
  <si>
    <t>SHJ 293</t>
  </si>
  <si>
    <t>SHJ 646</t>
  </si>
  <si>
    <t>IWA - LRS</t>
  </si>
  <si>
    <t>LRS 131</t>
  </si>
  <si>
    <t>LRS 671</t>
  </si>
  <si>
    <t>LRS 827</t>
  </si>
  <si>
    <t>LRS 978</t>
  </si>
  <si>
    <t>LDS 129</t>
  </si>
  <si>
    <t>LFM 687</t>
  </si>
  <si>
    <t>LYT 927</t>
  </si>
  <si>
    <t>SFL 647</t>
  </si>
  <si>
    <t>LTE 555</t>
  </si>
  <si>
    <t>SPV 262</t>
  </si>
  <si>
    <t>SMB 986</t>
  </si>
  <si>
    <t>LNY 572</t>
  </si>
  <si>
    <t>LIR 247</t>
  </si>
  <si>
    <t>LJB 053</t>
  </si>
  <si>
    <t>SMM 981</t>
  </si>
  <si>
    <t>LLD 591</t>
  </si>
  <si>
    <t>LLD 929</t>
  </si>
  <si>
    <t>SAP 737</t>
  </si>
  <si>
    <t>DIAN - SDN</t>
  </si>
  <si>
    <t>DSN 758</t>
  </si>
  <si>
    <t>JUMLAH TRANSFER</t>
  </si>
  <si>
    <t>SRB 177</t>
  </si>
  <si>
    <t>WIWIN - SWP</t>
  </si>
  <si>
    <t>SWP 780</t>
  </si>
  <si>
    <t>IREN - LPS</t>
  </si>
  <si>
    <t>LPS 240</t>
  </si>
  <si>
    <t>KUSDARYA - LRY</t>
  </si>
  <si>
    <t>LRY 723</t>
  </si>
  <si>
    <t>LIV 413</t>
  </si>
  <si>
    <t>SMD 153</t>
  </si>
  <si>
    <t>SMM 110</t>
  </si>
  <si>
    <t>SMM 344</t>
  </si>
  <si>
    <t>1,300,650.00</t>
  </si>
  <si>
    <t>2,212,200.00</t>
  </si>
  <si>
    <t>1,247,800.00</t>
  </si>
  <si>
    <t>2,598,100.00</t>
  </si>
  <si>
    <t>4,370,600.00</t>
  </si>
  <si>
    <t xml:space="preserve">241,000.00
</t>
  </si>
  <si>
    <t>2,551,800.00</t>
  </si>
  <si>
    <t>748,800.00</t>
  </si>
  <si>
    <t>989,950.00</t>
  </si>
  <si>
    <t>8,700,000.00</t>
  </si>
  <si>
    <t xml:space="preserve">1,883,700.00
</t>
  </si>
  <si>
    <t>1,098,950.00</t>
  </si>
  <si>
    <t>661,400.00</t>
  </si>
  <si>
    <t xml:space="preserve">3,324,600.00
</t>
  </si>
  <si>
    <t>LSB 223</t>
  </si>
  <si>
    <t>SLIP KAIN INF</t>
  </si>
  <si>
    <t>EMBLEM INF</t>
  </si>
  <si>
    <t>SKL 455</t>
  </si>
  <si>
    <t>DANU WIJAYA - SNU</t>
  </si>
  <si>
    <t>LAC 353</t>
  </si>
  <si>
    <t>LAC 439</t>
  </si>
  <si>
    <t>SNU 026</t>
  </si>
  <si>
    <t>MIRA - SMR</t>
  </si>
  <si>
    <t>SMR 915</t>
  </si>
  <si>
    <t>AGUNG BUDIMAN - SGB</t>
  </si>
  <si>
    <t>SGB 120</t>
  </si>
  <si>
    <t>SGB 432</t>
  </si>
  <si>
    <t>LWI 965</t>
  </si>
  <si>
    <t>LAM 973</t>
  </si>
  <si>
    <t>LAD 473</t>
  </si>
  <si>
    <t>LAD 714</t>
  </si>
  <si>
    <t>RITA - LJH</t>
  </si>
  <si>
    <t>LJH 374</t>
  </si>
  <si>
    <t>YAYAT ROBI - LYY</t>
  </si>
  <si>
    <t>LYY 176</t>
  </si>
  <si>
    <t>LYY 732</t>
  </si>
  <si>
    <t>MUHSIN - SMH</t>
  </si>
  <si>
    <t>SMH 558</t>
  </si>
  <si>
    <t>KIKI - LKI/LAB</t>
  </si>
  <si>
    <t>LOA 191</t>
  </si>
  <si>
    <t>LOA 212</t>
  </si>
  <si>
    <t>LOA 587</t>
  </si>
  <si>
    <t>497,050.00</t>
  </si>
  <si>
    <t>1,873,850.00</t>
  </si>
  <si>
    <t>2,334,600.00</t>
  </si>
  <si>
    <t>907,250.00</t>
  </si>
  <si>
    <t>1,519,200.00</t>
  </si>
  <si>
    <t>1,635,600.00</t>
  </si>
  <si>
    <t>3,079,800.00</t>
  </si>
  <si>
    <t>1,033,200.00</t>
  </si>
  <si>
    <t>1,931,000.00</t>
  </si>
  <si>
    <t>835,200.00</t>
  </si>
  <si>
    <t>2,517,600.00</t>
  </si>
  <si>
    <t>5,287,700.00</t>
  </si>
  <si>
    <t>661,500.00</t>
  </si>
  <si>
    <t>1,971,450.00</t>
  </si>
  <si>
    <t>4,909,550.00</t>
  </si>
  <si>
    <t>6,840,000.00</t>
  </si>
  <si>
    <t>751,150.00</t>
  </si>
  <si>
    <t>820,000.00</t>
  </si>
  <si>
    <t>999,150.00</t>
  </si>
  <si>
    <t>DIDIN S - LBP</t>
  </si>
  <si>
    <t>LBP 475</t>
  </si>
  <si>
    <t>LBP 812</t>
  </si>
  <si>
    <t>SRM 713</t>
  </si>
  <si>
    <t>SLI 975</t>
  </si>
  <si>
    <t>EPI NEW - LPE</t>
  </si>
  <si>
    <t>LPE 495</t>
  </si>
  <si>
    <t>LNF 117</t>
  </si>
  <si>
    <t>LSW 917</t>
  </si>
  <si>
    <t>LDO 7520</t>
  </si>
  <si>
    <t>SMD 431</t>
  </si>
  <si>
    <t>841,200.00</t>
  </si>
  <si>
    <t>2,717,800.00</t>
  </si>
  <si>
    <t>853,200.00</t>
  </si>
  <si>
    <t>2,436,000.00</t>
  </si>
  <si>
    <t>811,300.00</t>
  </si>
  <si>
    <t>2,281,500.00</t>
  </si>
  <si>
    <t>821,800.00</t>
  </si>
  <si>
    <t>857,200.00</t>
  </si>
  <si>
    <t>433,650.00</t>
  </si>
  <si>
    <t>766,200.00</t>
  </si>
  <si>
    <t>850,200.00</t>
  </si>
  <si>
    <t>1,672,000.00</t>
  </si>
  <si>
    <t>1,995,000.00</t>
  </si>
  <si>
    <t>3,271,200.00</t>
  </si>
  <si>
    <t>1,098,900.00</t>
  </si>
  <si>
    <t>2,871,300.00</t>
  </si>
  <si>
    <t xml:space="preserve">5,178,700.00  </t>
  </si>
  <si>
    <t>PEMBAYARAN ENA LMV T:0374519:CMS</t>
  </si>
  <si>
    <t>1,371,500.00</t>
  </si>
  <si>
    <t>PEMBAYARAN FERI SFR T:0374519:CMS</t>
  </si>
  <si>
    <t>2,550,000.00</t>
  </si>
  <si>
    <t>PEMBAYARAN UJANG SLIP KARET T:0374513:CMS</t>
  </si>
  <si>
    <t>600,000.00</t>
  </si>
  <si>
    <t>PEMBAYARAN GANI LGI T:0374511:CMS</t>
  </si>
  <si>
    <t>935,400.00</t>
  </si>
  <si>
    <t>PEMBAYARAN ABUYA LBY T:0374512:CMS</t>
  </si>
  <si>
    <t>1,274,400.00</t>
  </si>
  <si>
    <t>PEMBAYARAN OPANG LOP T:0374515:CMS</t>
  </si>
  <si>
    <t>1,192,150.00</t>
  </si>
  <si>
    <t>PEMBAYARAN ASEP PERMANA LDO T:0374513:CMS</t>
  </si>
  <si>
    <t>1,101,600.00</t>
  </si>
  <si>
    <t>PEMBAYARAN ERVIN SVN/LOZ T:0374520:CMS</t>
  </si>
  <si>
    <t>7,936,750.00</t>
  </si>
  <si>
    <t>PEMBAYARAN ERWIN LTF T:0374518:CMS</t>
  </si>
  <si>
    <t>902,300.00</t>
  </si>
  <si>
    <t>PEMBAYARAN MAMAN LMN T:0374511:CMS</t>
  </si>
  <si>
    <t>1,176,000.00</t>
  </si>
  <si>
    <t>PEMBAYARAN ADIN SHJ T:0374512:CMS</t>
  </si>
  <si>
    <t>19,680,900.00</t>
  </si>
  <si>
    <t>PEMBAYARAN DEDI SDD T:0374515:CMS</t>
  </si>
  <si>
    <t>1,507,000.00</t>
  </si>
  <si>
    <t>PEMBAYARAN HARUN SRU T:0374516:CMS</t>
  </si>
  <si>
    <t>3,023,750.00</t>
  </si>
  <si>
    <t>PEMBAYARAN TATI SRI T:0374518:CMS</t>
  </si>
  <si>
    <t>6,022,800.00</t>
  </si>
  <si>
    <t>PEMBAYARAN ROLLIS LRA T:0374513:CMS</t>
  </si>
  <si>
    <t>978,600.00</t>
  </si>
  <si>
    <t>PEMBAYARAN IRSAN LIR T:0374514:CMS</t>
  </si>
  <si>
    <t>1,506,300.00</t>
  </si>
  <si>
    <t>PEMBAYARAN MUKHTIAR LTC T:0374517:CMS</t>
  </si>
  <si>
    <t>662,400.00</t>
  </si>
  <si>
    <t>PEMBAYARAN MUHSIN SMH T:0374520:CMS</t>
  </si>
  <si>
    <t>2,316,600.00</t>
  </si>
  <si>
    <t>PEMBAYARAN PEPI SPP T:0374512:CMS</t>
  </si>
  <si>
    <t>1,198,800.00</t>
  </si>
  <si>
    <t>PEMBAYARAN USEP SSP T:0374517:CMS</t>
  </si>
  <si>
    <t>2,710,750.00</t>
  </si>
  <si>
    <t>PEMBAYARAN RATNA SRT T:0374514:CMS</t>
  </si>
  <si>
    <t>903,000.00</t>
  </si>
  <si>
    <t>PEMBAYARAN ASEP MAJID LAM T:0374516:CMS</t>
  </si>
  <si>
    <t>458,100.00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</si>
  <si>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</si>
  <si>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</si>
  <si>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</si>
  <si>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</si>
  <si>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</si>
  <si>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</si>
  <si>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</si>
  <si>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</si>
  <si>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1,858,500.00</t>
  </si>
  <si>
    <t>ASEP SNA 123</t>
  </si>
  <si>
    <t>MCM InhouseTrf KE ASEP SAEPULOH</t>
  </si>
  <si>
    <t>2,831,400.00</t>
  </si>
  <si>
    <t>ENOK LDI 123</t>
  </si>
  <si>
    <t>MCM InhouseTrf KE ENOK SAODAH</t>
  </si>
  <si>
    <t>708,000.00</t>
  </si>
  <si>
    <t>OZAN LZA 123</t>
  </si>
  <si>
    <t>MCM InhouseTrf KE ACHMAD ABDUL ROJAK</t>
  </si>
  <si>
    <t>2,339,400.00</t>
  </si>
  <si>
    <t>TANGGAL</t>
  </si>
  <si>
    <t>CATATAN</t>
  </si>
  <si>
    <t>KODE</t>
  </si>
  <si>
    <t>SMH 527</t>
  </si>
  <si>
    <t>IRSAN LIR</t>
  </si>
  <si>
    <t>SDD 375</t>
  </si>
  <si>
    <t>LSI 902</t>
  </si>
  <si>
    <t>LTC 264</t>
  </si>
  <si>
    <t>USEP - SSP</t>
  </si>
  <si>
    <t>SSP 878</t>
  </si>
  <si>
    <t>C000302</t>
  </si>
  <si>
    <t>UJANG - SLIP KARET</t>
  </si>
  <si>
    <t>SLIP KARET</t>
  </si>
  <si>
    <t>GANI - LGI</t>
  </si>
  <si>
    <t>LGI 621</t>
  </si>
  <si>
    <t>SFR 605</t>
  </si>
  <si>
    <t>ERWIN - LTF</t>
  </si>
  <si>
    <t>LTF 309</t>
  </si>
  <si>
    <t>LTB 570</t>
  </si>
  <si>
    <t>SRU 289</t>
  </si>
  <si>
    <t>SPP 639</t>
  </si>
  <si>
    <t>LMV 436</t>
  </si>
  <si>
    <t>ASEP SAEPULOH - SNA</t>
  </si>
  <si>
    <t>LNS 278</t>
  </si>
  <si>
    <t>PEMBAYARAN FAISAL SFS T:0374519:CMS</t>
  </si>
  <si>
    <t>1,916,550.00</t>
  </si>
  <si>
    <t>PEMBAYARAN JAJANG JAYANI AKSESORIS T:0374519:CMS</t>
  </si>
  <si>
    <t>7,400,000.00</t>
  </si>
  <si>
    <t>PEMBAYARAN ASEP MAJID LAM T:0374517:CMS</t>
  </si>
  <si>
    <t>1,698,400.00</t>
  </si>
  <si>
    <t>PEMBAYARAN GUNAWAN LGN T:0374512:CMS</t>
  </si>
  <si>
    <t>1,718,400.00</t>
  </si>
  <si>
    <t>PEMBAYARAN UDAN LCC T:0374513:CMS</t>
  </si>
  <si>
    <t>949,450.00</t>
  </si>
  <si>
    <t>PEMBAYARAN ASEP RODI SRO T:0374514:CMS</t>
  </si>
  <si>
    <t>2,497,100.00</t>
  </si>
  <si>
    <t>PEMBAYARAN DAYUT SMD T:0374511:CMS</t>
  </si>
  <si>
    <t>987,600.00</t>
  </si>
  <si>
    <t>PEMBAYARAN SONI SDK T:0374516:CMS</t>
  </si>
  <si>
    <t>2,781,000.00</t>
  </si>
  <si>
    <t>PEMBAYARAN AMAR SUM/LEV T:0374511:CMS</t>
  </si>
  <si>
    <t>4,679,850.00</t>
  </si>
  <si>
    <t>PEMBAYARAN SANILAH LFZ T:0374515:CMS</t>
  </si>
  <si>
    <t>887,400.00</t>
  </si>
  <si>
    <t>PEMBAYARAN RANDI LBU T:0374512:CMS</t>
  </si>
  <si>
    <t>2,232,200.00</t>
  </si>
  <si>
    <t>PEMBAYARAN ERVIN SVN/LOZ T:0374518:CMS</t>
  </si>
  <si>
    <t>7,859,000.00</t>
  </si>
  <si>
    <t>PEMBAYARAN HARUN SRU T:0374520:CMS</t>
  </si>
  <si>
    <t>2,304,000.00</t>
  </si>
  <si>
    <t>PEMBAYARAN JEJEN LJJ T:0374513:CMS</t>
  </si>
  <si>
    <t>2,367,100.00</t>
  </si>
  <si>
    <t>PEMBAYARAN HASAN LSM T:0374514:CMS</t>
  </si>
  <si>
    <t>1,571,400.00</t>
  </si>
  <si>
    <t>PEMBAYARAN ASEP PERMANA LDO T:0374520:CMS</t>
  </si>
  <si>
    <t>959,650.00</t>
  </si>
  <si>
    <t>IRMA SWI 123</t>
  </si>
  <si>
    <t>MCM InhouseTrf KE IRMAWATI</t>
  </si>
  <si>
    <t>4,494,350.00</t>
  </si>
  <si>
    <t>ISEP SPU 123</t>
  </si>
  <si>
    <t>MCM InhouseTrf KE ADE ROSMAWATI</t>
  </si>
  <si>
    <t>2,290,000.00</t>
  </si>
  <si>
    <t>SRB 988</t>
  </si>
  <si>
    <t>SDK 258</t>
  </si>
  <si>
    <t>IRMAWATI - SWI</t>
  </si>
  <si>
    <t>SWI 804</t>
  </si>
  <si>
    <t>C1000303</t>
  </si>
  <si>
    <t>JAJANG JAYANI</t>
  </si>
  <si>
    <t>SANILAH - LFZ</t>
  </si>
  <si>
    <t>LFZ 742</t>
  </si>
  <si>
    <t>SRU 164</t>
  </si>
  <si>
    <t>LJJ 589</t>
  </si>
  <si>
    <t>LDO 385</t>
  </si>
  <si>
    <t>RENDI - LBU</t>
  </si>
  <si>
    <t>LBU 712</t>
  </si>
  <si>
    <t>PEMBAYARAN ASEP LDO</t>
  </si>
  <si>
    <t>845,600.00</t>
  </si>
  <si>
    <t>PEMBAYARAN TATI SRI</t>
  </si>
  <si>
    <t>3,780,350.00</t>
  </si>
  <si>
    <t>PEMBAYARAN HERMAWAN ACC</t>
  </si>
  <si>
    <t>700,000.00</t>
  </si>
  <si>
    <t>PEMBAYARAN EDIH LEF</t>
  </si>
  <si>
    <t>1,703,800.00</t>
  </si>
  <si>
    <t>PEMBAYARAN SONIANSYAH SDK</t>
  </si>
  <si>
    <t>1,069,900.00</t>
  </si>
  <si>
    <t>PEMBAYARAN HASAN LSM</t>
  </si>
  <si>
    <t>2,041,300.00</t>
  </si>
  <si>
    <t>PEMBAYARAN SOPI LDG</t>
  </si>
  <si>
    <t>2,005,500.00</t>
  </si>
  <si>
    <t>PEMBAYARAN YAYAT LYY</t>
  </si>
  <si>
    <t>714,450.00</t>
  </si>
  <si>
    <t>PEMBAYARAN HARUN SRU</t>
  </si>
  <si>
    <t>1,620,000.00</t>
  </si>
  <si>
    <t>ERI LPI 123</t>
  </si>
  <si>
    <t>MCM InhouseTrf KE NENDEN SOPIAH</t>
  </si>
  <si>
    <t>673,400.00</t>
  </si>
  <si>
    <t>AISYAH LLE 123</t>
  </si>
  <si>
    <t>MCM InhouseTrf KE KUSMAWAN</t>
  </si>
  <si>
    <t>745,350.00</t>
  </si>
  <si>
    <t>1,968,000.00</t>
  </si>
  <si>
    <t>ASEP LSU 123</t>
  </si>
  <si>
    <t>MCM InhouseTrf KE AHMAD SAEPULOH</t>
  </si>
  <si>
    <t>925,800.00</t>
  </si>
  <si>
    <t>AISYAH - LLE</t>
  </si>
  <si>
    <t>LLE 238</t>
  </si>
  <si>
    <t>SONIYANSAH - SDK</t>
  </si>
  <si>
    <t>SRU 520</t>
  </si>
  <si>
    <t>LSM 045</t>
  </si>
  <si>
    <t>LEF 470</t>
  </si>
  <si>
    <t>LEF 855</t>
  </si>
  <si>
    <t>C000304</t>
  </si>
  <si>
    <t xml:space="preserve">HERMAWAN </t>
  </si>
  <si>
    <t>HANGTAG KULIT BCL</t>
  </si>
  <si>
    <t>LKV 745</t>
  </si>
  <si>
    <t>LSU 747</t>
  </si>
  <si>
    <t>LDO 356</t>
  </si>
  <si>
    <t>PEMBAYARAN ENAN LCU</t>
  </si>
  <si>
    <t>1,411,050.00</t>
  </si>
  <si>
    <t>0.00</t>
  </si>
  <si>
    <t>PEMBAYARAN AYI LTE</t>
  </si>
  <si>
    <t>13,017,400.00</t>
  </si>
  <si>
    <t>PEMBAYARAN ASEP PERMANA LDO</t>
  </si>
  <si>
    <t>2,232,300.00</t>
  </si>
  <si>
    <t>PEMBAYARAN FERI LJA</t>
  </si>
  <si>
    <t>457,600.00</t>
  </si>
  <si>
    <t>PEMBAYARAN NANDANG LAD</t>
  </si>
  <si>
    <t>1,123,700.00</t>
  </si>
  <si>
    <t>1,322,600.00</t>
  </si>
  <si>
    <t>PEMBAYARAN ADIN SHJ</t>
  </si>
  <si>
    <t>22,596,900.00</t>
  </si>
  <si>
    <t>PEMBAYARAN RUDI HERMAWAN LAY</t>
  </si>
  <si>
    <t>5,186,650.00</t>
  </si>
  <si>
    <t>PEMBAYARAN LILI LOD</t>
  </si>
  <si>
    <t>1,506,550.00</t>
  </si>
  <si>
    <t>PEMBAYARAN HERMAN LFS</t>
  </si>
  <si>
    <t>1,244,200.00</t>
  </si>
  <si>
    <t>PEMBAYARAN AMAR SUM/LEV</t>
  </si>
  <si>
    <t>7,733,950.00</t>
  </si>
  <si>
    <t>5,011,950.00</t>
  </si>
  <si>
    <t>PEMBAYARAN UDAN LCC</t>
  </si>
  <si>
    <t>1,137,300.00</t>
  </si>
  <si>
    <t>PEMBAYARAN RANDI LBU</t>
  </si>
  <si>
    <t>2,077,050.00</t>
  </si>
  <si>
    <t>PEMBAYARAN ASEP RODI SRO</t>
  </si>
  <si>
    <t>1,571,350.00</t>
  </si>
  <si>
    <t>BUDI SPT 123</t>
  </si>
  <si>
    <t>MCM InhouseTrf KE BUDI BUDIMAN</t>
  </si>
  <si>
    <t>736,200.00</t>
  </si>
  <si>
    <t>EDI LRE 123</t>
  </si>
  <si>
    <t>MCM InhouseTrf KE EDI RIYADI</t>
  </si>
  <si>
    <t>562,600.00</t>
  </si>
  <si>
    <t>1,928,600.00</t>
  </si>
  <si>
    <t>ASEP LEP 123</t>
  </si>
  <si>
    <t>MCM InhouseTrf KE RENO FUJI ANSORI</t>
  </si>
  <si>
    <t>1,033,700.00</t>
  </si>
  <si>
    <t>LASMI LMS 123</t>
  </si>
  <si>
    <t>MCM InhouseTrf KE SULASMI</t>
  </si>
  <si>
    <t>718,200.00</t>
  </si>
  <si>
    <t>DANI LJT 123</t>
  </si>
  <si>
    <t>MCM InhouseTrf KE AKHMAD YANI</t>
  </si>
  <si>
    <t>1,497,000.00</t>
  </si>
  <si>
    <t>DENI LCK 123</t>
  </si>
  <si>
    <t>MCM InhouseTrf KE DENI RAHMAT</t>
  </si>
  <si>
    <t>1,017,600.00</t>
  </si>
  <si>
    <t>AHMAD YANI LSO 123</t>
  </si>
  <si>
    <t>1,610,400.00</t>
  </si>
  <si>
    <t>EDI RIYADI - LRE</t>
  </si>
  <si>
    <t>LRE 797</t>
  </si>
  <si>
    <t>LMI 713</t>
  </si>
  <si>
    <t>LMI 951</t>
  </si>
  <si>
    <t>LDO 416</t>
  </si>
  <si>
    <t>SND 886</t>
  </si>
  <si>
    <t>SHJ 528</t>
  </si>
  <si>
    <t>SPN 135</t>
  </si>
  <si>
    <t>SPN 179</t>
  </si>
  <si>
    <t>SPN 501</t>
  </si>
  <si>
    <t>SRS 893</t>
  </si>
  <si>
    <t>SRS 924</t>
  </si>
  <si>
    <t>SRS 945</t>
  </si>
  <si>
    <t>DENNY - LCK</t>
  </si>
  <si>
    <t>LCK 426</t>
  </si>
  <si>
    <t>SPT 242</t>
  </si>
  <si>
    <t>SUM 236</t>
  </si>
  <si>
    <t>DANI - LJT</t>
  </si>
  <si>
    <t>LJT 362</t>
  </si>
  <si>
    <t>LAD 255</t>
  </si>
  <si>
    <t>LASMI - LMS</t>
  </si>
  <si>
    <t>LMS 550</t>
  </si>
  <si>
    <t>LBU 865</t>
  </si>
  <si>
    <t>HERMAN - LEFS</t>
  </si>
  <si>
    <t>LGG 272</t>
  </si>
  <si>
    <t>LGG 352</t>
  </si>
  <si>
    <t>LGG 233</t>
  </si>
  <si>
    <t>2,908,800.00</t>
  </si>
  <si>
    <t>PEMBAYARAN DIDIN SZK</t>
  </si>
  <si>
    <t>4,593,900.00</t>
  </si>
  <si>
    <t>PEMBAYARAN ASEP KUSTIWA LEP</t>
  </si>
  <si>
    <t>711,700.00</t>
  </si>
  <si>
    <t>7,995,000.00</t>
  </si>
  <si>
    <t>PEMBAYARAN DAYUT SMD</t>
  </si>
  <si>
    <t>2,415,600.00</t>
  </si>
  <si>
    <t>PEMBAYARAN HENI LME</t>
  </si>
  <si>
    <t>837,800.00</t>
  </si>
  <si>
    <t>PEMBAYARAN MAMAN SMM</t>
  </si>
  <si>
    <t>10,269,300.00</t>
  </si>
  <si>
    <t>PEMBAYARAN ECEP LCS</t>
  </si>
  <si>
    <t>1,354,800.00</t>
  </si>
  <si>
    <t>PEMBAYARAN DADAN LDL</t>
  </si>
  <si>
    <t>1,824,750.00</t>
  </si>
  <si>
    <t>PEMBAYARAN BAMBANG UDAYA LLM</t>
  </si>
  <si>
    <t>761,400.00</t>
  </si>
  <si>
    <t>PEMBAYARAN KASIL SKL</t>
  </si>
  <si>
    <t>9,161,700.00</t>
  </si>
  <si>
    <t>PEMBAYARAN ANANG LOL</t>
  </si>
  <si>
    <t>954,000.00</t>
  </si>
  <si>
    <t>PEMBAYARAN IMAN LMG</t>
  </si>
  <si>
    <t>2,307,950.00</t>
  </si>
  <si>
    <t>PEMBAYARAN ERVIN SVN/LOZ</t>
  </si>
  <si>
    <t>3,381,150.00</t>
  </si>
  <si>
    <t>PEMBAYARAN HADI LEW</t>
  </si>
  <si>
    <t>2,593,800.00</t>
  </si>
  <si>
    <t>PEMBAYARAN ANGGI LAT</t>
  </si>
  <si>
    <t>1,108,800.00</t>
  </si>
  <si>
    <t>PEMBAYARAN RIKI LRK</t>
  </si>
  <si>
    <t>PEMBAYARANA ASEP RODI SRO</t>
  </si>
  <si>
    <t>2,748,600.00</t>
  </si>
  <si>
    <t>1,830,000.00</t>
  </si>
  <si>
    <t>GUGUM SGU 123</t>
  </si>
  <si>
    <t>MCM InhouseTrf KE VERA MERIATI BUKIT</t>
  </si>
  <si>
    <t>1,736,400.00</t>
  </si>
  <si>
    <t>IIS SII 123</t>
  </si>
  <si>
    <t>MCM InhouseTrf KE IIS AISAH</t>
  </si>
  <si>
    <t>643,550.00</t>
  </si>
  <si>
    <t>SITI LSH 123</t>
  </si>
  <si>
    <t>MCM InhouseTrf KE SITI SOLIHAT</t>
  </si>
  <si>
    <t>1,170,450.00</t>
  </si>
  <si>
    <t>ERNI LRN 123</t>
  </si>
  <si>
    <t>MCM InhouseTrf KE ERNI KURNIA</t>
  </si>
  <si>
    <t>558,500.00</t>
  </si>
  <si>
    <t>C000305</t>
  </si>
  <si>
    <t>DUS DOMPET INF</t>
  </si>
  <si>
    <t>DUS DOMPET BCL</t>
  </si>
  <si>
    <t xml:space="preserve">DIDIN - SZK </t>
  </si>
  <si>
    <t>SZK 343</t>
  </si>
  <si>
    <t>SZK 708</t>
  </si>
  <si>
    <t>DADAN - LDL</t>
  </si>
  <si>
    <t>RIKI - LRK</t>
  </si>
  <si>
    <t>LRK 528</t>
  </si>
  <si>
    <t>ANANG - LOL</t>
  </si>
  <si>
    <t>LOL 486</t>
  </si>
  <si>
    <t>SGU 283</t>
  </si>
  <si>
    <t>ECEP - LCS</t>
  </si>
  <si>
    <t>LCS 275</t>
  </si>
  <si>
    <t>LME 795</t>
  </si>
  <si>
    <t>HADI - LEW</t>
  </si>
  <si>
    <t>LEW 614</t>
  </si>
  <si>
    <t>IIS AISAH - LEO</t>
  </si>
  <si>
    <t>SII 655</t>
  </si>
  <si>
    <t>LJB 381</t>
  </si>
  <si>
    <t>SMM 351</t>
  </si>
  <si>
    <t>SMM 826</t>
  </si>
  <si>
    <t>SITI SOLIHAT - LSH</t>
  </si>
  <si>
    <t>LSH 781</t>
  </si>
  <si>
    <t>3,795,000.00</t>
  </si>
  <si>
    <t>PEMBAYARAN DADANG LDA</t>
  </si>
  <si>
    <t>1,807,650.00</t>
  </si>
  <si>
    <t>PEMBAYARAN WIWIN SDL</t>
  </si>
  <si>
    <t>636,000.00</t>
  </si>
  <si>
    <t>CASHBON SUPPLIER ASEP LSP</t>
  </si>
  <si>
    <t>500,000.00</t>
  </si>
  <si>
    <t>1,670,250.00</t>
  </si>
  <si>
    <t>PEMBAYARAN IMAS LLT</t>
  </si>
  <si>
    <t>1,406,900.00</t>
  </si>
  <si>
    <t>5,173,800.00</t>
  </si>
  <si>
    <t>863,250.00</t>
  </si>
  <si>
    <t>PEMBAYARAN DIDIT LDT</t>
  </si>
  <si>
    <t>2,088,000.00</t>
  </si>
  <si>
    <t>PEMBAYARAN MAHFUDIN LMF</t>
  </si>
  <si>
    <t>1,221,800.00</t>
  </si>
  <si>
    <t>1,213,150.00</t>
  </si>
  <si>
    <t>PEMBAYARAN RONI LFW</t>
  </si>
  <si>
    <t>910,500.00</t>
  </si>
  <si>
    <t>PEMBAYARAN ANDI LND</t>
  </si>
  <si>
    <t>1,388,500.00</t>
  </si>
  <si>
    <t>PEMBAYARAN CEPI LDE</t>
  </si>
  <si>
    <t>628,000.00</t>
  </si>
  <si>
    <t>PEMBAYARAN SANDI LSI</t>
  </si>
  <si>
    <t>2,321,400.00</t>
  </si>
  <si>
    <t>DEDEN LTW 123</t>
  </si>
  <si>
    <t>MCM InhouseTrf KE BUNGA RIZKYANI</t>
  </si>
  <si>
    <t>670,200.00</t>
  </si>
  <si>
    <t>7,225,482.00</t>
  </si>
  <si>
    <t>RENI LNC 123</t>
  </si>
  <si>
    <t>MCM InhouseTrf KE NENG RENI</t>
  </si>
  <si>
    <t>1,269,450.00</t>
  </si>
  <si>
    <t>5,956,032.00</t>
  </si>
  <si>
    <t>ASEP RANGGA LAG 123</t>
  </si>
  <si>
    <t>MCM InhouseTrf KE ASEP KARMAWAN</t>
  </si>
  <si>
    <t>527,550.00</t>
  </si>
  <si>
    <t>5,428,482.00</t>
  </si>
  <si>
    <t>4,869,982.00</t>
  </si>
  <si>
    <t>LSI 806</t>
  </si>
  <si>
    <t>DIDIT - LDT</t>
  </si>
  <si>
    <t>LDT 216</t>
  </si>
  <si>
    <t>LMF 128</t>
  </si>
  <si>
    <t>DADANG - LDA</t>
  </si>
  <si>
    <t>LDA 790</t>
  </si>
  <si>
    <t>CEPI - LDE</t>
  </si>
  <si>
    <t>LDE 256</t>
  </si>
  <si>
    <t>LAG 165</t>
  </si>
  <si>
    <t>LAY 101</t>
  </si>
  <si>
    <t>LAY 204</t>
  </si>
  <si>
    <t>LAY 415</t>
  </si>
  <si>
    <t>LAY 573</t>
  </si>
  <si>
    <t>DEDEN NEW - LTW</t>
  </si>
  <si>
    <t>LTW 708</t>
  </si>
  <si>
    <t>SDL 239</t>
  </si>
  <si>
    <t>2,046,600.00</t>
  </si>
  <si>
    <t>PEMBAYARAN ERWIN LTF</t>
  </si>
  <si>
    <t>773,400.00</t>
  </si>
  <si>
    <t>5,864,300.00</t>
  </si>
  <si>
    <t>PEMBAYARAN JAJANG JAYANI AKSESORIS</t>
  </si>
  <si>
    <t>8,722,500.00</t>
  </si>
  <si>
    <t>772,200.00</t>
  </si>
  <si>
    <t>PEMBAYARAN SONY LJO</t>
  </si>
  <si>
    <t>2,341,850.00</t>
  </si>
  <si>
    <t>6,080,000.00</t>
  </si>
  <si>
    <t>7,054,800.00</t>
  </si>
  <si>
    <t>4,998,600.00</t>
  </si>
  <si>
    <t>PEMBAYARAN ASEP MAJID LAM</t>
  </si>
  <si>
    <t>640,500.00</t>
  </si>
  <si>
    <t>PEMBAYARAN ASEP HASAN LAX</t>
  </si>
  <si>
    <t>974,400.00</t>
  </si>
  <si>
    <t>PEMBAYARAN HJ IIS SNY</t>
  </si>
  <si>
    <t>2,225,450.00</t>
  </si>
  <si>
    <t>622,200.00</t>
  </si>
  <si>
    <t>787,000.00</t>
  </si>
  <si>
    <t>SZK 205</t>
  </si>
  <si>
    <t>SZK 229</t>
  </si>
  <si>
    <t>LAM 738</t>
  </si>
  <si>
    <t>C000306</t>
  </si>
  <si>
    <t>LCC 842</t>
  </si>
  <si>
    <t>LTE 377</t>
  </si>
  <si>
    <t>SONY - LJO</t>
  </si>
  <si>
    <t>LJO 503</t>
  </si>
  <si>
    <t>LYT 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</si>
</sst>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1" fontId="0" fillId="0" borderId="0" xfId="1" applyFont="1"/>
    <xf numFmtId="41" fontId="2" fillId="0" borderId="0" xfId="1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5" fontId="0" fillId="0" borderId="0" xfId="0" applyNumberFormat="1" applyAlignment="1">
      <alignment horizontal="left" vertical="center"/>
    </xf>
    <xf numFmtId="41" fontId="0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NumberFormat="1" applyFont="1" applyAlignment="1">
      <alignment horizontal="right" vertical="center"/>
    </xf>
    <xf numFmtId="22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71"/>
  <sheetViews>
    <sheetView workbookViewId="0">
      <pane ySplit="3" topLeftCell="A564" activePane="bottomLeft" state="frozen"/>
      <selection pane="bottomLeft" activeCell="C582" sqref="C582"/>
    </sheetView>
  </sheetViews>
  <sheetFormatPr defaultRowHeight="15" x14ac:dyDescent="0.25"/>
  <cols>
    <col min="1" max="1" width="10" style="1" customWidth="1"/>
    <col min="2" max="2" width="9" style="1" bestFit="1" customWidth="1"/>
    <col min="3" max="3" width="16" customWidth="1"/>
    <col min="4" max="4" width="11.5703125" style="3" bestFit="1" customWidth="1"/>
    <col min="5" max="5" width="27.28515625" customWidth="1"/>
    <col min="6" max="6" width="22.28515625" customWidth="1"/>
    <col min="7" max="7" width="11.140625" style="3" customWidth="1"/>
  </cols>
  <sheetData>
    <row r="2" spans="1:7" x14ac:dyDescent="0.25">
      <c r="A2" s="45" t="s">
        <v>0</v>
      </c>
      <c r="B2" s="45" t="s">
        <v>5</v>
      </c>
      <c r="C2" s="47" t="s">
        <v>500</v>
      </c>
      <c r="D2" s="46" t="s">
        <v>4</v>
      </c>
      <c r="E2" s="45" t="s">
        <v>1</v>
      </c>
      <c r="F2" s="45" t="s">
        <v>2</v>
      </c>
      <c r="G2" s="45"/>
    </row>
    <row r="3" spans="1:7" x14ac:dyDescent="0.25">
      <c r="A3" s="45"/>
      <c r="B3" s="45"/>
      <c r="C3" s="47"/>
      <c r="D3" s="46"/>
      <c r="E3" s="45"/>
      <c r="F3" s="2" t="s">
        <v>3</v>
      </c>
      <c r="G3" s="4" t="s">
        <v>4</v>
      </c>
    </row>
    <row r="4" spans="1:7" x14ac:dyDescent="0.25">
      <c r="A4" s="5">
        <v>43160</v>
      </c>
      <c r="B4" s="1" t="s">
        <v>6</v>
      </c>
      <c r="D4" s="3">
        <v>480000</v>
      </c>
      <c r="E4" t="s">
        <v>41</v>
      </c>
      <c r="F4" t="s">
        <v>7</v>
      </c>
      <c r="G4" s="3">
        <v>10</v>
      </c>
    </row>
    <row r="5" spans="1:7" x14ac:dyDescent="0.25">
      <c r="A5" s="5">
        <v>43160</v>
      </c>
      <c r="B5" s="1" t="s">
        <v>8</v>
      </c>
      <c r="D5" s="3">
        <v>305400</v>
      </c>
      <c r="E5" t="s">
        <v>42</v>
      </c>
      <c r="F5" t="s">
        <v>59</v>
      </c>
      <c r="G5" s="3">
        <v>6</v>
      </c>
    </row>
    <row r="6" spans="1:7" x14ac:dyDescent="0.25">
      <c r="A6" s="5">
        <v>43160</v>
      </c>
      <c r="B6" s="1" t="s">
        <v>8</v>
      </c>
      <c r="D6" s="3">
        <v>2261600</v>
      </c>
      <c r="E6" t="s">
        <v>43</v>
      </c>
      <c r="F6" t="s">
        <v>9</v>
      </c>
      <c r="G6" s="3">
        <v>36</v>
      </c>
    </row>
    <row r="7" spans="1:7" x14ac:dyDescent="0.25">
      <c r="A7" s="5">
        <v>43160</v>
      </c>
      <c r="B7" s="1" t="s">
        <v>6</v>
      </c>
      <c r="D7" s="3">
        <v>1260000</v>
      </c>
      <c r="E7" t="s">
        <v>57</v>
      </c>
      <c r="F7" t="s">
        <v>58</v>
      </c>
      <c r="G7" s="3">
        <v>56</v>
      </c>
    </row>
    <row r="8" spans="1:7" x14ac:dyDescent="0.25">
      <c r="A8" s="41">
        <v>43160</v>
      </c>
      <c r="B8" s="38" t="s">
        <v>8</v>
      </c>
      <c r="D8" s="39">
        <v>4877100</v>
      </c>
      <c r="E8" s="40" t="s">
        <v>44</v>
      </c>
      <c r="F8" t="s">
        <v>10</v>
      </c>
      <c r="G8" s="3">
        <v>40</v>
      </c>
    </row>
    <row r="9" spans="1:7" x14ac:dyDescent="0.25">
      <c r="A9" s="41"/>
      <c r="B9" s="38"/>
      <c r="D9" s="39"/>
      <c r="E9" s="40"/>
      <c r="F9" t="s">
        <v>11</v>
      </c>
      <c r="G9" s="3">
        <v>1</v>
      </c>
    </row>
    <row r="10" spans="1:7" x14ac:dyDescent="0.25">
      <c r="A10" s="41"/>
      <c r="B10" s="38"/>
      <c r="D10" s="39"/>
      <c r="E10" s="40"/>
      <c r="F10" t="s">
        <v>12</v>
      </c>
      <c r="G10" s="3">
        <v>39</v>
      </c>
    </row>
    <row r="11" spans="1:7" x14ac:dyDescent="0.25">
      <c r="A11" s="41"/>
      <c r="B11" s="38"/>
      <c r="D11" s="39"/>
      <c r="E11" s="40"/>
      <c r="F11" t="s">
        <v>13</v>
      </c>
      <c r="G11" s="3">
        <v>1</v>
      </c>
    </row>
    <row r="12" spans="1:7" x14ac:dyDescent="0.25">
      <c r="A12" s="41"/>
      <c r="B12" s="38"/>
      <c r="D12" s="39"/>
      <c r="E12" s="40"/>
      <c r="F12" t="s">
        <v>14</v>
      </c>
      <c r="G12" s="3">
        <v>1</v>
      </c>
    </row>
    <row r="13" spans="1:7" x14ac:dyDescent="0.25">
      <c r="A13" s="5">
        <v>43160</v>
      </c>
      <c r="B13" s="1" t="s">
        <v>8</v>
      </c>
      <c r="D13" s="3">
        <v>792550</v>
      </c>
      <c r="E13" t="s">
        <v>45</v>
      </c>
      <c r="F13" t="s">
        <v>15</v>
      </c>
      <c r="G13" s="3">
        <v>11</v>
      </c>
    </row>
    <row r="14" spans="1:7" x14ac:dyDescent="0.25">
      <c r="A14" s="41">
        <v>43160</v>
      </c>
      <c r="B14" s="38" t="s">
        <v>8</v>
      </c>
      <c r="D14" s="39">
        <v>1460800</v>
      </c>
      <c r="E14" s="40" t="s">
        <v>46</v>
      </c>
      <c r="F14" t="s">
        <v>16</v>
      </c>
      <c r="G14" s="3">
        <v>16</v>
      </c>
    </row>
    <row r="15" spans="1:7" x14ac:dyDescent="0.25">
      <c r="A15" s="41"/>
      <c r="B15" s="38"/>
      <c r="D15" s="39"/>
      <c r="E15" s="40"/>
      <c r="F15" t="s">
        <v>17</v>
      </c>
      <c r="G15" s="3">
        <v>12</v>
      </c>
    </row>
    <row r="16" spans="1:7" x14ac:dyDescent="0.25">
      <c r="A16" s="5">
        <v>43160</v>
      </c>
      <c r="B16" s="1" t="s">
        <v>8</v>
      </c>
      <c r="D16" s="3">
        <v>739050</v>
      </c>
      <c r="E16" t="s">
        <v>47</v>
      </c>
      <c r="F16" t="s">
        <v>18</v>
      </c>
      <c r="G16" s="3">
        <v>13</v>
      </c>
    </row>
    <row r="17" spans="1:7" x14ac:dyDescent="0.25">
      <c r="A17" s="41">
        <v>43160</v>
      </c>
      <c r="B17" s="38" t="s">
        <v>8</v>
      </c>
      <c r="D17" s="39">
        <v>1176200</v>
      </c>
      <c r="E17" s="40" t="s">
        <v>48</v>
      </c>
      <c r="F17" t="s">
        <v>19</v>
      </c>
      <c r="G17" s="3">
        <v>14</v>
      </c>
    </row>
    <row r="18" spans="1:7" x14ac:dyDescent="0.25">
      <c r="A18" s="41"/>
      <c r="B18" s="38"/>
      <c r="D18" s="39"/>
      <c r="E18" s="40"/>
      <c r="F18" t="s">
        <v>20</v>
      </c>
      <c r="G18" s="3">
        <v>12</v>
      </c>
    </row>
    <row r="19" spans="1:7" x14ac:dyDescent="0.25">
      <c r="A19" s="5">
        <v>43160</v>
      </c>
      <c r="B19" s="1" t="s">
        <v>8</v>
      </c>
      <c r="D19" s="3">
        <v>768400</v>
      </c>
      <c r="E19" t="s">
        <v>49</v>
      </c>
      <c r="F19" t="s">
        <v>21</v>
      </c>
      <c r="G19" s="3">
        <v>17</v>
      </c>
    </row>
    <row r="20" spans="1:7" x14ac:dyDescent="0.25">
      <c r="A20" s="41">
        <v>43160</v>
      </c>
      <c r="B20" s="38" t="s">
        <v>8</v>
      </c>
      <c r="D20" s="44">
        <v>22423550</v>
      </c>
      <c r="E20" s="40" t="s">
        <v>50</v>
      </c>
      <c r="F20" t="s">
        <v>22</v>
      </c>
      <c r="G20" s="3">
        <f>12+10</f>
        <v>22</v>
      </c>
    </row>
    <row r="21" spans="1:7" x14ac:dyDescent="0.25">
      <c r="A21" s="41"/>
      <c r="B21" s="38"/>
      <c r="D21" s="44"/>
      <c r="E21" s="40"/>
      <c r="F21" t="s">
        <v>23</v>
      </c>
      <c r="G21" s="3">
        <f>13</f>
        <v>13</v>
      </c>
    </row>
    <row r="22" spans="1:7" x14ac:dyDescent="0.25">
      <c r="A22" s="41"/>
      <c r="B22" s="38"/>
      <c r="D22" s="44"/>
      <c r="E22" s="40"/>
      <c r="F22" t="s">
        <v>24</v>
      </c>
      <c r="G22" s="3">
        <f>6+8+7</f>
        <v>21</v>
      </c>
    </row>
    <row r="23" spans="1:7" x14ac:dyDescent="0.25">
      <c r="A23" s="41"/>
      <c r="B23" s="38"/>
      <c r="D23" s="44"/>
      <c r="E23" s="40"/>
      <c r="F23" t="s">
        <v>25</v>
      </c>
      <c r="G23" s="3">
        <f>18+20</f>
        <v>38</v>
      </c>
    </row>
    <row r="24" spans="1:7" x14ac:dyDescent="0.25">
      <c r="A24" s="41"/>
      <c r="B24" s="38"/>
      <c r="D24" s="44"/>
      <c r="E24" s="40"/>
      <c r="F24" t="s">
        <v>26</v>
      </c>
      <c r="G24" s="3">
        <v>11</v>
      </c>
    </row>
    <row r="25" spans="1:7" x14ac:dyDescent="0.25">
      <c r="A25" s="41"/>
      <c r="B25" s="38"/>
      <c r="D25" s="44"/>
      <c r="E25" s="40"/>
      <c r="F25" t="s">
        <v>27</v>
      </c>
      <c r="G25" s="3">
        <v>12</v>
      </c>
    </row>
    <row r="26" spans="1:7" x14ac:dyDescent="0.25">
      <c r="A26" s="41"/>
      <c r="B26" s="38"/>
      <c r="D26" s="44"/>
      <c r="E26" s="40"/>
      <c r="F26" t="s">
        <v>28</v>
      </c>
      <c r="G26" s="3">
        <v>11</v>
      </c>
    </row>
    <row r="27" spans="1:7" x14ac:dyDescent="0.25">
      <c r="A27" s="41"/>
      <c r="B27" s="38"/>
      <c r="D27" s="44"/>
      <c r="E27" s="40"/>
      <c r="F27" t="s">
        <v>29</v>
      </c>
      <c r="G27" s="3">
        <f>12+12+12</f>
        <v>36</v>
      </c>
    </row>
    <row r="28" spans="1:7" x14ac:dyDescent="0.25">
      <c r="A28" s="41"/>
      <c r="B28" s="38"/>
      <c r="D28" s="44"/>
      <c r="E28" s="40"/>
      <c r="F28" t="s">
        <v>30</v>
      </c>
      <c r="G28" s="3">
        <f>12+12</f>
        <v>24</v>
      </c>
    </row>
    <row r="29" spans="1:7" x14ac:dyDescent="0.25">
      <c r="A29" s="41"/>
      <c r="B29" s="38"/>
      <c r="D29" s="44"/>
      <c r="E29" s="40"/>
      <c r="F29" t="s">
        <v>31</v>
      </c>
      <c r="G29" s="3">
        <f>25+22+24</f>
        <v>71</v>
      </c>
    </row>
    <row r="30" spans="1:7" x14ac:dyDescent="0.25">
      <c r="A30" s="41"/>
      <c r="B30" s="38"/>
      <c r="D30" s="44"/>
      <c r="E30" s="40"/>
      <c r="F30" t="s">
        <v>32</v>
      </c>
      <c r="G30" s="3">
        <v>1</v>
      </c>
    </row>
    <row r="31" spans="1:7" x14ac:dyDescent="0.25">
      <c r="A31" s="41"/>
      <c r="B31" s="38"/>
      <c r="D31" s="44"/>
      <c r="E31" s="40"/>
      <c r="F31" t="s">
        <v>33</v>
      </c>
      <c r="G31" s="3">
        <f>12+12+12</f>
        <v>36</v>
      </c>
    </row>
    <row r="32" spans="1:7" x14ac:dyDescent="0.25">
      <c r="A32" s="5">
        <v>42796</v>
      </c>
      <c r="B32" s="1" t="s">
        <v>6</v>
      </c>
      <c r="D32" s="3">
        <v>1066850</v>
      </c>
      <c r="E32" t="s">
        <v>51</v>
      </c>
      <c r="F32" t="s">
        <v>34</v>
      </c>
      <c r="G32" s="3">
        <v>19</v>
      </c>
    </row>
    <row r="33" spans="1:7" x14ac:dyDescent="0.25">
      <c r="A33" s="5">
        <v>43161</v>
      </c>
      <c r="B33" s="1" t="s">
        <v>8</v>
      </c>
      <c r="D33" s="3">
        <v>881200</v>
      </c>
      <c r="E33" t="s">
        <v>52</v>
      </c>
      <c r="F33" t="s">
        <v>35</v>
      </c>
      <c r="G33" s="3">
        <v>22</v>
      </c>
    </row>
    <row r="34" spans="1:7" x14ac:dyDescent="0.25">
      <c r="A34" s="5">
        <v>43161</v>
      </c>
      <c r="B34" s="1" t="s">
        <v>8</v>
      </c>
      <c r="D34" s="3">
        <v>1615200</v>
      </c>
      <c r="E34" t="s">
        <v>53</v>
      </c>
      <c r="F34" t="s">
        <v>36</v>
      </c>
      <c r="G34" s="3">
        <v>12</v>
      </c>
    </row>
    <row r="35" spans="1:7" x14ac:dyDescent="0.25">
      <c r="A35" s="5">
        <v>43161</v>
      </c>
      <c r="B35" s="1" t="s">
        <v>8</v>
      </c>
      <c r="D35" s="3">
        <v>1868400</v>
      </c>
      <c r="E35" t="s">
        <v>54</v>
      </c>
      <c r="F35" t="s">
        <v>37</v>
      </c>
      <c r="G35" s="3">
        <v>36</v>
      </c>
    </row>
    <row r="36" spans="1:7" x14ac:dyDescent="0.25">
      <c r="A36" s="5">
        <v>43161</v>
      </c>
      <c r="B36" s="1" t="s">
        <v>6</v>
      </c>
      <c r="D36" s="3">
        <v>878400</v>
      </c>
      <c r="E36" t="s">
        <v>55</v>
      </c>
      <c r="F36" t="s">
        <v>38</v>
      </c>
      <c r="G36" s="3">
        <v>12</v>
      </c>
    </row>
    <row r="37" spans="1:7" x14ac:dyDescent="0.25">
      <c r="A37" s="41">
        <v>43161</v>
      </c>
      <c r="B37" s="38" t="s">
        <v>8</v>
      </c>
      <c r="D37" s="39">
        <v>2566800</v>
      </c>
      <c r="E37" s="40" t="s">
        <v>56</v>
      </c>
      <c r="F37" t="s">
        <v>39</v>
      </c>
      <c r="G37" s="3">
        <v>16</v>
      </c>
    </row>
    <row r="38" spans="1:7" x14ac:dyDescent="0.25">
      <c r="A38" s="41"/>
      <c r="B38" s="38"/>
      <c r="D38" s="39"/>
      <c r="E38" s="40"/>
      <c r="F38" t="s">
        <v>40</v>
      </c>
      <c r="G38" s="3">
        <f>5+5+4+4</f>
        <v>18</v>
      </c>
    </row>
    <row r="39" spans="1:7" x14ac:dyDescent="0.25">
      <c r="A39" s="5">
        <v>43161</v>
      </c>
      <c r="B39" s="1" t="s">
        <v>8</v>
      </c>
      <c r="D39" s="3">
        <v>1812500</v>
      </c>
      <c r="E39" t="s">
        <v>60</v>
      </c>
      <c r="F39" t="s">
        <v>61</v>
      </c>
      <c r="G39" s="3">
        <v>29</v>
      </c>
    </row>
    <row r="40" spans="1:7" x14ac:dyDescent="0.25">
      <c r="A40" s="5">
        <v>43161</v>
      </c>
      <c r="B40" s="1" t="s">
        <v>6</v>
      </c>
      <c r="D40" s="3">
        <v>3339000</v>
      </c>
      <c r="E40" t="s">
        <v>97</v>
      </c>
      <c r="F40" t="s">
        <v>98</v>
      </c>
      <c r="G40" s="3">
        <v>36</v>
      </c>
    </row>
    <row r="41" spans="1:7" x14ac:dyDescent="0.25">
      <c r="A41" s="5">
        <v>43161</v>
      </c>
      <c r="B41" s="1" t="s">
        <v>8</v>
      </c>
      <c r="D41" s="3">
        <v>758250</v>
      </c>
      <c r="E41" t="s">
        <v>49</v>
      </c>
      <c r="F41" t="s">
        <v>62</v>
      </c>
      <c r="G41" s="3">
        <v>16</v>
      </c>
    </row>
    <row r="42" spans="1:7" x14ac:dyDescent="0.25">
      <c r="A42" s="41">
        <v>43161</v>
      </c>
      <c r="B42" s="38" t="s">
        <v>8</v>
      </c>
      <c r="D42" s="44">
        <v>13216200</v>
      </c>
      <c r="E42" s="40" t="s">
        <v>63</v>
      </c>
      <c r="F42" t="s">
        <v>64</v>
      </c>
      <c r="G42" s="3">
        <v>10</v>
      </c>
    </row>
    <row r="43" spans="1:7" x14ac:dyDescent="0.25">
      <c r="A43" s="41"/>
      <c r="B43" s="38"/>
      <c r="D43" s="44"/>
      <c r="E43" s="40"/>
      <c r="F43" t="s">
        <v>65</v>
      </c>
      <c r="G43" s="3">
        <v>1250</v>
      </c>
    </row>
    <row r="44" spans="1:7" x14ac:dyDescent="0.25">
      <c r="A44" s="41"/>
      <c r="B44" s="38"/>
      <c r="D44" s="44"/>
      <c r="E44" s="40"/>
      <c r="F44" t="s">
        <v>66</v>
      </c>
      <c r="G44" s="3">
        <v>523</v>
      </c>
    </row>
    <row r="45" spans="1:7" x14ac:dyDescent="0.25">
      <c r="A45" s="41"/>
      <c r="B45" s="38"/>
      <c r="D45" s="44"/>
      <c r="E45" s="40"/>
      <c r="F45" t="s">
        <v>67</v>
      </c>
      <c r="G45" s="3">
        <v>1150</v>
      </c>
    </row>
    <row r="46" spans="1:7" x14ac:dyDescent="0.25">
      <c r="A46" s="5">
        <v>43162</v>
      </c>
      <c r="B46" s="1" t="s">
        <v>8</v>
      </c>
      <c r="D46" s="3">
        <v>841200</v>
      </c>
      <c r="E46" t="s">
        <v>68</v>
      </c>
      <c r="F46" t="s">
        <v>69</v>
      </c>
      <c r="G46" s="3">
        <v>12</v>
      </c>
    </row>
    <row r="47" spans="1:7" x14ac:dyDescent="0.25">
      <c r="A47" s="5">
        <v>43162</v>
      </c>
      <c r="B47" s="1" t="s">
        <v>8</v>
      </c>
      <c r="D47" s="3">
        <v>1154400</v>
      </c>
      <c r="E47" t="s">
        <v>70</v>
      </c>
      <c r="F47" t="s">
        <v>71</v>
      </c>
      <c r="G47" s="3">
        <v>12</v>
      </c>
    </row>
    <row r="48" spans="1:7" x14ac:dyDescent="0.25">
      <c r="A48" s="5">
        <v>43162</v>
      </c>
      <c r="B48" s="1" t="s">
        <v>8</v>
      </c>
      <c r="D48" s="3">
        <v>1716600</v>
      </c>
      <c r="E48" t="s">
        <v>72</v>
      </c>
      <c r="F48" t="s">
        <v>73</v>
      </c>
      <c r="G48" s="3">
        <v>24</v>
      </c>
    </row>
    <row r="49" spans="1:7" x14ac:dyDescent="0.25">
      <c r="A49" s="5">
        <v>43162</v>
      </c>
      <c r="B49" s="1" t="s">
        <v>6</v>
      </c>
      <c r="D49" s="3">
        <v>2474300</v>
      </c>
      <c r="E49" t="s">
        <v>74</v>
      </c>
      <c r="F49" t="s">
        <v>75</v>
      </c>
      <c r="G49" s="3">
        <v>34</v>
      </c>
    </row>
    <row r="50" spans="1:7" x14ac:dyDescent="0.25">
      <c r="A50" s="5">
        <v>43162</v>
      </c>
      <c r="B50" s="1" t="s">
        <v>8</v>
      </c>
      <c r="D50" s="3">
        <v>762300</v>
      </c>
      <c r="E50" t="s">
        <v>76</v>
      </c>
      <c r="F50" t="s">
        <v>77</v>
      </c>
      <c r="G50" s="3">
        <v>14</v>
      </c>
    </row>
    <row r="51" spans="1:7" x14ac:dyDescent="0.25">
      <c r="A51" s="5">
        <v>43162</v>
      </c>
      <c r="B51" s="1" t="s">
        <v>8</v>
      </c>
      <c r="D51" s="3">
        <v>1211800</v>
      </c>
      <c r="E51" t="s">
        <v>78</v>
      </c>
      <c r="F51" t="s">
        <v>79</v>
      </c>
      <c r="G51" s="3">
        <v>15</v>
      </c>
    </row>
    <row r="52" spans="1:7" x14ac:dyDescent="0.25">
      <c r="A52" s="5">
        <v>43162</v>
      </c>
      <c r="B52" s="1" t="s">
        <v>8</v>
      </c>
      <c r="D52" s="3">
        <v>816200</v>
      </c>
      <c r="E52" t="s">
        <v>80</v>
      </c>
      <c r="F52" t="s">
        <v>81</v>
      </c>
      <c r="G52" s="3">
        <v>11</v>
      </c>
    </row>
    <row r="53" spans="1:7" x14ac:dyDescent="0.25">
      <c r="A53" s="41">
        <v>43162</v>
      </c>
      <c r="B53" s="38" t="s">
        <v>8</v>
      </c>
      <c r="D53" s="39">
        <v>3728200</v>
      </c>
      <c r="E53" s="40" t="s">
        <v>46</v>
      </c>
      <c r="F53" t="s">
        <v>82</v>
      </c>
      <c r="G53" s="3">
        <f>2+7+7+3</f>
        <v>19</v>
      </c>
    </row>
    <row r="54" spans="1:7" x14ac:dyDescent="0.25">
      <c r="A54" s="41"/>
      <c r="B54" s="38"/>
      <c r="D54" s="39"/>
      <c r="E54" s="40"/>
      <c r="F54" t="s">
        <v>83</v>
      </c>
      <c r="G54" s="3">
        <f>12+3+7</f>
        <v>22</v>
      </c>
    </row>
    <row r="55" spans="1:7" x14ac:dyDescent="0.25">
      <c r="A55" s="41"/>
      <c r="B55" s="38"/>
      <c r="D55" s="39"/>
      <c r="E55" s="40"/>
      <c r="F55" t="s">
        <v>84</v>
      </c>
      <c r="G55" s="3">
        <f>2+4+6</f>
        <v>12</v>
      </c>
    </row>
    <row r="56" spans="1:7" x14ac:dyDescent="0.25">
      <c r="A56" s="5">
        <v>43162</v>
      </c>
      <c r="B56" s="1" t="s">
        <v>8</v>
      </c>
      <c r="D56" s="3">
        <v>696150</v>
      </c>
      <c r="E56" t="s">
        <v>85</v>
      </c>
      <c r="F56" t="s">
        <v>86</v>
      </c>
      <c r="G56" s="3">
        <v>12</v>
      </c>
    </row>
    <row r="57" spans="1:7" x14ac:dyDescent="0.25">
      <c r="A57" s="5">
        <v>43162</v>
      </c>
      <c r="B57" s="1" t="s">
        <v>8</v>
      </c>
      <c r="D57" s="3">
        <v>623400</v>
      </c>
      <c r="E57" t="s">
        <v>87</v>
      </c>
      <c r="F57" t="s">
        <v>88</v>
      </c>
      <c r="G57" s="3">
        <v>12</v>
      </c>
    </row>
    <row r="58" spans="1:7" x14ac:dyDescent="0.25">
      <c r="A58" s="5">
        <v>43162</v>
      </c>
      <c r="B58" s="1" t="s">
        <v>8</v>
      </c>
      <c r="D58" s="3">
        <v>900000</v>
      </c>
      <c r="E58" t="s">
        <v>89</v>
      </c>
      <c r="F58" t="s">
        <v>90</v>
      </c>
      <c r="G58" s="3">
        <v>36</v>
      </c>
    </row>
    <row r="59" spans="1:7" x14ac:dyDescent="0.25">
      <c r="A59" s="5">
        <v>43162</v>
      </c>
      <c r="B59" s="1" t="s">
        <v>8</v>
      </c>
      <c r="D59" s="3">
        <v>1922300</v>
      </c>
      <c r="E59" t="s">
        <v>91</v>
      </c>
      <c r="F59" t="s">
        <v>92</v>
      </c>
      <c r="G59" s="3">
        <v>34</v>
      </c>
    </row>
    <row r="60" spans="1:7" x14ac:dyDescent="0.25">
      <c r="A60" s="5">
        <v>43162</v>
      </c>
      <c r="B60" s="1" t="s">
        <v>8</v>
      </c>
      <c r="D60" s="3">
        <v>1740600</v>
      </c>
      <c r="E60" t="s">
        <v>93</v>
      </c>
      <c r="F60" t="s">
        <v>94</v>
      </c>
      <c r="G60" s="3">
        <v>36</v>
      </c>
    </row>
    <row r="61" spans="1:7" x14ac:dyDescent="0.25">
      <c r="A61" s="5">
        <v>43162</v>
      </c>
      <c r="B61" s="1" t="s">
        <v>8</v>
      </c>
      <c r="D61" s="3">
        <v>590400</v>
      </c>
      <c r="E61" t="s">
        <v>95</v>
      </c>
      <c r="F61" t="s">
        <v>96</v>
      </c>
      <c r="G61" s="3">
        <v>12</v>
      </c>
    </row>
    <row r="62" spans="1:7" x14ac:dyDescent="0.25">
      <c r="A62" s="5">
        <v>43162</v>
      </c>
      <c r="B62" s="1" t="s">
        <v>6</v>
      </c>
      <c r="D62" s="3">
        <v>1022800</v>
      </c>
      <c r="E62" t="s">
        <v>99</v>
      </c>
      <c r="F62" t="s">
        <v>100</v>
      </c>
      <c r="G62" s="3">
        <v>13</v>
      </c>
    </row>
    <row r="63" spans="1:7" x14ac:dyDescent="0.25">
      <c r="A63" s="5">
        <v>43162</v>
      </c>
      <c r="B63" s="1" t="s">
        <v>8</v>
      </c>
      <c r="D63" s="3">
        <v>819000</v>
      </c>
      <c r="E63" t="s">
        <v>101</v>
      </c>
      <c r="F63" t="s">
        <v>102</v>
      </c>
      <c r="G63" s="3">
        <v>36</v>
      </c>
    </row>
    <row r="64" spans="1:7" x14ac:dyDescent="0.25">
      <c r="A64" s="5">
        <v>43162</v>
      </c>
      <c r="B64" s="1" t="s">
        <v>8</v>
      </c>
      <c r="D64" s="3">
        <v>1109600</v>
      </c>
      <c r="E64" t="s">
        <v>103</v>
      </c>
      <c r="F64" t="s">
        <v>104</v>
      </c>
      <c r="G64" s="3">
        <v>16</v>
      </c>
    </row>
    <row r="65" spans="1:7" x14ac:dyDescent="0.25">
      <c r="A65" s="5">
        <v>43162</v>
      </c>
      <c r="B65" s="1" t="s">
        <v>8</v>
      </c>
      <c r="D65" s="3">
        <v>771000</v>
      </c>
      <c r="E65" t="s">
        <v>106</v>
      </c>
      <c r="F65" t="s">
        <v>105</v>
      </c>
      <c r="G65" s="3">
        <v>12</v>
      </c>
    </row>
    <row r="66" spans="1:7" x14ac:dyDescent="0.25">
      <c r="A66" s="5">
        <v>43164</v>
      </c>
      <c r="B66" s="1" t="s">
        <v>8</v>
      </c>
      <c r="D66" s="3">
        <v>2545250</v>
      </c>
      <c r="E66" t="s">
        <v>107</v>
      </c>
      <c r="F66" t="s">
        <v>108</v>
      </c>
      <c r="G66" s="3">
        <v>35</v>
      </c>
    </row>
    <row r="67" spans="1:7" x14ac:dyDescent="0.25">
      <c r="A67" s="41">
        <v>43164</v>
      </c>
      <c r="B67" s="38" t="s">
        <v>8</v>
      </c>
      <c r="D67" s="39">
        <v>1547200</v>
      </c>
      <c r="E67" s="40" t="s">
        <v>109</v>
      </c>
      <c r="F67" t="s">
        <v>110</v>
      </c>
      <c r="G67" s="3">
        <f>3+5+3+5</f>
        <v>16</v>
      </c>
    </row>
    <row r="68" spans="1:7" x14ac:dyDescent="0.25">
      <c r="A68" s="41"/>
      <c r="B68" s="38"/>
      <c r="D68" s="39"/>
      <c r="E68" s="40"/>
      <c r="F68" t="s">
        <v>111</v>
      </c>
      <c r="G68" s="3">
        <f>2+2+2+2+3+2+3</f>
        <v>16</v>
      </c>
    </row>
    <row r="69" spans="1:7" x14ac:dyDescent="0.25">
      <c r="A69" s="41">
        <v>43164</v>
      </c>
      <c r="B69" s="38" t="s">
        <v>8</v>
      </c>
      <c r="D69" s="39">
        <v>12633600</v>
      </c>
      <c r="E69" s="40" t="s">
        <v>50</v>
      </c>
      <c r="F69" t="s">
        <v>112</v>
      </c>
      <c r="G69" s="3">
        <v>15</v>
      </c>
    </row>
    <row r="70" spans="1:7" x14ac:dyDescent="0.25">
      <c r="A70" s="41"/>
      <c r="B70" s="38"/>
      <c r="D70" s="39"/>
      <c r="E70" s="40"/>
      <c r="F70" t="s">
        <v>113</v>
      </c>
      <c r="G70" s="3">
        <f>61+53</f>
        <v>114</v>
      </c>
    </row>
    <row r="71" spans="1:7" x14ac:dyDescent="0.25">
      <c r="A71" s="41"/>
      <c r="B71" s="38"/>
      <c r="D71" s="39"/>
      <c r="E71" s="40"/>
      <c r="F71" t="s">
        <v>114</v>
      </c>
      <c r="G71" s="3">
        <v>12</v>
      </c>
    </row>
    <row r="72" spans="1:7" x14ac:dyDescent="0.25">
      <c r="A72" s="41">
        <v>43164</v>
      </c>
      <c r="B72" s="38" t="s">
        <v>8</v>
      </c>
      <c r="D72" s="39">
        <v>1577600</v>
      </c>
      <c r="E72" s="40" t="s">
        <v>85</v>
      </c>
      <c r="F72" t="s">
        <v>115</v>
      </c>
      <c r="G72" s="3">
        <f>5+5+10</f>
        <v>20</v>
      </c>
    </row>
    <row r="73" spans="1:7" x14ac:dyDescent="0.25">
      <c r="A73" s="41"/>
      <c r="B73" s="38"/>
      <c r="D73" s="39"/>
      <c r="E73" s="40"/>
      <c r="F73" t="s">
        <v>86</v>
      </c>
      <c r="G73" s="3">
        <v>8</v>
      </c>
    </row>
    <row r="74" spans="1:7" x14ac:dyDescent="0.25">
      <c r="A74" s="41">
        <v>43164</v>
      </c>
      <c r="B74" s="38" t="s">
        <v>8</v>
      </c>
      <c r="D74" s="39">
        <v>4977500</v>
      </c>
      <c r="E74" s="40" t="s">
        <v>116</v>
      </c>
      <c r="F74" t="s">
        <v>117</v>
      </c>
      <c r="G74" s="3">
        <v>22</v>
      </c>
    </row>
    <row r="75" spans="1:7" x14ac:dyDescent="0.25">
      <c r="A75" s="41"/>
      <c r="B75" s="38"/>
      <c r="D75" s="39"/>
      <c r="E75" s="40"/>
      <c r="F75" t="s">
        <v>118</v>
      </c>
      <c r="G75" s="3">
        <v>25</v>
      </c>
    </row>
    <row r="76" spans="1:7" x14ac:dyDescent="0.25">
      <c r="A76" s="5">
        <v>43164</v>
      </c>
      <c r="B76" s="1" t="s">
        <v>8</v>
      </c>
      <c r="D76" s="3">
        <v>1047350</v>
      </c>
      <c r="E76" t="s">
        <v>119</v>
      </c>
      <c r="F76" t="s">
        <v>120</v>
      </c>
      <c r="G76" s="3">
        <v>23</v>
      </c>
    </row>
    <row r="77" spans="1:7" x14ac:dyDescent="0.25">
      <c r="A77" s="5">
        <v>43164</v>
      </c>
      <c r="B77" s="1" t="s">
        <v>8</v>
      </c>
      <c r="D77" s="3">
        <v>2111000</v>
      </c>
      <c r="E77" t="s">
        <v>72</v>
      </c>
      <c r="F77" t="s">
        <v>121</v>
      </c>
      <c r="G77" s="3">
        <v>36</v>
      </c>
    </row>
    <row r="78" spans="1:7" x14ac:dyDescent="0.25">
      <c r="A78" s="41">
        <v>43164</v>
      </c>
      <c r="B78" s="38" t="s">
        <v>6</v>
      </c>
      <c r="D78" s="39">
        <v>2157300</v>
      </c>
      <c r="E78" s="40" t="s">
        <v>99</v>
      </c>
      <c r="F78" t="s">
        <v>100</v>
      </c>
      <c r="G78" s="3">
        <v>7</v>
      </c>
    </row>
    <row r="79" spans="1:7" x14ac:dyDescent="0.25">
      <c r="A79" s="41"/>
      <c r="B79" s="38"/>
      <c r="D79" s="39"/>
      <c r="E79" s="40"/>
      <c r="F79" t="s">
        <v>122</v>
      </c>
      <c r="G79" s="3">
        <v>19</v>
      </c>
    </row>
    <row r="80" spans="1:7" x14ac:dyDescent="0.25">
      <c r="A80" s="5">
        <v>43164</v>
      </c>
      <c r="B80" s="1" t="s">
        <v>8</v>
      </c>
      <c r="D80" s="3">
        <v>840000</v>
      </c>
      <c r="E80" t="s">
        <v>123</v>
      </c>
      <c r="F80" t="s">
        <v>124</v>
      </c>
      <c r="G80" s="3">
        <v>24</v>
      </c>
    </row>
    <row r="81" spans="1:7" x14ac:dyDescent="0.25">
      <c r="A81" s="5">
        <v>43164</v>
      </c>
      <c r="B81" s="1" t="s">
        <v>6</v>
      </c>
      <c r="D81" s="3">
        <v>2381800</v>
      </c>
      <c r="E81" t="s">
        <v>125</v>
      </c>
      <c r="F81" t="s">
        <v>126</v>
      </c>
      <c r="G81" s="3">
        <v>44</v>
      </c>
    </row>
    <row r="82" spans="1:7" x14ac:dyDescent="0.25">
      <c r="A82" s="41">
        <v>43164</v>
      </c>
      <c r="B82" s="38" t="s">
        <v>8</v>
      </c>
      <c r="D82" s="39">
        <v>5647050</v>
      </c>
      <c r="E82" s="40" t="s">
        <v>127</v>
      </c>
      <c r="F82" t="s">
        <v>128</v>
      </c>
      <c r="G82" s="3">
        <f>6+5+5+6</f>
        <v>22</v>
      </c>
    </row>
    <row r="83" spans="1:7" x14ac:dyDescent="0.25">
      <c r="A83" s="41"/>
      <c r="B83" s="38"/>
      <c r="D83" s="39"/>
      <c r="E83" s="40"/>
      <c r="F83" t="s">
        <v>129</v>
      </c>
      <c r="G83" s="3">
        <f>5+5+5+5+5</f>
        <v>25</v>
      </c>
    </row>
    <row r="84" spans="1:7" x14ac:dyDescent="0.25">
      <c r="A84" s="41"/>
      <c r="B84" s="38"/>
      <c r="D84" s="39"/>
      <c r="E84" s="40"/>
      <c r="F84" t="s">
        <v>130</v>
      </c>
      <c r="G84" s="3">
        <f>5+5+2+9</f>
        <v>21</v>
      </c>
    </row>
    <row r="85" spans="1:7" x14ac:dyDescent="0.25">
      <c r="A85" s="41"/>
      <c r="B85" s="38"/>
      <c r="D85" s="39"/>
      <c r="E85" s="40"/>
      <c r="F85" t="s">
        <v>131</v>
      </c>
      <c r="G85" s="3">
        <f>5+5+10+15</f>
        <v>35</v>
      </c>
    </row>
    <row r="86" spans="1:7" x14ac:dyDescent="0.25">
      <c r="A86" s="5">
        <v>43165</v>
      </c>
      <c r="B86" s="1" t="s">
        <v>8</v>
      </c>
      <c r="D86" s="3">
        <v>1503600</v>
      </c>
      <c r="E86" t="s">
        <v>132</v>
      </c>
      <c r="F86" t="s">
        <v>133</v>
      </c>
      <c r="G86" s="3">
        <v>21</v>
      </c>
    </row>
    <row r="87" spans="1:7" x14ac:dyDescent="0.25">
      <c r="A87" s="5">
        <v>43165</v>
      </c>
      <c r="B87" s="1" t="s">
        <v>8</v>
      </c>
      <c r="D87" s="3">
        <v>946200</v>
      </c>
      <c r="E87" t="s">
        <v>134</v>
      </c>
      <c r="F87" t="s">
        <v>135</v>
      </c>
      <c r="G87" s="3">
        <v>12</v>
      </c>
    </row>
    <row r="88" spans="1:7" x14ac:dyDescent="0.25">
      <c r="A88" s="41">
        <v>43165</v>
      </c>
      <c r="B88" s="38" t="s">
        <v>8</v>
      </c>
      <c r="D88" s="44">
        <v>2096600</v>
      </c>
      <c r="E88" s="40" t="s">
        <v>136</v>
      </c>
      <c r="F88" t="s">
        <v>137</v>
      </c>
      <c r="G88" s="3">
        <v>11</v>
      </c>
    </row>
    <row r="89" spans="1:7" x14ac:dyDescent="0.25">
      <c r="A89" s="41"/>
      <c r="B89" s="38"/>
      <c r="D89" s="44"/>
      <c r="E89" s="40"/>
      <c r="F89" t="s">
        <v>138</v>
      </c>
      <c r="G89" s="3">
        <v>9</v>
      </c>
    </row>
    <row r="90" spans="1:7" x14ac:dyDescent="0.25">
      <c r="A90" s="41"/>
      <c r="B90" s="38"/>
      <c r="D90" s="44"/>
      <c r="E90" s="40"/>
      <c r="F90" t="s">
        <v>139</v>
      </c>
      <c r="G90" s="3">
        <v>12</v>
      </c>
    </row>
    <row r="91" spans="1:7" x14ac:dyDescent="0.25">
      <c r="A91" s="41">
        <v>43165</v>
      </c>
      <c r="B91" s="38" t="s">
        <v>8</v>
      </c>
      <c r="D91" s="39">
        <v>1394950</v>
      </c>
      <c r="E91" s="40" t="s">
        <v>49</v>
      </c>
      <c r="F91" t="s">
        <v>21</v>
      </c>
      <c r="G91" s="3">
        <f>2+2+5+5</f>
        <v>14</v>
      </c>
    </row>
    <row r="92" spans="1:7" x14ac:dyDescent="0.25">
      <c r="A92" s="41"/>
      <c r="B92" s="38"/>
      <c r="D92" s="39"/>
      <c r="E92" s="40"/>
      <c r="F92" t="s">
        <v>140</v>
      </c>
      <c r="G92" s="3">
        <f>4+7+6</f>
        <v>17</v>
      </c>
    </row>
    <row r="93" spans="1:7" x14ac:dyDescent="0.25">
      <c r="A93" s="5">
        <v>43165</v>
      </c>
      <c r="B93" s="1" t="s">
        <v>6</v>
      </c>
      <c r="D93" s="3">
        <v>1066800</v>
      </c>
      <c r="E93" t="s">
        <v>141</v>
      </c>
      <c r="F93" t="s">
        <v>142</v>
      </c>
      <c r="G93" s="3">
        <v>12</v>
      </c>
    </row>
    <row r="94" spans="1:7" x14ac:dyDescent="0.25">
      <c r="A94" s="5">
        <v>43165</v>
      </c>
      <c r="B94" s="1" t="s">
        <v>8</v>
      </c>
      <c r="D94" s="3">
        <v>950400</v>
      </c>
      <c r="E94" t="s">
        <v>143</v>
      </c>
      <c r="F94" t="s">
        <v>144</v>
      </c>
      <c r="G94" s="3">
        <v>12</v>
      </c>
    </row>
    <row r="95" spans="1:7" x14ac:dyDescent="0.25">
      <c r="A95" s="5">
        <v>43165</v>
      </c>
      <c r="B95" s="1" t="s">
        <v>8</v>
      </c>
      <c r="D95" s="3">
        <v>775900</v>
      </c>
      <c r="E95" t="s">
        <v>56</v>
      </c>
      <c r="F95" t="s">
        <v>145</v>
      </c>
      <c r="G95" s="3">
        <v>14</v>
      </c>
    </row>
    <row r="96" spans="1:7" x14ac:dyDescent="0.25">
      <c r="A96" s="41">
        <v>43165</v>
      </c>
      <c r="B96" s="38" t="s">
        <v>8</v>
      </c>
      <c r="D96" s="39">
        <v>2696900</v>
      </c>
      <c r="E96" s="40" t="s">
        <v>91</v>
      </c>
      <c r="F96" t="s">
        <v>92</v>
      </c>
      <c r="G96" s="3">
        <v>2</v>
      </c>
    </row>
    <row r="97" spans="1:7" x14ac:dyDescent="0.25">
      <c r="A97" s="41"/>
      <c r="B97" s="38"/>
      <c r="D97" s="39"/>
      <c r="E97" s="40"/>
      <c r="F97" t="s">
        <v>146</v>
      </c>
      <c r="G97" s="3">
        <v>36</v>
      </c>
    </row>
    <row r="98" spans="1:7" x14ac:dyDescent="0.25">
      <c r="A98" s="5">
        <v>43165</v>
      </c>
      <c r="B98" s="1" t="s">
        <v>6</v>
      </c>
      <c r="D98" s="3">
        <v>911200</v>
      </c>
      <c r="E98" t="s">
        <v>147</v>
      </c>
      <c r="F98" t="s">
        <v>148</v>
      </c>
      <c r="G98" s="3">
        <v>16</v>
      </c>
    </row>
    <row r="99" spans="1:7" x14ac:dyDescent="0.25">
      <c r="A99" s="5">
        <v>43165</v>
      </c>
      <c r="B99" s="1" t="s">
        <v>6</v>
      </c>
      <c r="D99" s="3">
        <v>1581000</v>
      </c>
      <c r="E99" t="s">
        <v>99</v>
      </c>
      <c r="F99" t="s">
        <v>100</v>
      </c>
      <c r="G99" s="3">
        <v>20</v>
      </c>
    </row>
    <row r="100" spans="1:7" x14ac:dyDescent="0.25">
      <c r="A100" s="5">
        <v>43166</v>
      </c>
      <c r="B100" s="1" t="s">
        <v>6</v>
      </c>
      <c r="D100" s="3">
        <v>5516400</v>
      </c>
      <c r="E100" t="s">
        <v>149</v>
      </c>
      <c r="F100" t="s">
        <v>150</v>
      </c>
      <c r="G100" s="3">
        <v>46</v>
      </c>
    </row>
    <row r="101" spans="1:7" x14ac:dyDescent="0.25">
      <c r="A101" s="5">
        <v>43166</v>
      </c>
      <c r="B101" s="1" t="s">
        <v>8</v>
      </c>
      <c r="D101" s="3">
        <v>1814950</v>
      </c>
      <c r="E101" t="s">
        <v>151</v>
      </c>
      <c r="F101" t="s">
        <v>152</v>
      </c>
      <c r="G101" s="3">
        <v>31</v>
      </c>
    </row>
    <row r="102" spans="1:7" x14ac:dyDescent="0.25">
      <c r="A102" s="41">
        <v>43166</v>
      </c>
      <c r="B102" s="38" t="s">
        <v>8</v>
      </c>
      <c r="D102" s="39">
        <v>556000</v>
      </c>
      <c r="E102" s="40" t="s">
        <v>153</v>
      </c>
      <c r="F102" t="s">
        <v>154</v>
      </c>
      <c r="G102" s="3">
        <v>200</v>
      </c>
    </row>
    <row r="103" spans="1:7" x14ac:dyDescent="0.25">
      <c r="A103" s="41"/>
      <c r="B103" s="38"/>
      <c r="D103" s="39"/>
      <c r="E103" s="40"/>
      <c r="F103" t="s">
        <v>155</v>
      </c>
      <c r="G103" s="3">
        <v>100</v>
      </c>
    </row>
    <row r="104" spans="1:7" x14ac:dyDescent="0.25">
      <c r="A104" s="5">
        <v>43166</v>
      </c>
      <c r="B104" s="1" t="s">
        <v>8</v>
      </c>
      <c r="D104" s="3">
        <v>1191350</v>
      </c>
      <c r="E104" t="s">
        <v>156</v>
      </c>
      <c r="F104" t="s">
        <v>157</v>
      </c>
      <c r="G104" s="3">
        <v>15</v>
      </c>
    </row>
    <row r="105" spans="1:7" x14ac:dyDescent="0.25">
      <c r="A105" s="41">
        <v>43166</v>
      </c>
      <c r="B105" s="38" t="s">
        <v>8</v>
      </c>
      <c r="D105" s="39">
        <v>1477800</v>
      </c>
      <c r="E105" s="40" t="s">
        <v>158</v>
      </c>
      <c r="F105" t="s">
        <v>159</v>
      </c>
      <c r="G105" s="3">
        <v>12</v>
      </c>
    </row>
    <row r="106" spans="1:7" x14ac:dyDescent="0.25">
      <c r="A106" s="41"/>
      <c r="B106" s="38"/>
      <c r="D106" s="39"/>
      <c r="E106" s="40"/>
      <c r="F106" t="s">
        <v>160</v>
      </c>
      <c r="G106" s="3">
        <v>12</v>
      </c>
    </row>
    <row r="107" spans="1:7" x14ac:dyDescent="0.25">
      <c r="A107" s="5">
        <v>43166</v>
      </c>
      <c r="B107" s="1" t="s">
        <v>8</v>
      </c>
      <c r="D107" s="3">
        <v>2264600</v>
      </c>
      <c r="E107" t="s">
        <v>161</v>
      </c>
      <c r="F107" t="s">
        <v>162</v>
      </c>
      <c r="G107" s="3">
        <v>38</v>
      </c>
    </row>
    <row r="108" spans="1:7" x14ac:dyDescent="0.25">
      <c r="A108" s="5">
        <v>43166</v>
      </c>
      <c r="B108" s="1" t="s">
        <v>8</v>
      </c>
      <c r="D108" s="3">
        <v>590700</v>
      </c>
      <c r="E108" t="s">
        <v>106</v>
      </c>
      <c r="F108" t="s">
        <v>163</v>
      </c>
      <c r="G108" s="3">
        <v>10</v>
      </c>
    </row>
    <row r="109" spans="1:7" x14ac:dyDescent="0.25">
      <c r="A109" s="41">
        <v>43166</v>
      </c>
      <c r="B109" s="38" t="s">
        <v>8</v>
      </c>
      <c r="D109" s="39">
        <v>5418550</v>
      </c>
      <c r="E109" s="40" t="s">
        <v>107</v>
      </c>
      <c r="F109" t="s">
        <v>164</v>
      </c>
      <c r="G109" s="3">
        <v>14</v>
      </c>
    </row>
    <row r="110" spans="1:7" x14ac:dyDescent="0.25">
      <c r="A110" s="41"/>
      <c r="B110" s="38"/>
      <c r="D110" s="39"/>
      <c r="E110" s="40"/>
      <c r="F110" t="s">
        <v>165</v>
      </c>
      <c r="G110" s="3">
        <v>43</v>
      </c>
    </row>
    <row r="111" spans="1:7" x14ac:dyDescent="0.25">
      <c r="A111" s="5">
        <v>43166</v>
      </c>
      <c r="B111" s="1" t="s">
        <v>8</v>
      </c>
      <c r="D111" s="3">
        <v>1403850</v>
      </c>
      <c r="E111" t="s">
        <v>85</v>
      </c>
      <c r="F111" t="s">
        <v>166</v>
      </c>
      <c r="G111" s="3">
        <v>25</v>
      </c>
    </row>
    <row r="112" spans="1:7" x14ac:dyDescent="0.25">
      <c r="A112" s="5">
        <v>43166</v>
      </c>
      <c r="B112" s="1" t="s">
        <v>6</v>
      </c>
      <c r="D112" s="3">
        <v>2068300</v>
      </c>
      <c r="E112" t="s">
        <v>99</v>
      </c>
      <c r="F112" t="s">
        <v>167</v>
      </c>
      <c r="G112" s="3">
        <v>38</v>
      </c>
    </row>
    <row r="113" spans="1:7" x14ac:dyDescent="0.25">
      <c r="A113" s="5">
        <v>43166</v>
      </c>
      <c r="B113" s="1" t="s">
        <v>6</v>
      </c>
      <c r="D113" s="3">
        <v>1535900</v>
      </c>
      <c r="E113" t="s">
        <v>168</v>
      </c>
      <c r="F113" t="s">
        <v>169</v>
      </c>
      <c r="G113" s="3">
        <v>69</v>
      </c>
    </row>
    <row r="114" spans="1:7" x14ac:dyDescent="0.25">
      <c r="A114" s="5">
        <v>43166</v>
      </c>
      <c r="B114" s="1" t="s">
        <v>8</v>
      </c>
      <c r="D114" s="3">
        <v>864000</v>
      </c>
      <c r="E114" t="s">
        <v>89</v>
      </c>
      <c r="F114" t="s">
        <v>170</v>
      </c>
      <c r="G114" s="3">
        <v>36</v>
      </c>
    </row>
    <row r="115" spans="1:7" x14ac:dyDescent="0.25">
      <c r="A115" s="5">
        <v>43166</v>
      </c>
      <c r="B115" s="1" t="s">
        <v>8</v>
      </c>
      <c r="D115" s="3">
        <v>585000</v>
      </c>
      <c r="E115" t="s">
        <v>93</v>
      </c>
      <c r="F115" t="s">
        <v>171</v>
      </c>
      <c r="G115" s="3">
        <v>12</v>
      </c>
    </row>
    <row r="116" spans="1:7" x14ac:dyDescent="0.25">
      <c r="A116" s="5">
        <v>43166</v>
      </c>
      <c r="B116" s="1" t="s">
        <v>8</v>
      </c>
      <c r="D116" s="3">
        <v>629750</v>
      </c>
      <c r="E116" t="s">
        <v>172</v>
      </c>
      <c r="F116" t="s">
        <v>173</v>
      </c>
      <c r="G116" s="3">
        <v>11</v>
      </c>
    </row>
    <row r="117" spans="1:7" x14ac:dyDescent="0.25">
      <c r="A117" s="5">
        <v>43166</v>
      </c>
      <c r="B117" s="1" t="s">
        <v>8</v>
      </c>
      <c r="D117" s="3">
        <v>1142750</v>
      </c>
      <c r="E117" t="s">
        <v>56</v>
      </c>
      <c r="F117" t="s">
        <v>174</v>
      </c>
      <c r="G117" s="3">
        <v>16</v>
      </c>
    </row>
    <row r="118" spans="1:7" x14ac:dyDescent="0.25">
      <c r="A118" s="41">
        <v>43167</v>
      </c>
      <c r="B118" s="38" t="s">
        <v>8</v>
      </c>
      <c r="D118" s="39">
        <v>1669300</v>
      </c>
      <c r="E118" s="40" t="s">
        <v>175</v>
      </c>
      <c r="F118" t="s">
        <v>176</v>
      </c>
      <c r="G118" s="3">
        <f>5+4+6+3</f>
        <v>18</v>
      </c>
    </row>
    <row r="119" spans="1:7" x14ac:dyDescent="0.25">
      <c r="A119" s="41"/>
      <c r="B119" s="38"/>
      <c r="D119" s="39"/>
      <c r="E119" s="40"/>
      <c r="F119" t="s">
        <v>177</v>
      </c>
      <c r="G119" s="3">
        <f>5+1+4+5+5</f>
        <v>20</v>
      </c>
    </row>
    <row r="120" spans="1:7" x14ac:dyDescent="0.25">
      <c r="A120" s="5">
        <v>43167</v>
      </c>
      <c r="B120" s="1" t="s">
        <v>8</v>
      </c>
      <c r="D120" s="3">
        <v>1736900</v>
      </c>
      <c r="E120" t="s">
        <v>151</v>
      </c>
      <c r="F120" t="s">
        <v>178</v>
      </c>
      <c r="G120" s="3">
        <v>29</v>
      </c>
    </row>
    <row r="121" spans="1:7" x14ac:dyDescent="0.25">
      <c r="A121" s="5">
        <v>43167</v>
      </c>
      <c r="B121" s="1" t="s">
        <v>8</v>
      </c>
      <c r="D121" s="3">
        <v>563400</v>
      </c>
      <c r="E121" t="s">
        <v>43</v>
      </c>
      <c r="F121" t="s">
        <v>179</v>
      </c>
      <c r="G121" s="3">
        <v>12</v>
      </c>
    </row>
    <row r="122" spans="1:7" x14ac:dyDescent="0.25">
      <c r="A122" s="5">
        <v>43167</v>
      </c>
      <c r="B122" s="1" t="s">
        <v>6</v>
      </c>
      <c r="D122" s="3">
        <v>1244400</v>
      </c>
      <c r="E122" t="s">
        <v>55</v>
      </c>
      <c r="F122" t="s">
        <v>38</v>
      </c>
      <c r="G122" s="3">
        <v>17</v>
      </c>
    </row>
    <row r="123" spans="1:7" x14ac:dyDescent="0.25">
      <c r="A123" s="5">
        <v>43167</v>
      </c>
      <c r="B123" s="1" t="s">
        <v>6</v>
      </c>
      <c r="D123" s="3">
        <v>300000</v>
      </c>
      <c r="E123" t="s">
        <v>180</v>
      </c>
      <c r="F123" t="s">
        <v>181</v>
      </c>
      <c r="G123" s="3">
        <v>2000</v>
      </c>
    </row>
    <row r="124" spans="1:7" x14ac:dyDescent="0.25">
      <c r="A124" s="5">
        <v>43167</v>
      </c>
      <c r="B124" s="1" t="s">
        <v>6</v>
      </c>
      <c r="D124" s="3">
        <v>3372000</v>
      </c>
      <c r="E124" t="s">
        <v>182</v>
      </c>
      <c r="F124" t="s">
        <v>183</v>
      </c>
      <c r="G124" s="3">
        <v>48</v>
      </c>
    </row>
    <row r="125" spans="1:7" x14ac:dyDescent="0.25">
      <c r="A125" s="5">
        <v>43167</v>
      </c>
      <c r="B125" s="1" t="s">
        <v>8</v>
      </c>
      <c r="D125" s="3">
        <v>119900</v>
      </c>
      <c r="E125" t="s">
        <v>106</v>
      </c>
      <c r="F125" t="s">
        <v>163</v>
      </c>
      <c r="G125" s="3">
        <v>2</v>
      </c>
    </row>
    <row r="126" spans="1:7" x14ac:dyDescent="0.25">
      <c r="A126" s="5">
        <v>43167</v>
      </c>
      <c r="B126" s="1" t="s">
        <v>8</v>
      </c>
      <c r="D126" s="3">
        <v>564500</v>
      </c>
      <c r="E126" t="s">
        <v>47</v>
      </c>
      <c r="F126" t="s">
        <v>18</v>
      </c>
      <c r="G126" s="3">
        <v>10</v>
      </c>
    </row>
    <row r="127" spans="1:7" x14ac:dyDescent="0.25">
      <c r="A127" s="5">
        <v>43167</v>
      </c>
      <c r="B127" s="1" t="s">
        <v>6</v>
      </c>
      <c r="D127" s="3">
        <v>1290500</v>
      </c>
      <c r="E127" t="s">
        <v>168</v>
      </c>
      <c r="F127" t="s">
        <v>184</v>
      </c>
      <c r="G127" s="3">
        <v>35</v>
      </c>
    </row>
    <row r="128" spans="1:7" x14ac:dyDescent="0.25">
      <c r="A128" s="41">
        <v>43167</v>
      </c>
      <c r="B128" s="38" t="s">
        <v>6</v>
      </c>
      <c r="D128" s="39">
        <v>2487600</v>
      </c>
      <c r="E128" s="40" t="s">
        <v>185</v>
      </c>
      <c r="F128" t="s">
        <v>186</v>
      </c>
      <c r="G128" s="3">
        <f>2+5+5</f>
        <v>12</v>
      </c>
    </row>
    <row r="129" spans="1:7" x14ac:dyDescent="0.25">
      <c r="A129" s="41"/>
      <c r="B129" s="38"/>
      <c r="D129" s="39"/>
      <c r="E129" s="40"/>
      <c r="F129" t="s">
        <v>187</v>
      </c>
      <c r="G129" s="3">
        <v>12</v>
      </c>
    </row>
    <row r="130" spans="1:7" x14ac:dyDescent="0.25">
      <c r="A130" s="41"/>
      <c r="B130" s="38"/>
      <c r="D130" s="39"/>
      <c r="E130" s="40"/>
      <c r="F130" t="s">
        <v>188</v>
      </c>
      <c r="G130" s="3">
        <f>2+5+5</f>
        <v>12</v>
      </c>
    </row>
    <row r="131" spans="1:7" x14ac:dyDescent="0.25">
      <c r="A131" s="41">
        <v>43167</v>
      </c>
      <c r="B131" s="38" t="s">
        <v>8</v>
      </c>
      <c r="D131" s="44">
        <v>1702900</v>
      </c>
      <c r="E131" s="40" t="s">
        <v>46</v>
      </c>
      <c r="F131" t="s">
        <v>189</v>
      </c>
      <c r="G131" s="3">
        <v>16</v>
      </c>
    </row>
    <row r="132" spans="1:7" x14ac:dyDescent="0.25">
      <c r="A132" s="41"/>
      <c r="B132" s="38"/>
      <c r="D132" s="44"/>
      <c r="E132" s="40"/>
      <c r="F132" t="s">
        <v>190</v>
      </c>
      <c r="G132" s="3">
        <f>4+3+3+3+4+4+3</f>
        <v>24</v>
      </c>
    </row>
    <row r="133" spans="1:7" x14ac:dyDescent="0.25">
      <c r="A133" s="5">
        <v>43167</v>
      </c>
      <c r="B133" s="1" t="s">
        <v>6</v>
      </c>
      <c r="D133" s="3">
        <v>2091500</v>
      </c>
      <c r="E133" t="s">
        <v>191</v>
      </c>
      <c r="F133" t="s">
        <v>192</v>
      </c>
      <c r="G133" s="3">
        <v>18</v>
      </c>
    </row>
    <row r="134" spans="1:7" x14ac:dyDescent="0.25">
      <c r="A134" s="5">
        <v>43167</v>
      </c>
      <c r="B134" s="1" t="s">
        <v>8</v>
      </c>
      <c r="D134" s="3">
        <v>4916200</v>
      </c>
      <c r="E134" t="s">
        <v>44</v>
      </c>
      <c r="F134" t="s">
        <v>193</v>
      </c>
      <c r="G134" s="3">
        <v>80</v>
      </c>
    </row>
    <row r="135" spans="1:7" x14ac:dyDescent="0.25">
      <c r="A135" s="5">
        <v>43167</v>
      </c>
      <c r="B135" s="1" t="s">
        <v>6</v>
      </c>
      <c r="D135" s="3">
        <v>2478600</v>
      </c>
      <c r="E135" t="s">
        <v>194</v>
      </c>
      <c r="F135" t="s">
        <v>195</v>
      </c>
      <c r="G135" s="3">
        <v>36</v>
      </c>
    </row>
    <row r="136" spans="1:7" x14ac:dyDescent="0.25">
      <c r="A136" s="5">
        <v>43167</v>
      </c>
      <c r="B136" s="1" t="s">
        <v>8</v>
      </c>
      <c r="D136" s="3">
        <v>1809850</v>
      </c>
      <c r="E136" t="s">
        <v>196</v>
      </c>
      <c r="F136" t="s">
        <v>197</v>
      </c>
      <c r="G136" s="3">
        <v>36</v>
      </c>
    </row>
    <row r="137" spans="1:7" x14ac:dyDescent="0.25">
      <c r="A137" s="5">
        <v>43168</v>
      </c>
      <c r="B137" s="1" t="s">
        <v>8</v>
      </c>
      <c r="D137" s="3">
        <v>2916700</v>
      </c>
      <c r="E137" t="s">
        <v>72</v>
      </c>
      <c r="F137" t="s">
        <v>198</v>
      </c>
      <c r="G137" s="3">
        <v>36</v>
      </c>
    </row>
    <row r="138" spans="1:7" x14ac:dyDescent="0.25">
      <c r="A138" s="5">
        <v>43168</v>
      </c>
      <c r="B138" s="1" t="s">
        <v>8</v>
      </c>
      <c r="D138" s="3">
        <v>966000</v>
      </c>
      <c r="E138" t="s">
        <v>199</v>
      </c>
      <c r="F138" t="s">
        <v>200</v>
      </c>
      <c r="G138" s="3">
        <v>15</v>
      </c>
    </row>
    <row r="139" spans="1:7" x14ac:dyDescent="0.25">
      <c r="A139" s="5">
        <v>43168</v>
      </c>
      <c r="B139" s="1" t="s">
        <v>8</v>
      </c>
      <c r="D139" s="3">
        <v>1274400</v>
      </c>
      <c r="E139" t="s">
        <v>201</v>
      </c>
      <c r="F139" t="s">
        <v>202</v>
      </c>
      <c r="G139" s="3">
        <v>12</v>
      </c>
    </row>
    <row r="140" spans="1:7" x14ac:dyDescent="0.25">
      <c r="A140" s="5">
        <v>43168</v>
      </c>
      <c r="B140" s="1" t="s">
        <v>8</v>
      </c>
      <c r="D140" s="3">
        <v>498200</v>
      </c>
      <c r="E140" t="s">
        <v>52</v>
      </c>
      <c r="F140" t="s">
        <v>203</v>
      </c>
      <c r="G140" s="3">
        <v>12</v>
      </c>
    </row>
    <row r="141" spans="1:7" x14ac:dyDescent="0.25">
      <c r="A141" s="5">
        <v>43168</v>
      </c>
      <c r="B141" s="1" t="s">
        <v>8</v>
      </c>
      <c r="D141" s="3">
        <v>715200</v>
      </c>
      <c r="E141" t="s">
        <v>204</v>
      </c>
      <c r="F141" t="s">
        <v>205</v>
      </c>
      <c r="G141" s="3">
        <v>12</v>
      </c>
    </row>
    <row r="142" spans="1:7" x14ac:dyDescent="0.25">
      <c r="A142" s="5">
        <v>43168</v>
      </c>
      <c r="B142" s="1" t="s">
        <v>8</v>
      </c>
      <c r="D142" s="3">
        <v>2316600</v>
      </c>
      <c r="E142" t="s">
        <v>91</v>
      </c>
      <c r="F142" t="s">
        <v>206</v>
      </c>
      <c r="G142" s="3">
        <v>36</v>
      </c>
    </row>
    <row r="143" spans="1:7" x14ac:dyDescent="0.25">
      <c r="A143" s="5">
        <v>43168</v>
      </c>
      <c r="B143" s="1" t="s">
        <v>8</v>
      </c>
      <c r="D143" s="3">
        <v>1093600</v>
      </c>
      <c r="E143" t="s">
        <v>103</v>
      </c>
      <c r="F143" t="s">
        <v>207</v>
      </c>
      <c r="G143" s="3">
        <v>16</v>
      </c>
    </row>
    <row r="144" spans="1:7" x14ac:dyDescent="0.25">
      <c r="A144" s="43">
        <v>43168</v>
      </c>
      <c r="B144" s="38" t="s">
        <v>8</v>
      </c>
      <c r="D144" s="44">
        <v>1230900</v>
      </c>
      <c r="E144" s="40" t="s">
        <v>208</v>
      </c>
      <c r="F144" t="s">
        <v>209</v>
      </c>
      <c r="G144" s="3">
        <f>1+4+1+2</f>
        <v>8</v>
      </c>
    </row>
    <row r="145" spans="1:7" x14ac:dyDescent="0.25">
      <c r="A145" s="43"/>
      <c r="B145" s="38"/>
      <c r="D145" s="44"/>
      <c r="E145" s="40"/>
      <c r="F145" t="s">
        <v>210</v>
      </c>
      <c r="G145" s="3">
        <f>4+4+4+6</f>
        <v>18</v>
      </c>
    </row>
    <row r="146" spans="1:7" x14ac:dyDescent="0.25">
      <c r="A146" s="5">
        <v>43168</v>
      </c>
      <c r="B146" s="1" t="s">
        <v>8</v>
      </c>
      <c r="D146" s="3">
        <v>1119450</v>
      </c>
      <c r="E146" t="s">
        <v>211</v>
      </c>
      <c r="F146" t="s">
        <v>212</v>
      </c>
      <c r="G146" s="3">
        <v>17</v>
      </c>
    </row>
    <row r="147" spans="1:7" x14ac:dyDescent="0.25">
      <c r="A147" s="5">
        <v>43168</v>
      </c>
      <c r="B147" s="1" t="s">
        <v>8</v>
      </c>
      <c r="D147" s="3">
        <v>649600</v>
      </c>
      <c r="E147" t="s">
        <v>46</v>
      </c>
      <c r="F147" t="s">
        <v>83</v>
      </c>
      <c r="G147" s="3">
        <v>8</v>
      </c>
    </row>
    <row r="148" spans="1:7" x14ac:dyDescent="0.25">
      <c r="A148" s="41">
        <v>43168</v>
      </c>
      <c r="B148" s="38" t="s">
        <v>8</v>
      </c>
      <c r="D148" s="39">
        <v>1074000</v>
      </c>
      <c r="E148" s="40" t="s">
        <v>48</v>
      </c>
      <c r="F148" t="s">
        <v>213</v>
      </c>
      <c r="G148" s="3">
        <v>12</v>
      </c>
    </row>
    <row r="149" spans="1:7" x14ac:dyDescent="0.25">
      <c r="A149" s="41"/>
      <c r="B149" s="38"/>
      <c r="D149" s="39"/>
      <c r="E149" s="40"/>
      <c r="F149" t="s">
        <v>214</v>
      </c>
      <c r="G149" s="3">
        <v>13</v>
      </c>
    </row>
    <row r="150" spans="1:7" x14ac:dyDescent="0.25">
      <c r="A150" s="5">
        <v>43168</v>
      </c>
      <c r="B150" s="1" t="s">
        <v>6</v>
      </c>
      <c r="D150" s="3">
        <v>2290000</v>
      </c>
      <c r="E150" t="s">
        <v>215</v>
      </c>
      <c r="F150" t="s">
        <v>216</v>
      </c>
      <c r="G150" s="3">
        <v>100</v>
      </c>
    </row>
    <row r="151" spans="1:7" x14ac:dyDescent="0.25">
      <c r="A151" s="5">
        <v>43168</v>
      </c>
      <c r="B151" s="1" t="s">
        <v>6</v>
      </c>
      <c r="D151" s="3">
        <v>2544150</v>
      </c>
      <c r="E151" t="s">
        <v>217</v>
      </c>
      <c r="F151" t="s">
        <v>218</v>
      </c>
      <c r="G151" s="3">
        <v>31</v>
      </c>
    </row>
    <row r="152" spans="1:7" x14ac:dyDescent="0.25">
      <c r="A152" s="5">
        <v>43168</v>
      </c>
      <c r="B152" s="1" t="s">
        <v>6</v>
      </c>
      <c r="D152" s="3">
        <v>781200</v>
      </c>
      <c r="E152" t="s">
        <v>99</v>
      </c>
      <c r="F152" t="s">
        <v>122</v>
      </c>
      <c r="G152" s="3">
        <v>9</v>
      </c>
    </row>
    <row r="153" spans="1:7" x14ac:dyDescent="0.25">
      <c r="A153" s="5">
        <v>43168</v>
      </c>
      <c r="B153" s="1" t="s">
        <v>8</v>
      </c>
      <c r="D153" s="3">
        <v>1327800</v>
      </c>
      <c r="E153" t="s">
        <v>219</v>
      </c>
      <c r="F153" t="s">
        <v>220</v>
      </c>
      <c r="G153" s="3">
        <v>12</v>
      </c>
    </row>
    <row r="154" spans="1:7" x14ac:dyDescent="0.25">
      <c r="A154" s="5">
        <v>43168</v>
      </c>
      <c r="B154" s="1" t="s">
        <v>6</v>
      </c>
      <c r="D154" s="3">
        <v>1732700</v>
      </c>
      <c r="E154" t="s">
        <v>221</v>
      </c>
      <c r="F154" t="s">
        <v>222</v>
      </c>
      <c r="G154" s="3">
        <v>30</v>
      </c>
    </row>
    <row r="155" spans="1:7" x14ac:dyDescent="0.25">
      <c r="A155" s="5">
        <v>43169</v>
      </c>
      <c r="B155" s="1" t="s">
        <v>6</v>
      </c>
      <c r="D155" s="3">
        <v>854400</v>
      </c>
      <c r="E155" t="s">
        <v>55</v>
      </c>
      <c r="F155" t="s">
        <v>223</v>
      </c>
      <c r="G155" s="3">
        <v>12</v>
      </c>
    </row>
    <row r="156" spans="1:7" x14ac:dyDescent="0.25">
      <c r="A156" s="41">
        <v>43169</v>
      </c>
      <c r="B156" s="38" t="s">
        <v>8</v>
      </c>
      <c r="D156" s="44">
        <v>14335000</v>
      </c>
      <c r="E156" s="40" t="s">
        <v>63</v>
      </c>
      <c r="F156" t="s">
        <v>224</v>
      </c>
      <c r="G156" s="3">
        <v>1150</v>
      </c>
    </row>
    <row r="157" spans="1:7" x14ac:dyDescent="0.25">
      <c r="A157" s="41"/>
      <c r="B157" s="38"/>
      <c r="D157" s="44"/>
      <c r="E157" s="40"/>
      <c r="F157" t="s">
        <v>225</v>
      </c>
      <c r="G157" s="3">
        <v>1050</v>
      </c>
    </row>
    <row r="158" spans="1:7" x14ac:dyDescent="0.25">
      <c r="A158" s="41"/>
      <c r="B158" s="38"/>
      <c r="D158" s="44"/>
      <c r="E158" s="40"/>
      <c r="F158" t="s">
        <v>226</v>
      </c>
      <c r="G158" s="3">
        <v>1000</v>
      </c>
    </row>
    <row r="159" spans="1:7" x14ac:dyDescent="0.25">
      <c r="A159" s="5">
        <v>43169</v>
      </c>
      <c r="B159" s="1" t="s">
        <v>8</v>
      </c>
      <c r="D159" s="3">
        <v>1981000</v>
      </c>
      <c r="E159" t="s">
        <v>153</v>
      </c>
      <c r="F159" t="s">
        <v>293</v>
      </c>
      <c r="G159" s="3">
        <v>2830</v>
      </c>
    </row>
    <row r="160" spans="1:7" x14ac:dyDescent="0.25">
      <c r="A160" s="5">
        <v>43169</v>
      </c>
      <c r="B160" s="1" t="s">
        <v>8</v>
      </c>
      <c r="D160" s="3">
        <v>2497200</v>
      </c>
      <c r="E160" t="s">
        <v>91</v>
      </c>
      <c r="F160" t="s">
        <v>227</v>
      </c>
      <c r="G160" s="3">
        <v>36</v>
      </c>
    </row>
    <row r="161" spans="1:7" x14ac:dyDescent="0.25">
      <c r="A161" s="5">
        <v>43169</v>
      </c>
      <c r="B161" s="1" t="s">
        <v>6</v>
      </c>
      <c r="D161" s="3">
        <v>1117000</v>
      </c>
      <c r="E161" t="s">
        <v>51</v>
      </c>
      <c r="F161" t="s">
        <v>34</v>
      </c>
      <c r="G161" s="3">
        <v>20</v>
      </c>
    </row>
    <row r="162" spans="1:7" x14ac:dyDescent="0.25">
      <c r="A162" s="5">
        <v>43169</v>
      </c>
      <c r="B162" s="1" t="s">
        <v>8</v>
      </c>
      <c r="D162" s="3">
        <v>2239200</v>
      </c>
      <c r="E162" t="s">
        <v>60</v>
      </c>
      <c r="F162" t="s">
        <v>61</v>
      </c>
      <c r="G162" s="3">
        <v>36</v>
      </c>
    </row>
    <row r="163" spans="1:7" x14ac:dyDescent="0.25">
      <c r="A163" s="5">
        <v>43169</v>
      </c>
      <c r="B163" s="6" t="s">
        <v>8</v>
      </c>
      <c r="D163" s="7">
        <v>733450</v>
      </c>
      <c r="E163" t="s">
        <v>47</v>
      </c>
      <c r="F163" t="s">
        <v>18</v>
      </c>
      <c r="G163" s="3">
        <v>13</v>
      </c>
    </row>
    <row r="164" spans="1:7" x14ac:dyDescent="0.25">
      <c r="A164" s="41">
        <v>43169</v>
      </c>
      <c r="B164" s="38" t="s">
        <v>8</v>
      </c>
      <c r="D164" s="39">
        <v>3581200</v>
      </c>
      <c r="E164" s="40" t="s">
        <v>116</v>
      </c>
      <c r="F164" t="s">
        <v>117</v>
      </c>
      <c r="G164" s="3">
        <v>12</v>
      </c>
    </row>
    <row r="165" spans="1:7" x14ac:dyDescent="0.25">
      <c r="A165" s="41"/>
      <c r="B165" s="38"/>
      <c r="D165" s="39"/>
      <c r="E165" s="40"/>
      <c r="F165" t="s">
        <v>118</v>
      </c>
      <c r="G165" s="3">
        <v>6</v>
      </c>
    </row>
    <row r="166" spans="1:7" x14ac:dyDescent="0.25">
      <c r="A166" s="41">
        <v>43169</v>
      </c>
      <c r="B166" s="38" t="s">
        <v>8</v>
      </c>
      <c r="D166" s="39">
        <v>3040300</v>
      </c>
      <c r="E166" s="40" t="s">
        <v>80</v>
      </c>
      <c r="F166" t="s">
        <v>228</v>
      </c>
      <c r="G166" s="3">
        <f>4+18+7+3</f>
        <v>32</v>
      </c>
    </row>
    <row r="167" spans="1:7" x14ac:dyDescent="0.25">
      <c r="A167" s="41"/>
      <c r="B167" s="38"/>
      <c r="D167" s="39"/>
      <c r="E167" s="40"/>
      <c r="F167" t="s">
        <v>229</v>
      </c>
      <c r="G167" s="3">
        <f>5+7</f>
        <v>12</v>
      </c>
    </row>
    <row r="168" spans="1:7" x14ac:dyDescent="0.25">
      <c r="A168" s="5">
        <v>43169</v>
      </c>
      <c r="B168" s="1" t="s">
        <v>6</v>
      </c>
      <c r="D168" s="3">
        <v>799200</v>
      </c>
      <c r="E168" t="s">
        <v>57</v>
      </c>
      <c r="F168" t="s">
        <v>230</v>
      </c>
      <c r="G168" s="3">
        <v>36</v>
      </c>
    </row>
    <row r="169" spans="1:7" x14ac:dyDescent="0.25">
      <c r="A169" s="5">
        <v>43169</v>
      </c>
      <c r="B169" s="1" t="s">
        <v>8</v>
      </c>
      <c r="D169" s="3">
        <v>1136400</v>
      </c>
      <c r="E169" t="s">
        <v>46</v>
      </c>
      <c r="F169" t="s">
        <v>83</v>
      </c>
      <c r="G169" s="3">
        <v>14</v>
      </c>
    </row>
    <row r="170" spans="1:7" x14ac:dyDescent="0.25">
      <c r="A170" s="5">
        <v>43169</v>
      </c>
      <c r="B170" s="1" t="s">
        <v>8</v>
      </c>
      <c r="D170" s="3">
        <v>8828100</v>
      </c>
      <c r="E170" t="s">
        <v>231</v>
      </c>
      <c r="F170" t="s">
        <v>232</v>
      </c>
      <c r="G170" s="3">
        <v>94</v>
      </c>
    </row>
    <row r="171" spans="1:7" x14ac:dyDescent="0.25">
      <c r="A171" s="41">
        <v>43169</v>
      </c>
      <c r="B171" s="38" t="s">
        <v>8</v>
      </c>
      <c r="D171" s="39">
        <v>1845200</v>
      </c>
      <c r="E171" s="40" t="s">
        <v>85</v>
      </c>
      <c r="F171" t="s">
        <v>166</v>
      </c>
      <c r="G171" s="3">
        <f>6+8</f>
        <v>14</v>
      </c>
    </row>
    <row r="172" spans="1:7" x14ac:dyDescent="0.25">
      <c r="A172" s="41"/>
      <c r="B172" s="38"/>
      <c r="D172" s="39"/>
      <c r="E172" s="40"/>
      <c r="F172" t="s">
        <v>233</v>
      </c>
      <c r="G172" s="3">
        <f>2+6+6+4</f>
        <v>18</v>
      </c>
    </row>
    <row r="173" spans="1:7" x14ac:dyDescent="0.25">
      <c r="A173" s="5">
        <v>43169</v>
      </c>
      <c r="B173" s="1" t="s">
        <v>8</v>
      </c>
      <c r="D173" s="3">
        <v>756700</v>
      </c>
      <c r="E173" t="s">
        <v>78</v>
      </c>
      <c r="F173" t="s">
        <v>234</v>
      </c>
      <c r="G173" s="3">
        <v>12</v>
      </c>
    </row>
    <row r="174" spans="1:7" x14ac:dyDescent="0.25">
      <c r="A174" s="5">
        <v>43169</v>
      </c>
      <c r="B174" s="1" t="s">
        <v>8</v>
      </c>
      <c r="D174" s="3">
        <v>4260000</v>
      </c>
      <c r="E174" t="s">
        <v>235</v>
      </c>
      <c r="F174" t="s">
        <v>236</v>
      </c>
      <c r="G174" s="3">
        <v>60</v>
      </c>
    </row>
    <row r="175" spans="1:7" x14ac:dyDescent="0.25">
      <c r="A175" s="5">
        <v>43169</v>
      </c>
      <c r="B175" s="1" t="s">
        <v>8</v>
      </c>
      <c r="D175" s="3">
        <v>910800</v>
      </c>
      <c r="E175" t="s">
        <v>89</v>
      </c>
      <c r="F175" t="s">
        <v>237</v>
      </c>
      <c r="G175" s="3">
        <v>36</v>
      </c>
    </row>
    <row r="176" spans="1:7" x14ac:dyDescent="0.25">
      <c r="A176" s="5">
        <v>43169</v>
      </c>
      <c r="B176" s="1" t="s">
        <v>8</v>
      </c>
      <c r="D176" s="3">
        <v>4574400</v>
      </c>
      <c r="E176" t="s">
        <v>72</v>
      </c>
      <c r="F176" t="s">
        <v>238</v>
      </c>
      <c r="G176" s="3">
        <v>60</v>
      </c>
    </row>
    <row r="177" spans="1:7" x14ac:dyDescent="0.25">
      <c r="A177" s="41">
        <v>43169</v>
      </c>
      <c r="B177" s="38" t="s">
        <v>8</v>
      </c>
      <c r="D177" s="39">
        <v>4492550</v>
      </c>
      <c r="E177" s="40" t="s">
        <v>127</v>
      </c>
      <c r="F177" t="s">
        <v>129</v>
      </c>
      <c r="G177" s="3">
        <f>15+16+15+15</f>
        <v>61</v>
      </c>
    </row>
    <row r="178" spans="1:7" x14ac:dyDescent="0.25">
      <c r="A178" s="41"/>
      <c r="B178" s="38"/>
      <c r="D178" s="39"/>
      <c r="E178" s="40"/>
      <c r="F178" t="s">
        <v>239</v>
      </c>
      <c r="G178" s="3">
        <f>5+10+5</f>
        <v>20</v>
      </c>
    </row>
    <row r="179" spans="1:7" x14ac:dyDescent="0.25">
      <c r="A179" s="5">
        <v>43169</v>
      </c>
      <c r="B179" s="1" t="s">
        <v>8</v>
      </c>
      <c r="D179" s="3">
        <v>852000</v>
      </c>
      <c r="E179" t="s">
        <v>123</v>
      </c>
      <c r="F179" t="s">
        <v>240</v>
      </c>
      <c r="G179" s="3">
        <v>24</v>
      </c>
    </row>
    <row r="180" spans="1:7" x14ac:dyDescent="0.25">
      <c r="A180" s="5">
        <v>43171</v>
      </c>
      <c r="B180" s="1" t="s">
        <v>8</v>
      </c>
      <c r="D180" s="3">
        <v>1175400</v>
      </c>
      <c r="E180" t="s">
        <v>134</v>
      </c>
      <c r="F180" t="s">
        <v>241</v>
      </c>
      <c r="G180" s="3">
        <v>20</v>
      </c>
    </row>
    <row r="181" spans="1:7" x14ac:dyDescent="0.25">
      <c r="A181" s="41">
        <v>43171</v>
      </c>
      <c r="B181" s="38" t="s">
        <v>8</v>
      </c>
      <c r="D181" s="39">
        <v>1215200</v>
      </c>
      <c r="E181" s="40" t="s">
        <v>158</v>
      </c>
      <c r="F181" t="s">
        <v>242</v>
      </c>
      <c r="G181" s="3">
        <f>4+2+6</f>
        <v>12</v>
      </c>
    </row>
    <row r="182" spans="1:7" x14ac:dyDescent="0.25">
      <c r="A182" s="41"/>
      <c r="B182" s="38"/>
      <c r="D182" s="39"/>
      <c r="E182" s="40"/>
      <c r="F182" t="s">
        <v>160</v>
      </c>
      <c r="G182" s="3">
        <f>5+3</f>
        <v>8</v>
      </c>
    </row>
    <row r="183" spans="1:7" x14ac:dyDescent="0.25">
      <c r="A183" s="5">
        <v>43171</v>
      </c>
      <c r="B183" s="1" t="s">
        <v>8</v>
      </c>
      <c r="D183" s="3">
        <v>835200</v>
      </c>
      <c r="E183" t="s">
        <v>243</v>
      </c>
      <c r="F183" t="s">
        <v>244</v>
      </c>
      <c r="G183" s="3">
        <v>36</v>
      </c>
    </row>
    <row r="184" spans="1:7" x14ac:dyDescent="0.25">
      <c r="A184" s="5">
        <v>43171</v>
      </c>
      <c r="B184" s="1" t="s">
        <v>8</v>
      </c>
      <c r="D184" s="3">
        <v>844800</v>
      </c>
      <c r="E184" t="s">
        <v>68</v>
      </c>
      <c r="F184" t="s">
        <v>245</v>
      </c>
      <c r="G184" s="3">
        <v>12</v>
      </c>
    </row>
    <row r="185" spans="1:7" x14ac:dyDescent="0.25">
      <c r="A185" s="5">
        <v>43171</v>
      </c>
      <c r="B185" s="1" t="s">
        <v>8</v>
      </c>
      <c r="D185" s="3">
        <v>3880000</v>
      </c>
      <c r="E185" t="s">
        <v>91</v>
      </c>
      <c r="F185" t="s">
        <v>246</v>
      </c>
      <c r="G185" s="3">
        <v>60</v>
      </c>
    </row>
    <row r="186" spans="1:7" x14ac:dyDescent="0.25">
      <c r="A186" s="41">
        <v>43171</v>
      </c>
      <c r="B186" s="38" t="s">
        <v>8</v>
      </c>
      <c r="D186" s="39">
        <v>2204500</v>
      </c>
      <c r="E186" s="40" t="s">
        <v>196</v>
      </c>
      <c r="F186" t="s">
        <v>247</v>
      </c>
      <c r="G186" s="3">
        <f>12+10</f>
        <v>22</v>
      </c>
    </row>
    <row r="187" spans="1:7" x14ac:dyDescent="0.25">
      <c r="A187" s="41"/>
      <c r="B187" s="38"/>
      <c r="D187" s="39"/>
      <c r="E187" s="40"/>
      <c r="F187" t="s">
        <v>248</v>
      </c>
      <c r="G187" s="3">
        <v>3</v>
      </c>
    </row>
    <row r="188" spans="1:7" x14ac:dyDescent="0.25">
      <c r="A188" s="5">
        <v>43171</v>
      </c>
      <c r="B188" s="1" t="s">
        <v>8</v>
      </c>
      <c r="D188" s="3">
        <v>333400</v>
      </c>
      <c r="E188" t="s">
        <v>249</v>
      </c>
      <c r="F188" t="s">
        <v>250</v>
      </c>
      <c r="G188" s="3">
        <v>4</v>
      </c>
    </row>
    <row r="189" spans="1:7" x14ac:dyDescent="0.25">
      <c r="A189" s="5">
        <v>43171</v>
      </c>
      <c r="B189" s="1" t="s">
        <v>8</v>
      </c>
      <c r="D189" s="3">
        <v>1664150</v>
      </c>
      <c r="E189" t="s">
        <v>80</v>
      </c>
      <c r="F189" t="s">
        <v>251</v>
      </c>
      <c r="G189" s="3">
        <v>29</v>
      </c>
    </row>
    <row r="190" spans="1:7" x14ac:dyDescent="0.25">
      <c r="A190" s="5">
        <v>43171</v>
      </c>
      <c r="B190" s="1" t="s">
        <v>8</v>
      </c>
      <c r="D190" s="3">
        <v>1550300</v>
      </c>
      <c r="E190" t="s">
        <v>252</v>
      </c>
      <c r="F190" t="s">
        <v>253</v>
      </c>
      <c r="G190" s="3">
        <v>34</v>
      </c>
    </row>
    <row r="191" spans="1:7" x14ac:dyDescent="0.25">
      <c r="A191" s="5">
        <v>43171</v>
      </c>
      <c r="B191" s="1" t="s">
        <v>8</v>
      </c>
      <c r="D191" s="3">
        <v>1643250</v>
      </c>
      <c r="E191" t="s">
        <v>254</v>
      </c>
      <c r="F191" t="s">
        <v>255</v>
      </c>
      <c r="G191" s="3">
        <v>33</v>
      </c>
    </row>
    <row r="192" spans="1:7" x14ac:dyDescent="0.25">
      <c r="A192" s="41">
        <v>43171</v>
      </c>
      <c r="B192" s="38" t="s">
        <v>8</v>
      </c>
      <c r="D192" s="39">
        <v>3051900</v>
      </c>
      <c r="E192" s="40" t="s">
        <v>256</v>
      </c>
      <c r="F192" t="s">
        <v>257</v>
      </c>
      <c r="G192" s="3">
        <v>33</v>
      </c>
    </row>
    <row r="193" spans="1:7" x14ac:dyDescent="0.25">
      <c r="A193" s="41"/>
      <c r="B193" s="38"/>
      <c r="D193" s="39"/>
      <c r="E193" s="40"/>
      <c r="F193" t="s">
        <v>258</v>
      </c>
      <c r="G193" s="3">
        <v>36</v>
      </c>
    </row>
    <row r="194" spans="1:7" x14ac:dyDescent="0.25">
      <c r="A194" s="41">
        <v>43171</v>
      </c>
      <c r="B194" s="38" t="s">
        <v>8</v>
      </c>
      <c r="D194" s="39">
        <v>3969000</v>
      </c>
      <c r="E194" s="40" t="s">
        <v>72</v>
      </c>
      <c r="F194" t="s">
        <v>259</v>
      </c>
      <c r="G194" s="3">
        <v>12</v>
      </c>
    </row>
    <row r="195" spans="1:7" x14ac:dyDescent="0.25">
      <c r="A195" s="41"/>
      <c r="B195" s="38"/>
      <c r="D195" s="39"/>
      <c r="E195" s="40"/>
      <c r="F195" t="s">
        <v>260</v>
      </c>
      <c r="G195" s="3">
        <v>44</v>
      </c>
    </row>
    <row r="196" spans="1:7" x14ac:dyDescent="0.25">
      <c r="A196" s="5">
        <v>43171</v>
      </c>
      <c r="B196" s="1" t="s">
        <v>8</v>
      </c>
      <c r="D196" s="3">
        <v>556600</v>
      </c>
      <c r="E196" t="s">
        <v>261</v>
      </c>
      <c r="F196" t="s">
        <v>262</v>
      </c>
      <c r="G196" s="3">
        <v>12</v>
      </c>
    </row>
    <row r="197" spans="1:7" x14ac:dyDescent="0.25">
      <c r="A197" s="5">
        <v>43171</v>
      </c>
      <c r="B197" s="1" t="s">
        <v>8</v>
      </c>
      <c r="D197" s="3">
        <v>856000</v>
      </c>
      <c r="E197" t="s">
        <v>263</v>
      </c>
      <c r="F197" t="s">
        <v>264</v>
      </c>
      <c r="G197" s="3">
        <v>12</v>
      </c>
    </row>
    <row r="198" spans="1:7" x14ac:dyDescent="0.25">
      <c r="A198" s="5">
        <v>43171</v>
      </c>
      <c r="B198" s="1" t="s">
        <v>8</v>
      </c>
      <c r="D198" s="3">
        <v>835200</v>
      </c>
      <c r="E198" t="s">
        <v>265</v>
      </c>
      <c r="F198" t="s">
        <v>266</v>
      </c>
      <c r="G198" s="3">
        <v>12</v>
      </c>
    </row>
    <row r="199" spans="1:7" x14ac:dyDescent="0.25">
      <c r="A199" s="5">
        <v>43171</v>
      </c>
      <c r="B199" s="1" t="s">
        <v>8</v>
      </c>
      <c r="D199" s="3">
        <v>1351000</v>
      </c>
      <c r="E199" t="s">
        <v>42</v>
      </c>
      <c r="F199" t="s">
        <v>267</v>
      </c>
      <c r="G199" s="3">
        <v>42</v>
      </c>
    </row>
    <row r="200" spans="1:7" x14ac:dyDescent="0.25">
      <c r="A200" s="41">
        <v>43171</v>
      </c>
      <c r="B200" s="38" t="s">
        <v>8</v>
      </c>
      <c r="D200" s="39">
        <v>27762250</v>
      </c>
      <c r="E200" s="40" t="s">
        <v>50</v>
      </c>
      <c r="F200" t="s">
        <v>268</v>
      </c>
      <c r="G200" s="3">
        <v>24</v>
      </c>
    </row>
    <row r="201" spans="1:7" x14ac:dyDescent="0.25">
      <c r="A201" s="41"/>
      <c r="B201" s="38"/>
      <c r="D201" s="39"/>
      <c r="E201" s="40"/>
      <c r="F201" t="s">
        <v>113</v>
      </c>
      <c r="G201" s="3">
        <f>44+50+24</f>
        <v>118</v>
      </c>
    </row>
    <row r="202" spans="1:7" x14ac:dyDescent="0.25">
      <c r="A202" s="41"/>
      <c r="B202" s="38"/>
      <c r="D202" s="39"/>
      <c r="E202" s="40"/>
      <c r="F202" t="s">
        <v>24</v>
      </c>
      <c r="G202" s="3">
        <f>12+12+12</f>
        <v>36</v>
      </c>
    </row>
    <row r="203" spans="1:7" x14ac:dyDescent="0.25">
      <c r="A203" s="41"/>
      <c r="B203" s="38"/>
      <c r="D203" s="39"/>
      <c r="E203" s="40"/>
      <c r="F203" t="s">
        <v>269</v>
      </c>
      <c r="G203" s="3">
        <f>12+12+7+12</f>
        <v>43</v>
      </c>
    </row>
    <row r="204" spans="1:7" x14ac:dyDescent="0.25">
      <c r="A204" s="41"/>
      <c r="B204" s="38"/>
      <c r="D204" s="39"/>
      <c r="E204" s="40"/>
      <c r="F204" t="s">
        <v>270</v>
      </c>
      <c r="G204" s="3">
        <f>12+12+12</f>
        <v>36</v>
      </c>
    </row>
    <row r="205" spans="1:7" x14ac:dyDescent="0.25">
      <c r="A205" s="41"/>
      <c r="B205" s="38"/>
      <c r="D205" s="39"/>
      <c r="E205" s="40"/>
      <c r="F205" t="s">
        <v>29</v>
      </c>
      <c r="G205" s="3">
        <f>18+16</f>
        <v>34</v>
      </c>
    </row>
    <row r="206" spans="1:7" x14ac:dyDescent="0.25">
      <c r="A206" s="41"/>
      <c r="B206" s="38"/>
      <c r="D206" s="39"/>
      <c r="E206" s="40"/>
      <c r="F206" t="s">
        <v>30</v>
      </c>
      <c r="G206" s="3">
        <v>12</v>
      </c>
    </row>
    <row r="207" spans="1:7" x14ac:dyDescent="0.25">
      <c r="A207" s="41"/>
      <c r="B207" s="38"/>
      <c r="D207" s="39"/>
      <c r="E207" s="40"/>
      <c r="F207" t="s">
        <v>33</v>
      </c>
      <c r="G207" s="3">
        <f>7+8+8</f>
        <v>23</v>
      </c>
    </row>
    <row r="208" spans="1:7" x14ac:dyDescent="0.25">
      <c r="A208" s="5">
        <v>43171</v>
      </c>
      <c r="B208" s="1" t="s">
        <v>6</v>
      </c>
      <c r="D208" s="3">
        <v>842400</v>
      </c>
      <c r="E208" t="s">
        <v>215</v>
      </c>
      <c r="F208" t="s">
        <v>271</v>
      </c>
      <c r="G208" s="3">
        <v>36</v>
      </c>
    </row>
    <row r="209" spans="1:7" x14ac:dyDescent="0.25">
      <c r="A209" s="5">
        <v>43171</v>
      </c>
      <c r="B209" s="1" t="s">
        <v>8</v>
      </c>
      <c r="D209" s="3">
        <v>1170000</v>
      </c>
      <c r="E209" t="s">
        <v>93</v>
      </c>
      <c r="F209" t="s">
        <v>171</v>
      </c>
      <c r="G209" s="3">
        <v>24</v>
      </c>
    </row>
    <row r="210" spans="1:7" x14ac:dyDescent="0.25">
      <c r="A210" s="5">
        <v>43171</v>
      </c>
      <c r="B210" s="1" t="s">
        <v>8</v>
      </c>
      <c r="D210" s="3">
        <v>824400</v>
      </c>
      <c r="E210" t="s">
        <v>272</v>
      </c>
      <c r="F210" t="s">
        <v>273</v>
      </c>
      <c r="G210" s="3">
        <v>36</v>
      </c>
    </row>
    <row r="211" spans="1:7" x14ac:dyDescent="0.25">
      <c r="A211" s="5">
        <v>43171</v>
      </c>
      <c r="B211" s="1" t="s">
        <v>8</v>
      </c>
      <c r="D211" s="3">
        <v>1754500</v>
      </c>
      <c r="E211" t="s">
        <v>274</v>
      </c>
      <c r="F211" t="s">
        <v>275</v>
      </c>
      <c r="G211" s="3">
        <v>30</v>
      </c>
    </row>
    <row r="212" spans="1:7" x14ac:dyDescent="0.25">
      <c r="A212" s="5">
        <v>43171</v>
      </c>
      <c r="B212" s="1" t="s">
        <v>6</v>
      </c>
      <c r="D212" s="3">
        <v>493850</v>
      </c>
      <c r="E212" t="s">
        <v>125</v>
      </c>
      <c r="F212" t="s">
        <v>126</v>
      </c>
      <c r="G212" s="3">
        <v>11</v>
      </c>
    </row>
    <row r="213" spans="1:7" x14ac:dyDescent="0.25">
      <c r="A213" s="41">
        <v>43171</v>
      </c>
      <c r="B213" s="38" t="s">
        <v>8</v>
      </c>
      <c r="D213" s="39">
        <v>4511150</v>
      </c>
      <c r="E213" s="40" t="s">
        <v>85</v>
      </c>
      <c r="F213" t="s">
        <v>276</v>
      </c>
      <c r="G213" s="3">
        <f>2+7+10+7+2</f>
        <v>28</v>
      </c>
    </row>
    <row r="214" spans="1:7" x14ac:dyDescent="0.25">
      <c r="A214" s="41"/>
      <c r="B214" s="38"/>
      <c r="D214" s="39"/>
      <c r="E214" s="40"/>
      <c r="F214" t="s">
        <v>277</v>
      </c>
      <c r="G214" s="3">
        <f>6+6</f>
        <v>12</v>
      </c>
    </row>
    <row r="215" spans="1:7" x14ac:dyDescent="0.25">
      <c r="A215" s="41"/>
      <c r="B215" s="38"/>
      <c r="D215" s="39"/>
      <c r="E215" s="40"/>
      <c r="F215" t="s">
        <v>166</v>
      </c>
      <c r="G215" s="3">
        <v>10</v>
      </c>
    </row>
    <row r="216" spans="1:7" x14ac:dyDescent="0.25">
      <c r="A216" s="41"/>
      <c r="B216" s="38"/>
      <c r="D216" s="39"/>
      <c r="E216" s="40"/>
      <c r="F216" t="s">
        <v>278</v>
      </c>
      <c r="G216" s="3">
        <f>6+7+8+7</f>
        <v>28</v>
      </c>
    </row>
    <row r="217" spans="1:7" x14ac:dyDescent="0.25">
      <c r="A217" s="5">
        <v>2</v>
      </c>
      <c r="B217" s="1" t="s">
        <v>8</v>
      </c>
      <c r="D217" s="3">
        <v>849700</v>
      </c>
      <c r="E217" t="s">
        <v>279</v>
      </c>
      <c r="F217" t="s">
        <v>280</v>
      </c>
      <c r="G217" s="3">
        <v>14</v>
      </c>
    </row>
    <row r="218" spans="1:7" x14ac:dyDescent="0.25">
      <c r="A218" s="41">
        <v>43172</v>
      </c>
      <c r="B218" s="38" t="s">
        <v>8</v>
      </c>
      <c r="D218" s="39">
        <v>14992700</v>
      </c>
      <c r="E218" s="40" t="s">
        <v>44</v>
      </c>
      <c r="F218" t="s">
        <v>281</v>
      </c>
      <c r="G218" s="3">
        <v>83</v>
      </c>
    </row>
    <row r="219" spans="1:7" x14ac:dyDescent="0.25">
      <c r="A219" s="41"/>
      <c r="B219" s="38"/>
      <c r="D219" s="39"/>
      <c r="E219" s="40"/>
      <c r="F219" t="s">
        <v>282</v>
      </c>
      <c r="G219" s="3">
        <v>1</v>
      </c>
    </row>
    <row r="220" spans="1:7" x14ac:dyDescent="0.25">
      <c r="A220" s="41"/>
      <c r="B220" s="38"/>
      <c r="D220" s="39"/>
      <c r="E220" s="40"/>
      <c r="F220" t="s">
        <v>283</v>
      </c>
      <c r="G220" s="3">
        <v>1</v>
      </c>
    </row>
    <row r="221" spans="1:7" x14ac:dyDescent="0.25">
      <c r="A221" s="41"/>
      <c r="B221" s="38"/>
      <c r="D221" s="39"/>
      <c r="E221" s="40"/>
      <c r="F221" t="s">
        <v>284</v>
      </c>
      <c r="G221" s="3">
        <v>1</v>
      </c>
    </row>
    <row r="222" spans="1:7" x14ac:dyDescent="0.25">
      <c r="A222" s="41"/>
      <c r="B222" s="38"/>
      <c r="D222" s="39"/>
      <c r="E222" s="40"/>
      <c r="F222" t="s">
        <v>13</v>
      </c>
      <c r="G222" s="3">
        <v>40</v>
      </c>
    </row>
    <row r="223" spans="1:7" x14ac:dyDescent="0.25">
      <c r="A223" s="41"/>
      <c r="B223" s="38"/>
      <c r="D223" s="39"/>
      <c r="E223" s="40"/>
      <c r="F223" t="s">
        <v>14</v>
      </c>
      <c r="G223" s="3">
        <v>42</v>
      </c>
    </row>
    <row r="224" spans="1:7" x14ac:dyDescent="0.25">
      <c r="A224" s="41"/>
      <c r="B224" s="38"/>
      <c r="D224" s="39"/>
      <c r="E224" s="40"/>
      <c r="F224" t="s">
        <v>285</v>
      </c>
      <c r="G224" s="3">
        <v>60</v>
      </c>
    </row>
    <row r="225" spans="1:7" x14ac:dyDescent="0.25">
      <c r="A225" s="41"/>
      <c r="B225" s="38"/>
      <c r="D225" s="39"/>
      <c r="E225" s="40"/>
      <c r="F225" t="s">
        <v>286</v>
      </c>
      <c r="G225" s="3">
        <v>1</v>
      </c>
    </row>
    <row r="226" spans="1:7" x14ac:dyDescent="0.25">
      <c r="A226" s="5">
        <v>43172</v>
      </c>
      <c r="B226" s="1" t="s">
        <v>8</v>
      </c>
      <c r="D226" s="3">
        <v>495000</v>
      </c>
      <c r="E226" t="s">
        <v>287</v>
      </c>
      <c r="F226" t="s">
        <v>288</v>
      </c>
      <c r="G226" s="3">
        <v>12</v>
      </c>
    </row>
    <row r="227" spans="1:7" x14ac:dyDescent="0.25">
      <c r="A227" s="5">
        <v>43172</v>
      </c>
      <c r="B227" s="1" t="s">
        <v>8</v>
      </c>
      <c r="D227" s="3">
        <v>500000</v>
      </c>
      <c r="E227" t="s">
        <v>289</v>
      </c>
      <c r="F227" t="s">
        <v>290</v>
      </c>
      <c r="G227" s="3">
        <v>1</v>
      </c>
    </row>
    <row r="228" spans="1:7" x14ac:dyDescent="0.25">
      <c r="A228" s="5">
        <v>43172</v>
      </c>
      <c r="B228" s="1" t="s">
        <v>6</v>
      </c>
      <c r="D228" s="3">
        <v>2356800</v>
      </c>
      <c r="E228" t="s">
        <v>221</v>
      </c>
      <c r="F228" t="s">
        <v>291</v>
      </c>
      <c r="G228" s="3">
        <v>24</v>
      </c>
    </row>
    <row r="229" spans="1:7" x14ac:dyDescent="0.25">
      <c r="A229" s="5">
        <v>43172</v>
      </c>
      <c r="B229" s="1" t="s">
        <v>8</v>
      </c>
      <c r="D229" s="3">
        <v>438200</v>
      </c>
      <c r="E229" t="s">
        <v>136</v>
      </c>
      <c r="F229" t="s">
        <v>139</v>
      </c>
      <c r="G229" s="3">
        <v>8</v>
      </c>
    </row>
    <row r="230" spans="1:7" x14ac:dyDescent="0.25">
      <c r="A230" s="5">
        <v>43172</v>
      </c>
      <c r="B230" s="1" t="s">
        <v>8</v>
      </c>
      <c r="D230" s="3">
        <v>1522600</v>
      </c>
      <c r="E230" t="s">
        <v>44</v>
      </c>
      <c r="F230" t="s">
        <v>292</v>
      </c>
      <c r="G230" s="3">
        <v>23</v>
      </c>
    </row>
    <row r="231" spans="1:7" x14ac:dyDescent="0.25">
      <c r="A231" s="41">
        <v>43173</v>
      </c>
      <c r="B231" s="38" t="s">
        <v>8</v>
      </c>
      <c r="D231" s="39">
        <v>1892500</v>
      </c>
      <c r="E231" s="40" t="s">
        <v>63</v>
      </c>
      <c r="F231" t="s">
        <v>294</v>
      </c>
      <c r="G231" s="3">
        <v>150</v>
      </c>
    </row>
    <row r="232" spans="1:7" x14ac:dyDescent="0.25">
      <c r="A232" s="41"/>
      <c r="B232" s="38"/>
      <c r="D232" s="39"/>
      <c r="E232" s="40"/>
      <c r="F232" t="s">
        <v>64</v>
      </c>
      <c r="G232" s="3">
        <v>1</v>
      </c>
    </row>
    <row r="233" spans="1:7" x14ac:dyDescent="0.25">
      <c r="A233" s="41">
        <v>43173</v>
      </c>
      <c r="B233" s="38" t="s">
        <v>8</v>
      </c>
      <c r="D233" s="39">
        <v>4506400</v>
      </c>
      <c r="E233" s="40" t="s">
        <v>72</v>
      </c>
      <c r="F233" t="s">
        <v>295</v>
      </c>
      <c r="G233" s="3">
        <v>36</v>
      </c>
    </row>
    <row r="234" spans="1:7" x14ac:dyDescent="0.25">
      <c r="A234" s="41"/>
      <c r="B234" s="38"/>
      <c r="D234" s="39"/>
      <c r="E234" s="40"/>
      <c r="F234" t="s">
        <v>296</v>
      </c>
      <c r="G234" s="3">
        <v>36</v>
      </c>
    </row>
    <row r="235" spans="1:7" x14ac:dyDescent="0.25">
      <c r="A235" s="5">
        <v>43173</v>
      </c>
      <c r="B235" s="1" t="s">
        <v>8</v>
      </c>
      <c r="D235" s="3">
        <v>703800</v>
      </c>
      <c r="E235" t="s">
        <v>172</v>
      </c>
      <c r="F235" t="s">
        <v>297</v>
      </c>
      <c r="G235" s="3">
        <v>12</v>
      </c>
    </row>
    <row r="236" spans="1:7" x14ac:dyDescent="0.25">
      <c r="A236" s="5">
        <v>43173</v>
      </c>
      <c r="B236" s="1" t="s">
        <v>8</v>
      </c>
      <c r="D236" s="3">
        <v>1433950</v>
      </c>
      <c r="E236" t="s">
        <v>107</v>
      </c>
      <c r="F236" t="s">
        <v>298</v>
      </c>
      <c r="G236" s="3">
        <v>23</v>
      </c>
    </row>
    <row r="237" spans="1:7" x14ac:dyDescent="0.25">
      <c r="A237" s="5">
        <v>43173</v>
      </c>
      <c r="B237" s="1" t="s">
        <v>8</v>
      </c>
      <c r="D237" s="3">
        <v>138750</v>
      </c>
      <c r="E237" t="s">
        <v>256</v>
      </c>
      <c r="F237" t="s">
        <v>257</v>
      </c>
      <c r="G237" s="3">
        <v>3</v>
      </c>
    </row>
    <row r="238" spans="1:7" x14ac:dyDescent="0.25">
      <c r="A238" s="41">
        <v>43173</v>
      </c>
      <c r="B238" s="38" t="s">
        <v>8</v>
      </c>
      <c r="D238" s="39">
        <v>1508400</v>
      </c>
      <c r="E238" s="40" t="s">
        <v>199</v>
      </c>
      <c r="F238" t="s">
        <v>200</v>
      </c>
      <c r="G238" s="3">
        <f>2+6+4</f>
        <v>12</v>
      </c>
    </row>
    <row r="239" spans="1:7" x14ac:dyDescent="0.25">
      <c r="A239" s="41"/>
      <c r="B239" s="38"/>
      <c r="D239" s="39"/>
      <c r="E239" s="40"/>
      <c r="F239" t="s">
        <v>299</v>
      </c>
      <c r="G239" s="3">
        <f>5+7</f>
        <v>12</v>
      </c>
    </row>
    <row r="240" spans="1:7" x14ac:dyDescent="0.25">
      <c r="A240" s="5">
        <v>43173</v>
      </c>
      <c r="B240" s="1" t="s">
        <v>8</v>
      </c>
      <c r="D240" s="3">
        <v>1666350</v>
      </c>
      <c r="E240" t="s">
        <v>300</v>
      </c>
      <c r="F240" t="s">
        <v>301</v>
      </c>
      <c r="G240" s="3">
        <v>24</v>
      </c>
    </row>
    <row r="241" spans="1:7" x14ac:dyDescent="0.25">
      <c r="A241" s="5">
        <v>43173</v>
      </c>
      <c r="B241" s="1" t="s">
        <v>8</v>
      </c>
      <c r="D241" s="3">
        <v>847000</v>
      </c>
      <c r="E241" t="s">
        <v>49</v>
      </c>
      <c r="F241" t="s">
        <v>21</v>
      </c>
      <c r="G241" s="3">
        <v>19</v>
      </c>
    </row>
    <row r="242" spans="1:7" x14ac:dyDescent="0.25">
      <c r="A242" s="5">
        <v>43173</v>
      </c>
      <c r="B242" s="1" t="s">
        <v>8</v>
      </c>
      <c r="D242" s="3">
        <v>141750</v>
      </c>
      <c r="E242" t="s">
        <v>254</v>
      </c>
      <c r="F242" t="s">
        <v>255</v>
      </c>
      <c r="G242" s="3">
        <v>3</v>
      </c>
    </row>
    <row r="243" spans="1:7" x14ac:dyDescent="0.25">
      <c r="A243" s="41">
        <v>43173</v>
      </c>
      <c r="B243" s="38" t="s">
        <v>8</v>
      </c>
      <c r="D243" s="39">
        <v>3078850</v>
      </c>
      <c r="E243" s="40" t="s">
        <v>43</v>
      </c>
      <c r="F243" t="s">
        <v>302</v>
      </c>
      <c r="G243" s="3">
        <f>3+3+6</f>
        <v>12</v>
      </c>
    </row>
    <row r="244" spans="1:7" x14ac:dyDescent="0.25">
      <c r="A244" s="41"/>
      <c r="B244" s="38"/>
      <c r="D244" s="39"/>
      <c r="E244" s="40"/>
      <c r="F244" t="s">
        <v>9</v>
      </c>
      <c r="G244" s="3">
        <f>4+4+5+9</f>
        <v>22</v>
      </c>
    </row>
    <row r="245" spans="1:7" x14ac:dyDescent="0.25">
      <c r="A245" s="41"/>
      <c r="B245" s="38"/>
      <c r="D245" s="39"/>
      <c r="E245" s="40"/>
      <c r="F245" t="s">
        <v>303</v>
      </c>
      <c r="G245" s="3">
        <f>7+8</f>
        <v>15</v>
      </c>
    </row>
    <row r="246" spans="1:7" x14ac:dyDescent="0.25">
      <c r="A246" s="5">
        <v>43173</v>
      </c>
      <c r="B246" s="1" t="s">
        <v>8</v>
      </c>
      <c r="D246" s="3">
        <v>1872000</v>
      </c>
      <c r="E246" t="s">
        <v>54</v>
      </c>
      <c r="F246" t="s">
        <v>37</v>
      </c>
      <c r="G246" s="3">
        <v>36</v>
      </c>
    </row>
    <row r="247" spans="1:7" x14ac:dyDescent="0.25">
      <c r="A247" s="5">
        <v>43173</v>
      </c>
      <c r="B247" s="1" t="s">
        <v>8</v>
      </c>
      <c r="D247" s="3">
        <v>806950</v>
      </c>
      <c r="E247" t="s">
        <v>304</v>
      </c>
      <c r="F247" t="s">
        <v>305</v>
      </c>
      <c r="G247" s="3">
        <v>11</v>
      </c>
    </row>
    <row r="248" spans="1:7" x14ac:dyDescent="0.25">
      <c r="A248" s="5">
        <v>43173</v>
      </c>
      <c r="B248" s="1" t="s">
        <v>6</v>
      </c>
      <c r="D248" s="3">
        <v>1494600</v>
      </c>
      <c r="E248" t="s">
        <v>74</v>
      </c>
      <c r="F248" t="s">
        <v>306</v>
      </c>
      <c r="G248" s="3">
        <v>36</v>
      </c>
    </row>
    <row r="249" spans="1:7" x14ac:dyDescent="0.25">
      <c r="A249" s="5">
        <v>43173</v>
      </c>
      <c r="B249" s="1" t="s">
        <v>8</v>
      </c>
      <c r="D249" s="3">
        <v>1618600</v>
      </c>
      <c r="E249" t="s">
        <v>46</v>
      </c>
      <c r="F249" t="s">
        <v>83</v>
      </c>
      <c r="G249" s="3">
        <v>21</v>
      </c>
    </row>
    <row r="250" spans="1:7" x14ac:dyDescent="0.25">
      <c r="A250" s="5">
        <v>43173</v>
      </c>
      <c r="B250" s="1" t="s">
        <v>8</v>
      </c>
      <c r="D250" s="3">
        <v>910800</v>
      </c>
      <c r="E250" t="s">
        <v>89</v>
      </c>
      <c r="F250" t="s">
        <v>307</v>
      </c>
      <c r="G250" s="3">
        <v>36</v>
      </c>
    </row>
    <row r="251" spans="1:7" x14ac:dyDescent="0.25">
      <c r="A251" s="5">
        <v>43174</v>
      </c>
      <c r="B251" s="1" t="s">
        <v>8</v>
      </c>
      <c r="D251" s="3">
        <v>2769500</v>
      </c>
      <c r="E251" t="s">
        <v>80</v>
      </c>
      <c r="F251" t="s">
        <v>228</v>
      </c>
      <c r="G251" s="3">
        <v>40</v>
      </c>
    </row>
    <row r="252" spans="1:7" x14ac:dyDescent="0.25">
      <c r="A252" s="41">
        <v>43174</v>
      </c>
      <c r="B252" s="38" t="s">
        <v>6</v>
      </c>
      <c r="D252" s="39">
        <v>6286900</v>
      </c>
      <c r="E252" s="40" t="s">
        <v>149</v>
      </c>
      <c r="F252" t="s">
        <v>308</v>
      </c>
      <c r="G252" s="3">
        <v>36</v>
      </c>
    </row>
    <row r="253" spans="1:7" x14ac:dyDescent="0.25">
      <c r="A253" s="41"/>
      <c r="B253" s="38"/>
      <c r="D253" s="39"/>
      <c r="E253" s="40"/>
      <c r="F253" t="s">
        <v>309</v>
      </c>
      <c r="G253" s="3">
        <v>25</v>
      </c>
    </row>
    <row r="254" spans="1:7" x14ac:dyDescent="0.25">
      <c r="A254" s="5">
        <v>43174</v>
      </c>
      <c r="B254" s="1" t="s">
        <v>8</v>
      </c>
      <c r="D254" s="3">
        <v>880800</v>
      </c>
      <c r="E254" t="s">
        <v>310</v>
      </c>
      <c r="F254" t="s">
        <v>311</v>
      </c>
      <c r="G254" s="3">
        <v>12</v>
      </c>
    </row>
    <row r="255" spans="1:7" x14ac:dyDescent="0.25">
      <c r="A255" s="41">
        <v>43174</v>
      </c>
      <c r="B255" s="38" t="s">
        <v>8</v>
      </c>
      <c r="D255" s="39">
        <v>2689650</v>
      </c>
      <c r="E255" s="40" t="s">
        <v>312</v>
      </c>
      <c r="F255" t="s">
        <v>313</v>
      </c>
      <c r="G255" s="3">
        <f>2+5+2+4</f>
        <v>13</v>
      </c>
    </row>
    <row r="256" spans="1:7" x14ac:dyDescent="0.25">
      <c r="A256" s="41"/>
      <c r="B256" s="38"/>
      <c r="D256" s="39"/>
      <c r="E256" s="40"/>
      <c r="F256" t="s">
        <v>314</v>
      </c>
      <c r="G256" s="3">
        <f>5+9+9+5</f>
        <v>28</v>
      </c>
    </row>
    <row r="257" spans="1:7" x14ac:dyDescent="0.25">
      <c r="A257" s="5">
        <v>43174</v>
      </c>
      <c r="B257" s="1" t="s">
        <v>8</v>
      </c>
      <c r="D257" s="3">
        <v>1353900</v>
      </c>
      <c r="E257" t="s">
        <v>49</v>
      </c>
      <c r="F257" t="s">
        <v>62</v>
      </c>
      <c r="G257" s="3">
        <v>29</v>
      </c>
    </row>
    <row r="258" spans="1:7" x14ac:dyDescent="0.25">
      <c r="A258" s="5">
        <v>43174</v>
      </c>
      <c r="B258" s="1" t="s">
        <v>6</v>
      </c>
      <c r="D258" s="3">
        <v>750800</v>
      </c>
      <c r="E258" t="s">
        <v>315</v>
      </c>
      <c r="F258" t="s">
        <v>316</v>
      </c>
      <c r="G258" s="3">
        <v>13</v>
      </c>
    </row>
    <row r="259" spans="1:7" x14ac:dyDescent="0.25">
      <c r="A259" s="5">
        <v>43174</v>
      </c>
      <c r="B259" s="1" t="s">
        <v>8</v>
      </c>
      <c r="D259" s="3">
        <v>3865050</v>
      </c>
      <c r="E259" t="s">
        <v>91</v>
      </c>
      <c r="F259" t="s">
        <v>317</v>
      </c>
      <c r="G259" s="3">
        <v>67</v>
      </c>
    </row>
    <row r="260" spans="1:7" x14ac:dyDescent="0.25">
      <c r="A260" s="5">
        <v>43174</v>
      </c>
      <c r="B260" s="1" t="s">
        <v>8</v>
      </c>
      <c r="D260" s="3">
        <v>1018800</v>
      </c>
      <c r="E260" t="s">
        <v>318</v>
      </c>
      <c r="F260" t="s">
        <v>319</v>
      </c>
      <c r="G260" s="3">
        <v>18</v>
      </c>
    </row>
    <row r="261" spans="1:7" x14ac:dyDescent="0.25">
      <c r="A261" s="41">
        <v>43174</v>
      </c>
      <c r="B261" s="38" t="s">
        <v>8</v>
      </c>
      <c r="D261" s="39">
        <v>2624450</v>
      </c>
      <c r="E261" s="40" t="s">
        <v>56</v>
      </c>
      <c r="F261" t="s">
        <v>145</v>
      </c>
      <c r="G261" s="3">
        <f>7+7+7+4+4</f>
        <v>29</v>
      </c>
    </row>
    <row r="262" spans="1:7" x14ac:dyDescent="0.25">
      <c r="A262" s="41"/>
      <c r="B262" s="38"/>
      <c r="D262" s="39"/>
      <c r="E262" s="40"/>
      <c r="F262" t="s">
        <v>320</v>
      </c>
      <c r="G262" s="3">
        <f>6+6</f>
        <v>12</v>
      </c>
    </row>
    <row r="263" spans="1:7" x14ac:dyDescent="0.25">
      <c r="A263" s="41">
        <v>43174</v>
      </c>
      <c r="B263" s="38" t="s">
        <v>6</v>
      </c>
      <c r="D263" s="39">
        <v>1075750</v>
      </c>
      <c r="E263" s="40" t="s">
        <v>168</v>
      </c>
      <c r="F263" t="s">
        <v>321</v>
      </c>
      <c r="G263" s="3">
        <v>11</v>
      </c>
    </row>
    <row r="264" spans="1:7" x14ac:dyDescent="0.25">
      <c r="A264" s="41"/>
      <c r="B264" s="38"/>
      <c r="D264" s="39"/>
      <c r="E264" s="40"/>
      <c r="F264" t="s">
        <v>322</v>
      </c>
      <c r="G264" s="3">
        <v>36</v>
      </c>
    </row>
    <row r="265" spans="1:7" x14ac:dyDescent="0.25">
      <c r="A265" s="41">
        <v>43174</v>
      </c>
      <c r="B265" s="38" t="s">
        <v>8</v>
      </c>
      <c r="D265" s="39">
        <v>1450900</v>
      </c>
      <c r="E265" s="40" t="s">
        <v>85</v>
      </c>
      <c r="F265" t="s">
        <v>323</v>
      </c>
      <c r="G265" s="3">
        <f>6+6</f>
        <v>12</v>
      </c>
    </row>
    <row r="266" spans="1:7" x14ac:dyDescent="0.25">
      <c r="A266" s="41"/>
      <c r="B266" s="38"/>
      <c r="D266" s="39"/>
      <c r="E266" s="40"/>
      <c r="F266" t="s">
        <v>324</v>
      </c>
      <c r="G266" s="3">
        <f>7+5</f>
        <v>12</v>
      </c>
    </row>
    <row r="267" spans="1:7" x14ac:dyDescent="0.25">
      <c r="A267" s="5">
        <v>43174</v>
      </c>
      <c r="B267" s="1" t="s">
        <v>8</v>
      </c>
      <c r="D267" s="3">
        <v>2341200</v>
      </c>
      <c r="E267" t="s">
        <v>231</v>
      </c>
      <c r="F267" t="s">
        <v>71</v>
      </c>
      <c r="G267" s="3">
        <v>24</v>
      </c>
    </row>
    <row r="268" spans="1:7" x14ac:dyDescent="0.25">
      <c r="A268" s="5">
        <v>43175</v>
      </c>
      <c r="B268" s="1" t="s">
        <v>6</v>
      </c>
      <c r="D268" s="3">
        <v>1760400</v>
      </c>
      <c r="E268" t="s">
        <v>74</v>
      </c>
      <c r="F268" t="s">
        <v>75</v>
      </c>
      <c r="G268" s="3">
        <v>24</v>
      </c>
    </row>
    <row r="269" spans="1:7" x14ac:dyDescent="0.25">
      <c r="A269" s="5">
        <v>43175</v>
      </c>
      <c r="B269" s="1" t="s">
        <v>8</v>
      </c>
      <c r="D269" s="3">
        <v>1614600</v>
      </c>
      <c r="E269" t="s">
        <v>325</v>
      </c>
      <c r="F269" t="s">
        <v>326</v>
      </c>
      <c r="G269" s="3">
        <v>36</v>
      </c>
    </row>
    <row r="270" spans="1:7" x14ac:dyDescent="0.25">
      <c r="A270" s="5">
        <v>43175</v>
      </c>
      <c r="B270" s="1" t="s">
        <v>8</v>
      </c>
      <c r="D270" s="3">
        <v>2240000</v>
      </c>
      <c r="E270" t="s">
        <v>153</v>
      </c>
      <c r="F270" t="s">
        <v>293</v>
      </c>
      <c r="G270" s="3">
        <v>3200</v>
      </c>
    </row>
    <row r="271" spans="1:7" x14ac:dyDescent="0.25">
      <c r="A271" s="41">
        <v>43175</v>
      </c>
      <c r="B271" s="38" t="s">
        <v>8</v>
      </c>
      <c r="D271" s="39">
        <v>6242300</v>
      </c>
      <c r="E271" s="40" t="s">
        <v>116</v>
      </c>
      <c r="F271" t="s">
        <v>327</v>
      </c>
      <c r="G271" s="3">
        <v>10</v>
      </c>
    </row>
    <row r="272" spans="1:7" x14ac:dyDescent="0.25">
      <c r="A272" s="41"/>
      <c r="B272" s="38"/>
      <c r="D272" s="39"/>
      <c r="E272" s="40"/>
      <c r="F272" t="s">
        <v>328</v>
      </c>
      <c r="G272" s="3">
        <v>24</v>
      </c>
    </row>
    <row r="273" spans="1:7" x14ac:dyDescent="0.25">
      <c r="A273" s="41"/>
      <c r="B273" s="38"/>
      <c r="D273" s="39"/>
      <c r="E273" s="40"/>
      <c r="F273" t="s">
        <v>329</v>
      </c>
      <c r="G273" s="3">
        <v>16</v>
      </c>
    </row>
    <row r="274" spans="1:7" x14ac:dyDescent="0.25">
      <c r="A274" s="5">
        <v>43175</v>
      </c>
      <c r="B274" s="1" t="s">
        <v>8</v>
      </c>
      <c r="D274" s="3">
        <v>938750</v>
      </c>
      <c r="E274" t="s">
        <v>330</v>
      </c>
      <c r="F274" t="s">
        <v>331</v>
      </c>
      <c r="G274" s="3">
        <v>15</v>
      </c>
    </row>
    <row r="275" spans="1:7" x14ac:dyDescent="0.25">
      <c r="A275" s="5">
        <v>43175</v>
      </c>
      <c r="B275" s="1" t="s">
        <v>8</v>
      </c>
      <c r="D275" s="3">
        <v>964400</v>
      </c>
      <c r="E275" t="s">
        <v>332</v>
      </c>
      <c r="F275" t="s">
        <v>333</v>
      </c>
      <c r="G275" s="3">
        <v>12</v>
      </c>
    </row>
    <row r="276" spans="1:7" x14ac:dyDescent="0.25">
      <c r="A276" s="5">
        <v>43175</v>
      </c>
      <c r="B276" s="1" t="s">
        <v>8</v>
      </c>
      <c r="D276" s="3">
        <v>1065300</v>
      </c>
      <c r="E276" t="s">
        <v>334</v>
      </c>
      <c r="F276" t="s">
        <v>335</v>
      </c>
      <c r="G276" s="3">
        <v>18</v>
      </c>
    </row>
    <row r="277" spans="1:7" x14ac:dyDescent="0.25">
      <c r="A277" s="5">
        <v>43175</v>
      </c>
      <c r="B277" s="1" t="s">
        <v>8</v>
      </c>
      <c r="D277" s="3">
        <v>1750500</v>
      </c>
      <c r="E277" t="s">
        <v>119</v>
      </c>
      <c r="F277" t="s">
        <v>336</v>
      </c>
      <c r="G277" s="3">
        <v>36</v>
      </c>
    </row>
    <row r="278" spans="1:7" x14ac:dyDescent="0.25">
      <c r="A278" s="41">
        <v>43175</v>
      </c>
      <c r="B278" s="38" t="s">
        <v>8</v>
      </c>
      <c r="D278" s="39">
        <v>2328600</v>
      </c>
      <c r="E278" s="40" t="s">
        <v>274</v>
      </c>
      <c r="F278" t="s">
        <v>275</v>
      </c>
      <c r="G278" s="3">
        <v>6</v>
      </c>
    </row>
    <row r="279" spans="1:7" x14ac:dyDescent="0.25">
      <c r="A279" s="41"/>
      <c r="B279" s="38"/>
      <c r="D279" s="39"/>
      <c r="E279" s="40"/>
      <c r="F279" t="s">
        <v>337</v>
      </c>
      <c r="G279" s="3">
        <v>36</v>
      </c>
    </row>
    <row r="280" spans="1:7" x14ac:dyDescent="0.25">
      <c r="A280" s="5">
        <v>43175</v>
      </c>
      <c r="B280" s="1" t="s">
        <v>6</v>
      </c>
      <c r="D280" s="3">
        <v>797300</v>
      </c>
      <c r="E280" t="s">
        <v>147</v>
      </c>
      <c r="F280" t="s">
        <v>148</v>
      </c>
      <c r="G280" s="3">
        <v>14</v>
      </c>
    </row>
    <row r="281" spans="1:7" x14ac:dyDescent="0.25">
      <c r="A281" s="5">
        <v>43175</v>
      </c>
      <c r="B281" s="1" t="s">
        <v>8</v>
      </c>
      <c r="D281" s="3">
        <v>1137800</v>
      </c>
      <c r="E281" t="s">
        <v>338</v>
      </c>
      <c r="F281" t="s">
        <v>339</v>
      </c>
      <c r="G281" s="3">
        <v>16</v>
      </c>
    </row>
    <row r="282" spans="1:7" x14ac:dyDescent="0.25">
      <c r="A282" s="5">
        <v>43175</v>
      </c>
      <c r="B282" s="1" t="s">
        <v>8</v>
      </c>
      <c r="D282" s="3">
        <v>648600</v>
      </c>
      <c r="E282" t="s">
        <v>340</v>
      </c>
      <c r="F282" t="s">
        <v>341</v>
      </c>
      <c r="G282" s="3">
        <v>12</v>
      </c>
    </row>
    <row r="283" spans="1:7" x14ac:dyDescent="0.25">
      <c r="A283" s="41">
        <v>43175</v>
      </c>
      <c r="B283" s="38" t="s">
        <v>8</v>
      </c>
      <c r="D283" s="39">
        <v>10735000</v>
      </c>
      <c r="E283" s="40" t="s">
        <v>127</v>
      </c>
      <c r="F283" t="s">
        <v>342</v>
      </c>
      <c r="G283" s="3">
        <f>6+6+4+4+5</f>
        <v>25</v>
      </c>
    </row>
    <row r="284" spans="1:7" x14ac:dyDescent="0.25">
      <c r="A284" s="41"/>
      <c r="B284" s="38"/>
      <c r="D284" s="39"/>
      <c r="E284" s="40"/>
      <c r="F284" t="s">
        <v>129</v>
      </c>
      <c r="G284" s="3">
        <f>10+5+5+5</f>
        <v>25</v>
      </c>
    </row>
    <row r="285" spans="1:7" x14ac:dyDescent="0.25">
      <c r="A285" s="41"/>
      <c r="B285" s="38"/>
      <c r="D285" s="39"/>
      <c r="E285" s="40"/>
      <c r="F285" t="s">
        <v>343</v>
      </c>
      <c r="G285" s="3">
        <f>5+5+5+5</f>
        <v>20</v>
      </c>
    </row>
    <row r="286" spans="1:7" x14ac:dyDescent="0.25">
      <c r="A286" s="41"/>
      <c r="B286" s="38"/>
      <c r="D286" s="39"/>
      <c r="E286" s="40"/>
      <c r="F286" t="s">
        <v>131</v>
      </c>
      <c r="G286" s="3">
        <f>15+22+31+26+36</f>
        <v>130</v>
      </c>
    </row>
    <row r="287" spans="1:7" x14ac:dyDescent="0.25">
      <c r="A287" s="5">
        <v>43175</v>
      </c>
      <c r="B287" s="1" t="s">
        <v>8</v>
      </c>
      <c r="D287" s="3">
        <v>3402000</v>
      </c>
      <c r="E287" t="s">
        <v>56</v>
      </c>
      <c r="F287" t="s">
        <v>39</v>
      </c>
      <c r="G287" s="3">
        <v>45</v>
      </c>
    </row>
    <row r="288" spans="1:7" x14ac:dyDescent="0.25">
      <c r="A288" s="5">
        <v>43175</v>
      </c>
      <c r="B288" s="1" t="s">
        <v>8</v>
      </c>
      <c r="D288" s="3">
        <v>1909200</v>
      </c>
      <c r="E288" t="s">
        <v>201</v>
      </c>
      <c r="F288" t="s">
        <v>344</v>
      </c>
      <c r="G288" s="3">
        <v>12</v>
      </c>
    </row>
    <row r="289" spans="1:7" x14ac:dyDescent="0.25">
      <c r="A289" s="5">
        <v>43175</v>
      </c>
      <c r="B289" s="1" t="s">
        <v>8</v>
      </c>
      <c r="D289" s="3">
        <v>927200</v>
      </c>
      <c r="E289" t="s">
        <v>87</v>
      </c>
      <c r="F289" t="s">
        <v>345</v>
      </c>
      <c r="G289" s="3">
        <v>16</v>
      </c>
    </row>
    <row r="290" spans="1:7" x14ac:dyDescent="0.25">
      <c r="A290" s="41">
        <v>43178</v>
      </c>
      <c r="B290" s="38" t="s">
        <v>8</v>
      </c>
      <c r="D290" s="39">
        <v>8310600</v>
      </c>
      <c r="E290" s="40" t="s">
        <v>231</v>
      </c>
      <c r="F290" t="s">
        <v>232</v>
      </c>
      <c r="G290" s="3">
        <v>64</v>
      </c>
    </row>
    <row r="291" spans="1:7" x14ac:dyDescent="0.25">
      <c r="A291" s="41"/>
      <c r="B291" s="38"/>
      <c r="D291" s="39"/>
      <c r="E291" s="40"/>
      <c r="F291" t="s">
        <v>71</v>
      </c>
      <c r="G291" s="3">
        <v>24</v>
      </c>
    </row>
    <row r="292" spans="1:7" x14ac:dyDescent="0.25">
      <c r="A292" s="5">
        <v>43178</v>
      </c>
      <c r="B292" s="1" t="s">
        <v>6</v>
      </c>
      <c r="D292" s="3">
        <v>1801800</v>
      </c>
      <c r="E292" t="s">
        <v>346</v>
      </c>
      <c r="F292" t="s">
        <v>347</v>
      </c>
      <c r="G292" s="3">
        <v>36</v>
      </c>
    </row>
    <row r="293" spans="1:7" x14ac:dyDescent="0.25">
      <c r="A293" s="5">
        <v>43178</v>
      </c>
      <c r="B293" s="1" t="s">
        <v>8</v>
      </c>
      <c r="D293" s="3">
        <v>950400</v>
      </c>
      <c r="E293" t="s">
        <v>143</v>
      </c>
      <c r="F293" t="s">
        <v>144</v>
      </c>
      <c r="G293" s="3">
        <v>12</v>
      </c>
    </row>
    <row r="294" spans="1:7" x14ac:dyDescent="0.25">
      <c r="A294" s="5">
        <v>43178</v>
      </c>
      <c r="B294" s="1" t="s">
        <v>8</v>
      </c>
      <c r="D294" s="3">
        <v>3987000</v>
      </c>
      <c r="E294" t="s">
        <v>116</v>
      </c>
      <c r="F294" t="s">
        <v>348</v>
      </c>
      <c r="G294" s="3">
        <v>30</v>
      </c>
    </row>
    <row r="295" spans="1:7" x14ac:dyDescent="0.25">
      <c r="A295" s="5">
        <v>43178</v>
      </c>
      <c r="B295" s="1" t="s">
        <v>8</v>
      </c>
      <c r="D295" s="3">
        <v>973200</v>
      </c>
      <c r="E295" t="s">
        <v>56</v>
      </c>
      <c r="F295" t="s">
        <v>349</v>
      </c>
      <c r="G295" s="3">
        <v>12</v>
      </c>
    </row>
    <row r="296" spans="1:7" x14ac:dyDescent="0.25">
      <c r="A296" s="5">
        <v>43178</v>
      </c>
      <c r="B296" s="1" t="s">
        <v>8</v>
      </c>
      <c r="D296" s="3">
        <v>1543000</v>
      </c>
      <c r="E296" t="s">
        <v>60</v>
      </c>
      <c r="F296" t="s">
        <v>61</v>
      </c>
      <c r="G296" s="3">
        <v>250</v>
      </c>
    </row>
    <row r="297" spans="1:7" x14ac:dyDescent="0.25">
      <c r="A297" s="5">
        <v>43178</v>
      </c>
      <c r="B297" s="1" t="s">
        <v>8</v>
      </c>
      <c r="D297" s="3">
        <v>2320500</v>
      </c>
      <c r="E297" t="s">
        <v>350</v>
      </c>
      <c r="F297" t="s">
        <v>351</v>
      </c>
      <c r="G297" s="3">
        <v>30</v>
      </c>
    </row>
    <row r="298" spans="1:7" x14ac:dyDescent="0.25">
      <c r="A298" s="5">
        <v>43178</v>
      </c>
      <c r="B298" s="1" t="s">
        <v>8</v>
      </c>
      <c r="D298" s="3">
        <v>1120600</v>
      </c>
      <c r="E298" t="s">
        <v>52</v>
      </c>
      <c r="F298" t="s">
        <v>35</v>
      </c>
      <c r="G298" s="3">
        <v>26</v>
      </c>
    </row>
    <row r="299" spans="1:7" x14ac:dyDescent="0.25">
      <c r="A299" s="5">
        <v>43178</v>
      </c>
      <c r="B299" s="1" t="s">
        <v>6</v>
      </c>
      <c r="D299" s="3">
        <v>876900</v>
      </c>
      <c r="E299" t="s">
        <v>221</v>
      </c>
      <c r="F299" t="s">
        <v>291</v>
      </c>
      <c r="G299" s="3">
        <v>14000</v>
      </c>
    </row>
    <row r="300" spans="1:7" x14ac:dyDescent="0.25">
      <c r="A300" s="41">
        <v>43178</v>
      </c>
      <c r="B300" s="38" t="s">
        <v>8</v>
      </c>
      <c r="D300" s="39">
        <v>1988000</v>
      </c>
      <c r="E300" s="40" t="s">
        <v>85</v>
      </c>
      <c r="F300" t="s">
        <v>352</v>
      </c>
      <c r="G300" s="3">
        <f>4+6+2</f>
        <v>12</v>
      </c>
    </row>
    <row r="301" spans="1:7" x14ac:dyDescent="0.25">
      <c r="A301" s="41"/>
      <c r="B301" s="38"/>
      <c r="D301" s="39"/>
      <c r="E301" s="40"/>
      <c r="F301" t="s">
        <v>86</v>
      </c>
      <c r="G301" s="3">
        <v>18</v>
      </c>
    </row>
    <row r="302" spans="1:7" x14ac:dyDescent="0.25">
      <c r="A302" s="5">
        <v>43178</v>
      </c>
      <c r="B302" s="1" t="s">
        <v>8</v>
      </c>
      <c r="D302" s="3">
        <v>830400</v>
      </c>
      <c r="E302" t="s">
        <v>49</v>
      </c>
      <c r="F302" t="s">
        <v>140</v>
      </c>
      <c r="G302" s="3">
        <v>19</v>
      </c>
    </row>
    <row r="303" spans="1:7" x14ac:dyDescent="0.25">
      <c r="A303" s="5">
        <v>43178</v>
      </c>
      <c r="B303" s="1" t="s">
        <v>6</v>
      </c>
      <c r="D303" s="3">
        <v>1115100</v>
      </c>
      <c r="E303" t="s">
        <v>353</v>
      </c>
      <c r="F303" t="s">
        <v>354</v>
      </c>
      <c r="G303" s="3">
        <v>18</v>
      </c>
    </row>
    <row r="304" spans="1:7" x14ac:dyDescent="0.25">
      <c r="A304" s="5">
        <v>43178</v>
      </c>
      <c r="B304" s="1" t="s">
        <v>8</v>
      </c>
      <c r="D304" s="3">
        <v>2679000</v>
      </c>
      <c r="E304" t="s">
        <v>91</v>
      </c>
      <c r="F304" t="s">
        <v>355</v>
      </c>
      <c r="G304" s="3">
        <v>36</v>
      </c>
    </row>
    <row r="305" spans="1:7" x14ac:dyDescent="0.25">
      <c r="A305" s="5">
        <v>43179</v>
      </c>
      <c r="B305" s="1" t="s">
        <v>8</v>
      </c>
      <c r="D305" s="3">
        <v>1450800</v>
      </c>
      <c r="E305" t="s">
        <v>123</v>
      </c>
      <c r="F305" t="s">
        <v>356</v>
      </c>
      <c r="G305" s="3">
        <v>36</v>
      </c>
    </row>
    <row r="306" spans="1:7" x14ac:dyDescent="0.25">
      <c r="A306" s="5">
        <v>43179</v>
      </c>
      <c r="B306" s="1" t="s">
        <v>8</v>
      </c>
      <c r="D306" s="3">
        <v>772850</v>
      </c>
      <c r="E306" t="s">
        <v>357</v>
      </c>
      <c r="F306" t="s">
        <v>358</v>
      </c>
      <c r="G306" s="3">
        <v>13</v>
      </c>
    </row>
    <row r="307" spans="1:7" x14ac:dyDescent="0.25">
      <c r="A307" s="5">
        <v>43179</v>
      </c>
      <c r="B307" s="1" t="s">
        <v>6</v>
      </c>
      <c r="D307" s="3">
        <v>1578400</v>
      </c>
      <c r="E307" t="s">
        <v>359</v>
      </c>
      <c r="F307" t="s">
        <v>360</v>
      </c>
      <c r="G307" s="3">
        <v>20</v>
      </c>
    </row>
    <row r="308" spans="1:7" x14ac:dyDescent="0.25">
      <c r="A308" s="5">
        <v>43179</v>
      </c>
      <c r="B308" s="1" t="s">
        <v>6</v>
      </c>
      <c r="D308" s="3">
        <v>2565700</v>
      </c>
      <c r="E308" t="s">
        <v>361</v>
      </c>
      <c r="F308" t="s">
        <v>362</v>
      </c>
      <c r="G308" s="3">
        <v>34</v>
      </c>
    </row>
    <row r="309" spans="1:7" x14ac:dyDescent="0.25">
      <c r="A309" s="5">
        <v>43179</v>
      </c>
      <c r="B309" s="1" t="s">
        <v>8</v>
      </c>
      <c r="D309" s="3">
        <v>1076350</v>
      </c>
      <c r="E309" t="s">
        <v>158</v>
      </c>
      <c r="F309" t="s">
        <v>160</v>
      </c>
      <c r="G309" s="3">
        <v>17</v>
      </c>
    </row>
    <row r="310" spans="1:7" x14ac:dyDescent="0.25">
      <c r="A310" s="5">
        <v>43179</v>
      </c>
      <c r="B310" s="1" t="s">
        <v>6</v>
      </c>
      <c r="D310" s="3">
        <v>852500</v>
      </c>
      <c r="E310" t="s">
        <v>149</v>
      </c>
      <c r="F310" t="s">
        <v>309</v>
      </c>
      <c r="G310" s="3">
        <v>11</v>
      </c>
    </row>
    <row r="311" spans="1:7" x14ac:dyDescent="0.25">
      <c r="A311" s="5">
        <v>43179</v>
      </c>
      <c r="B311" s="1" t="s">
        <v>8</v>
      </c>
      <c r="D311" s="3">
        <v>1585800</v>
      </c>
      <c r="E311" t="s">
        <v>363</v>
      </c>
      <c r="F311" t="s">
        <v>364</v>
      </c>
      <c r="G311" s="3">
        <v>24</v>
      </c>
    </row>
    <row r="312" spans="1:7" x14ac:dyDescent="0.25">
      <c r="A312" s="5">
        <v>43179</v>
      </c>
      <c r="B312" s="1" t="s">
        <v>8</v>
      </c>
      <c r="D312" s="3">
        <v>1816000</v>
      </c>
      <c r="E312" t="s">
        <v>365</v>
      </c>
      <c r="F312" t="s">
        <v>366</v>
      </c>
      <c r="G312" s="3">
        <v>14</v>
      </c>
    </row>
    <row r="313" spans="1:7" x14ac:dyDescent="0.25">
      <c r="A313" s="5">
        <v>43179</v>
      </c>
      <c r="B313" s="1" t="s">
        <v>8</v>
      </c>
      <c r="D313" s="3">
        <v>616000</v>
      </c>
      <c r="E313" t="s">
        <v>367</v>
      </c>
      <c r="F313" t="s">
        <v>368</v>
      </c>
      <c r="G313" s="3">
        <v>13</v>
      </c>
    </row>
    <row r="314" spans="1:7" x14ac:dyDescent="0.25">
      <c r="A314" s="5">
        <v>43179</v>
      </c>
      <c r="B314" s="1" t="s">
        <v>8</v>
      </c>
      <c r="D314" s="3">
        <v>2000000</v>
      </c>
      <c r="E314" t="s">
        <v>369</v>
      </c>
      <c r="F314" t="s">
        <v>290</v>
      </c>
      <c r="G314" s="3">
        <v>1</v>
      </c>
    </row>
    <row r="315" spans="1:7" x14ac:dyDescent="0.25">
      <c r="A315" s="5">
        <v>43179</v>
      </c>
      <c r="B315" s="1" t="s">
        <v>8</v>
      </c>
      <c r="D315" s="3">
        <v>990750</v>
      </c>
      <c r="E315" t="s">
        <v>370</v>
      </c>
      <c r="F315" t="s">
        <v>371</v>
      </c>
      <c r="G315" s="3">
        <v>15</v>
      </c>
    </row>
    <row r="316" spans="1:7" x14ac:dyDescent="0.25">
      <c r="A316" s="5">
        <v>43179</v>
      </c>
      <c r="B316" s="1" t="s">
        <v>8</v>
      </c>
      <c r="D316" s="3">
        <v>851750</v>
      </c>
      <c r="E316" t="s">
        <v>372</v>
      </c>
      <c r="F316" t="s">
        <v>373</v>
      </c>
      <c r="G316" s="3">
        <v>13</v>
      </c>
    </row>
    <row r="317" spans="1:7" x14ac:dyDescent="0.25">
      <c r="A317" s="5">
        <v>43179</v>
      </c>
      <c r="B317" s="1" t="s">
        <v>8</v>
      </c>
      <c r="D317" s="3">
        <v>1100700</v>
      </c>
      <c r="E317" t="s">
        <v>279</v>
      </c>
      <c r="F317" t="s">
        <v>280</v>
      </c>
      <c r="G317" s="3">
        <v>18</v>
      </c>
    </row>
    <row r="318" spans="1:7" x14ac:dyDescent="0.25">
      <c r="A318" s="5">
        <v>43179</v>
      </c>
      <c r="B318" s="1" t="s">
        <v>8</v>
      </c>
      <c r="D318" s="3">
        <v>907200</v>
      </c>
      <c r="E318" t="s">
        <v>374</v>
      </c>
      <c r="F318" t="s">
        <v>375</v>
      </c>
      <c r="G318" s="3">
        <v>12</v>
      </c>
    </row>
    <row r="319" spans="1:7" x14ac:dyDescent="0.25">
      <c r="A319" s="5">
        <v>43179</v>
      </c>
      <c r="B319" s="1" t="s">
        <v>8</v>
      </c>
      <c r="D319" s="3">
        <v>2521800</v>
      </c>
      <c r="E319" t="s">
        <v>91</v>
      </c>
      <c r="F319" t="s">
        <v>227</v>
      </c>
      <c r="G319" s="3">
        <v>36</v>
      </c>
    </row>
    <row r="320" spans="1:7" x14ac:dyDescent="0.25">
      <c r="A320" s="5">
        <v>43179</v>
      </c>
      <c r="B320" s="1" t="s">
        <v>8</v>
      </c>
      <c r="D320" s="3">
        <v>2275000</v>
      </c>
      <c r="E320" t="s">
        <v>235</v>
      </c>
      <c r="F320" t="s">
        <v>376</v>
      </c>
      <c r="G320" s="3">
        <v>35</v>
      </c>
    </row>
    <row r="321" spans="1:7" x14ac:dyDescent="0.25">
      <c r="A321" s="5">
        <v>43179</v>
      </c>
      <c r="B321" s="1" t="s">
        <v>8</v>
      </c>
      <c r="D321" s="3">
        <v>1390000</v>
      </c>
      <c r="E321" t="s">
        <v>377</v>
      </c>
      <c r="F321" t="s">
        <v>378</v>
      </c>
      <c r="G321" s="3">
        <v>22</v>
      </c>
    </row>
    <row r="322" spans="1:7" x14ac:dyDescent="0.25">
      <c r="A322" s="41">
        <v>43179</v>
      </c>
      <c r="B322" s="38" t="s">
        <v>8</v>
      </c>
      <c r="D322" s="39">
        <v>3886700</v>
      </c>
      <c r="E322" s="40" t="s">
        <v>43</v>
      </c>
      <c r="F322" t="s">
        <v>9</v>
      </c>
      <c r="G322" s="3">
        <f>12+14+16</f>
        <v>42</v>
      </c>
    </row>
    <row r="323" spans="1:7" x14ac:dyDescent="0.25">
      <c r="A323" s="41"/>
      <c r="B323" s="38"/>
      <c r="D323" s="39"/>
      <c r="E323" s="40"/>
      <c r="F323" t="s">
        <v>179</v>
      </c>
      <c r="G323" s="3">
        <f>6+8+3+3</f>
        <v>20</v>
      </c>
    </row>
    <row r="324" spans="1:7" x14ac:dyDescent="0.25">
      <c r="A324" s="5">
        <v>43179</v>
      </c>
      <c r="B324" s="1" t="s">
        <v>8</v>
      </c>
      <c r="D324" s="3">
        <v>824400</v>
      </c>
      <c r="E324" t="s">
        <v>272</v>
      </c>
      <c r="F324" t="s">
        <v>273</v>
      </c>
      <c r="G324" s="3">
        <v>36</v>
      </c>
    </row>
    <row r="325" spans="1:7" x14ac:dyDescent="0.25">
      <c r="A325" s="41">
        <v>43179</v>
      </c>
      <c r="B325" s="38" t="s">
        <v>8</v>
      </c>
      <c r="D325" s="39">
        <v>2104200</v>
      </c>
      <c r="E325" s="40" t="s">
        <v>89</v>
      </c>
      <c r="F325" t="s">
        <v>90</v>
      </c>
      <c r="G325" s="3">
        <v>36</v>
      </c>
    </row>
    <row r="326" spans="1:7" x14ac:dyDescent="0.25">
      <c r="A326" s="41"/>
      <c r="B326" s="38"/>
      <c r="D326" s="39"/>
      <c r="E326" s="40"/>
      <c r="F326" t="s">
        <v>379</v>
      </c>
      <c r="G326" s="3">
        <v>36</v>
      </c>
    </row>
    <row r="327" spans="1:7" x14ac:dyDescent="0.25">
      <c r="A327" s="5">
        <v>43179</v>
      </c>
      <c r="B327" s="1" t="s">
        <v>8</v>
      </c>
      <c r="D327" s="3">
        <v>928200</v>
      </c>
      <c r="E327" t="s">
        <v>350</v>
      </c>
      <c r="F327" t="s">
        <v>351</v>
      </c>
      <c r="G327" s="3">
        <v>12</v>
      </c>
    </row>
    <row r="328" spans="1:7" x14ac:dyDescent="0.25">
      <c r="A328" s="5">
        <v>43179</v>
      </c>
      <c r="B328" s="1" t="s">
        <v>8</v>
      </c>
      <c r="D328" s="3">
        <v>926400</v>
      </c>
      <c r="E328" t="s">
        <v>56</v>
      </c>
      <c r="F328" t="s">
        <v>380</v>
      </c>
      <c r="G328" s="3">
        <v>12</v>
      </c>
    </row>
    <row r="329" spans="1:7" x14ac:dyDescent="0.25">
      <c r="A329" s="43">
        <v>43179</v>
      </c>
      <c r="B329" s="40" t="s">
        <v>6</v>
      </c>
      <c r="D329" s="44">
        <v>3067150</v>
      </c>
      <c r="E329" s="40" t="s">
        <v>185</v>
      </c>
      <c r="F329" t="s">
        <v>381</v>
      </c>
      <c r="G329" s="3">
        <f>2+5+5</f>
        <v>12</v>
      </c>
    </row>
    <row r="330" spans="1:7" x14ac:dyDescent="0.25">
      <c r="A330" s="43"/>
      <c r="B330" s="40"/>
      <c r="D330" s="44"/>
      <c r="E330" s="40"/>
      <c r="F330" t="s">
        <v>382</v>
      </c>
      <c r="G330" s="3">
        <f>5+5+6</f>
        <v>16</v>
      </c>
    </row>
    <row r="331" spans="1:7" x14ac:dyDescent="0.25">
      <c r="A331" s="43"/>
      <c r="B331" s="40"/>
      <c r="D331" s="44"/>
      <c r="E331" s="40"/>
      <c r="F331" t="s">
        <v>188</v>
      </c>
      <c r="G331" s="3">
        <f>5+7+3</f>
        <v>15</v>
      </c>
    </row>
    <row r="332" spans="1:7" x14ac:dyDescent="0.25">
      <c r="A332" s="41">
        <v>43179</v>
      </c>
      <c r="B332" s="38" t="s">
        <v>8</v>
      </c>
      <c r="D332" s="39">
        <v>2371100</v>
      </c>
      <c r="E332" s="40" t="s">
        <v>80</v>
      </c>
      <c r="F332" t="s">
        <v>228</v>
      </c>
      <c r="G332" s="3">
        <f>2+4+7+10</f>
        <v>23</v>
      </c>
    </row>
    <row r="333" spans="1:7" x14ac:dyDescent="0.25">
      <c r="A333" s="41"/>
      <c r="B333" s="38"/>
      <c r="D333" s="39"/>
      <c r="E333" s="40"/>
      <c r="F333" t="s">
        <v>383</v>
      </c>
      <c r="G333" s="3">
        <f>1+5+6+6</f>
        <v>18</v>
      </c>
    </row>
    <row r="334" spans="1:7" x14ac:dyDescent="0.25">
      <c r="A334" s="5">
        <v>43179</v>
      </c>
      <c r="B334" s="1" t="s">
        <v>8</v>
      </c>
      <c r="D334" s="3">
        <v>2848800</v>
      </c>
      <c r="E334" t="s">
        <v>384</v>
      </c>
      <c r="F334" t="s">
        <v>385</v>
      </c>
      <c r="G334" s="3">
        <v>24</v>
      </c>
    </row>
    <row r="335" spans="1:7" x14ac:dyDescent="0.25">
      <c r="A335" s="41">
        <v>43179</v>
      </c>
      <c r="B335" s="38" t="s">
        <v>8</v>
      </c>
      <c r="D335" s="39">
        <v>1934400</v>
      </c>
      <c r="E335" s="40" t="s">
        <v>134</v>
      </c>
      <c r="F335" t="s">
        <v>386</v>
      </c>
      <c r="G335" s="3">
        <f>3+6+4+5</f>
        <v>18</v>
      </c>
    </row>
    <row r="336" spans="1:7" x14ac:dyDescent="0.25">
      <c r="A336" s="41"/>
      <c r="B336" s="38"/>
      <c r="D336" s="39"/>
      <c r="E336" s="40"/>
      <c r="F336" t="s">
        <v>135</v>
      </c>
      <c r="G336" s="3">
        <v>6</v>
      </c>
    </row>
    <row r="337" spans="1:7" x14ac:dyDescent="0.25">
      <c r="A337" s="41">
        <v>43179</v>
      </c>
      <c r="B337" s="38" t="s">
        <v>8</v>
      </c>
      <c r="D337" s="39">
        <v>5716200</v>
      </c>
      <c r="E337" s="40" t="s">
        <v>72</v>
      </c>
      <c r="F337" t="s">
        <v>73</v>
      </c>
      <c r="G337" s="3">
        <v>36</v>
      </c>
    </row>
    <row r="338" spans="1:7" x14ac:dyDescent="0.25">
      <c r="A338" s="41"/>
      <c r="B338" s="38"/>
      <c r="D338" s="39"/>
      <c r="E338" s="40"/>
      <c r="F338" t="s">
        <v>387</v>
      </c>
      <c r="G338" s="3">
        <v>40</v>
      </c>
    </row>
    <row r="339" spans="1:7" x14ac:dyDescent="0.25">
      <c r="A339" s="41"/>
      <c r="B339" s="38"/>
      <c r="D339" s="39"/>
      <c r="E339" s="40"/>
      <c r="F339" t="s">
        <v>260</v>
      </c>
      <c r="G339" s="3">
        <v>5</v>
      </c>
    </row>
    <row r="340" spans="1:7" x14ac:dyDescent="0.25">
      <c r="A340" s="5">
        <v>43179</v>
      </c>
      <c r="B340" s="1" t="s">
        <v>8</v>
      </c>
      <c r="D340" s="3">
        <v>657600</v>
      </c>
      <c r="E340" t="s">
        <v>76</v>
      </c>
      <c r="F340" t="s">
        <v>77</v>
      </c>
      <c r="G340" s="3">
        <v>12</v>
      </c>
    </row>
    <row r="341" spans="1:7" x14ac:dyDescent="0.25">
      <c r="A341" s="5">
        <v>43179</v>
      </c>
      <c r="B341" s="1" t="s">
        <v>6</v>
      </c>
      <c r="D341" s="3">
        <v>1368850</v>
      </c>
      <c r="E341" t="s">
        <v>221</v>
      </c>
      <c r="F341" t="s">
        <v>291</v>
      </c>
      <c r="G341" s="3">
        <v>19</v>
      </c>
    </row>
    <row r="342" spans="1:7" x14ac:dyDescent="0.25">
      <c r="A342" s="5">
        <v>43180</v>
      </c>
      <c r="B342" s="1" t="s">
        <v>6</v>
      </c>
      <c r="D342" s="3">
        <v>2000000</v>
      </c>
      <c r="E342" t="s">
        <v>221</v>
      </c>
      <c r="F342" t="s">
        <v>290</v>
      </c>
      <c r="G342" s="3">
        <v>1</v>
      </c>
    </row>
    <row r="343" spans="1:7" x14ac:dyDescent="0.25">
      <c r="A343" s="5">
        <v>43180</v>
      </c>
      <c r="B343" s="1" t="s">
        <v>8</v>
      </c>
      <c r="D343" s="3">
        <v>1000000</v>
      </c>
      <c r="E343" t="s">
        <v>388</v>
      </c>
      <c r="F343" t="s">
        <v>290</v>
      </c>
      <c r="G343" s="3">
        <v>1</v>
      </c>
    </row>
    <row r="344" spans="1:7" x14ac:dyDescent="0.25">
      <c r="A344" s="5">
        <v>43180</v>
      </c>
      <c r="B344" s="1" t="s">
        <v>8</v>
      </c>
      <c r="D344" s="3">
        <v>1891100</v>
      </c>
      <c r="E344" t="s">
        <v>389</v>
      </c>
      <c r="F344" t="s">
        <v>390</v>
      </c>
      <c r="G344" s="3">
        <v>36</v>
      </c>
    </row>
    <row r="345" spans="1:7" x14ac:dyDescent="0.25">
      <c r="A345" s="5">
        <v>43180</v>
      </c>
      <c r="B345" s="1" t="s">
        <v>8</v>
      </c>
      <c r="D345" s="3">
        <v>2175250</v>
      </c>
      <c r="E345" t="s">
        <v>196</v>
      </c>
      <c r="F345" t="s">
        <v>247</v>
      </c>
      <c r="G345" s="3">
        <v>22</v>
      </c>
    </row>
    <row r="346" spans="1:7" x14ac:dyDescent="0.25">
      <c r="A346" s="41">
        <v>43180</v>
      </c>
      <c r="B346" s="38" t="s">
        <v>8</v>
      </c>
      <c r="D346" s="39">
        <v>1326000</v>
      </c>
      <c r="E346" s="40" t="s">
        <v>175</v>
      </c>
      <c r="F346" t="s">
        <v>391</v>
      </c>
      <c r="G346" s="3">
        <f>5+5+5</f>
        <v>15</v>
      </c>
    </row>
    <row r="347" spans="1:7" x14ac:dyDescent="0.25">
      <c r="A347" s="41"/>
      <c r="B347" s="38"/>
      <c r="D347" s="39"/>
      <c r="E347" s="40"/>
      <c r="F347" t="s">
        <v>176</v>
      </c>
      <c r="G347" s="3">
        <f>4+6+5</f>
        <v>15</v>
      </c>
    </row>
    <row r="348" spans="1:7" x14ac:dyDescent="0.25">
      <c r="A348" s="5">
        <v>43180</v>
      </c>
      <c r="B348" s="1" t="s">
        <v>8</v>
      </c>
      <c r="D348" s="3">
        <v>841200</v>
      </c>
      <c r="E348" t="s">
        <v>68</v>
      </c>
      <c r="F348" t="s">
        <v>392</v>
      </c>
      <c r="G348" s="3">
        <v>12</v>
      </c>
    </row>
    <row r="349" spans="1:7" x14ac:dyDescent="0.25">
      <c r="A349" s="5">
        <v>43180</v>
      </c>
      <c r="B349" s="1" t="s">
        <v>8</v>
      </c>
      <c r="D349" s="3">
        <v>686400</v>
      </c>
      <c r="E349" t="s">
        <v>393</v>
      </c>
      <c r="F349" t="s">
        <v>394</v>
      </c>
      <c r="G349" s="3">
        <v>12</v>
      </c>
    </row>
    <row r="350" spans="1:7" x14ac:dyDescent="0.25">
      <c r="A350" s="5">
        <v>43180</v>
      </c>
      <c r="B350" s="1" t="s">
        <v>8</v>
      </c>
      <c r="D350" s="3">
        <v>746400</v>
      </c>
      <c r="E350" t="s">
        <v>60</v>
      </c>
      <c r="F350" t="s">
        <v>395</v>
      </c>
      <c r="G350" s="3">
        <v>12</v>
      </c>
    </row>
    <row r="351" spans="1:7" x14ac:dyDescent="0.25">
      <c r="A351" s="41">
        <v>43180</v>
      </c>
      <c r="B351" s="38" t="s">
        <v>8</v>
      </c>
      <c r="D351" s="39">
        <v>2092850</v>
      </c>
      <c r="E351" s="40" t="s">
        <v>304</v>
      </c>
      <c r="F351" t="s">
        <v>396</v>
      </c>
      <c r="G351" s="3">
        <f>6+6</f>
        <v>12</v>
      </c>
    </row>
    <row r="352" spans="1:7" x14ac:dyDescent="0.25">
      <c r="A352" s="41"/>
      <c r="B352" s="38"/>
      <c r="D352" s="39"/>
      <c r="E352" s="40"/>
      <c r="F352" t="s">
        <v>305</v>
      </c>
      <c r="G352" s="3">
        <f>6+5+1+5</f>
        <v>17</v>
      </c>
    </row>
    <row r="353" spans="1:7" x14ac:dyDescent="0.25">
      <c r="A353" s="5">
        <v>43180</v>
      </c>
      <c r="B353" s="1" t="s">
        <v>8</v>
      </c>
      <c r="D353" s="3">
        <v>551300</v>
      </c>
      <c r="E353" t="s">
        <v>47</v>
      </c>
      <c r="F353" t="s">
        <v>18</v>
      </c>
      <c r="G353" s="3">
        <v>10</v>
      </c>
    </row>
    <row r="354" spans="1:7" x14ac:dyDescent="0.25">
      <c r="A354" s="5">
        <v>43180</v>
      </c>
      <c r="B354" s="1" t="s">
        <v>8</v>
      </c>
      <c r="D354" s="3">
        <v>689600</v>
      </c>
      <c r="E354" t="s">
        <v>52</v>
      </c>
      <c r="F354" t="s">
        <v>35</v>
      </c>
      <c r="G354" s="3">
        <v>16</v>
      </c>
    </row>
    <row r="355" spans="1:7" x14ac:dyDescent="0.25">
      <c r="A355" s="5">
        <v>43180</v>
      </c>
      <c r="B355" s="1" t="s">
        <v>8</v>
      </c>
      <c r="D355" s="3">
        <v>3403800</v>
      </c>
      <c r="E355" t="s">
        <v>231</v>
      </c>
      <c r="F355" t="s">
        <v>232</v>
      </c>
      <c r="G355" s="3">
        <v>36</v>
      </c>
    </row>
    <row r="356" spans="1:7" x14ac:dyDescent="0.25">
      <c r="A356" s="41">
        <v>43180</v>
      </c>
      <c r="B356" s="38" t="s">
        <v>8</v>
      </c>
      <c r="D356" s="39">
        <v>5761900</v>
      </c>
      <c r="E356" s="40" t="s">
        <v>46</v>
      </c>
      <c r="F356" t="s">
        <v>82</v>
      </c>
      <c r="G356" s="3">
        <f>2+12+10+7</f>
        <v>31</v>
      </c>
    </row>
    <row r="357" spans="1:7" x14ac:dyDescent="0.25">
      <c r="A357" s="41"/>
      <c r="B357" s="38"/>
      <c r="D357" s="39"/>
      <c r="E357" s="40"/>
      <c r="F357" t="s">
        <v>397</v>
      </c>
      <c r="G357" s="3">
        <f>6+6</f>
        <v>12</v>
      </c>
    </row>
    <row r="358" spans="1:7" x14ac:dyDescent="0.25">
      <c r="A358" s="41"/>
      <c r="B358" s="38"/>
      <c r="D358" s="39"/>
      <c r="E358" s="40"/>
      <c r="F358" t="s">
        <v>398</v>
      </c>
      <c r="G358" s="3">
        <f>6+6</f>
        <v>12</v>
      </c>
    </row>
    <row r="359" spans="1:7" x14ac:dyDescent="0.25">
      <c r="A359" s="41"/>
      <c r="B359" s="38"/>
      <c r="D359" s="39"/>
      <c r="E359" s="40"/>
      <c r="F359" t="s">
        <v>83</v>
      </c>
      <c r="G359" s="3">
        <f>10+18</f>
        <v>28</v>
      </c>
    </row>
    <row r="360" spans="1:7" x14ac:dyDescent="0.25">
      <c r="A360" s="5">
        <v>43180</v>
      </c>
      <c r="B360" s="1" t="s">
        <v>8</v>
      </c>
      <c r="D360" s="3">
        <v>1112400</v>
      </c>
      <c r="E360" t="s">
        <v>51</v>
      </c>
      <c r="F360" t="s">
        <v>34</v>
      </c>
      <c r="G360" s="3">
        <v>20</v>
      </c>
    </row>
    <row r="361" spans="1:7" x14ac:dyDescent="0.25">
      <c r="A361" s="5">
        <v>43180</v>
      </c>
      <c r="B361" s="1" t="s">
        <v>6</v>
      </c>
      <c r="D361" s="3">
        <v>1756800</v>
      </c>
      <c r="E361" t="s">
        <v>55</v>
      </c>
      <c r="F361" t="s">
        <v>38</v>
      </c>
      <c r="G361" s="3">
        <v>24</v>
      </c>
    </row>
    <row r="362" spans="1:7" x14ac:dyDescent="0.25">
      <c r="A362" s="5">
        <v>43180</v>
      </c>
      <c r="B362" s="1" t="s">
        <v>8</v>
      </c>
      <c r="D362" s="3">
        <v>715200</v>
      </c>
      <c r="E362" t="s">
        <v>399</v>
      </c>
      <c r="F362" t="s">
        <v>400</v>
      </c>
      <c r="G362" s="3">
        <v>16</v>
      </c>
    </row>
    <row r="363" spans="1:7" x14ac:dyDescent="0.25">
      <c r="A363" s="5">
        <v>43180</v>
      </c>
      <c r="B363" s="1" t="s">
        <v>8</v>
      </c>
      <c r="D363" s="3">
        <v>1544750</v>
      </c>
      <c r="E363" t="s">
        <v>401</v>
      </c>
      <c r="F363" t="s">
        <v>402</v>
      </c>
      <c r="G363" s="3">
        <v>11</v>
      </c>
    </row>
    <row r="364" spans="1:7" x14ac:dyDescent="0.25">
      <c r="A364" s="5">
        <v>43180</v>
      </c>
      <c r="B364" s="1" t="s">
        <v>8</v>
      </c>
      <c r="D364" s="3">
        <v>2828200</v>
      </c>
      <c r="E364" t="s">
        <v>44</v>
      </c>
      <c r="F364" t="s">
        <v>403</v>
      </c>
      <c r="G364" s="3">
        <v>40</v>
      </c>
    </row>
    <row r="365" spans="1:7" x14ac:dyDescent="0.25">
      <c r="A365" s="5">
        <v>43180</v>
      </c>
      <c r="B365" s="1" t="s">
        <v>8</v>
      </c>
      <c r="D365" s="3">
        <v>2700000</v>
      </c>
      <c r="E365" t="s">
        <v>153</v>
      </c>
      <c r="F365" t="s">
        <v>404</v>
      </c>
      <c r="G365" s="3">
        <v>6000</v>
      </c>
    </row>
    <row r="366" spans="1:7" x14ac:dyDescent="0.25">
      <c r="A366" s="41">
        <v>43180</v>
      </c>
      <c r="B366" s="38" t="s">
        <v>8</v>
      </c>
      <c r="D366" s="39">
        <v>8851250</v>
      </c>
      <c r="E366" s="40" t="s">
        <v>44</v>
      </c>
      <c r="F366" t="s">
        <v>281</v>
      </c>
      <c r="G366" s="3">
        <v>40</v>
      </c>
    </row>
    <row r="367" spans="1:7" x14ac:dyDescent="0.25">
      <c r="A367" s="41"/>
      <c r="B367" s="38"/>
      <c r="D367" s="39"/>
      <c r="E367" s="40"/>
      <c r="F367" t="s">
        <v>405</v>
      </c>
      <c r="G367" s="3">
        <v>71</v>
      </c>
    </row>
    <row r="368" spans="1:7" x14ac:dyDescent="0.25">
      <c r="A368" s="41"/>
      <c r="B368" s="38"/>
      <c r="D368" s="39"/>
      <c r="E368" s="40"/>
      <c r="F368" t="s">
        <v>406</v>
      </c>
      <c r="G368" s="3">
        <v>40</v>
      </c>
    </row>
    <row r="369" spans="1:7" x14ac:dyDescent="0.25">
      <c r="A369" s="41">
        <v>43180</v>
      </c>
      <c r="B369" s="38" t="s">
        <v>8</v>
      </c>
      <c r="D369" s="39">
        <v>40485300</v>
      </c>
      <c r="E369" s="40" t="s">
        <v>50</v>
      </c>
      <c r="F369" t="s">
        <v>407</v>
      </c>
      <c r="G369" s="3">
        <f>20+18+20</f>
        <v>58</v>
      </c>
    </row>
    <row r="370" spans="1:7" x14ac:dyDescent="0.25">
      <c r="A370" s="41"/>
      <c r="B370" s="38"/>
      <c r="D370" s="39"/>
      <c r="E370" s="40"/>
      <c r="F370" t="s">
        <v>408</v>
      </c>
      <c r="G370" s="3">
        <v>26</v>
      </c>
    </row>
    <row r="371" spans="1:7" x14ac:dyDescent="0.25">
      <c r="A371" s="41"/>
      <c r="B371" s="38"/>
      <c r="D371" s="39"/>
      <c r="E371" s="40"/>
      <c r="F371" t="s">
        <v>409</v>
      </c>
      <c r="G371" s="3">
        <f>33+33+19</f>
        <v>85</v>
      </c>
    </row>
    <row r="372" spans="1:7" x14ac:dyDescent="0.25">
      <c r="A372" s="41"/>
      <c r="B372" s="38"/>
      <c r="D372" s="39"/>
      <c r="E372" s="40"/>
      <c r="F372" t="s">
        <v>113</v>
      </c>
      <c r="G372" s="3">
        <f>58+58+33</f>
        <v>149</v>
      </c>
    </row>
    <row r="373" spans="1:7" x14ac:dyDescent="0.25">
      <c r="A373" s="41"/>
      <c r="B373" s="38"/>
      <c r="D373" s="39"/>
      <c r="E373" s="40"/>
      <c r="F373" t="s">
        <v>410</v>
      </c>
      <c r="G373" s="3">
        <f>22+24+12+12</f>
        <v>70</v>
      </c>
    </row>
    <row r="374" spans="1:7" x14ac:dyDescent="0.25">
      <c r="A374" s="41"/>
      <c r="B374" s="38"/>
      <c r="D374" s="39"/>
      <c r="E374" s="40"/>
      <c r="F374" t="s">
        <v>29</v>
      </c>
      <c r="G374" s="3">
        <v>16</v>
      </c>
    </row>
    <row r="375" spans="1:7" x14ac:dyDescent="0.25">
      <c r="A375" s="41"/>
      <c r="B375" s="38"/>
      <c r="D375" s="39"/>
      <c r="E375" s="40"/>
      <c r="F375" t="s">
        <v>411</v>
      </c>
      <c r="G375" s="3">
        <f>11+11+12</f>
        <v>34</v>
      </c>
    </row>
    <row r="376" spans="1:7" x14ac:dyDescent="0.25">
      <c r="A376" s="41"/>
      <c r="B376" s="38"/>
      <c r="D376" s="39"/>
      <c r="E376" s="40"/>
      <c r="F376" t="s">
        <v>412</v>
      </c>
      <c r="G376" s="3">
        <f>18+20</f>
        <v>38</v>
      </c>
    </row>
    <row r="377" spans="1:7" x14ac:dyDescent="0.25">
      <c r="A377" s="41">
        <v>43180</v>
      </c>
      <c r="B377" s="38" t="s">
        <v>8</v>
      </c>
      <c r="D377" s="39">
        <v>241600</v>
      </c>
      <c r="E377" s="40" t="s">
        <v>43</v>
      </c>
      <c r="F377" t="s">
        <v>9</v>
      </c>
      <c r="G377" s="3">
        <v>2</v>
      </c>
    </row>
    <row r="378" spans="1:7" x14ac:dyDescent="0.25">
      <c r="A378" s="41"/>
      <c r="B378" s="38"/>
      <c r="D378" s="39"/>
      <c r="E378" s="40"/>
      <c r="F378" t="s">
        <v>179</v>
      </c>
      <c r="G378" s="3">
        <v>2</v>
      </c>
    </row>
    <row r="379" spans="1:7" x14ac:dyDescent="0.25">
      <c r="A379" s="5">
        <v>43180</v>
      </c>
      <c r="B379" s="1" t="s">
        <v>8</v>
      </c>
      <c r="D379" s="3">
        <v>2595150</v>
      </c>
      <c r="E379" t="s">
        <v>413</v>
      </c>
      <c r="F379" t="s">
        <v>414</v>
      </c>
      <c r="G379" s="3">
        <v>41</v>
      </c>
    </row>
    <row r="380" spans="1:7" x14ac:dyDescent="0.25">
      <c r="A380" s="5">
        <v>43181</v>
      </c>
      <c r="B380" s="1" t="s">
        <v>8</v>
      </c>
      <c r="D380" s="3">
        <v>500000</v>
      </c>
      <c r="E380" t="s">
        <v>78</v>
      </c>
      <c r="F380" t="s">
        <v>290</v>
      </c>
      <c r="G380" s="3">
        <v>1</v>
      </c>
    </row>
    <row r="381" spans="1:7" x14ac:dyDescent="0.25">
      <c r="A381" s="5">
        <v>43181</v>
      </c>
      <c r="B381" s="1" t="s">
        <v>8</v>
      </c>
      <c r="D381" s="3">
        <v>1660400</v>
      </c>
      <c r="E381" t="s">
        <v>415</v>
      </c>
      <c r="F381" t="s">
        <v>416</v>
      </c>
      <c r="G381" s="3">
        <v>25</v>
      </c>
    </row>
    <row r="382" spans="1:7" x14ac:dyDescent="0.25">
      <c r="A382" s="5">
        <v>43181</v>
      </c>
      <c r="B382" s="1" t="s">
        <v>8</v>
      </c>
      <c r="D382" s="3">
        <v>754050</v>
      </c>
      <c r="E382" t="s">
        <v>334</v>
      </c>
      <c r="F382" t="s">
        <v>417</v>
      </c>
      <c r="G382" s="3">
        <v>13</v>
      </c>
    </row>
    <row r="383" spans="1:7" x14ac:dyDescent="0.25">
      <c r="A383" s="5">
        <v>43181</v>
      </c>
      <c r="B383" s="1" t="s">
        <v>6</v>
      </c>
      <c r="D383" s="3">
        <v>900800</v>
      </c>
      <c r="E383" t="s">
        <v>208</v>
      </c>
      <c r="F383" t="s">
        <v>210</v>
      </c>
      <c r="G383" s="3">
        <v>18</v>
      </c>
    </row>
    <row r="384" spans="1:7" x14ac:dyDescent="0.25">
      <c r="A384" s="5">
        <v>43181</v>
      </c>
      <c r="B384" s="1" t="s">
        <v>6</v>
      </c>
      <c r="D384" s="3">
        <v>699600</v>
      </c>
      <c r="E384" t="s">
        <v>418</v>
      </c>
      <c r="F384" t="s">
        <v>420</v>
      </c>
      <c r="G384" s="3">
        <v>24</v>
      </c>
    </row>
    <row r="385" spans="1:7" x14ac:dyDescent="0.25">
      <c r="A385" s="5">
        <v>43181</v>
      </c>
      <c r="B385" s="1" t="s">
        <v>6</v>
      </c>
      <c r="D385" s="3">
        <v>2422800</v>
      </c>
      <c r="E385" t="s">
        <v>99</v>
      </c>
      <c r="F385" t="s">
        <v>419</v>
      </c>
      <c r="G385" s="3">
        <v>36</v>
      </c>
    </row>
    <row r="386" spans="1:7" x14ac:dyDescent="0.25">
      <c r="A386" s="5">
        <v>43181</v>
      </c>
      <c r="B386" s="1" t="s">
        <v>8</v>
      </c>
      <c r="D386" s="3">
        <v>1850250</v>
      </c>
      <c r="E386" t="s">
        <v>421</v>
      </c>
      <c r="F386" t="s">
        <v>422</v>
      </c>
      <c r="G386" s="3">
        <v>27</v>
      </c>
    </row>
    <row r="387" spans="1:7" x14ac:dyDescent="0.25">
      <c r="A387" s="5">
        <v>43181</v>
      </c>
      <c r="B387" s="1" t="s">
        <v>8</v>
      </c>
      <c r="D387" s="3">
        <v>987200</v>
      </c>
      <c r="E387" t="s">
        <v>172</v>
      </c>
      <c r="F387" t="s">
        <v>423</v>
      </c>
      <c r="G387" s="3">
        <v>14</v>
      </c>
    </row>
    <row r="388" spans="1:7" x14ac:dyDescent="0.25">
      <c r="A388" s="5">
        <v>43181</v>
      </c>
      <c r="B388" s="1" t="s">
        <v>8</v>
      </c>
      <c r="D388" s="3">
        <v>1867650</v>
      </c>
      <c r="E388" t="s">
        <v>370</v>
      </c>
      <c r="F388" t="s">
        <v>371</v>
      </c>
      <c r="G388" s="3">
        <v>29</v>
      </c>
    </row>
    <row r="389" spans="1:7" x14ac:dyDescent="0.25">
      <c r="A389" s="5">
        <v>43181</v>
      </c>
      <c r="B389" s="1" t="s">
        <v>8</v>
      </c>
      <c r="D389" s="3">
        <v>396500</v>
      </c>
      <c r="E389" t="s">
        <v>424</v>
      </c>
      <c r="F389" t="s">
        <v>425</v>
      </c>
      <c r="G389" s="3">
        <v>13</v>
      </c>
    </row>
    <row r="390" spans="1:7" x14ac:dyDescent="0.25">
      <c r="A390" s="5">
        <v>43182</v>
      </c>
      <c r="B390" s="1" t="s">
        <v>8</v>
      </c>
      <c r="D390" s="3">
        <v>1852500</v>
      </c>
      <c r="E390" t="s">
        <v>63</v>
      </c>
      <c r="F390" t="s">
        <v>426</v>
      </c>
      <c r="G390" s="3">
        <v>650</v>
      </c>
    </row>
    <row r="391" spans="1:7" x14ac:dyDescent="0.25">
      <c r="A391" s="41">
        <v>43182</v>
      </c>
      <c r="B391" s="38" t="s">
        <v>8</v>
      </c>
      <c r="D391" s="39">
        <v>2465900</v>
      </c>
      <c r="E391" s="40" t="s">
        <v>161</v>
      </c>
      <c r="F391" t="s">
        <v>427</v>
      </c>
      <c r="G391" s="3">
        <f>14+12+14</f>
        <v>40</v>
      </c>
    </row>
    <row r="392" spans="1:7" x14ac:dyDescent="0.25">
      <c r="A392" s="41"/>
      <c r="B392" s="38"/>
      <c r="D392" s="39"/>
      <c r="E392" s="40"/>
      <c r="F392" t="s">
        <v>162</v>
      </c>
      <c r="G392" s="3">
        <v>2</v>
      </c>
    </row>
    <row r="393" spans="1:7" x14ac:dyDescent="0.25">
      <c r="A393" s="5">
        <v>43182</v>
      </c>
      <c r="B393" s="1" t="s">
        <v>6</v>
      </c>
      <c r="D393" s="3">
        <v>2825100</v>
      </c>
      <c r="E393" t="s">
        <v>125</v>
      </c>
      <c r="F393" t="s">
        <v>126</v>
      </c>
      <c r="G393" s="3">
        <v>49</v>
      </c>
    </row>
    <row r="394" spans="1:7" x14ac:dyDescent="0.25">
      <c r="A394" s="41">
        <v>43182</v>
      </c>
      <c r="B394" s="38" t="s">
        <v>8</v>
      </c>
      <c r="D394" s="39">
        <v>1575250</v>
      </c>
      <c r="E394" s="40" t="s">
        <v>377</v>
      </c>
      <c r="F394" t="s">
        <v>428</v>
      </c>
      <c r="G394" s="3">
        <f>5+7</f>
        <v>12</v>
      </c>
    </row>
    <row r="395" spans="1:7" x14ac:dyDescent="0.25">
      <c r="A395" s="41"/>
      <c r="B395" s="38"/>
      <c r="D395" s="39"/>
      <c r="E395" s="40"/>
      <c r="F395" t="s">
        <v>378</v>
      </c>
      <c r="G395" s="3">
        <v>1</v>
      </c>
    </row>
    <row r="396" spans="1:7" x14ac:dyDescent="0.25">
      <c r="A396" s="41"/>
      <c r="B396" s="38"/>
      <c r="D396" s="39"/>
      <c r="E396" s="40"/>
      <c r="F396" t="s">
        <v>429</v>
      </c>
      <c r="G396" s="3">
        <f>5+7</f>
        <v>12</v>
      </c>
    </row>
    <row r="397" spans="1:7" x14ac:dyDescent="0.25">
      <c r="A397" s="5">
        <v>43182</v>
      </c>
      <c r="B397" s="1" t="s">
        <v>8</v>
      </c>
      <c r="D397" s="3">
        <v>1501700</v>
      </c>
      <c r="E397" t="s">
        <v>103</v>
      </c>
      <c r="F397" t="s">
        <v>207</v>
      </c>
      <c r="G397" s="3">
        <v>22</v>
      </c>
    </row>
    <row r="398" spans="1:7" x14ac:dyDescent="0.25">
      <c r="A398" s="5">
        <v>43182</v>
      </c>
      <c r="B398" s="1" t="s">
        <v>8</v>
      </c>
      <c r="D398" s="3">
        <v>356800</v>
      </c>
      <c r="E398" t="s">
        <v>52</v>
      </c>
      <c r="F398" t="s">
        <v>203</v>
      </c>
      <c r="G398" s="3">
        <v>8</v>
      </c>
    </row>
    <row r="399" spans="1:7" x14ac:dyDescent="0.25">
      <c r="A399" s="5">
        <v>43182</v>
      </c>
      <c r="B399" s="1" t="s">
        <v>8</v>
      </c>
      <c r="D399" s="3">
        <v>2827700</v>
      </c>
      <c r="E399" t="s">
        <v>430</v>
      </c>
      <c r="F399" t="s">
        <v>431</v>
      </c>
      <c r="G399" s="3">
        <v>20</v>
      </c>
    </row>
    <row r="400" spans="1:7" x14ac:dyDescent="0.25">
      <c r="A400" s="5">
        <v>43182</v>
      </c>
      <c r="B400" s="1" t="s">
        <v>8</v>
      </c>
      <c r="D400" s="3">
        <v>1616100</v>
      </c>
      <c r="E400" t="s">
        <v>432</v>
      </c>
      <c r="F400" t="s">
        <v>433</v>
      </c>
      <c r="G400" s="3">
        <v>18</v>
      </c>
    </row>
    <row r="401" spans="1:7" x14ac:dyDescent="0.25">
      <c r="A401" s="5">
        <v>43182</v>
      </c>
      <c r="B401" s="1" t="s">
        <v>8</v>
      </c>
      <c r="D401" s="3">
        <v>1030000</v>
      </c>
      <c r="E401" t="s">
        <v>287</v>
      </c>
      <c r="F401" t="s">
        <v>288</v>
      </c>
      <c r="G401" s="3">
        <v>25</v>
      </c>
    </row>
    <row r="402" spans="1:7" x14ac:dyDescent="0.25">
      <c r="A402" s="5">
        <v>43182</v>
      </c>
      <c r="B402" s="1" t="s">
        <v>8</v>
      </c>
      <c r="D402" s="3">
        <v>761250</v>
      </c>
      <c r="E402" t="s">
        <v>254</v>
      </c>
      <c r="F402" t="s">
        <v>255</v>
      </c>
      <c r="G402" s="3">
        <v>15</v>
      </c>
    </row>
    <row r="403" spans="1:7" x14ac:dyDescent="0.25">
      <c r="A403" s="5">
        <v>43182</v>
      </c>
      <c r="B403" s="1" t="s">
        <v>8</v>
      </c>
      <c r="D403" s="3">
        <v>779400</v>
      </c>
      <c r="E403" t="s">
        <v>434</v>
      </c>
      <c r="F403" t="s">
        <v>435</v>
      </c>
      <c r="G403" s="3">
        <v>12</v>
      </c>
    </row>
    <row r="404" spans="1:7" x14ac:dyDescent="0.25">
      <c r="A404" s="5">
        <v>43182</v>
      </c>
      <c r="B404" s="1" t="s">
        <v>8</v>
      </c>
      <c r="D404" s="3">
        <v>627000</v>
      </c>
      <c r="E404" t="s">
        <v>87</v>
      </c>
      <c r="F404" t="s">
        <v>88</v>
      </c>
      <c r="G404" s="3">
        <v>12</v>
      </c>
    </row>
    <row r="405" spans="1:7" x14ac:dyDescent="0.25">
      <c r="A405" s="41">
        <v>43182</v>
      </c>
      <c r="B405" s="38" t="s">
        <v>8</v>
      </c>
      <c r="D405" s="39">
        <v>2405650</v>
      </c>
      <c r="E405" s="40" t="s">
        <v>43</v>
      </c>
      <c r="F405" t="s">
        <v>9</v>
      </c>
      <c r="G405" s="3">
        <f>13+5+1+5</f>
        <v>24</v>
      </c>
    </row>
    <row r="406" spans="1:7" x14ac:dyDescent="0.25">
      <c r="A406" s="41"/>
      <c r="B406" s="38"/>
      <c r="D406" s="39"/>
      <c r="E406" s="40"/>
      <c r="F406" t="s">
        <v>303</v>
      </c>
      <c r="G406" s="3">
        <f>5+8</f>
        <v>13</v>
      </c>
    </row>
    <row r="407" spans="1:7" x14ac:dyDescent="0.25">
      <c r="A407" s="5">
        <v>43182</v>
      </c>
      <c r="B407" s="1" t="s">
        <v>8</v>
      </c>
      <c r="D407" s="3">
        <v>2102400</v>
      </c>
      <c r="E407" t="s">
        <v>91</v>
      </c>
      <c r="F407" t="s">
        <v>92</v>
      </c>
      <c r="G407" s="3">
        <v>36</v>
      </c>
    </row>
    <row r="408" spans="1:7" x14ac:dyDescent="0.25">
      <c r="A408" s="5">
        <v>43182</v>
      </c>
      <c r="B408" s="1" t="s">
        <v>8</v>
      </c>
      <c r="D408" s="3">
        <v>903000</v>
      </c>
      <c r="E408" t="s">
        <v>196</v>
      </c>
      <c r="F408" t="s">
        <v>248</v>
      </c>
      <c r="G408" s="3">
        <v>14</v>
      </c>
    </row>
    <row r="409" spans="1:7" x14ac:dyDescent="0.25">
      <c r="A409" s="41">
        <v>43182</v>
      </c>
      <c r="B409" s="38" t="s">
        <v>6</v>
      </c>
      <c r="D409" s="39">
        <v>1855200</v>
      </c>
      <c r="E409" s="40" t="s">
        <v>168</v>
      </c>
      <c r="F409" t="s">
        <v>436</v>
      </c>
      <c r="G409" s="3">
        <v>36</v>
      </c>
    </row>
    <row r="410" spans="1:7" x14ac:dyDescent="0.25">
      <c r="A410" s="41"/>
      <c r="B410" s="38"/>
      <c r="D410" s="39"/>
      <c r="E410" s="40"/>
      <c r="F410" t="s">
        <v>322</v>
      </c>
      <c r="G410" s="3">
        <v>24</v>
      </c>
    </row>
    <row r="411" spans="1:7" x14ac:dyDescent="0.25">
      <c r="A411" s="41">
        <v>43182</v>
      </c>
      <c r="B411" s="38" t="s">
        <v>8</v>
      </c>
      <c r="D411" s="39">
        <v>3910000</v>
      </c>
      <c r="E411" s="40" t="s">
        <v>85</v>
      </c>
      <c r="F411" t="s">
        <v>278</v>
      </c>
      <c r="G411" s="3">
        <f>4+8+8+8</f>
        <v>28</v>
      </c>
    </row>
    <row r="412" spans="1:7" x14ac:dyDescent="0.25">
      <c r="A412" s="41"/>
      <c r="B412" s="38"/>
      <c r="D412" s="39"/>
      <c r="E412" s="40"/>
      <c r="F412" t="s">
        <v>437</v>
      </c>
      <c r="G412" s="3">
        <f>9+12+11+10+5</f>
        <v>47</v>
      </c>
    </row>
    <row r="413" spans="1:7" x14ac:dyDescent="0.25">
      <c r="A413" s="5">
        <v>43182</v>
      </c>
      <c r="B413" s="1" t="s">
        <v>8</v>
      </c>
      <c r="D413" s="3">
        <v>931200</v>
      </c>
      <c r="E413" t="s">
        <v>438</v>
      </c>
      <c r="F413" t="s">
        <v>439</v>
      </c>
      <c r="G413" s="3">
        <v>12</v>
      </c>
    </row>
    <row r="414" spans="1:7" x14ac:dyDescent="0.25">
      <c r="A414" s="5">
        <v>43183</v>
      </c>
      <c r="B414" s="1" t="s">
        <v>8</v>
      </c>
      <c r="D414" s="3">
        <v>3495600</v>
      </c>
      <c r="E414" t="s">
        <v>231</v>
      </c>
      <c r="F414" t="s">
        <v>440</v>
      </c>
      <c r="G414" s="3">
        <v>36</v>
      </c>
    </row>
    <row r="415" spans="1:7" x14ac:dyDescent="0.25">
      <c r="A415" s="5">
        <v>43183</v>
      </c>
      <c r="B415" s="1" t="s">
        <v>8</v>
      </c>
      <c r="D415" s="3">
        <v>841200</v>
      </c>
      <c r="E415" t="s">
        <v>68</v>
      </c>
      <c r="F415" t="s">
        <v>69</v>
      </c>
      <c r="G415" s="3">
        <v>12</v>
      </c>
    </row>
    <row r="416" spans="1:7" x14ac:dyDescent="0.25">
      <c r="A416" s="5">
        <v>43183</v>
      </c>
      <c r="B416" s="1" t="s">
        <v>6</v>
      </c>
      <c r="D416" s="3">
        <v>1289150</v>
      </c>
      <c r="E416" t="s">
        <v>51</v>
      </c>
      <c r="F416" t="s">
        <v>34</v>
      </c>
      <c r="G416" s="3">
        <v>23</v>
      </c>
    </row>
    <row r="417" spans="1:7" x14ac:dyDescent="0.25">
      <c r="A417" s="5">
        <v>43183</v>
      </c>
      <c r="B417" s="1" t="s">
        <v>6</v>
      </c>
      <c r="D417" s="3">
        <v>608400</v>
      </c>
      <c r="E417" t="s">
        <v>441</v>
      </c>
      <c r="F417" t="s">
        <v>442</v>
      </c>
      <c r="G417" s="3">
        <v>12</v>
      </c>
    </row>
    <row r="418" spans="1:7" x14ac:dyDescent="0.25">
      <c r="A418" s="5">
        <v>43183</v>
      </c>
      <c r="B418" s="1" t="s">
        <v>8</v>
      </c>
      <c r="D418" s="3">
        <v>719400</v>
      </c>
      <c r="E418" t="s">
        <v>443</v>
      </c>
      <c r="F418" t="s">
        <v>444</v>
      </c>
      <c r="G418" s="3">
        <v>12</v>
      </c>
    </row>
    <row r="419" spans="1:7" x14ac:dyDescent="0.25">
      <c r="A419" s="5">
        <v>43183</v>
      </c>
      <c r="B419" s="1" t="s">
        <v>8</v>
      </c>
      <c r="D419" s="3">
        <v>869050</v>
      </c>
      <c r="E419" t="s">
        <v>445</v>
      </c>
      <c r="F419" t="s">
        <v>446</v>
      </c>
      <c r="G419" s="3">
        <v>13</v>
      </c>
    </row>
    <row r="420" spans="1:7" x14ac:dyDescent="0.25">
      <c r="A420" s="5">
        <v>43183</v>
      </c>
      <c r="B420" s="1" t="s">
        <v>8</v>
      </c>
      <c r="D420" s="3">
        <v>1360400</v>
      </c>
      <c r="E420" t="s">
        <v>132</v>
      </c>
      <c r="F420" t="s">
        <v>133</v>
      </c>
      <c r="G420" s="3">
        <v>19</v>
      </c>
    </row>
    <row r="421" spans="1:7" x14ac:dyDescent="0.25">
      <c r="A421" s="41">
        <v>43183</v>
      </c>
      <c r="B421" s="38" t="s">
        <v>8</v>
      </c>
      <c r="D421" s="39">
        <v>1504800</v>
      </c>
      <c r="E421" s="40" t="s">
        <v>447</v>
      </c>
      <c r="F421" t="s">
        <v>448</v>
      </c>
      <c r="G421" s="3">
        <v>36</v>
      </c>
    </row>
    <row r="422" spans="1:7" x14ac:dyDescent="0.25">
      <c r="A422" s="41"/>
      <c r="B422" s="38"/>
      <c r="D422" s="39"/>
      <c r="E422" s="40"/>
      <c r="F422" t="s">
        <v>449</v>
      </c>
      <c r="G422" s="3">
        <v>36</v>
      </c>
    </row>
    <row r="423" spans="1:7" x14ac:dyDescent="0.25">
      <c r="A423" s="5">
        <v>43183</v>
      </c>
      <c r="B423" s="1" t="s">
        <v>6</v>
      </c>
      <c r="D423" s="3">
        <v>1272750</v>
      </c>
      <c r="E423" t="s">
        <v>450</v>
      </c>
      <c r="F423" t="s">
        <v>142</v>
      </c>
      <c r="G423" s="3">
        <v>15</v>
      </c>
    </row>
    <row r="424" spans="1:7" x14ac:dyDescent="0.25">
      <c r="A424" s="5">
        <v>43183</v>
      </c>
      <c r="B424" s="1" t="s">
        <v>8</v>
      </c>
      <c r="D424" s="3">
        <v>598500</v>
      </c>
      <c r="E424" t="s">
        <v>80</v>
      </c>
      <c r="F424" t="s">
        <v>451</v>
      </c>
      <c r="G424" s="3">
        <v>15</v>
      </c>
    </row>
    <row r="425" spans="1:7" x14ac:dyDescent="0.25">
      <c r="A425" s="5">
        <v>43183</v>
      </c>
      <c r="B425" s="1" t="s">
        <v>8</v>
      </c>
      <c r="D425" s="3">
        <v>743400</v>
      </c>
      <c r="E425" t="s">
        <v>452</v>
      </c>
      <c r="F425" t="s">
        <v>453</v>
      </c>
      <c r="G425" s="3">
        <v>12</v>
      </c>
    </row>
    <row r="426" spans="1:7" x14ac:dyDescent="0.25">
      <c r="A426" s="5">
        <v>43183</v>
      </c>
      <c r="B426" s="1" t="s">
        <v>8</v>
      </c>
      <c r="D426" s="3">
        <v>1532300</v>
      </c>
      <c r="E426" t="s">
        <v>103</v>
      </c>
      <c r="F426" t="s">
        <v>104</v>
      </c>
      <c r="G426" s="3">
        <v>22</v>
      </c>
    </row>
    <row r="427" spans="1:7" x14ac:dyDescent="0.25">
      <c r="A427" s="5">
        <v>43183</v>
      </c>
      <c r="B427" s="1" t="s">
        <v>8</v>
      </c>
      <c r="D427" s="3">
        <v>1627800</v>
      </c>
      <c r="E427" t="s">
        <v>454</v>
      </c>
      <c r="F427" t="s">
        <v>455</v>
      </c>
      <c r="G427" s="3">
        <v>36</v>
      </c>
    </row>
    <row r="428" spans="1:7" x14ac:dyDescent="0.25">
      <c r="A428" s="41">
        <v>43183</v>
      </c>
      <c r="B428" s="38" t="s">
        <v>8</v>
      </c>
      <c r="D428" s="39">
        <v>2285200</v>
      </c>
      <c r="E428" s="40" t="s">
        <v>72</v>
      </c>
      <c r="F428" t="s">
        <v>456</v>
      </c>
      <c r="G428" s="3">
        <v>36</v>
      </c>
    </row>
    <row r="429" spans="1:7" x14ac:dyDescent="0.25">
      <c r="A429" s="41"/>
      <c r="B429" s="38"/>
      <c r="D429" s="39"/>
      <c r="E429" s="40"/>
      <c r="F429" t="s">
        <v>260</v>
      </c>
      <c r="G429" s="3">
        <v>1</v>
      </c>
    </row>
    <row r="430" spans="1:7" x14ac:dyDescent="0.25">
      <c r="A430" s="41">
        <v>43183</v>
      </c>
      <c r="B430" s="38" t="s">
        <v>8</v>
      </c>
      <c r="D430" s="39">
        <v>1466500</v>
      </c>
      <c r="E430" s="40" t="s">
        <v>48</v>
      </c>
      <c r="F430" t="s">
        <v>457</v>
      </c>
      <c r="G430" s="3">
        <f>5+5+5</f>
        <v>15</v>
      </c>
    </row>
    <row r="431" spans="1:7" x14ac:dyDescent="0.25">
      <c r="A431" s="41"/>
      <c r="B431" s="38"/>
      <c r="D431" s="39"/>
      <c r="E431" s="40"/>
      <c r="F431" t="s">
        <v>19</v>
      </c>
      <c r="G431" s="3">
        <f>4+4+5+7</f>
        <v>20</v>
      </c>
    </row>
    <row r="432" spans="1:7" x14ac:dyDescent="0.25">
      <c r="A432" s="41">
        <v>43183</v>
      </c>
      <c r="B432" s="38" t="s">
        <v>8</v>
      </c>
      <c r="D432" s="39">
        <v>1496400</v>
      </c>
      <c r="E432" s="40" t="s">
        <v>340</v>
      </c>
      <c r="F432" t="s">
        <v>458</v>
      </c>
      <c r="G432" s="3">
        <f>5+2+5</f>
        <v>12</v>
      </c>
    </row>
    <row r="433" spans="1:7" x14ac:dyDescent="0.25">
      <c r="A433" s="41"/>
      <c r="B433" s="38"/>
      <c r="D433" s="39"/>
      <c r="E433" s="40"/>
      <c r="F433" t="s">
        <v>459</v>
      </c>
      <c r="G433" s="3">
        <f>4+2+6</f>
        <v>12</v>
      </c>
    </row>
    <row r="434" spans="1:7" x14ac:dyDescent="0.25">
      <c r="A434" s="5">
        <v>43183</v>
      </c>
      <c r="B434" s="1" t="s">
        <v>8</v>
      </c>
      <c r="D434" s="3">
        <v>2234400</v>
      </c>
      <c r="E434" t="s">
        <v>60</v>
      </c>
      <c r="F434" t="s">
        <v>61</v>
      </c>
      <c r="G434" s="3">
        <v>36</v>
      </c>
    </row>
    <row r="435" spans="1:7" x14ac:dyDescent="0.25">
      <c r="A435" s="5">
        <v>43183</v>
      </c>
      <c r="B435" s="1" t="s">
        <v>8</v>
      </c>
      <c r="D435" s="3">
        <v>1482000</v>
      </c>
      <c r="E435" t="s">
        <v>460</v>
      </c>
      <c r="F435" t="s">
        <v>461</v>
      </c>
      <c r="G435" s="3">
        <v>20</v>
      </c>
    </row>
    <row r="436" spans="1:7" x14ac:dyDescent="0.25">
      <c r="A436" s="5">
        <v>43183</v>
      </c>
      <c r="B436" s="1" t="s">
        <v>8</v>
      </c>
      <c r="D436" s="3">
        <v>1255100</v>
      </c>
      <c r="E436" t="s">
        <v>47</v>
      </c>
      <c r="F436" t="s">
        <v>18</v>
      </c>
      <c r="G436" s="3">
        <v>22</v>
      </c>
    </row>
    <row r="437" spans="1:7" x14ac:dyDescent="0.25">
      <c r="A437" s="5">
        <v>43183</v>
      </c>
      <c r="B437" s="1" t="s">
        <v>8</v>
      </c>
      <c r="D437" s="3">
        <v>2211700</v>
      </c>
      <c r="E437" t="s">
        <v>49</v>
      </c>
      <c r="F437" t="s">
        <v>21</v>
      </c>
      <c r="G437" s="3">
        <v>48</v>
      </c>
    </row>
    <row r="438" spans="1:7" x14ac:dyDescent="0.25">
      <c r="A438" s="5">
        <v>43183</v>
      </c>
      <c r="B438" s="1" t="s">
        <v>8</v>
      </c>
      <c r="D438" s="3">
        <v>2376450</v>
      </c>
      <c r="E438" t="s">
        <v>85</v>
      </c>
      <c r="F438" t="s">
        <v>86</v>
      </c>
      <c r="G438" s="3">
        <v>41</v>
      </c>
    </row>
    <row r="439" spans="1:7" x14ac:dyDescent="0.25">
      <c r="A439" s="41">
        <v>43183</v>
      </c>
      <c r="B439" s="38" t="s">
        <v>8</v>
      </c>
      <c r="D439" s="39">
        <v>594000</v>
      </c>
      <c r="E439" s="40" t="s">
        <v>261</v>
      </c>
      <c r="F439" t="s">
        <v>462</v>
      </c>
      <c r="G439" s="3">
        <v>10</v>
      </c>
    </row>
    <row r="440" spans="1:7" x14ac:dyDescent="0.25">
      <c r="A440" s="41"/>
      <c r="B440" s="38"/>
      <c r="D440" s="39"/>
      <c r="E440" s="40"/>
      <c r="F440" t="s">
        <v>262</v>
      </c>
      <c r="G440" s="3">
        <v>3</v>
      </c>
    </row>
    <row r="441" spans="1:7" x14ac:dyDescent="0.25">
      <c r="A441" s="5">
        <v>43183</v>
      </c>
      <c r="B441" s="1" t="s">
        <v>6</v>
      </c>
      <c r="D441" s="3">
        <v>641400</v>
      </c>
      <c r="E441" t="s">
        <v>185</v>
      </c>
      <c r="F441" t="s">
        <v>463</v>
      </c>
      <c r="G441" s="3">
        <v>12</v>
      </c>
    </row>
    <row r="442" spans="1:7" x14ac:dyDescent="0.25">
      <c r="A442" s="41">
        <v>43183</v>
      </c>
      <c r="B442" s="38" t="s">
        <v>8</v>
      </c>
      <c r="D442" s="39">
        <v>8239350</v>
      </c>
      <c r="E442" s="40" t="s">
        <v>127</v>
      </c>
      <c r="F442" t="s">
        <v>464</v>
      </c>
      <c r="G442" s="3">
        <f>3+12+7+12</f>
        <v>34</v>
      </c>
    </row>
    <row r="443" spans="1:7" x14ac:dyDescent="0.25">
      <c r="A443" s="41"/>
      <c r="B443" s="38"/>
      <c r="D443" s="39"/>
      <c r="E443" s="40"/>
      <c r="F443" t="s">
        <v>342</v>
      </c>
      <c r="G443" s="3">
        <f>6+6+5+5+7</f>
        <v>29</v>
      </c>
    </row>
    <row r="444" spans="1:7" x14ac:dyDescent="0.25">
      <c r="A444" s="41"/>
      <c r="B444" s="38"/>
      <c r="D444" s="39"/>
      <c r="E444" s="40"/>
      <c r="F444" t="s">
        <v>130</v>
      </c>
      <c r="G444" s="3">
        <f>15+10+5</f>
        <v>30</v>
      </c>
    </row>
    <row r="445" spans="1:7" x14ac:dyDescent="0.25">
      <c r="A445" s="41"/>
      <c r="B445" s="38"/>
      <c r="D445" s="39"/>
      <c r="E445" s="40"/>
      <c r="F445" t="s">
        <v>239</v>
      </c>
      <c r="G445" s="3">
        <f>5+15+20+10</f>
        <v>50</v>
      </c>
    </row>
    <row r="446" spans="1:7" x14ac:dyDescent="0.25">
      <c r="A446" s="5">
        <v>43183</v>
      </c>
      <c r="B446" s="1" t="s">
        <v>8</v>
      </c>
      <c r="D446" s="3">
        <v>638500</v>
      </c>
      <c r="E446" t="s">
        <v>372</v>
      </c>
      <c r="F446" t="s">
        <v>465</v>
      </c>
      <c r="G446" s="3">
        <v>10</v>
      </c>
    </row>
    <row r="447" spans="1:7" x14ac:dyDescent="0.25">
      <c r="A447" s="5">
        <v>43183</v>
      </c>
      <c r="B447" s="1" t="s">
        <v>8</v>
      </c>
      <c r="D447" s="3">
        <v>1718700</v>
      </c>
      <c r="E447" t="s">
        <v>466</v>
      </c>
      <c r="F447" t="s">
        <v>467</v>
      </c>
      <c r="G447" s="3">
        <v>37</v>
      </c>
    </row>
    <row r="448" spans="1:7" x14ac:dyDescent="0.25">
      <c r="A448" s="5">
        <v>43183</v>
      </c>
      <c r="B448" s="1" t="s">
        <v>6</v>
      </c>
      <c r="D448" s="3">
        <v>336800</v>
      </c>
      <c r="E448" t="s">
        <v>99</v>
      </c>
      <c r="F448" t="s">
        <v>468</v>
      </c>
      <c r="G448" s="3">
        <v>4</v>
      </c>
    </row>
    <row r="449" spans="1:7" x14ac:dyDescent="0.25">
      <c r="A449" s="5">
        <v>43183</v>
      </c>
      <c r="B449" s="1" t="s">
        <v>8</v>
      </c>
      <c r="D449" s="3">
        <v>936000</v>
      </c>
      <c r="E449" t="s">
        <v>231</v>
      </c>
      <c r="F449" t="s">
        <v>469</v>
      </c>
      <c r="G449" s="3">
        <v>36</v>
      </c>
    </row>
    <row r="450" spans="1:7" x14ac:dyDescent="0.25">
      <c r="A450" s="5">
        <v>43185</v>
      </c>
      <c r="B450" s="1" t="s">
        <v>8</v>
      </c>
      <c r="D450" s="3">
        <v>1700000</v>
      </c>
      <c r="E450" t="s">
        <v>153</v>
      </c>
      <c r="F450" t="s">
        <v>155</v>
      </c>
      <c r="G450" s="3">
        <v>500</v>
      </c>
    </row>
    <row r="451" spans="1:7" x14ac:dyDescent="0.25">
      <c r="A451" s="5"/>
      <c r="F451" t="s">
        <v>154</v>
      </c>
      <c r="G451" s="3">
        <v>100</v>
      </c>
    </row>
    <row r="452" spans="1:7" x14ac:dyDescent="0.25">
      <c r="A452" s="5">
        <v>43185</v>
      </c>
      <c r="B452" s="1" t="s">
        <v>8</v>
      </c>
      <c r="D452" s="3">
        <v>2970000</v>
      </c>
      <c r="E452" s="8" t="s">
        <v>470</v>
      </c>
      <c r="F452" t="s">
        <v>471</v>
      </c>
      <c r="G452" s="3">
        <v>36</v>
      </c>
    </row>
    <row r="453" spans="1:7" x14ac:dyDescent="0.25">
      <c r="A453" s="41">
        <v>43185</v>
      </c>
      <c r="B453" s="38" t="s">
        <v>8</v>
      </c>
      <c r="D453" s="39">
        <v>9921600</v>
      </c>
      <c r="E453" s="40" t="s">
        <v>91</v>
      </c>
      <c r="F453" t="s">
        <v>146</v>
      </c>
      <c r="G453" s="3">
        <v>36</v>
      </c>
    </row>
    <row r="454" spans="1:7" x14ac:dyDescent="0.25">
      <c r="A454" s="41"/>
      <c r="B454" s="38"/>
      <c r="D454" s="39"/>
      <c r="E454" s="40"/>
      <c r="F454" t="s">
        <v>472</v>
      </c>
      <c r="G454" s="3">
        <v>36</v>
      </c>
    </row>
    <row r="455" spans="1:7" x14ac:dyDescent="0.25">
      <c r="A455" s="41"/>
      <c r="B455" s="38"/>
      <c r="D455" s="39"/>
      <c r="E455" s="40"/>
      <c r="F455" t="s">
        <v>473</v>
      </c>
      <c r="G455" s="3">
        <v>36</v>
      </c>
    </row>
    <row r="456" spans="1:7" x14ac:dyDescent="0.25">
      <c r="A456" s="41"/>
      <c r="B456" s="38"/>
      <c r="D456" s="39"/>
      <c r="E456" s="40"/>
      <c r="F456" t="s">
        <v>227</v>
      </c>
      <c r="G456" s="3">
        <v>36</v>
      </c>
    </row>
    <row r="457" spans="1:7" x14ac:dyDescent="0.25">
      <c r="A457" s="5">
        <v>43185</v>
      </c>
      <c r="B457" s="1" t="s">
        <v>6</v>
      </c>
      <c r="D457" s="3">
        <v>1161850</v>
      </c>
      <c r="E457" t="s">
        <v>359</v>
      </c>
      <c r="F457" t="s">
        <v>474</v>
      </c>
      <c r="G457" s="3">
        <v>13</v>
      </c>
    </row>
    <row r="458" spans="1:7" x14ac:dyDescent="0.25">
      <c r="A458" s="41">
        <v>43185</v>
      </c>
      <c r="B458" s="38" t="s">
        <v>8</v>
      </c>
      <c r="D458" s="39">
        <v>2795600</v>
      </c>
      <c r="E458" s="40" t="s">
        <v>109</v>
      </c>
      <c r="F458" t="s">
        <v>110</v>
      </c>
      <c r="G458" s="3">
        <f>3+3+5+7</f>
        <v>18</v>
      </c>
    </row>
    <row r="459" spans="1:7" x14ac:dyDescent="0.25">
      <c r="A459" s="41"/>
      <c r="B459" s="38"/>
      <c r="D459" s="39"/>
      <c r="E459" s="40"/>
      <c r="F459" t="s">
        <v>475</v>
      </c>
      <c r="G459" s="3">
        <f>2+2+2+5+2+2+2</f>
        <v>17</v>
      </c>
    </row>
    <row r="460" spans="1:7" x14ac:dyDescent="0.25">
      <c r="A460" s="41"/>
      <c r="B460" s="38"/>
      <c r="D460" s="39"/>
      <c r="E460" s="40"/>
      <c r="F460" t="s">
        <v>111</v>
      </c>
      <c r="G460" s="3">
        <f>2+3+1+5+2+5+5</f>
        <v>23</v>
      </c>
    </row>
    <row r="461" spans="1:7" x14ac:dyDescent="0.25">
      <c r="A461" s="41">
        <v>43185</v>
      </c>
      <c r="B461" s="38" t="s">
        <v>8</v>
      </c>
      <c r="D461" s="39">
        <v>24618700</v>
      </c>
      <c r="E461" s="40" t="s">
        <v>50</v>
      </c>
      <c r="F461" t="s">
        <v>22</v>
      </c>
      <c r="G461" s="3">
        <f>12+27</f>
        <v>39</v>
      </c>
    </row>
    <row r="462" spans="1:7" x14ac:dyDescent="0.25">
      <c r="A462" s="41"/>
      <c r="B462" s="38"/>
      <c r="D462" s="39"/>
      <c r="E462" s="40"/>
      <c r="F462" t="s">
        <v>476</v>
      </c>
      <c r="G462" s="3">
        <f>16+12</f>
        <v>28</v>
      </c>
    </row>
    <row r="463" spans="1:7" x14ac:dyDescent="0.25">
      <c r="A463" s="41"/>
      <c r="B463" s="38"/>
      <c r="D463" s="39"/>
      <c r="E463" s="40"/>
      <c r="F463" t="s">
        <v>477</v>
      </c>
      <c r="G463" s="3">
        <f>10+10+25</f>
        <v>45</v>
      </c>
    </row>
    <row r="464" spans="1:7" x14ac:dyDescent="0.25">
      <c r="A464" s="41"/>
      <c r="B464" s="38"/>
      <c r="D464" s="39"/>
      <c r="E464" s="40"/>
      <c r="F464" t="s">
        <v>478</v>
      </c>
      <c r="G464" s="3">
        <f>15+15+15+7</f>
        <v>52</v>
      </c>
    </row>
    <row r="465" spans="1:7" x14ac:dyDescent="0.25">
      <c r="A465" s="41"/>
      <c r="B465" s="38"/>
      <c r="D465" s="39"/>
      <c r="E465" s="40"/>
      <c r="F465" t="s">
        <v>268</v>
      </c>
      <c r="G465" s="3">
        <f>30+8</f>
        <v>38</v>
      </c>
    </row>
    <row r="466" spans="1:7" x14ac:dyDescent="0.25">
      <c r="A466" s="41"/>
      <c r="B466" s="38"/>
      <c r="D466" s="39"/>
      <c r="E466" s="40"/>
      <c r="F466" t="s">
        <v>114</v>
      </c>
      <c r="G466" s="3">
        <v>12</v>
      </c>
    </row>
    <row r="467" spans="1:7" x14ac:dyDescent="0.25">
      <c r="A467" s="41"/>
      <c r="B467" s="38"/>
      <c r="D467" s="39"/>
      <c r="E467" s="40"/>
      <c r="F467" t="s">
        <v>30</v>
      </c>
      <c r="G467" s="3">
        <f>12+12</f>
        <v>24</v>
      </c>
    </row>
    <row r="468" spans="1:7" x14ac:dyDescent="0.25">
      <c r="A468" s="41"/>
      <c r="B468" s="38"/>
      <c r="D468" s="39"/>
      <c r="E468" s="40"/>
      <c r="F468" t="s">
        <v>31</v>
      </c>
      <c r="G468" s="3">
        <f>24+17</f>
        <v>41</v>
      </c>
    </row>
    <row r="469" spans="1:7" x14ac:dyDescent="0.25">
      <c r="A469" s="41">
        <v>43185</v>
      </c>
      <c r="B469" s="38" t="s">
        <v>6</v>
      </c>
      <c r="D469" s="39">
        <v>2598150</v>
      </c>
      <c r="E469" s="40" t="s">
        <v>479</v>
      </c>
      <c r="F469" t="s">
        <v>480</v>
      </c>
      <c r="G469" s="3">
        <f>6+6</f>
        <v>12</v>
      </c>
    </row>
    <row r="470" spans="1:7" x14ac:dyDescent="0.25">
      <c r="A470" s="41"/>
      <c r="B470" s="38"/>
      <c r="D470" s="39"/>
      <c r="E470" s="40"/>
      <c r="F470" t="s">
        <v>481</v>
      </c>
      <c r="G470" s="3">
        <f>4+5+2</f>
        <v>11</v>
      </c>
    </row>
    <row r="471" spans="1:7" x14ac:dyDescent="0.25">
      <c r="A471" s="41"/>
      <c r="B471" s="38"/>
      <c r="D471" s="39"/>
      <c r="E471" s="40"/>
      <c r="F471" t="s">
        <v>482</v>
      </c>
      <c r="G471" s="3">
        <f>2+5+5</f>
        <v>12</v>
      </c>
    </row>
    <row r="472" spans="1:7" x14ac:dyDescent="0.25">
      <c r="A472" s="41"/>
      <c r="B472" s="38"/>
      <c r="D472" s="39"/>
      <c r="E472" s="40"/>
      <c r="F472" t="s">
        <v>483</v>
      </c>
      <c r="G472" s="3">
        <f>4+2+2+8</f>
        <v>16</v>
      </c>
    </row>
    <row r="473" spans="1:7" x14ac:dyDescent="0.25">
      <c r="A473" s="5">
        <v>43185</v>
      </c>
      <c r="B473" s="1" t="s">
        <v>8</v>
      </c>
      <c r="D473" s="3">
        <v>1136600</v>
      </c>
      <c r="E473" t="s">
        <v>76</v>
      </c>
      <c r="F473" t="s">
        <v>484</v>
      </c>
      <c r="G473" s="3">
        <v>20</v>
      </c>
    </row>
    <row r="474" spans="1:7" x14ac:dyDescent="0.25">
      <c r="A474" s="5">
        <v>43185</v>
      </c>
      <c r="B474" s="1" t="s">
        <v>8</v>
      </c>
      <c r="D474" s="3">
        <v>8676500</v>
      </c>
      <c r="E474" t="s">
        <v>72</v>
      </c>
      <c r="F474" t="s">
        <v>260</v>
      </c>
      <c r="G474" s="3">
        <v>116</v>
      </c>
    </row>
    <row r="475" spans="1:7" x14ac:dyDescent="0.25">
      <c r="A475" s="5">
        <v>43185</v>
      </c>
      <c r="B475" s="1" t="s">
        <v>8</v>
      </c>
      <c r="D475" s="3">
        <v>993800</v>
      </c>
      <c r="E475" t="s">
        <v>56</v>
      </c>
      <c r="F475" t="s">
        <v>485</v>
      </c>
      <c r="G475" s="3">
        <v>12</v>
      </c>
    </row>
    <row r="476" spans="1:7" x14ac:dyDescent="0.25">
      <c r="A476" s="5">
        <v>43185</v>
      </c>
      <c r="B476" s="1" t="s">
        <v>8</v>
      </c>
      <c r="D476" s="3">
        <v>768600</v>
      </c>
      <c r="E476" t="s">
        <v>43</v>
      </c>
      <c r="F476" t="s">
        <v>302</v>
      </c>
      <c r="G476" s="3">
        <v>12</v>
      </c>
    </row>
    <row r="477" spans="1:7" x14ac:dyDescent="0.25">
      <c r="A477" s="41">
        <v>43185</v>
      </c>
      <c r="B477" s="38" t="s">
        <v>8</v>
      </c>
      <c r="D477" s="39">
        <v>4518500</v>
      </c>
      <c r="E477" s="40" t="s">
        <v>85</v>
      </c>
      <c r="F477" t="s">
        <v>276</v>
      </c>
      <c r="G477" s="3">
        <f>8+10+6</f>
        <v>24</v>
      </c>
    </row>
    <row r="478" spans="1:7" x14ac:dyDescent="0.25">
      <c r="A478" s="41"/>
      <c r="B478" s="38"/>
      <c r="D478" s="39"/>
      <c r="E478" s="40"/>
      <c r="F478" t="s">
        <v>166</v>
      </c>
      <c r="G478" s="3">
        <v>20</v>
      </c>
    </row>
    <row r="479" spans="1:7" x14ac:dyDescent="0.25">
      <c r="A479" s="41"/>
      <c r="B479" s="38"/>
      <c r="D479" s="39"/>
      <c r="E479" s="40"/>
      <c r="F479" t="s">
        <v>437</v>
      </c>
      <c r="G479" s="3">
        <f>1+2+3</f>
        <v>6</v>
      </c>
    </row>
    <row r="480" spans="1:7" x14ac:dyDescent="0.25">
      <c r="A480" s="41"/>
      <c r="B480" s="38"/>
      <c r="D480" s="39"/>
      <c r="E480" s="40"/>
      <c r="F480" t="s">
        <v>486</v>
      </c>
      <c r="G480" s="3">
        <f>4+5+5+6+6</f>
        <v>26</v>
      </c>
    </row>
    <row r="481" spans="1:7" x14ac:dyDescent="0.25">
      <c r="A481" s="5">
        <v>43185</v>
      </c>
      <c r="B481" s="1" t="s">
        <v>8</v>
      </c>
      <c r="D481" s="3">
        <v>1276200</v>
      </c>
      <c r="E481" t="s">
        <v>89</v>
      </c>
      <c r="F481" t="s">
        <v>487</v>
      </c>
      <c r="G481" s="3">
        <v>36</v>
      </c>
    </row>
    <row r="482" spans="1:7" x14ac:dyDescent="0.25">
      <c r="A482" s="5">
        <v>43185</v>
      </c>
      <c r="B482" s="1" t="s">
        <v>8</v>
      </c>
      <c r="D482" s="3">
        <v>1612500</v>
      </c>
      <c r="E482" t="s">
        <v>127</v>
      </c>
      <c r="F482" t="s">
        <v>488</v>
      </c>
      <c r="G482" s="3">
        <v>30</v>
      </c>
    </row>
    <row r="483" spans="1:7" x14ac:dyDescent="0.25">
      <c r="A483" s="5">
        <v>43185</v>
      </c>
      <c r="B483" s="1" t="s">
        <v>8</v>
      </c>
      <c r="D483" s="3">
        <v>958800</v>
      </c>
      <c r="E483" t="s">
        <v>123</v>
      </c>
      <c r="F483" t="s">
        <v>489</v>
      </c>
      <c r="G483" s="3">
        <v>24</v>
      </c>
    </row>
    <row r="484" spans="1:7" x14ac:dyDescent="0.25">
      <c r="A484" s="5">
        <v>43185</v>
      </c>
      <c r="B484" s="1" t="s">
        <v>8</v>
      </c>
      <c r="D484" s="3">
        <v>770400</v>
      </c>
      <c r="E484" t="s">
        <v>447</v>
      </c>
      <c r="F484" t="s">
        <v>490</v>
      </c>
      <c r="G484" s="3">
        <v>36</v>
      </c>
    </row>
    <row r="485" spans="1:7" x14ac:dyDescent="0.25">
      <c r="A485" s="5">
        <v>43186</v>
      </c>
      <c r="B485" s="1" t="s">
        <v>8</v>
      </c>
      <c r="D485" s="3">
        <v>3505700</v>
      </c>
      <c r="E485" t="s">
        <v>72</v>
      </c>
      <c r="F485" t="s">
        <v>121</v>
      </c>
      <c r="G485" s="3">
        <v>60</v>
      </c>
    </row>
    <row r="486" spans="1:7" x14ac:dyDescent="0.25">
      <c r="A486" s="5">
        <v>43186</v>
      </c>
      <c r="B486" s="1" t="s">
        <v>8</v>
      </c>
      <c r="D486" s="3">
        <v>1089200</v>
      </c>
      <c r="E486" t="s">
        <v>310</v>
      </c>
      <c r="F486" t="s">
        <v>491</v>
      </c>
      <c r="G486" s="3">
        <v>14</v>
      </c>
    </row>
    <row r="487" spans="1:7" x14ac:dyDescent="0.25">
      <c r="A487" s="5">
        <v>43186</v>
      </c>
      <c r="B487" s="1" t="s">
        <v>8</v>
      </c>
      <c r="D487" s="3">
        <v>832600</v>
      </c>
      <c r="E487" t="s">
        <v>312</v>
      </c>
      <c r="F487" t="s">
        <v>492</v>
      </c>
      <c r="G487" s="3">
        <v>12</v>
      </c>
    </row>
    <row r="488" spans="1:7" x14ac:dyDescent="0.25">
      <c r="A488" s="5">
        <v>43186</v>
      </c>
      <c r="B488" s="1" t="s">
        <v>8</v>
      </c>
      <c r="D488" s="3">
        <v>1327800</v>
      </c>
      <c r="E488" t="s">
        <v>219</v>
      </c>
      <c r="F488" t="s">
        <v>220</v>
      </c>
      <c r="G488" s="3">
        <v>12</v>
      </c>
    </row>
    <row r="489" spans="1:7" x14ac:dyDescent="0.25">
      <c r="A489" s="41">
        <v>43186</v>
      </c>
      <c r="B489" s="38" t="s">
        <v>8</v>
      </c>
      <c r="D489" s="39">
        <v>6464000</v>
      </c>
      <c r="E489" s="40" t="s">
        <v>44</v>
      </c>
      <c r="F489" t="s">
        <v>493</v>
      </c>
      <c r="G489" s="3">
        <v>64</v>
      </c>
    </row>
    <row r="490" spans="1:7" x14ac:dyDescent="0.25">
      <c r="A490" s="41"/>
      <c r="B490" s="38"/>
      <c r="D490" s="39"/>
      <c r="E490" s="40"/>
      <c r="F490" t="s">
        <v>494</v>
      </c>
      <c r="G490" s="3">
        <v>40</v>
      </c>
    </row>
    <row r="491" spans="1:7" x14ac:dyDescent="0.25">
      <c r="A491" s="41">
        <v>43186</v>
      </c>
      <c r="B491" s="38" t="s">
        <v>8</v>
      </c>
      <c r="D491" s="39">
        <v>1660150</v>
      </c>
      <c r="E491" s="40" t="s">
        <v>211</v>
      </c>
      <c r="F491" t="s">
        <v>495</v>
      </c>
      <c r="G491" s="3">
        <f>5+5+5</f>
        <v>15</v>
      </c>
    </row>
    <row r="492" spans="1:7" x14ac:dyDescent="0.25">
      <c r="A492" s="41"/>
      <c r="B492" s="38"/>
      <c r="D492" s="39"/>
      <c r="E492" s="40"/>
      <c r="F492" t="s">
        <v>496</v>
      </c>
      <c r="G492" s="3">
        <f>7+5</f>
        <v>12</v>
      </c>
    </row>
    <row r="493" spans="1:7" x14ac:dyDescent="0.25">
      <c r="A493" s="5">
        <v>43186</v>
      </c>
      <c r="B493" s="1" t="s">
        <v>8</v>
      </c>
      <c r="D493" s="3">
        <v>1620000</v>
      </c>
      <c r="E493" t="s">
        <v>235</v>
      </c>
      <c r="F493" t="s">
        <v>497</v>
      </c>
      <c r="G493" s="3">
        <v>36</v>
      </c>
    </row>
    <row r="494" spans="1:7" x14ac:dyDescent="0.25">
      <c r="A494" s="5">
        <v>43186</v>
      </c>
      <c r="B494" s="1" t="s">
        <v>8</v>
      </c>
      <c r="D494" s="3">
        <v>1071700</v>
      </c>
      <c r="E494" t="s">
        <v>243</v>
      </c>
      <c r="F494" t="s">
        <v>244</v>
      </c>
      <c r="G494" s="3">
        <v>48</v>
      </c>
    </row>
    <row r="495" spans="1:7" x14ac:dyDescent="0.25">
      <c r="A495" s="5">
        <v>43186</v>
      </c>
      <c r="B495" s="1" t="s">
        <v>8</v>
      </c>
      <c r="D495" s="3">
        <v>3085200</v>
      </c>
      <c r="E495" t="s">
        <v>498</v>
      </c>
      <c r="F495" t="s">
        <v>499</v>
      </c>
      <c r="G495" s="3">
        <v>36</v>
      </c>
    </row>
    <row r="496" spans="1:7" x14ac:dyDescent="0.25">
      <c r="A496" s="5">
        <v>43186</v>
      </c>
      <c r="B496" s="1" t="s">
        <v>8</v>
      </c>
      <c r="D496" s="3">
        <v>1316650</v>
      </c>
      <c r="E496" t="s">
        <v>156</v>
      </c>
      <c r="F496" t="s">
        <v>157</v>
      </c>
      <c r="G496" s="3">
        <v>16</v>
      </c>
    </row>
    <row r="497" spans="1:7" x14ac:dyDescent="0.25">
      <c r="A497" s="41">
        <v>43187</v>
      </c>
      <c r="B497" s="38" t="s">
        <v>8</v>
      </c>
      <c r="C497" s="40" t="s">
        <v>521</v>
      </c>
      <c r="D497" s="44">
        <v>8700000</v>
      </c>
      <c r="E497" s="40" t="s">
        <v>63</v>
      </c>
      <c r="F497" t="s">
        <v>65</v>
      </c>
      <c r="G497" s="3">
        <v>1000</v>
      </c>
    </row>
    <row r="498" spans="1:7" x14ac:dyDescent="0.25">
      <c r="A498" s="41"/>
      <c r="B498" s="38"/>
      <c r="C498" s="40"/>
      <c r="D498" s="44"/>
      <c r="E498" s="40"/>
      <c r="F498" t="s">
        <v>226</v>
      </c>
      <c r="G498" s="3">
        <v>1000</v>
      </c>
    </row>
    <row r="499" spans="1:7" x14ac:dyDescent="0.25">
      <c r="A499" s="5">
        <v>43187</v>
      </c>
      <c r="B499" s="1" t="s">
        <v>8</v>
      </c>
      <c r="C499" t="s">
        <v>523</v>
      </c>
      <c r="D499" s="3">
        <v>1098950</v>
      </c>
      <c r="E499" t="s">
        <v>106</v>
      </c>
      <c r="F499" t="s">
        <v>105</v>
      </c>
      <c r="G499" s="3">
        <v>17</v>
      </c>
    </row>
    <row r="500" spans="1:7" x14ac:dyDescent="0.25">
      <c r="A500" s="5">
        <v>43187</v>
      </c>
      <c r="B500" s="1" t="s">
        <v>8</v>
      </c>
      <c r="C500" t="s">
        <v>513</v>
      </c>
      <c r="D500" s="3">
        <v>2212200</v>
      </c>
      <c r="E500" t="s">
        <v>91</v>
      </c>
      <c r="F500" t="s">
        <v>501</v>
      </c>
      <c r="G500" s="3">
        <v>36</v>
      </c>
    </row>
    <row r="501" spans="1:7" x14ac:dyDescent="0.25">
      <c r="A501" s="5">
        <v>43187</v>
      </c>
      <c r="B501" s="1" t="s">
        <v>8</v>
      </c>
      <c r="C501" s="9" t="s">
        <v>525</v>
      </c>
      <c r="D501" s="3">
        <v>3324600</v>
      </c>
      <c r="E501" t="s">
        <v>502</v>
      </c>
      <c r="F501" t="s">
        <v>503</v>
      </c>
      <c r="G501" s="3">
        <v>36</v>
      </c>
    </row>
    <row r="502" spans="1:7" x14ac:dyDescent="0.25">
      <c r="A502" s="41">
        <v>43187</v>
      </c>
      <c r="B502" s="38" t="s">
        <v>8</v>
      </c>
      <c r="C502" s="48" t="s">
        <v>515</v>
      </c>
      <c r="D502" s="49">
        <v>2598100</v>
      </c>
      <c r="E502" s="48" t="s">
        <v>80</v>
      </c>
      <c r="F502" t="s">
        <v>228</v>
      </c>
      <c r="G502" s="3">
        <f>4+4+4</f>
        <v>12</v>
      </c>
    </row>
    <row r="503" spans="1:7" x14ac:dyDescent="0.25">
      <c r="A503" s="41"/>
      <c r="B503" s="38"/>
      <c r="C503" s="48"/>
      <c r="D503" s="49"/>
      <c r="E503" s="48"/>
      <c r="F503" t="s">
        <v>251</v>
      </c>
      <c r="G503" s="3">
        <f>4+8+6</f>
        <v>18</v>
      </c>
    </row>
    <row r="504" spans="1:7" x14ac:dyDescent="0.25">
      <c r="A504" s="41"/>
      <c r="B504" s="38"/>
      <c r="C504" s="48"/>
      <c r="D504" s="49"/>
      <c r="E504" s="48"/>
      <c r="F504" t="s">
        <v>229</v>
      </c>
      <c r="G504" s="3">
        <f>2+6</f>
        <v>8</v>
      </c>
    </row>
    <row r="505" spans="1:7" x14ac:dyDescent="0.25">
      <c r="A505" s="5">
        <v>43187</v>
      </c>
      <c r="B505" s="1" t="s">
        <v>8</v>
      </c>
      <c r="C505" t="s">
        <v>520</v>
      </c>
      <c r="D505" s="3">
        <v>989950</v>
      </c>
      <c r="E505" t="s">
        <v>504</v>
      </c>
      <c r="F505" t="s">
        <v>505</v>
      </c>
      <c r="G505" s="3">
        <v>13</v>
      </c>
    </row>
    <row r="506" spans="1:7" x14ac:dyDescent="0.25">
      <c r="A506" s="5">
        <v>43187</v>
      </c>
      <c r="B506" s="1" t="s">
        <v>8</v>
      </c>
      <c r="C506" t="s">
        <v>519</v>
      </c>
      <c r="D506" s="3">
        <v>748800</v>
      </c>
      <c r="E506" t="s">
        <v>60</v>
      </c>
      <c r="F506" t="s">
        <v>61</v>
      </c>
      <c r="G506" s="3">
        <v>12</v>
      </c>
    </row>
    <row r="507" spans="1:7" x14ac:dyDescent="0.25">
      <c r="A507" s="5">
        <v>43187</v>
      </c>
      <c r="B507" s="1" t="s">
        <v>8</v>
      </c>
      <c r="C507" t="s">
        <v>524</v>
      </c>
      <c r="D507" s="3">
        <v>661400</v>
      </c>
      <c r="E507" t="s">
        <v>506</v>
      </c>
      <c r="F507" t="s">
        <v>507</v>
      </c>
      <c r="G507" s="3">
        <v>14</v>
      </c>
    </row>
    <row r="508" spans="1:7" x14ac:dyDescent="0.25">
      <c r="A508" s="5">
        <v>43187</v>
      </c>
      <c r="B508" s="1" t="s">
        <v>8</v>
      </c>
      <c r="C508" t="s">
        <v>514</v>
      </c>
      <c r="D508" s="3">
        <v>1247800</v>
      </c>
      <c r="E508" t="s">
        <v>304</v>
      </c>
      <c r="F508" t="s">
        <v>305</v>
      </c>
      <c r="G508" s="3">
        <v>17</v>
      </c>
    </row>
    <row r="509" spans="1:7" x14ac:dyDescent="0.25">
      <c r="A509" s="5">
        <v>43187</v>
      </c>
      <c r="B509" s="1" t="s">
        <v>8</v>
      </c>
      <c r="C509" s="9" t="s">
        <v>522</v>
      </c>
      <c r="D509" s="3">
        <v>1883700</v>
      </c>
      <c r="E509" t="s">
        <v>325</v>
      </c>
      <c r="F509" t="s">
        <v>337</v>
      </c>
      <c r="G509" s="3">
        <v>34</v>
      </c>
    </row>
    <row r="510" spans="1:7" x14ac:dyDescent="0.25">
      <c r="A510" s="5">
        <v>43187</v>
      </c>
      <c r="B510" s="1" t="s">
        <v>8</v>
      </c>
      <c r="C510" t="s">
        <v>512</v>
      </c>
      <c r="D510" s="3">
        <v>1300650</v>
      </c>
      <c r="E510" t="s">
        <v>56</v>
      </c>
      <c r="F510" t="s">
        <v>508</v>
      </c>
      <c r="G510" s="3">
        <v>17</v>
      </c>
    </row>
    <row r="511" spans="1:7" x14ac:dyDescent="0.25">
      <c r="A511" s="41">
        <v>43187</v>
      </c>
      <c r="B511" s="38" t="s">
        <v>8</v>
      </c>
      <c r="C511" s="40" t="s">
        <v>518</v>
      </c>
      <c r="D511" s="44">
        <v>2551800</v>
      </c>
      <c r="E511" s="40" t="s">
        <v>99</v>
      </c>
      <c r="F511" t="s">
        <v>509</v>
      </c>
      <c r="G511" s="3">
        <v>20</v>
      </c>
    </row>
    <row r="512" spans="1:7" x14ac:dyDescent="0.25">
      <c r="A512" s="38"/>
      <c r="B512" s="38"/>
      <c r="C512" s="40"/>
      <c r="D512" s="44"/>
      <c r="E512" s="40"/>
      <c r="F512" t="s">
        <v>468</v>
      </c>
      <c r="G512" s="3">
        <v>12</v>
      </c>
    </row>
    <row r="513" spans="1:7" x14ac:dyDescent="0.25">
      <c r="A513" s="41">
        <v>43187</v>
      </c>
      <c r="B513" s="38" t="s">
        <v>8</v>
      </c>
      <c r="C513" s="48" t="s">
        <v>516</v>
      </c>
      <c r="D513" s="49">
        <v>4370600</v>
      </c>
      <c r="E513" s="48" t="s">
        <v>44</v>
      </c>
      <c r="F513" t="s">
        <v>510</v>
      </c>
      <c r="G513" s="3">
        <v>40</v>
      </c>
    </row>
    <row r="514" spans="1:7" x14ac:dyDescent="0.25">
      <c r="A514" s="41"/>
      <c r="B514" s="38"/>
      <c r="C514" s="48"/>
      <c r="D514" s="49"/>
      <c r="E514" s="48"/>
      <c r="F514" t="s">
        <v>511</v>
      </c>
      <c r="G514" s="3">
        <v>40</v>
      </c>
    </row>
    <row r="515" spans="1:7" x14ac:dyDescent="0.25">
      <c r="A515" s="41"/>
      <c r="B515" s="38"/>
      <c r="C515" s="48"/>
      <c r="D515" s="49"/>
      <c r="E515" s="48"/>
      <c r="F515" t="s">
        <v>14</v>
      </c>
      <c r="G515" s="3">
        <v>10</v>
      </c>
    </row>
    <row r="516" spans="1:7" ht="15.75" customHeight="1" x14ac:dyDescent="0.25">
      <c r="A516" s="5">
        <v>43187</v>
      </c>
      <c r="B516" s="1" t="s">
        <v>8</v>
      </c>
      <c r="C516" s="9" t="s">
        <v>517</v>
      </c>
      <c r="D516" s="3">
        <v>241000</v>
      </c>
      <c r="E516" t="s">
        <v>48</v>
      </c>
      <c r="F516" t="s">
        <v>213</v>
      </c>
      <c r="G516" s="3">
        <v>5</v>
      </c>
    </row>
    <row r="517" spans="1:7" x14ac:dyDescent="0.25">
      <c r="A517" s="5">
        <v>43188</v>
      </c>
      <c r="B517" s="1" t="s">
        <v>8</v>
      </c>
      <c r="C517" s="9" t="s">
        <v>560</v>
      </c>
      <c r="D517" s="3">
        <v>3079800</v>
      </c>
      <c r="E517" t="s">
        <v>72</v>
      </c>
      <c r="F517" t="s">
        <v>526</v>
      </c>
      <c r="G517" s="3">
        <v>36</v>
      </c>
    </row>
    <row r="518" spans="1:7" x14ac:dyDescent="0.25">
      <c r="A518" s="41">
        <v>43188</v>
      </c>
      <c r="B518" s="38" t="s">
        <v>8</v>
      </c>
      <c r="C518" s="40" t="s">
        <v>571</v>
      </c>
      <c r="D518" s="39">
        <v>820000</v>
      </c>
      <c r="E518" s="40" t="s">
        <v>46</v>
      </c>
      <c r="F518" t="s">
        <v>527</v>
      </c>
      <c r="G518" s="3">
        <v>300</v>
      </c>
    </row>
    <row r="519" spans="1:7" x14ac:dyDescent="0.25">
      <c r="A519" s="41"/>
      <c r="B519" s="38"/>
      <c r="C519" s="40"/>
      <c r="D519" s="39"/>
      <c r="E519" s="40"/>
      <c r="F519" t="s">
        <v>528</v>
      </c>
      <c r="G519" s="3">
        <v>1000</v>
      </c>
    </row>
    <row r="520" spans="1:7" x14ac:dyDescent="0.25">
      <c r="A520" s="41">
        <v>43188</v>
      </c>
      <c r="B520" s="38" t="s">
        <v>8</v>
      </c>
      <c r="C520" s="42" t="s">
        <v>568</v>
      </c>
      <c r="D520" s="39">
        <v>4909550</v>
      </c>
      <c r="E520" s="40" t="s">
        <v>116</v>
      </c>
      <c r="F520" t="s">
        <v>529</v>
      </c>
      <c r="G520" s="3">
        <v>5</v>
      </c>
    </row>
    <row r="521" spans="1:7" x14ac:dyDescent="0.25">
      <c r="A521" s="41"/>
      <c r="B521" s="38"/>
      <c r="C521" s="40"/>
      <c r="D521" s="39"/>
      <c r="E521" s="40"/>
      <c r="F521" t="s">
        <v>327</v>
      </c>
      <c r="G521" s="3">
        <v>26</v>
      </c>
    </row>
    <row r="522" spans="1:7" x14ac:dyDescent="0.25">
      <c r="A522" s="41"/>
      <c r="B522" s="38"/>
      <c r="C522" s="40"/>
      <c r="D522" s="39"/>
      <c r="E522" s="40"/>
      <c r="F522" t="s">
        <v>348</v>
      </c>
      <c r="G522" s="3">
        <v>6</v>
      </c>
    </row>
    <row r="523" spans="1:7" x14ac:dyDescent="0.25">
      <c r="A523" s="41">
        <v>43188</v>
      </c>
      <c r="B523" s="38" t="s">
        <v>8</v>
      </c>
      <c r="C523" s="42" t="s">
        <v>569</v>
      </c>
      <c r="D523" s="39">
        <v>6840000</v>
      </c>
      <c r="E523" s="40" t="s">
        <v>530</v>
      </c>
      <c r="F523" t="s">
        <v>531</v>
      </c>
      <c r="G523" s="3">
        <v>36</v>
      </c>
    </row>
    <row r="524" spans="1:7" x14ac:dyDescent="0.25">
      <c r="A524" s="41"/>
      <c r="B524" s="38"/>
      <c r="C524" s="40"/>
      <c r="D524" s="39"/>
      <c r="E524" s="40"/>
      <c r="F524" t="s">
        <v>532</v>
      </c>
      <c r="G524" s="3">
        <v>36</v>
      </c>
    </row>
    <row r="525" spans="1:7" x14ac:dyDescent="0.25">
      <c r="A525" s="41"/>
      <c r="B525" s="38"/>
      <c r="C525" s="40"/>
      <c r="D525" s="39"/>
      <c r="E525" s="40"/>
      <c r="F525" t="s">
        <v>533</v>
      </c>
      <c r="G525" s="3">
        <v>36</v>
      </c>
    </row>
    <row r="526" spans="1:7" x14ac:dyDescent="0.25">
      <c r="A526" s="5">
        <v>43188</v>
      </c>
      <c r="B526" s="1" t="s">
        <v>8</v>
      </c>
      <c r="C526" t="s">
        <v>559</v>
      </c>
      <c r="D526" s="3">
        <v>1635600</v>
      </c>
      <c r="E526" t="s">
        <v>534</v>
      </c>
      <c r="F526" t="s">
        <v>535</v>
      </c>
      <c r="G526" s="3">
        <v>24</v>
      </c>
    </row>
    <row r="527" spans="1:7" x14ac:dyDescent="0.25">
      <c r="A527" s="41">
        <v>43188</v>
      </c>
      <c r="B527" s="38" t="s">
        <v>8</v>
      </c>
      <c r="C527" s="40" t="s">
        <v>565</v>
      </c>
      <c r="D527" s="39">
        <v>5287700</v>
      </c>
      <c r="E527" s="40" t="s">
        <v>536</v>
      </c>
      <c r="F527" t="s">
        <v>537</v>
      </c>
      <c r="G527" s="3">
        <f>10+19+6</f>
        <v>35</v>
      </c>
    </row>
    <row r="528" spans="1:7" x14ac:dyDescent="0.25">
      <c r="A528" s="41"/>
      <c r="B528" s="38"/>
      <c r="C528" s="40"/>
      <c r="D528" s="39"/>
      <c r="E528" s="40"/>
      <c r="F528" t="s">
        <v>538</v>
      </c>
      <c r="G528" s="3">
        <f>12+12+12</f>
        <v>36</v>
      </c>
    </row>
    <row r="529" spans="1:7" x14ac:dyDescent="0.25">
      <c r="A529" s="5">
        <v>43188</v>
      </c>
      <c r="B529" s="1" t="s">
        <v>8</v>
      </c>
      <c r="C529" t="s">
        <v>570</v>
      </c>
      <c r="D529" s="3">
        <v>751150</v>
      </c>
      <c r="E529" t="s">
        <v>289</v>
      </c>
      <c r="F529" t="s">
        <v>539</v>
      </c>
      <c r="G529" s="3">
        <v>17</v>
      </c>
    </row>
    <row r="530" spans="1:7" x14ac:dyDescent="0.25">
      <c r="A530" s="5">
        <v>43188</v>
      </c>
      <c r="B530" s="1" t="s">
        <v>8</v>
      </c>
      <c r="C530" t="s">
        <v>566</v>
      </c>
      <c r="D530" s="3">
        <v>661500</v>
      </c>
      <c r="E530" t="s">
        <v>52</v>
      </c>
      <c r="F530" t="s">
        <v>540</v>
      </c>
      <c r="G530" s="3">
        <v>15</v>
      </c>
    </row>
    <row r="531" spans="1:7" x14ac:dyDescent="0.25">
      <c r="A531" s="41">
        <v>43188</v>
      </c>
      <c r="B531" s="38" t="s">
        <v>8</v>
      </c>
      <c r="C531" s="40" t="s">
        <v>572</v>
      </c>
      <c r="D531" s="39">
        <v>999150</v>
      </c>
      <c r="E531" s="40" t="s">
        <v>372</v>
      </c>
      <c r="F531" t="s">
        <v>465</v>
      </c>
      <c r="G531" s="3">
        <v>2</v>
      </c>
    </row>
    <row r="532" spans="1:7" x14ac:dyDescent="0.25">
      <c r="A532" s="41"/>
      <c r="B532" s="38"/>
      <c r="C532" s="40"/>
      <c r="D532" s="39"/>
      <c r="E532" s="40"/>
      <c r="F532" t="s">
        <v>541</v>
      </c>
      <c r="G532" s="3">
        <v>1</v>
      </c>
    </row>
    <row r="533" spans="1:7" x14ac:dyDescent="0.25">
      <c r="A533" s="41"/>
      <c r="B533" s="38"/>
      <c r="C533" s="40"/>
      <c r="D533" s="39"/>
      <c r="E533" s="40"/>
      <c r="F533" t="s">
        <v>542</v>
      </c>
      <c r="G533" s="3">
        <f>5+5+3</f>
        <v>13</v>
      </c>
    </row>
    <row r="534" spans="1:7" x14ac:dyDescent="0.25">
      <c r="A534" s="5">
        <v>43188</v>
      </c>
      <c r="B534" s="1" t="s">
        <v>6</v>
      </c>
      <c r="C534" t="s">
        <v>554</v>
      </c>
      <c r="D534" s="3">
        <v>497050</v>
      </c>
      <c r="E534" t="s">
        <v>543</v>
      </c>
      <c r="F534" t="s">
        <v>544</v>
      </c>
      <c r="G534" s="3">
        <v>11</v>
      </c>
    </row>
    <row r="535" spans="1:7" x14ac:dyDescent="0.25">
      <c r="A535" s="5">
        <v>43188</v>
      </c>
      <c r="B535" s="1" t="s">
        <v>8</v>
      </c>
      <c r="C535" t="s">
        <v>563</v>
      </c>
      <c r="D535" s="3">
        <v>835200</v>
      </c>
      <c r="E535" t="s">
        <v>265</v>
      </c>
      <c r="F535" t="s">
        <v>266</v>
      </c>
      <c r="G535" s="3">
        <v>12</v>
      </c>
    </row>
    <row r="536" spans="1:7" x14ac:dyDescent="0.25">
      <c r="A536" s="41">
        <v>43188</v>
      </c>
      <c r="B536" s="38" t="s">
        <v>8</v>
      </c>
      <c r="C536" s="40" t="s">
        <v>567</v>
      </c>
      <c r="D536" s="39">
        <v>1971450</v>
      </c>
      <c r="E536" s="40" t="s">
        <v>545</v>
      </c>
      <c r="F536" t="s">
        <v>546</v>
      </c>
      <c r="G536" s="3">
        <f>9+7+4+5</f>
        <v>25</v>
      </c>
    </row>
    <row r="537" spans="1:7" x14ac:dyDescent="0.25">
      <c r="A537" s="41"/>
      <c r="B537" s="38"/>
      <c r="C537" s="40"/>
      <c r="D537" s="39"/>
      <c r="E537" s="40"/>
      <c r="F537" t="s">
        <v>547</v>
      </c>
      <c r="G537" s="3">
        <v>6</v>
      </c>
    </row>
    <row r="538" spans="1:7" x14ac:dyDescent="0.25">
      <c r="A538" s="5">
        <v>43188</v>
      </c>
      <c r="B538" s="1" t="s">
        <v>8</v>
      </c>
      <c r="C538" t="s">
        <v>556</v>
      </c>
      <c r="D538" s="3">
        <v>2334600</v>
      </c>
      <c r="E538" t="s">
        <v>548</v>
      </c>
      <c r="F538" t="s">
        <v>549</v>
      </c>
      <c r="G538" s="3">
        <v>36</v>
      </c>
    </row>
    <row r="539" spans="1:7" x14ac:dyDescent="0.25">
      <c r="A539" s="5">
        <v>43188</v>
      </c>
      <c r="B539" s="1" t="s">
        <v>8</v>
      </c>
      <c r="C539" t="s">
        <v>561</v>
      </c>
      <c r="D539" s="3">
        <v>1033200</v>
      </c>
      <c r="E539" t="s">
        <v>550</v>
      </c>
      <c r="F539" t="s">
        <v>96</v>
      </c>
      <c r="G539" s="3">
        <v>21</v>
      </c>
    </row>
    <row r="540" spans="1:7" x14ac:dyDescent="0.25">
      <c r="A540" s="41">
        <v>43188</v>
      </c>
      <c r="B540" s="38" t="s">
        <v>8</v>
      </c>
      <c r="C540" s="40" t="s">
        <v>558</v>
      </c>
      <c r="D540" s="39">
        <v>1519200</v>
      </c>
      <c r="E540" s="40" t="s">
        <v>388</v>
      </c>
      <c r="F540" t="s">
        <v>551</v>
      </c>
      <c r="G540" s="3">
        <f>3+4+1</f>
        <v>8</v>
      </c>
    </row>
    <row r="541" spans="1:7" x14ac:dyDescent="0.25">
      <c r="A541" s="41"/>
      <c r="B541" s="38"/>
      <c r="C541" s="40"/>
      <c r="D541" s="39"/>
      <c r="E541" s="40"/>
      <c r="F541" t="s">
        <v>552</v>
      </c>
      <c r="G541" s="3">
        <f>2+5+5</f>
        <v>12</v>
      </c>
    </row>
    <row r="542" spans="1:7" x14ac:dyDescent="0.25">
      <c r="A542" s="41"/>
      <c r="B542" s="38"/>
      <c r="C542" s="40"/>
      <c r="D542" s="39"/>
      <c r="E542" s="40"/>
      <c r="F542" t="s">
        <v>553</v>
      </c>
      <c r="G542" s="3">
        <f>4+2+5+5+5+3</f>
        <v>24</v>
      </c>
    </row>
    <row r="543" spans="1:7" x14ac:dyDescent="0.25">
      <c r="A543" s="5">
        <v>43188</v>
      </c>
      <c r="B543" s="1" t="s">
        <v>8</v>
      </c>
      <c r="C543" t="s">
        <v>557</v>
      </c>
      <c r="D543" s="3">
        <v>907250</v>
      </c>
      <c r="E543" t="s">
        <v>279</v>
      </c>
      <c r="F543" t="s">
        <v>280</v>
      </c>
      <c r="G543" s="3">
        <v>15</v>
      </c>
    </row>
    <row r="544" spans="1:7" x14ac:dyDescent="0.25">
      <c r="A544" s="41">
        <v>43188</v>
      </c>
      <c r="B544" s="38" t="s">
        <v>8</v>
      </c>
      <c r="C544" s="40" t="s">
        <v>562</v>
      </c>
      <c r="D544" s="39">
        <v>1931000</v>
      </c>
      <c r="E544" s="40" t="s">
        <v>85</v>
      </c>
      <c r="F544" t="s">
        <v>277</v>
      </c>
      <c r="G544" s="3">
        <f>4+4+4</f>
        <v>12</v>
      </c>
    </row>
    <row r="545" spans="1:7" x14ac:dyDescent="0.25">
      <c r="A545" s="41"/>
      <c r="B545" s="38"/>
      <c r="C545" s="40"/>
      <c r="D545" s="39"/>
      <c r="E545" s="40"/>
      <c r="F545" t="s">
        <v>166</v>
      </c>
      <c r="G545" s="3">
        <v>21</v>
      </c>
    </row>
    <row r="546" spans="1:7" x14ac:dyDescent="0.25">
      <c r="A546" s="5">
        <v>43188</v>
      </c>
      <c r="B546" s="1" t="s">
        <v>6</v>
      </c>
      <c r="C546" t="s">
        <v>555</v>
      </c>
      <c r="D546" s="3">
        <v>1873850</v>
      </c>
      <c r="E546" t="s">
        <v>99</v>
      </c>
      <c r="F546" t="s">
        <v>468</v>
      </c>
      <c r="G546" s="3">
        <v>24</v>
      </c>
    </row>
    <row r="547" spans="1:7" x14ac:dyDescent="0.25">
      <c r="A547" s="5">
        <v>43188</v>
      </c>
      <c r="B547" s="1" t="s">
        <v>8</v>
      </c>
      <c r="C547" t="s">
        <v>564</v>
      </c>
      <c r="D547" s="3">
        <v>2517600</v>
      </c>
      <c r="E547" t="s">
        <v>54</v>
      </c>
      <c r="F547" t="s">
        <v>37</v>
      </c>
      <c r="G547" s="3">
        <v>48</v>
      </c>
    </row>
    <row r="548" spans="1:7" x14ac:dyDescent="0.25">
      <c r="A548" s="41">
        <v>43190</v>
      </c>
      <c r="B548" s="38" t="s">
        <v>6</v>
      </c>
      <c r="C548" s="40" t="s">
        <v>599</v>
      </c>
      <c r="D548" s="39">
        <v>2871300</v>
      </c>
      <c r="E548" s="40" t="s">
        <v>573</v>
      </c>
      <c r="F548" t="s">
        <v>574</v>
      </c>
      <c r="G548" s="3">
        <f>3+6+6+5+8</f>
        <v>28</v>
      </c>
    </row>
    <row r="549" spans="1:7" x14ac:dyDescent="0.25">
      <c r="A549" s="41"/>
      <c r="B549" s="38"/>
      <c r="C549" s="40"/>
      <c r="D549" s="39"/>
      <c r="E549" s="40"/>
      <c r="F549" t="s">
        <v>575</v>
      </c>
      <c r="G549" s="3">
        <f>4+4+4</f>
        <v>12</v>
      </c>
    </row>
    <row r="550" spans="1:7" x14ac:dyDescent="0.25">
      <c r="A550" s="5">
        <v>43190</v>
      </c>
      <c r="B550" s="1" t="s">
        <v>8</v>
      </c>
      <c r="C550" t="s">
        <v>585</v>
      </c>
      <c r="D550" s="3">
        <v>2717800</v>
      </c>
      <c r="E550" t="s">
        <v>72</v>
      </c>
      <c r="F550" t="s">
        <v>576</v>
      </c>
      <c r="G550" s="3">
        <v>36</v>
      </c>
    </row>
    <row r="551" spans="1:7" x14ac:dyDescent="0.25">
      <c r="A551" s="5">
        <v>43190</v>
      </c>
      <c r="B551" s="1" t="s">
        <v>8</v>
      </c>
      <c r="C551" t="s">
        <v>588</v>
      </c>
      <c r="D551" s="3">
        <v>811300</v>
      </c>
      <c r="E551" t="s">
        <v>87</v>
      </c>
      <c r="F551" t="s">
        <v>345</v>
      </c>
      <c r="G551" s="3">
        <v>14</v>
      </c>
    </row>
    <row r="552" spans="1:7" x14ac:dyDescent="0.25">
      <c r="A552" s="5">
        <v>43190</v>
      </c>
      <c r="B552" s="1" t="s">
        <v>6</v>
      </c>
      <c r="C552" t="s">
        <v>598</v>
      </c>
      <c r="D552" s="3">
        <v>1098900</v>
      </c>
      <c r="E552" t="s">
        <v>125</v>
      </c>
      <c r="F552" t="s">
        <v>577</v>
      </c>
      <c r="G552" s="3">
        <v>29</v>
      </c>
    </row>
    <row r="553" spans="1:7" x14ac:dyDescent="0.25">
      <c r="A553" s="5">
        <v>43190</v>
      </c>
      <c r="B553" s="1" t="s">
        <v>8</v>
      </c>
      <c r="C553" t="s">
        <v>593</v>
      </c>
      <c r="D553" s="3">
        <v>766200</v>
      </c>
      <c r="E553" t="s">
        <v>578</v>
      </c>
      <c r="F553" t="s">
        <v>579</v>
      </c>
      <c r="G553" s="3">
        <v>12</v>
      </c>
    </row>
    <row r="554" spans="1:7" x14ac:dyDescent="0.25">
      <c r="A554" s="5">
        <v>43190</v>
      </c>
      <c r="B554" s="1" t="s">
        <v>8</v>
      </c>
      <c r="C554" t="s">
        <v>594</v>
      </c>
      <c r="D554" s="3">
        <v>850200</v>
      </c>
      <c r="E554" t="s">
        <v>56</v>
      </c>
      <c r="F554" t="s">
        <v>174</v>
      </c>
      <c r="G554" s="3">
        <v>12</v>
      </c>
    </row>
    <row r="555" spans="1:7" x14ac:dyDescent="0.25">
      <c r="A555" s="5">
        <v>43190</v>
      </c>
      <c r="B555" s="1" t="s">
        <v>8</v>
      </c>
      <c r="C555" t="s">
        <v>584</v>
      </c>
      <c r="D555" s="3">
        <v>841200</v>
      </c>
      <c r="E555" t="s">
        <v>68</v>
      </c>
      <c r="F555" t="s">
        <v>245</v>
      </c>
      <c r="G555" s="3">
        <v>12</v>
      </c>
    </row>
    <row r="556" spans="1:7" x14ac:dyDescent="0.25">
      <c r="A556" s="5">
        <v>43190</v>
      </c>
      <c r="B556" s="1" t="s">
        <v>8</v>
      </c>
      <c r="C556" t="s">
        <v>596</v>
      </c>
      <c r="D556" s="3">
        <v>1995000</v>
      </c>
      <c r="E556" t="s">
        <v>63</v>
      </c>
      <c r="F556" t="s">
        <v>426</v>
      </c>
      <c r="G556" s="3">
        <v>700</v>
      </c>
    </row>
    <row r="557" spans="1:7" x14ac:dyDescent="0.25">
      <c r="A557" s="41">
        <v>43190</v>
      </c>
      <c r="B557" s="38" t="s">
        <v>8</v>
      </c>
      <c r="C557" s="40" t="s">
        <v>597</v>
      </c>
      <c r="D557" s="39">
        <v>3271200</v>
      </c>
      <c r="E557" s="40" t="s">
        <v>43</v>
      </c>
      <c r="F557" t="s">
        <v>9</v>
      </c>
      <c r="G557" s="3">
        <f>10+3+6+15+6</f>
        <v>40</v>
      </c>
    </row>
    <row r="558" spans="1:7" x14ac:dyDescent="0.25">
      <c r="A558" s="41"/>
      <c r="B558" s="38"/>
      <c r="C558" s="40"/>
      <c r="D558" s="39"/>
      <c r="E558" s="40"/>
      <c r="F558" t="s">
        <v>303</v>
      </c>
      <c r="G558" s="3">
        <v>12</v>
      </c>
    </row>
    <row r="559" spans="1:7" x14ac:dyDescent="0.25">
      <c r="A559" s="5">
        <v>43190</v>
      </c>
      <c r="B559" s="1" t="s">
        <v>8</v>
      </c>
      <c r="C559" t="s">
        <v>590</v>
      </c>
      <c r="D559" s="3">
        <v>821800</v>
      </c>
      <c r="E559" t="s">
        <v>312</v>
      </c>
      <c r="F559" t="s">
        <v>313</v>
      </c>
      <c r="G559" s="3">
        <v>14</v>
      </c>
    </row>
    <row r="560" spans="1:7" x14ac:dyDescent="0.25">
      <c r="A560" s="5">
        <v>43190</v>
      </c>
      <c r="B560" s="1" t="s">
        <v>8</v>
      </c>
      <c r="C560" t="s">
        <v>586</v>
      </c>
      <c r="D560" s="3">
        <v>853200</v>
      </c>
      <c r="E560" t="s">
        <v>89</v>
      </c>
      <c r="F560" t="s">
        <v>580</v>
      </c>
      <c r="G560" s="3">
        <v>36</v>
      </c>
    </row>
    <row r="561" spans="1:7" x14ac:dyDescent="0.25">
      <c r="A561" s="5">
        <v>43190</v>
      </c>
      <c r="B561" s="1" t="s">
        <v>8</v>
      </c>
      <c r="C561" t="s">
        <v>591</v>
      </c>
      <c r="D561" s="3">
        <v>857200</v>
      </c>
      <c r="E561" t="s">
        <v>372</v>
      </c>
      <c r="F561" t="s">
        <v>581</v>
      </c>
      <c r="G561" s="3">
        <v>12</v>
      </c>
    </row>
    <row r="562" spans="1:7" x14ac:dyDescent="0.25">
      <c r="A562" s="5">
        <v>43190</v>
      </c>
      <c r="B562" s="1" t="s">
        <v>8</v>
      </c>
      <c r="C562" t="s">
        <v>587</v>
      </c>
      <c r="D562" s="3">
        <v>2436000</v>
      </c>
      <c r="E562" t="s">
        <v>46</v>
      </c>
      <c r="F562" t="s">
        <v>83</v>
      </c>
      <c r="G562" s="3">
        <v>30</v>
      </c>
    </row>
    <row r="563" spans="1:7" x14ac:dyDescent="0.25">
      <c r="A563" s="41">
        <v>43190</v>
      </c>
      <c r="B563" s="38" t="s">
        <v>8</v>
      </c>
      <c r="C563" s="40" t="s">
        <v>595</v>
      </c>
      <c r="D563" s="39">
        <v>1672000</v>
      </c>
      <c r="E563" s="40" t="s">
        <v>80</v>
      </c>
      <c r="F563" t="s">
        <v>81</v>
      </c>
      <c r="G563" s="3">
        <f>6+4+1+2+4</f>
        <v>17</v>
      </c>
    </row>
    <row r="564" spans="1:7" x14ac:dyDescent="0.25">
      <c r="A564" s="41"/>
      <c r="B564" s="38"/>
      <c r="C564" s="40"/>
      <c r="D564" s="39"/>
      <c r="E564" s="40"/>
      <c r="F564" t="s">
        <v>229</v>
      </c>
      <c r="G564" s="3">
        <v>6</v>
      </c>
    </row>
    <row r="565" spans="1:7" x14ac:dyDescent="0.25">
      <c r="A565" s="41">
        <v>43190</v>
      </c>
      <c r="B565" s="38" t="s">
        <v>8</v>
      </c>
      <c r="C565" s="40" t="s">
        <v>589</v>
      </c>
      <c r="D565" s="39">
        <v>2281500</v>
      </c>
      <c r="E565" s="40" t="s">
        <v>85</v>
      </c>
      <c r="F565" t="s">
        <v>115</v>
      </c>
      <c r="G565" s="3">
        <f>10+10</f>
        <v>20</v>
      </c>
    </row>
    <row r="566" spans="1:7" x14ac:dyDescent="0.25">
      <c r="A566" s="41"/>
      <c r="B566" s="38"/>
      <c r="C566" s="40"/>
      <c r="D566" s="39"/>
      <c r="E566" s="40"/>
      <c r="F566" t="s">
        <v>582</v>
      </c>
      <c r="G566" s="3">
        <f>1+3+2</f>
        <v>6</v>
      </c>
    </row>
    <row r="567" spans="1:7" x14ac:dyDescent="0.25">
      <c r="A567" s="41"/>
      <c r="B567" s="38"/>
      <c r="C567" s="40"/>
      <c r="D567" s="39"/>
      <c r="E567" s="40"/>
      <c r="F567" t="s">
        <v>278</v>
      </c>
      <c r="G567" s="3">
        <f>2+4+8</f>
        <v>14</v>
      </c>
    </row>
    <row r="568" spans="1:7" x14ac:dyDescent="0.25">
      <c r="A568" s="5">
        <v>43190</v>
      </c>
      <c r="B568" s="1" t="s">
        <v>8</v>
      </c>
      <c r="C568" t="s">
        <v>592</v>
      </c>
      <c r="D568" s="3">
        <v>433650</v>
      </c>
      <c r="E568" t="s">
        <v>279</v>
      </c>
      <c r="F568" t="s">
        <v>280</v>
      </c>
      <c r="G568" s="3">
        <v>7</v>
      </c>
    </row>
    <row r="569" spans="1:7" x14ac:dyDescent="0.25">
      <c r="A569" s="41">
        <v>43190</v>
      </c>
      <c r="B569" s="38" t="s">
        <v>6</v>
      </c>
      <c r="C569" s="40" t="s">
        <v>600</v>
      </c>
      <c r="D569" s="39">
        <v>5178700</v>
      </c>
      <c r="E569" s="40" t="s">
        <v>99</v>
      </c>
      <c r="F569" t="s">
        <v>509</v>
      </c>
      <c r="G569" s="3">
        <v>12</v>
      </c>
    </row>
    <row r="570" spans="1:7" x14ac:dyDescent="0.25">
      <c r="A570" s="41"/>
      <c r="B570" s="38"/>
      <c r="C570" s="40"/>
      <c r="D570" s="39"/>
      <c r="E570" s="40"/>
      <c r="F570" t="s">
        <v>468</v>
      </c>
      <c r="G570" s="3">
        <v>11</v>
      </c>
    </row>
    <row r="571" spans="1:7" x14ac:dyDescent="0.25">
      <c r="A571" s="41"/>
      <c r="B571" s="38"/>
      <c r="C571" s="40"/>
      <c r="D571" s="39"/>
      <c r="E571" s="40"/>
      <c r="F571" t="s">
        <v>583</v>
      </c>
      <c r="G571" s="3">
        <f>18+16</f>
        <v>34</v>
      </c>
    </row>
  </sheetData>
  <mergeCells count="411">
    <mergeCell ref="A569:A571"/>
    <mergeCell ref="B569:B571"/>
    <mergeCell ref="C569:C571"/>
    <mergeCell ref="D569:D571"/>
    <mergeCell ref="E569:E571"/>
    <mergeCell ref="A563:A564"/>
    <mergeCell ref="B563:B564"/>
    <mergeCell ref="C563:C564"/>
    <mergeCell ref="D563:D564"/>
    <mergeCell ref="E563:E564"/>
    <mergeCell ref="A565:A567"/>
    <mergeCell ref="B565:B567"/>
    <mergeCell ref="C565:C567"/>
    <mergeCell ref="D565:D567"/>
    <mergeCell ref="E565:E567"/>
    <mergeCell ref="C548:C549"/>
    <mergeCell ref="D548:D549"/>
    <mergeCell ref="E548:E549"/>
    <mergeCell ref="B548:B549"/>
    <mergeCell ref="A548:A549"/>
    <mergeCell ref="A557:A558"/>
    <mergeCell ref="B557:B558"/>
    <mergeCell ref="C557:C558"/>
    <mergeCell ref="D557:D558"/>
    <mergeCell ref="E557:E558"/>
    <mergeCell ref="A511:A512"/>
    <mergeCell ref="B511:B512"/>
    <mergeCell ref="C511:C512"/>
    <mergeCell ref="D511:D512"/>
    <mergeCell ref="E511:E512"/>
    <mergeCell ref="A513:A515"/>
    <mergeCell ref="B513:B515"/>
    <mergeCell ref="C513:C515"/>
    <mergeCell ref="D513:D515"/>
    <mergeCell ref="E513:E515"/>
    <mergeCell ref="E497:E498"/>
    <mergeCell ref="D497:D498"/>
    <mergeCell ref="A497:A498"/>
    <mergeCell ref="B497:B498"/>
    <mergeCell ref="C497:C498"/>
    <mergeCell ref="C502:C504"/>
    <mergeCell ref="D502:D504"/>
    <mergeCell ref="E502:E504"/>
    <mergeCell ref="B502:B504"/>
    <mergeCell ref="A502:A504"/>
    <mergeCell ref="E156:E158"/>
    <mergeCell ref="D156:D158"/>
    <mergeCell ref="B156:B158"/>
    <mergeCell ref="A156:A158"/>
    <mergeCell ref="A82:A85"/>
    <mergeCell ref="B82:B85"/>
    <mergeCell ref="D82:D85"/>
    <mergeCell ref="E82:E85"/>
    <mergeCell ref="A96:A97"/>
    <mergeCell ref="B96:B97"/>
    <mergeCell ref="D96:D97"/>
    <mergeCell ref="E96:E97"/>
    <mergeCell ref="E88:E90"/>
    <mergeCell ref="D88:D90"/>
    <mergeCell ref="B88:B90"/>
    <mergeCell ref="A88:A90"/>
    <mergeCell ref="E91:E92"/>
    <mergeCell ref="D91:D92"/>
    <mergeCell ref="B91:B92"/>
    <mergeCell ref="A91:A92"/>
    <mergeCell ref="A102:A103"/>
    <mergeCell ref="B102:B103"/>
    <mergeCell ref="D102:D103"/>
    <mergeCell ref="E102:E103"/>
    <mergeCell ref="E72:E73"/>
    <mergeCell ref="D72:D73"/>
    <mergeCell ref="B72:B73"/>
    <mergeCell ref="A72:A73"/>
    <mergeCell ref="A74:A75"/>
    <mergeCell ref="B74:B75"/>
    <mergeCell ref="D74:D75"/>
    <mergeCell ref="E74:E75"/>
    <mergeCell ref="A78:A79"/>
    <mergeCell ref="B78:B79"/>
    <mergeCell ref="D78:D79"/>
    <mergeCell ref="E78:E79"/>
    <mergeCell ref="D53:D55"/>
    <mergeCell ref="B53:B55"/>
    <mergeCell ref="A53:A55"/>
    <mergeCell ref="A67:A68"/>
    <mergeCell ref="B67:B68"/>
    <mergeCell ref="D67:D68"/>
    <mergeCell ref="E67:E68"/>
    <mergeCell ref="E69:E71"/>
    <mergeCell ref="D69:D71"/>
    <mergeCell ref="B69:B71"/>
    <mergeCell ref="A69:A71"/>
    <mergeCell ref="E53:E55"/>
    <mergeCell ref="F2:G2"/>
    <mergeCell ref="B2:B3"/>
    <mergeCell ref="E14:E15"/>
    <mergeCell ref="D14:D15"/>
    <mergeCell ref="B14:B15"/>
    <mergeCell ref="A14:A15"/>
    <mergeCell ref="A17:A18"/>
    <mergeCell ref="B17:B18"/>
    <mergeCell ref="D17:D18"/>
    <mergeCell ref="E17:E18"/>
    <mergeCell ref="A8:A12"/>
    <mergeCell ref="B8:B12"/>
    <mergeCell ref="D8:D12"/>
    <mergeCell ref="E8:E12"/>
    <mergeCell ref="A2:A3"/>
    <mergeCell ref="D2:D3"/>
    <mergeCell ref="E2:E3"/>
    <mergeCell ref="C2:C3"/>
    <mergeCell ref="E20:E31"/>
    <mergeCell ref="D20:D31"/>
    <mergeCell ref="B20:B31"/>
    <mergeCell ref="A20:A31"/>
    <mergeCell ref="E37:E38"/>
    <mergeCell ref="D37:D38"/>
    <mergeCell ref="B37:B38"/>
    <mergeCell ref="A37:A38"/>
    <mergeCell ref="E42:E45"/>
    <mergeCell ref="D42:D45"/>
    <mergeCell ref="B42:B45"/>
    <mergeCell ref="A42:A45"/>
    <mergeCell ref="E118:E119"/>
    <mergeCell ref="D118:D119"/>
    <mergeCell ref="B118:B119"/>
    <mergeCell ref="A118:A119"/>
    <mergeCell ref="A128:A130"/>
    <mergeCell ref="B128:B130"/>
    <mergeCell ref="D128:D130"/>
    <mergeCell ref="E128:E130"/>
    <mergeCell ref="E105:E106"/>
    <mergeCell ref="A105:A106"/>
    <mergeCell ref="B105:B106"/>
    <mergeCell ref="D105:D106"/>
    <mergeCell ref="A109:A110"/>
    <mergeCell ref="B109:B110"/>
    <mergeCell ref="D109:D110"/>
    <mergeCell ref="E109:E110"/>
    <mergeCell ref="E148:E149"/>
    <mergeCell ref="A148:A149"/>
    <mergeCell ref="B148:B149"/>
    <mergeCell ref="D148:D149"/>
    <mergeCell ref="E131:E132"/>
    <mergeCell ref="D131:D132"/>
    <mergeCell ref="A131:A132"/>
    <mergeCell ref="B131:B132"/>
    <mergeCell ref="E144:E145"/>
    <mergeCell ref="D144:D145"/>
    <mergeCell ref="B144:B145"/>
    <mergeCell ref="A144:A145"/>
    <mergeCell ref="A164:A165"/>
    <mergeCell ref="B164:B165"/>
    <mergeCell ref="D164:D165"/>
    <mergeCell ref="E164:E165"/>
    <mergeCell ref="E166:E167"/>
    <mergeCell ref="A166:A167"/>
    <mergeCell ref="B166:B167"/>
    <mergeCell ref="D166:D167"/>
    <mergeCell ref="D171:D172"/>
    <mergeCell ref="B171:B172"/>
    <mergeCell ref="A171:A172"/>
    <mergeCell ref="E171:E172"/>
    <mergeCell ref="E177:E178"/>
    <mergeCell ref="A177:A178"/>
    <mergeCell ref="B177:B178"/>
    <mergeCell ref="D177:D178"/>
    <mergeCell ref="E181:E182"/>
    <mergeCell ref="A181:A182"/>
    <mergeCell ref="B181:B182"/>
    <mergeCell ref="D181:D182"/>
    <mergeCell ref="E186:E187"/>
    <mergeCell ref="A186:A187"/>
    <mergeCell ref="B186:B187"/>
    <mergeCell ref="D186:D187"/>
    <mergeCell ref="E192:E193"/>
    <mergeCell ref="A192:A193"/>
    <mergeCell ref="B192:B193"/>
    <mergeCell ref="D192:D193"/>
    <mergeCell ref="A194:A195"/>
    <mergeCell ref="B194:B195"/>
    <mergeCell ref="D194:D195"/>
    <mergeCell ref="E194:E195"/>
    <mergeCell ref="E200:E207"/>
    <mergeCell ref="A200:A207"/>
    <mergeCell ref="B200:B207"/>
    <mergeCell ref="D200:D207"/>
    <mergeCell ref="E213:E216"/>
    <mergeCell ref="A213:A216"/>
    <mergeCell ref="B213:B216"/>
    <mergeCell ref="D213:D216"/>
    <mergeCell ref="E218:E225"/>
    <mergeCell ref="A218:A225"/>
    <mergeCell ref="B218:B225"/>
    <mergeCell ref="D218:D225"/>
    <mergeCell ref="E231:E232"/>
    <mergeCell ref="A231:A232"/>
    <mergeCell ref="B231:B232"/>
    <mergeCell ref="D231:D232"/>
    <mergeCell ref="D233:D234"/>
    <mergeCell ref="B233:B234"/>
    <mergeCell ref="A233:A234"/>
    <mergeCell ref="E233:E234"/>
    <mergeCell ref="E238:E239"/>
    <mergeCell ref="A238:A239"/>
    <mergeCell ref="B238:B239"/>
    <mergeCell ref="D238:D239"/>
    <mergeCell ref="E243:E245"/>
    <mergeCell ref="A243:A245"/>
    <mergeCell ref="B243:B245"/>
    <mergeCell ref="D243:D245"/>
    <mergeCell ref="E252:E253"/>
    <mergeCell ref="A252:A253"/>
    <mergeCell ref="B252:B253"/>
    <mergeCell ref="D252:D253"/>
    <mergeCell ref="A255:A256"/>
    <mergeCell ref="B255:B256"/>
    <mergeCell ref="D255:D256"/>
    <mergeCell ref="E255:E256"/>
    <mergeCell ref="A261:A262"/>
    <mergeCell ref="B261:B262"/>
    <mergeCell ref="D261:D262"/>
    <mergeCell ref="E261:E262"/>
    <mergeCell ref="A263:A264"/>
    <mergeCell ref="B263:B264"/>
    <mergeCell ref="D263:D264"/>
    <mergeCell ref="E263:E264"/>
    <mergeCell ref="A265:A266"/>
    <mergeCell ref="B265:B266"/>
    <mergeCell ref="D265:D266"/>
    <mergeCell ref="E265:E266"/>
    <mergeCell ref="A271:A273"/>
    <mergeCell ref="B271:B273"/>
    <mergeCell ref="D271:D273"/>
    <mergeCell ref="E271:E273"/>
    <mergeCell ref="A278:A279"/>
    <mergeCell ref="B278:B279"/>
    <mergeCell ref="D278:D279"/>
    <mergeCell ref="E278:E279"/>
    <mergeCell ref="A283:A286"/>
    <mergeCell ref="B283:B286"/>
    <mergeCell ref="D283:D286"/>
    <mergeCell ref="E283:E286"/>
    <mergeCell ref="A290:A291"/>
    <mergeCell ref="B290:B291"/>
    <mergeCell ref="D290:D291"/>
    <mergeCell ref="E290:E291"/>
    <mergeCell ref="A300:A301"/>
    <mergeCell ref="B300:B301"/>
    <mergeCell ref="D300:D301"/>
    <mergeCell ref="E300:E301"/>
    <mergeCell ref="E322:E323"/>
    <mergeCell ref="A322:A323"/>
    <mergeCell ref="B322:B323"/>
    <mergeCell ref="D322:D323"/>
    <mergeCell ref="A325:A326"/>
    <mergeCell ref="B325:B326"/>
    <mergeCell ref="D325:D326"/>
    <mergeCell ref="E325:E326"/>
    <mergeCell ref="A329:A331"/>
    <mergeCell ref="B329:B331"/>
    <mergeCell ref="D329:D331"/>
    <mergeCell ref="E329:E331"/>
    <mergeCell ref="A332:A333"/>
    <mergeCell ref="B332:B333"/>
    <mergeCell ref="D332:D333"/>
    <mergeCell ref="E332:E333"/>
    <mergeCell ref="A335:A336"/>
    <mergeCell ref="B335:B336"/>
    <mergeCell ref="D335:D336"/>
    <mergeCell ref="E335:E336"/>
    <mergeCell ref="A337:A339"/>
    <mergeCell ref="B337:B339"/>
    <mergeCell ref="D337:D339"/>
    <mergeCell ref="E337:E339"/>
    <mergeCell ref="A346:A347"/>
    <mergeCell ref="B346:B347"/>
    <mergeCell ref="D346:D347"/>
    <mergeCell ref="E346:E347"/>
    <mergeCell ref="A351:A352"/>
    <mergeCell ref="B351:B352"/>
    <mergeCell ref="D351:D352"/>
    <mergeCell ref="E351:E352"/>
    <mergeCell ref="A356:A359"/>
    <mergeCell ref="B356:B359"/>
    <mergeCell ref="D356:D359"/>
    <mergeCell ref="E356:E359"/>
    <mergeCell ref="A366:A368"/>
    <mergeCell ref="B366:B368"/>
    <mergeCell ref="D366:D368"/>
    <mergeCell ref="E366:E368"/>
    <mergeCell ref="A369:A376"/>
    <mergeCell ref="B369:B376"/>
    <mergeCell ref="D369:D376"/>
    <mergeCell ref="E369:E376"/>
    <mergeCell ref="A377:A378"/>
    <mergeCell ref="B377:B378"/>
    <mergeCell ref="D377:D378"/>
    <mergeCell ref="E377:E378"/>
    <mergeCell ref="A391:A392"/>
    <mergeCell ref="B391:B392"/>
    <mergeCell ref="D391:D392"/>
    <mergeCell ref="E391:E392"/>
    <mergeCell ref="A394:A396"/>
    <mergeCell ref="B394:B396"/>
    <mergeCell ref="D394:D396"/>
    <mergeCell ref="E394:E396"/>
    <mergeCell ref="A405:A406"/>
    <mergeCell ref="B405:B406"/>
    <mergeCell ref="D405:D406"/>
    <mergeCell ref="E405:E406"/>
    <mergeCell ref="E409:E410"/>
    <mergeCell ref="D409:D410"/>
    <mergeCell ref="B409:B410"/>
    <mergeCell ref="A409:A410"/>
    <mergeCell ref="A411:A412"/>
    <mergeCell ref="B411:B412"/>
    <mergeCell ref="D411:D412"/>
    <mergeCell ref="E411:E412"/>
    <mergeCell ref="A421:A422"/>
    <mergeCell ref="B421:B422"/>
    <mergeCell ref="D421:D422"/>
    <mergeCell ref="E421:E422"/>
    <mergeCell ref="E428:E429"/>
    <mergeCell ref="A428:A429"/>
    <mergeCell ref="B428:B429"/>
    <mergeCell ref="D428:D429"/>
    <mergeCell ref="B430:B431"/>
    <mergeCell ref="A430:A431"/>
    <mergeCell ref="D430:D431"/>
    <mergeCell ref="E430:E431"/>
    <mergeCell ref="A432:A433"/>
    <mergeCell ref="B432:B433"/>
    <mergeCell ref="D432:D433"/>
    <mergeCell ref="E432:E433"/>
    <mergeCell ref="A439:A440"/>
    <mergeCell ref="B439:B440"/>
    <mergeCell ref="D439:D440"/>
    <mergeCell ref="E439:E440"/>
    <mergeCell ref="A442:A445"/>
    <mergeCell ref="B442:B445"/>
    <mergeCell ref="D442:D445"/>
    <mergeCell ref="E442:E445"/>
    <mergeCell ref="A453:A456"/>
    <mergeCell ref="B453:B456"/>
    <mergeCell ref="D453:D456"/>
    <mergeCell ref="E453:E456"/>
    <mergeCell ref="A458:A460"/>
    <mergeCell ref="E458:E460"/>
    <mergeCell ref="D458:D460"/>
    <mergeCell ref="B458:B460"/>
    <mergeCell ref="A461:A468"/>
    <mergeCell ref="B461:B468"/>
    <mergeCell ref="E461:E468"/>
    <mergeCell ref="D461:D468"/>
    <mergeCell ref="A491:A492"/>
    <mergeCell ref="B491:B492"/>
    <mergeCell ref="D491:D492"/>
    <mergeCell ref="E491:E492"/>
    <mergeCell ref="A469:A472"/>
    <mergeCell ref="B469:B472"/>
    <mergeCell ref="D469:D472"/>
    <mergeCell ref="E469:E472"/>
    <mergeCell ref="A477:A480"/>
    <mergeCell ref="B477:B480"/>
    <mergeCell ref="D477:D480"/>
    <mergeCell ref="E477:E480"/>
    <mergeCell ref="A489:A490"/>
    <mergeCell ref="B489:B490"/>
    <mergeCell ref="D489:D490"/>
    <mergeCell ref="E489:E490"/>
    <mergeCell ref="A518:A519"/>
    <mergeCell ref="B518:B519"/>
    <mergeCell ref="C518:C519"/>
    <mergeCell ref="D518:D519"/>
    <mergeCell ref="E518:E519"/>
    <mergeCell ref="A520:A522"/>
    <mergeCell ref="B520:B522"/>
    <mergeCell ref="C520:C522"/>
    <mergeCell ref="D520:D522"/>
    <mergeCell ref="E520:E522"/>
    <mergeCell ref="A523:A525"/>
    <mergeCell ref="B523:B525"/>
    <mergeCell ref="C523:C525"/>
    <mergeCell ref="D523:D525"/>
    <mergeCell ref="E523:E525"/>
    <mergeCell ref="A527:A528"/>
    <mergeCell ref="B527:B528"/>
    <mergeCell ref="C527:C528"/>
    <mergeCell ref="D527:D528"/>
    <mergeCell ref="E527:E528"/>
    <mergeCell ref="B531:B533"/>
    <mergeCell ref="C531:C533"/>
    <mergeCell ref="D531:D533"/>
    <mergeCell ref="E531:E533"/>
    <mergeCell ref="A531:A533"/>
    <mergeCell ref="E536:E537"/>
    <mergeCell ref="D536:D537"/>
    <mergeCell ref="C536:C537"/>
    <mergeCell ref="B536:B537"/>
    <mergeCell ref="A536:A537"/>
    <mergeCell ref="B540:B542"/>
    <mergeCell ref="D540:D542"/>
    <mergeCell ref="E540:E542"/>
    <mergeCell ref="A540:A542"/>
    <mergeCell ref="C540:C542"/>
    <mergeCell ref="A544:A545"/>
    <mergeCell ref="B544:B545"/>
    <mergeCell ref="C544:C545"/>
    <mergeCell ref="D544:D545"/>
    <mergeCell ref="E544:E54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I181"/>
  <sheetViews>
    <sheetView tabSelected="1" workbookViewId="0">
      <pane ySplit="3" topLeftCell="A171" activePane="bottomLeft" state="frozen"/>
      <selection pane="bottomLeft" activeCell="J164" sqref="J164"/>
    </sheetView>
  </sheetViews>
  <sheetFormatPr defaultRowHeight="15" customHeight="1" x14ac:dyDescent="0.25"/>
  <cols>
    <col min="1" max="1" width="11.28515625" style="1" customWidth="1"/>
    <col min="2" max="2" width="9.140625" style="1"/>
    <col min="3" max="3" width="53.85546875" customWidth="1"/>
    <col min="4" max="4" width="13.42578125" style="8" customWidth="1"/>
    <col min="5" max="5" width="11.140625" style="24" customWidth="1"/>
    <col min="6" max="6" width="22.5703125" style="14" customWidth="1"/>
    <col min="7" max="7" width="13.42578125" style="3" customWidth="1"/>
    <col min="8" max="8" width="19.5703125" style="32" customWidth="1"/>
    <col min="9" max="9" width="9.28515625" style="3" customWidth="1"/>
  </cols>
  <sheetData>
    <row r="2" spans="1:9" ht="22.5" customHeight="1" x14ac:dyDescent="0.25">
      <c r="A2" s="55" t="s">
        <v>0</v>
      </c>
      <c r="B2" s="55" t="s">
        <v>645</v>
      </c>
      <c r="C2" s="55" t="s">
        <v>646</v>
      </c>
      <c r="D2" s="55" t="s">
        <v>647</v>
      </c>
      <c r="E2" s="55" t="s">
        <v>648</v>
      </c>
      <c r="F2" s="55" t="s">
        <v>649</v>
      </c>
      <c r="G2" s="56" t="s">
        <v>650</v>
      </c>
      <c r="H2" s="55" t="s">
        <v>2</v>
      </c>
      <c r="I2" s="55"/>
    </row>
    <row r="3" spans="1:9" s="16" customFormat="1" ht="18" customHeight="1" x14ac:dyDescent="0.25">
      <c r="A3" s="55"/>
      <c r="B3" s="55"/>
      <c r="C3" s="55"/>
      <c r="D3" s="55"/>
      <c r="E3" s="55"/>
      <c r="F3" s="55"/>
      <c r="G3" s="56"/>
      <c r="H3" s="37" t="s">
        <v>665</v>
      </c>
      <c r="I3" s="18" t="s">
        <v>4</v>
      </c>
    </row>
    <row r="4" spans="1:9" ht="15" customHeight="1" x14ac:dyDescent="0.25">
      <c r="A4" s="53">
        <v>43192</v>
      </c>
      <c r="B4" s="52">
        <v>0.66983796296296294</v>
      </c>
      <c r="C4" s="50" t="s">
        <v>601</v>
      </c>
      <c r="D4" s="50" t="s">
        <v>602</v>
      </c>
      <c r="E4" s="51">
        <v>180014401</v>
      </c>
      <c r="F4" s="50" t="s">
        <v>60</v>
      </c>
      <c r="G4" s="39">
        <v>1371500</v>
      </c>
      <c r="H4" s="32" t="s">
        <v>61</v>
      </c>
      <c r="I4" s="3">
        <f>2+2+3+2+2</f>
        <v>11</v>
      </c>
    </row>
    <row r="5" spans="1:9" ht="15" customHeight="1" x14ac:dyDescent="0.25">
      <c r="A5" s="53"/>
      <c r="B5" s="52"/>
      <c r="C5" s="50"/>
      <c r="D5" s="50"/>
      <c r="E5" s="51"/>
      <c r="F5" s="50"/>
      <c r="G5" s="39"/>
      <c r="H5" s="32" t="s">
        <v>684</v>
      </c>
      <c r="I5" s="3">
        <f>3+4+4</f>
        <v>11</v>
      </c>
    </row>
    <row r="6" spans="1:9" ht="15" customHeight="1" x14ac:dyDescent="0.25">
      <c r="A6" s="26">
        <v>43192</v>
      </c>
      <c r="B6" s="25">
        <v>0.66981481481481486</v>
      </c>
      <c r="C6" s="17" t="s">
        <v>603</v>
      </c>
      <c r="D6" s="22" t="s">
        <v>604</v>
      </c>
      <c r="E6" s="27">
        <v>180014392</v>
      </c>
      <c r="F6" s="21" t="s">
        <v>470</v>
      </c>
      <c r="G6" s="3">
        <v>2550000</v>
      </c>
      <c r="H6" s="32" t="s">
        <v>678</v>
      </c>
      <c r="I6" s="3">
        <v>34</v>
      </c>
    </row>
    <row r="7" spans="1:9" ht="15" customHeight="1" x14ac:dyDescent="0.25">
      <c r="A7" s="26">
        <v>43192</v>
      </c>
      <c r="B7" s="25">
        <v>0.66972222222222222</v>
      </c>
      <c r="C7" s="17" t="s">
        <v>605</v>
      </c>
      <c r="D7" s="22" t="s">
        <v>606</v>
      </c>
      <c r="E7" s="27" t="s">
        <v>673</v>
      </c>
      <c r="F7" s="21" t="s">
        <v>674</v>
      </c>
      <c r="G7" s="3">
        <v>600000</v>
      </c>
      <c r="H7" s="32" t="s">
        <v>675</v>
      </c>
      <c r="I7" s="3">
        <v>3000</v>
      </c>
    </row>
    <row r="8" spans="1:9" ht="15" customHeight="1" x14ac:dyDescent="0.25">
      <c r="A8" s="26">
        <v>43192</v>
      </c>
      <c r="B8" s="25">
        <v>0.66969907407407403</v>
      </c>
      <c r="C8" s="17" t="s">
        <v>607</v>
      </c>
      <c r="D8" s="22" t="s">
        <v>608</v>
      </c>
      <c r="E8" s="27">
        <v>180014397</v>
      </c>
      <c r="F8" s="21" t="s">
        <v>676</v>
      </c>
      <c r="G8" s="3">
        <v>935400</v>
      </c>
      <c r="H8" s="32" t="s">
        <v>677</v>
      </c>
      <c r="I8" s="3">
        <v>12</v>
      </c>
    </row>
    <row r="9" spans="1:9" ht="15" customHeight="1" x14ac:dyDescent="0.25">
      <c r="A9" s="26">
        <v>43192</v>
      </c>
      <c r="B9" s="25">
        <v>0.66969907407407403</v>
      </c>
      <c r="C9" s="17" t="s">
        <v>609</v>
      </c>
      <c r="D9" s="22" t="s">
        <v>610</v>
      </c>
      <c r="E9" s="27">
        <v>180014396</v>
      </c>
      <c r="F9" s="21" t="s">
        <v>201</v>
      </c>
      <c r="G9" s="3">
        <v>1274400</v>
      </c>
      <c r="H9" s="32" t="s">
        <v>202</v>
      </c>
      <c r="I9" s="3">
        <v>12</v>
      </c>
    </row>
    <row r="10" spans="1:9" ht="15" customHeight="1" x14ac:dyDescent="0.25">
      <c r="A10" s="26">
        <v>43192</v>
      </c>
      <c r="B10" s="25">
        <v>0.66969907407407403</v>
      </c>
      <c r="C10" s="17" t="s">
        <v>611</v>
      </c>
      <c r="D10" s="22" t="s">
        <v>612</v>
      </c>
      <c r="E10" s="27">
        <v>180014388</v>
      </c>
      <c r="F10" s="21" t="s">
        <v>330</v>
      </c>
      <c r="G10" s="3">
        <v>1192150</v>
      </c>
      <c r="H10" s="32" t="s">
        <v>331</v>
      </c>
      <c r="I10" s="3">
        <v>19</v>
      </c>
    </row>
    <row r="11" spans="1:9" ht="15" customHeight="1" x14ac:dyDescent="0.25">
      <c r="A11" s="26">
        <v>43192</v>
      </c>
      <c r="B11" s="25">
        <v>0.66969907407407403</v>
      </c>
      <c r="C11" s="17" t="s">
        <v>613</v>
      </c>
      <c r="D11" s="22" t="s">
        <v>614</v>
      </c>
      <c r="E11" s="27">
        <v>180014390</v>
      </c>
      <c r="F11" s="21" t="s">
        <v>85</v>
      </c>
      <c r="G11" s="3">
        <v>1101600</v>
      </c>
      <c r="H11" s="32" t="s">
        <v>681</v>
      </c>
      <c r="I11" s="3">
        <v>12</v>
      </c>
    </row>
    <row r="12" spans="1:9" ht="15" customHeight="1" x14ac:dyDescent="0.25">
      <c r="A12" s="53">
        <v>43192</v>
      </c>
      <c r="B12" s="52">
        <v>0.66969907407407403</v>
      </c>
      <c r="C12" s="50" t="s">
        <v>615</v>
      </c>
      <c r="D12" s="50" t="s">
        <v>616</v>
      </c>
      <c r="E12" s="51">
        <v>180014409</v>
      </c>
      <c r="F12" s="50" t="s">
        <v>231</v>
      </c>
      <c r="G12" s="39">
        <v>7936750</v>
      </c>
      <c r="H12" s="32" t="s">
        <v>232</v>
      </c>
      <c r="I12" s="3">
        <v>35</v>
      </c>
    </row>
    <row r="13" spans="1:9" ht="15" customHeight="1" x14ac:dyDescent="0.25">
      <c r="A13" s="53"/>
      <c r="B13" s="52"/>
      <c r="C13" s="50"/>
      <c r="D13" s="50"/>
      <c r="E13" s="51"/>
      <c r="F13" s="50"/>
      <c r="G13" s="39"/>
      <c r="H13" s="32" t="s">
        <v>71</v>
      </c>
      <c r="I13" s="3">
        <v>48</v>
      </c>
    </row>
    <row r="14" spans="1:9" ht="15" customHeight="1" x14ac:dyDescent="0.25">
      <c r="A14" s="26">
        <v>43192</v>
      </c>
      <c r="B14" s="25">
        <v>0.66969907407407403</v>
      </c>
      <c r="C14" s="17" t="s">
        <v>617</v>
      </c>
      <c r="D14" s="22" t="s">
        <v>618</v>
      </c>
      <c r="E14" s="27">
        <v>180014391</v>
      </c>
      <c r="F14" s="21" t="s">
        <v>679</v>
      </c>
      <c r="G14" s="3">
        <v>902300</v>
      </c>
      <c r="H14" s="32" t="s">
        <v>680</v>
      </c>
      <c r="I14" s="3">
        <v>14</v>
      </c>
    </row>
    <row r="15" spans="1:9" ht="15" customHeight="1" x14ac:dyDescent="0.25">
      <c r="A15" s="26">
        <v>43192</v>
      </c>
      <c r="B15" s="25">
        <v>0.66967592592592595</v>
      </c>
      <c r="C15" s="17" t="s">
        <v>619</v>
      </c>
      <c r="D15" s="22" t="s">
        <v>620</v>
      </c>
      <c r="E15" s="27">
        <v>180014410</v>
      </c>
      <c r="F15" s="21" t="s">
        <v>76</v>
      </c>
      <c r="G15" s="3">
        <v>1176000</v>
      </c>
      <c r="H15" s="32" t="s">
        <v>669</v>
      </c>
      <c r="I15" s="3">
        <v>20</v>
      </c>
    </row>
    <row r="16" spans="1:9" ht="15" customHeight="1" x14ac:dyDescent="0.25">
      <c r="A16" s="53">
        <v>43192</v>
      </c>
      <c r="B16" s="52">
        <v>0.66967592592592595</v>
      </c>
      <c r="C16" s="50" t="s">
        <v>621</v>
      </c>
      <c r="D16" s="50" t="s">
        <v>622</v>
      </c>
      <c r="E16" s="51">
        <v>180014420</v>
      </c>
      <c r="F16" s="50" t="s">
        <v>50</v>
      </c>
      <c r="G16" s="39">
        <v>19680900</v>
      </c>
      <c r="H16" s="32" t="s">
        <v>268</v>
      </c>
      <c r="I16" s="3">
        <v>16</v>
      </c>
    </row>
    <row r="17" spans="1:9" ht="15" customHeight="1" x14ac:dyDescent="0.25">
      <c r="A17" s="53"/>
      <c r="B17" s="52"/>
      <c r="C17" s="50"/>
      <c r="D17" s="50"/>
      <c r="E17" s="51"/>
      <c r="F17" s="50"/>
      <c r="G17" s="39"/>
      <c r="H17" s="32" t="s">
        <v>113</v>
      </c>
      <c r="I17" s="3">
        <v>79</v>
      </c>
    </row>
    <row r="18" spans="1:9" ht="15" customHeight="1" x14ac:dyDescent="0.25">
      <c r="A18" s="53"/>
      <c r="B18" s="52"/>
      <c r="C18" s="50"/>
      <c r="D18" s="50"/>
      <c r="E18" s="51"/>
      <c r="F18" s="50"/>
      <c r="G18" s="39"/>
      <c r="H18" s="32" t="s">
        <v>24</v>
      </c>
      <c r="I18" s="3">
        <f>23+22+22</f>
        <v>67</v>
      </c>
    </row>
    <row r="19" spans="1:9" ht="15" customHeight="1" x14ac:dyDescent="0.25">
      <c r="A19" s="53"/>
      <c r="B19" s="52"/>
      <c r="C19" s="50"/>
      <c r="D19" s="50"/>
      <c r="E19" s="51"/>
      <c r="F19" s="50"/>
      <c r="G19" s="39"/>
      <c r="H19" s="32" t="s">
        <v>32</v>
      </c>
      <c r="I19" s="3">
        <v>60</v>
      </c>
    </row>
    <row r="20" spans="1:9" ht="15" customHeight="1" x14ac:dyDescent="0.25">
      <c r="A20" s="26">
        <v>43192</v>
      </c>
      <c r="B20" s="25">
        <v>0.66967592592592595</v>
      </c>
      <c r="C20" s="17" t="s">
        <v>623</v>
      </c>
      <c r="D20" s="22" t="s">
        <v>624</v>
      </c>
      <c r="E20" s="27">
        <v>180014417</v>
      </c>
      <c r="F20" s="21" t="s">
        <v>370</v>
      </c>
      <c r="G20" s="3">
        <v>1507000</v>
      </c>
      <c r="H20" s="32" t="s">
        <v>668</v>
      </c>
      <c r="I20" s="3">
        <v>24</v>
      </c>
    </row>
    <row r="21" spans="1:9" ht="15" customHeight="1" x14ac:dyDescent="0.25">
      <c r="A21" s="26">
        <v>43192</v>
      </c>
      <c r="B21" s="25">
        <v>0.66967592592592595</v>
      </c>
      <c r="C21" s="17" t="s">
        <v>625</v>
      </c>
      <c r="D21" s="22" t="s">
        <v>626</v>
      </c>
      <c r="E21" s="27">
        <v>180014424</v>
      </c>
      <c r="F21" s="21" t="s">
        <v>93</v>
      </c>
      <c r="G21" s="3">
        <v>3023750</v>
      </c>
      <c r="H21" s="32" t="s">
        <v>682</v>
      </c>
      <c r="I21" s="3">
        <v>53</v>
      </c>
    </row>
    <row r="22" spans="1:9" ht="15" customHeight="1" x14ac:dyDescent="0.25">
      <c r="A22" s="53">
        <v>43192</v>
      </c>
      <c r="B22" s="52">
        <v>0.66967592592592595</v>
      </c>
      <c r="C22" s="50" t="s">
        <v>627</v>
      </c>
      <c r="D22" s="50" t="s">
        <v>628</v>
      </c>
      <c r="E22" s="51">
        <v>180014384</v>
      </c>
      <c r="F22" s="50" t="s">
        <v>72</v>
      </c>
      <c r="G22" s="54">
        <v>6022800</v>
      </c>
      <c r="H22" s="32" t="s">
        <v>295</v>
      </c>
      <c r="I22" s="20">
        <v>36</v>
      </c>
    </row>
    <row r="23" spans="1:9" ht="15" customHeight="1" x14ac:dyDescent="0.25">
      <c r="A23" s="53"/>
      <c r="B23" s="52"/>
      <c r="C23" s="50"/>
      <c r="D23" s="50"/>
      <c r="E23" s="51"/>
      <c r="F23" s="50"/>
      <c r="G23" s="54"/>
      <c r="H23" s="32" t="s">
        <v>73</v>
      </c>
      <c r="I23" s="20">
        <v>50</v>
      </c>
    </row>
    <row r="24" spans="1:9" ht="15" customHeight="1" x14ac:dyDescent="0.25">
      <c r="A24" s="53">
        <v>43192</v>
      </c>
      <c r="B24" s="52">
        <v>0.66967592592592595</v>
      </c>
      <c r="C24" s="50" t="s">
        <v>629</v>
      </c>
      <c r="D24" s="50" t="s">
        <v>630</v>
      </c>
      <c r="E24" s="51">
        <v>180014403</v>
      </c>
      <c r="F24" s="50" t="s">
        <v>261</v>
      </c>
      <c r="G24" s="39">
        <v>978600</v>
      </c>
      <c r="H24" s="32" t="s">
        <v>462</v>
      </c>
      <c r="I24" s="3">
        <f>6+2+1</f>
        <v>9</v>
      </c>
    </row>
    <row r="25" spans="1:9" ht="15" customHeight="1" x14ac:dyDescent="0.25">
      <c r="A25" s="53"/>
      <c r="B25" s="52"/>
      <c r="C25" s="50"/>
      <c r="D25" s="50"/>
      <c r="E25" s="51"/>
      <c r="F25" s="50"/>
      <c r="G25" s="39"/>
      <c r="H25" s="32" t="s">
        <v>262</v>
      </c>
      <c r="I25" s="3">
        <f>3+6+3</f>
        <v>12</v>
      </c>
    </row>
    <row r="26" spans="1:9" ht="15" customHeight="1" x14ac:dyDescent="0.25">
      <c r="A26" s="26">
        <v>43192</v>
      </c>
      <c r="B26" s="25">
        <v>0.66967592592592595</v>
      </c>
      <c r="C26" s="17" t="s">
        <v>631</v>
      </c>
      <c r="D26" s="22" t="s">
        <v>632</v>
      </c>
      <c r="E26" s="27">
        <v>180014419</v>
      </c>
      <c r="F26" s="21" t="s">
        <v>667</v>
      </c>
      <c r="G26" s="3">
        <v>1506300</v>
      </c>
      <c r="H26" s="32" t="s">
        <v>314</v>
      </c>
      <c r="I26" s="3">
        <v>22</v>
      </c>
    </row>
    <row r="27" spans="1:9" ht="15" customHeight="1" x14ac:dyDescent="0.25">
      <c r="A27" s="26">
        <v>43192</v>
      </c>
      <c r="B27" s="25">
        <v>0.66967592592592595</v>
      </c>
      <c r="C27" s="17" t="s">
        <v>633</v>
      </c>
      <c r="D27" s="22" t="s">
        <v>634</v>
      </c>
      <c r="E27" s="27">
        <v>180014382</v>
      </c>
      <c r="F27" s="21" t="s">
        <v>432</v>
      </c>
      <c r="G27" s="3">
        <v>662400</v>
      </c>
      <c r="H27" s="32" t="s">
        <v>670</v>
      </c>
      <c r="I27" s="3">
        <v>12</v>
      </c>
    </row>
    <row r="28" spans="1:9" ht="15" customHeight="1" x14ac:dyDescent="0.25">
      <c r="A28" s="26">
        <v>43192</v>
      </c>
      <c r="B28" s="25">
        <v>0.66967592592592595</v>
      </c>
      <c r="C28" s="17" t="s">
        <v>635</v>
      </c>
      <c r="D28" s="22" t="s">
        <v>636</v>
      </c>
      <c r="E28" s="27">
        <v>180012275</v>
      </c>
      <c r="F28" s="21" t="s">
        <v>548</v>
      </c>
      <c r="G28" s="3">
        <v>2316600</v>
      </c>
      <c r="H28" s="32" t="s">
        <v>666</v>
      </c>
      <c r="I28" s="3">
        <v>36</v>
      </c>
    </row>
    <row r="29" spans="1:9" ht="15" customHeight="1" x14ac:dyDescent="0.25">
      <c r="A29" s="26">
        <v>43192</v>
      </c>
      <c r="B29" s="25">
        <v>0.66965277777777776</v>
      </c>
      <c r="C29" s="17" t="s">
        <v>637</v>
      </c>
      <c r="D29" s="22" t="s">
        <v>638</v>
      </c>
      <c r="E29" s="27">
        <v>180014416</v>
      </c>
      <c r="F29" s="21" t="s">
        <v>424</v>
      </c>
      <c r="G29" s="3">
        <v>1198800</v>
      </c>
      <c r="H29" s="32" t="s">
        <v>683</v>
      </c>
      <c r="I29" s="3">
        <v>36</v>
      </c>
    </row>
    <row r="30" spans="1:9" ht="15" customHeight="1" x14ac:dyDescent="0.25">
      <c r="A30" s="26">
        <v>43192</v>
      </c>
      <c r="B30" s="25">
        <v>0.66965277777777776</v>
      </c>
      <c r="C30" s="17" t="s">
        <v>639</v>
      </c>
      <c r="D30" s="22" t="s">
        <v>640</v>
      </c>
      <c r="E30" s="27">
        <v>180014405</v>
      </c>
      <c r="F30" s="21" t="s">
        <v>671</v>
      </c>
      <c r="G30" s="3">
        <v>2710750</v>
      </c>
      <c r="H30" s="32" t="s">
        <v>672</v>
      </c>
      <c r="I30" s="3">
        <v>35</v>
      </c>
    </row>
    <row r="31" spans="1:9" ht="15" customHeight="1" x14ac:dyDescent="0.25">
      <c r="A31" s="26">
        <v>43192</v>
      </c>
      <c r="B31" s="25">
        <v>0.66965277777777776</v>
      </c>
      <c r="C31" s="17" t="s">
        <v>641</v>
      </c>
      <c r="D31" s="22" t="s">
        <v>642</v>
      </c>
      <c r="E31" s="27">
        <v>180014393</v>
      </c>
      <c r="F31" s="21" t="s">
        <v>196</v>
      </c>
      <c r="G31" s="3">
        <v>903000</v>
      </c>
      <c r="H31" s="32" t="s">
        <v>725</v>
      </c>
      <c r="I31" s="3">
        <v>14</v>
      </c>
    </row>
    <row r="32" spans="1:9" ht="15" customHeight="1" x14ac:dyDescent="0.25">
      <c r="A32" s="26">
        <v>43192</v>
      </c>
      <c r="B32" s="25">
        <v>0.66965277777777776</v>
      </c>
      <c r="C32" s="17" t="s">
        <v>643</v>
      </c>
      <c r="D32" s="22" t="s">
        <v>644</v>
      </c>
      <c r="E32" s="27">
        <v>180014414</v>
      </c>
      <c r="F32" s="21" t="s">
        <v>52</v>
      </c>
      <c r="G32" s="3">
        <v>458100</v>
      </c>
      <c r="H32" s="32" t="s">
        <v>35</v>
      </c>
      <c r="I32" s="3">
        <v>11</v>
      </c>
    </row>
    <row r="33" spans="1:9" ht="15" customHeight="1" x14ac:dyDescent="0.25">
      <c r="A33" s="26">
        <v>43193</v>
      </c>
      <c r="B33" s="25">
        <v>0.62304398148148155</v>
      </c>
      <c r="C33" s="19" t="s">
        <v>687</v>
      </c>
      <c r="D33" s="22" t="s">
        <v>688</v>
      </c>
      <c r="E33" s="27">
        <v>180014432</v>
      </c>
      <c r="F33" s="21" t="s">
        <v>274</v>
      </c>
      <c r="G33" s="3">
        <v>1916550</v>
      </c>
      <c r="H33" s="32" t="s">
        <v>337</v>
      </c>
      <c r="I33" s="3">
        <v>35</v>
      </c>
    </row>
    <row r="34" spans="1:9" ht="15" customHeight="1" x14ac:dyDescent="0.25">
      <c r="A34" s="53">
        <v>43193</v>
      </c>
      <c r="B34" s="52">
        <v>0.62302083333333336</v>
      </c>
      <c r="C34" s="50" t="s">
        <v>689</v>
      </c>
      <c r="D34" s="50" t="s">
        <v>690</v>
      </c>
      <c r="E34" s="51" t="s">
        <v>729</v>
      </c>
      <c r="F34" s="50" t="s">
        <v>730</v>
      </c>
      <c r="G34" s="39">
        <v>7400000</v>
      </c>
      <c r="H34" s="32" t="s">
        <v>224</v>
      </c>
      <c r="I34" s="3">
        <v>1000</v>
      </c>
    </row>
    <row r="35" spans="1:9" ht="15" customHeight="1" x14ac:dyDescent="0.25">
      <c r="A35" s="53"/>
      <c r="B35" s="52"/>
      <c r="C35" s="50"/>
      <c r="D35" s="50"/>
      <c r="E35" s="51"/>
      <c r="F35" s="50"/>
      <c r="G35" s="39"/>
      <c r="H35" s="32" t="s">
        <v>225</v>
      </c>
      <c r="I35" s="3">
        <v>500</v>
      </c>
    </row>
    <row r="36" spans="1:9" ht="15" customHeight="1" x14ac:dyDescent="0.25">
      <c r="A36" s="53">
        <v>43193</v>
      </c>
      <c r="B36" s="52">
        <v>0.6228703703703703</v>
      </c>
      <c r="C36" s="50" t="s">
        <v>691</v>
      </c>
      <c r="D36" s="50" t="s">
        <v>692</v>
      </c>
      <c r="E36" s="51">
        <v>180014429</v>
      </c>
      <c r="F36" s="50" t="s">
        <v>52</v>
      </c>
      <c r="G36" s="54">
        <v>1698400</v>
      </c>
      <c r="H36" s="32" t="s">
        <v>203</v>
      </c>
      <c r="I36" s="3">
        <f>2+5+3+5+2</f>
        <v>17</v>
      </c>
    </row>
    <row r="37" spans="1:9" ht="15" customHeight="1" x14ac:dyDescent="0.25">
      <c r="A37" s="53"/>
      <c r="B37" s="52"/>
      <c r="C37" s="50"/>
      <c r="D37" s="50"/>
      <c r="E37" s="51"/>
      <c r="F37" s="50"/>
      <c r="G37" s="54"/>
      <c r="H37" s="32" t="s">
        <v>35</v>
      </c>
      <c r="I37" s="3">
        <f>4+8+5+5</f>
        <v>22</v>
      </c>
    </row>
    <row r="38" spans="1:9" ht="15" customHeight="1" x14ac:dyDescent="0.25">
      <c r="A38" s="26">
        <v>43193</v>
      </c>
      <c r="B38" s="25">
        <v>0.62284722222222222</v>
      </c>
      <c r="C38" s="19" t="s">
        <v>693</v>
      </c>
      <c r="D38" s="22" t="s">
        <v>694</v>
      </c>
      <c r="E38" s="27">
        <v>180014427</v>
      </c>
      <c r="F38" s="21" t="s">
        <v>132</v>
      </c>
      <c r="G38" s="3">
        <v>1718400</v>
      </c>
      <c r="H38" s="32" t="s">
        <v>133</v>
      </c>
      <c r="I38" s="3">
        <v>24</v>
      </c>
    </row>
    <row r="39" spans="1:9" ht="15" customHeight="1" x14ac:dyDescent="0.25">
      <c r="A39" s="26">
        <v>43193</v>
      </c>
      <c r="B39" s="25">
        <v>0.62284722222222222</v>
      </c>
      <c r="C39" s="19" t="s">
        <v>695</v>
      </c>
      <c r="D39" s="22" t="s">
        <v>696</v>
      </c>
      <c r="E39" s="27">
        <v>180014425</v>
      </c>
      <c r="F39" s="21" t="s">
        <v>334</v>
      </c>
      <c r="G39" s="3">
        <v>949450</v>
      </c>
      <c r="H39" s="32" t="s">
        <v>417</v>
      </c>
      <c r="I39" s="3">
        <v>17</v>
      </c>
    </row>
    <row r="40" spans="1:9" ht="15" customHeight="1" x14ac:dyDescent="0.25">
      <c r="A40" s="26">
        <v>43193</v>
      </c>
      <c r="B40" s="25">
        <v>0.62284722222222222</v>
      </c>
      <c r="C40" s="19" t="s">
        <v>697</v>
      </c>
      <c r="D40" s="22" t="s">
        <v>698</v>
      </c>
      <c r="E40" s="27">
        <v>180014443</v>
      </c>
      <c r="F40" s="21" t="s">
        <v>107</v>
      </c>
      <c r="G40" s="3">
        <v>2497100</v>
      </c>
      <c r="H40" s="32" t="s">
        <v>164</v>
      </c>
      <c r="I40" s="3">
        <v>26</v>
      </c>
    </row>
    <row r="41" spans="1:9" ht="15" customHeight="1" x14ac:dyDescent="0.25">
      <c r="A41" s="26">
        <v>43193</v>
      </c>
      <c r="B41" s="25">
        <v>0.62284722222222222</v>
      </c>
      <c r="C41" s="19" t="s">
        <v>699</v>
      </c>
      <c r="D41" s="22" t="s">
        <v>700</v>
      </c>
      <c r="E41" s="27">
        <v>180014438</v>
      </c>
      <c r="F41" s="21" t="s">
        <v>99</v>
      </c>
      <c r="G41" s="3">
        <v>987600</v>
      </c>
      <c r="H41" s="32" t="s">
        <v>468</v>
      </c>
      <c r="I41" s="3">
        <v>12</v>
      </c>
    </row>
    <row r="42" spans="1:9" ht="15" customHeight="1" x14ac:dyDescent="0.25">
      <c r="A42" s="26">
        <v>43193</v>
      </c>
      <c r="B42" s="25">
        <v>0.62283564814814818</v>
      </c>
      <c r="C42" s="19" t="s">
        <v>701</v>
      </c>
      <c r="D42" s="22" t="s">
        <v>702</v>
      </c>
      <c r="E42" s="27">
        <v>180014428</v>
      </c>
      <c r="F42" s="21" t="s">
        <v>768</v>
      </c>
      <c r="G42" s="3">
        <v>2781000</v>
      </c>
      <c r="H42" s="32" t="s">
        <v>726</v>
      </c>
      <c r="I42" s="3">
        <v>36</v>
      </c>
    </row>
    <row r="43" spans="1:9" ht="15" customHeight="1" x14ac:dyDescent="0.25">
      <c r="A43" s="26">
        <v>43193</v>
      </c>
      <c r="B43" s="25">
        <v>0.62282407407407414</v>
      </c>
      <c r="C43" s="19" t="s">
        <v>703</v>
      </c>
      <c r="D43" s="22" t="s">
        <v>704</v>
      </c>
      <c r="E43" s="27">
        <v>180014446</v>
      </c>
      <c r="F43" s="21" t="s">
        <v>91</v>
      </c>
      <c r="G43" s="3">
        <v>4679850</v>
      </c>
      <c r="H43" s="32" t="s">
        <v>317</v>
      </c>
      <c r="I43" s="3">
        <v>83</v>
      </c>
    </row>
    <row r="44" spans="1:9" ht="15" customHeight="1" x14ac:dyDescent="0.25">
      <c r="A44" s="26">
        <v>43193</v>
      </c>
      <c r="B44" s="25">
        <v>0.62282407407407414</v>
      </c>
      <c r="C44" s="19" t="s">
        <v>705</v>
      </c>
      <c r="D44" s="22" t="s">
        <v>706</v>
      </c>
      <c r="E44" s="27">
        <v>180014436</v>
      </c>
      <c r="F44" s="21" t="s">
        <v>731</v>
      </c>
      <c r="G44" s="3">
        <v>887400</v>
      </c>
      <c r="H44" s="32" t="s">
        <v>732</v>
      </c>
      <c r="I44" s="3">
        <v>12</v>
      </c>
    </row>
    <row r="45" spans="1:9" ht="15" customHeight="1" x14ac:dyDescent="0.25">
      <c r="A45" s="26">
        <v>43193</v>
      </c>
      <c r="B45" s="25">
        <v>0.62282407407407414</v>
      </c>
      <c r="C45" s="19" t="s">
        <v>707</v>
      </c>
      <c r="D45" s="22" t="s">
        <v>708</v>
      </c>
      <c r="E45" s="27">
        <v>180014447</v>
      </c>
      <c r="F45" s="21" t="s">
        <v>736</v>
      </c>
      <c r="G45" s="3">
        <v>2232200</v>
      </c>
      <c r="H45" s="32" t="s">
        <v>737</v>
      </c>
      <c r="I45" s="3">
        <v>12</v>
      </c>
    </row>
    <row r="46" spans="1:9" ht="15" customHeight="1" x14ac:dyDescent="0.25">
      <c r="A46" s="26">
        <v>43193</v>
      </c>
      <c r="B46" s="25">
        <v>0.62282407407407414</v>
      </c>
      <c r="C46" s="19" t="s">
        <v>709</v>
      </c>
      <c r="D46" s="22" t="s">
        <v>710</v>
      </c>
      <c r="E46" s="27">
        <v>180014433</v>
      </c>
      <c r="F46" s="21" t="s">
        <v>231</v>
      </c>
      <c r="G46" s="3">
        <v>7859000</v>
      </c>
      <c r="H46" s="32" t="s">
        <v>232</v>
      </c>
      <c r="I46" s="3">
        <v>84</v>
      </c>
    </row>
    <row r="47" spans="1:9" ht="15" customHeight="1" x14ac:dyDescent="0.25">
      <c r="A47" s="26">
        <v>43193</v>
      </c>
      <c r="B47" s="25">
        <v>0.62282407407407414</v>
      </c>
      <c r="C47" s="19" t="s">
        <v>711</v>
      </c>
      <c r="D47" s="22" t="s">
        <v>712</v>
      </c>
      <c r="E47" s="27">
        <v>180014430</v>
      </c>
      <c r="F47" s="21" t="s">
        <v>93</v>
      </c>
      <c r="G47" s="3">
        <v>2304000</v>
      </c>
      <c r="H47" s="32" t="s">
        <v>733</v>
      </c>
      <c r="I47" s="3">
        <v>36</v>
      </c>
    </row>
    <row r="48" spans="1:9" ht="15" customHeight="1" x14ac:dyDescent="0.25">
      <c r="A48" s="53">
        <v>43193</v>
      </c>
      <c r="B48" s="52">
        <v>0.62282407407407414</v>
      </c>
      <c r="C48" s="50" t="s">
        <v>713</v>
      </c>
      <c r="D48" s="50" t="s">
        <v>714</v>
      </c>
      <c r="E48" s="51">
        <v>180014439</v>
      </c>
      <c r="F48" s="50" t="s">
        <v>175</v>
      </c>
      <c r="G48" s="39">
        <v>2367100</v>
      </c>
      <c r="H48" s="32" t="s">
        <v>391</v>
      </c>
      <c r="I48" s="3">
        <f>5+1</f>
        <v>6</v>
      </c>
    </row>
    <row r="49" spans="1:9" ht="15" customHeight="1" x14ac:dyDescent="0.25">
      <c r="A49" s="53"/>
      <c r="B49" s="52"/>
      <c r="C49" s="50"/>
      <c r="D49" s="50"/>
      <c r="E49" s="51"/>
      <c r="F49" s="50"/>
      <c r="G49" s="39"/>
      <c r="H49" s="32" t="s">
        <v>734</v>
      </c>
      <c r="I49" s="3">
        <f>6+6</f>
        <v>12</v>
      </c>
    </row>
    <row r="50" spans="1:9" ht="15" customHeight="1" x14ac:dyDescent="0.25">
      <c r="A50" s="53"/>
      <c r="B50" s="52"/>
      <c r="C50" s="50"/>
      <c r="D50" s="50"/>
      <c r="E50" s="51"/>
      <c r="F50" s="50"/>
      <c r="G50" s="39"/>
      <c r="H50" s="32" t="s">
        <v>177</v>
      </c>
      <c r="I50" s="3">
        <f>7+4+6+5+6+7</f>
        <v>35</v>
      </c>
    </row>
    <row r="51" spans="1:9" ht="15" customHeight="1" x14ac:dyDescent="0.25">
      <c r="A51" s="26">
        <v>43193</v>
      </c>
      <c r="B51" s="25">
        <v>0.62282407407407414</v>
      </c>
      <c r="C51" s="19" t="s">
        <v>715</v>
      </c>
      <c r="D51" s="22" t="s">
        <v>716</v>
      </c>
      <c r="E51" s="27">
        <v>180014437</v>
      </c>
      <c r="F51" s="21" t="s">
        <v>80</v>
      </c>
      <c r="G51" s="3">
        <v>1571400</v>
      </c>
      <c r="H51" s="32" t="s">
        <v>251</v>
      </c>
      <c r="I51" s="3">
        <v>27</v>
      </c>
    </row>
    <row r="52" spans="1:9" ht="15" customHeight="1" x14ac:dyDescent="0.25">
      <c r="A52" s="26">
        <v>43193</v>
      </c>
      <c r="B52" s="25">
        <v>0.62281249999999999</v>
      </c>
      <c r="C52" s="19" t="s">
        <v>717</v>
      </c>
      <c r="D52" s="22" t="s">
        <v>718</v>
      </c>
      <c r="E52" s="27">
        <v>180014442</v>
      </c>
      <c r="F52" s="21" t="s">
        <v>85</v>
      </c>
      <c r="G52" s="3">
        <v>959650</v>
      </c>
      <c r="H52" s="32" t="s">
        <v>735</v>
      </c>
      <c r="I52" s="3">
        <v>13</v>
      </c>
    </row>
    <row r="53" spans="1:9" ht="15" customHeight="1" x14ac:dyDescent="0.25">
      <c r="A53" s="26">
        <v>43194</v>
      </c>
      <c r="B53" s="25">
        <v>0.61173611111111115</v>
      </c>
      <c r="C53" s="19" t="s">
        <v>738</v>
      </c>
      <c r="D53" s="22" t="s">
        <v>739</v>
      </c>
      <c r="E53" s="27">
        <v>180014460</v>
      </c>
      <c r="F53" s="22" t="s">
        <v>85</v>
      </c>
      <c r="G53" s="3">
        <v>845600</v>
      </c>
      <c r="H53" s="32" t="s">
        <v>778</v>
      </c>
      <c r="I53" s="3">
        <v>12</v>
      </c>
    </row>
    <row r="54" spans="1:9" ht="15" customHeight="1" x14ac:dyDescent="0.25">
      <c r="A54" s="53">
        <v>43194</v>
      </c>
      <c r="B54" s="52">
        <v>0.61173611111111115</v>
      </c>
      <c r="C54" s="50" t="s">
        <v>740</v>
      </c>
      <c r="D54" s="50" t="s">
        <v>741</v>
      </c>
      <c r="E54" s="51">
        <v>180014470</v>
      </c>
      <c r="F54" s="50" t="s">
        <v>72</v>
      </c>
      <c r="G54" s="39">
        <v>3780350</v>
      </c>
      <c r="H54" s="32" t="s">
        <v>73</v>
      </c>
      <c r="I54" s="3">
        <v>12</v>
      </c>
    </row>
    <row r="55" spans="1:9" ht="15" customHeight="1" x14ac:dyDescent="0.25">
      <c r="A55" s="53"/>
      <c r="B55" s="52"/>
      <c r="C55" s="50"/>
      <c r="D55" s="50"/>
      <c r="E55" s="51"/>
      <c r="F55" s="50"/>
      <c r="G55" s="39"/>
      <c r="H55" s="32" t="s">
        <v>15</v>
      </c>
      <c r="I55" s="3">
        <v>53</v>
      </c>
    </row>
    <row r="56" spans="1:9" ht="15" customHeight="1" x14ac:dyDescent="0.25">
      <c r="A56" s="26">
        <v>43194</v>
      </c>
      <c r="B56" s="25">
        <v>0.61173611111111115</v>
      </c>
      <c r="C56" s="19" t="s">
        <v>742</v>
      </c>
      <c r="D56" s="22" t="s">
        <v>743</v>
      </c>
      <c r="E56" s="27" t="s">
        <v>773</v>
      </c>
      <c r="F56" s="22" t="s">
        <v>774</v>
      </c>
      <c r="G56" s="3">
        <v>700000</v>
      </c>
      <c r="H56" s="32" t="s">
        <v>775</v>
      </c>
      <c r="I56" s="3">
        <v>1000</v>
      </c>
    </row>
    <row r="57" spans="1:9" ht="15" customHeight="1" x14ac:dyDescent="0.25">
      <c r="A57" s="53">
        <v>43194</v>
      </c>
      <c r="B57" s="52">
        <v>0.61157407407407405</v>
      </c>
      <c r="C57" s="50" t="s">
        <v>744</v>
      </c>
      <c r="D57" s="50" t="s">
        <v>745</v>
      </c>
      <c r="E57" s="51">
        <v>180014454</v>
      </c>
      <c r="F57" s="50" t="s">
        <v>438</v>
      </c>
      <c r="G57" s="39">
        <v>1703800</v>
      </c>
      <c r="H57" s="32" t="s">
        <v>771</v>
      </c>
      <c r="I57" s="3">
        <f>5+5</f>
        <v>10</v>
      </c>
    </row>
    <row r="58" spans="1:9" ht="15" customHeight="1" x14ac:dyDescent="0.25">
      <c r="A58" s="53"/>
      <c r="B58" s="52"/>
      <c r="C58" s="50"/>
      <c r="D58" s="50"/>
      <c r="E58" s="51"/>
      <c r="F58" s="50"/>
      <c r="G58" s="39"/>
      <c r="H58" s="32" t="s">
        <v>772</v>
      </c>
      <c r="I58" s="3">
        <f>5+5+2</f>
        <v>12</v>
      </c>
    </row>
    <row r="59" spans="1:9" ht="15" customHeight="1" x14ac:dyDescent="0.25">
      <c r="A59" s="26">
        <v>43194</v>
      </c>
      <c r="B59" s="25">
        <v>0.61156250000000001</v>
      </c>
      <c r="C59" s="19" t="s">
        <v>746</v>
      </c>
      <c r="D59" s="22" t="s">
        <v>747</v>
      </c>
      <c r="E59" s="27">
        <v>180014449</v>
      </c>
      <c r="F59" s="22" t="s">
        <v>768</v>
      </c>
      <c r="G59" s="3">
        <v>1069900</v>
      </c>
      <c r="H59" s="32" t="s">
        <v>351</v>
      </c>
      <c r="I59" s="3">
        <v>14</v>
      </c>
    </row>
    <row r="60" spans="1:9" ht="15" customHeight="1" x14ac:dyDescent="0.25">
      <c r="A60" s="53">
        <v>43194</v>
      </c>
      <c r="B60" s="52">
        <v>0.61156250000000001</v>
      </c>
      <c r="C60" s="50" t="s">
        <v>748</v>
      </c>
      <c r="D60" s="50" t="s">
        <v>749</v>
      </c>
      <c r="E60" s="51">
        <v>180014469</v>
      </c>
      <c r="F60" s="50" t="s">
        <v>80</v>
      </c>
      <c r="G60" s="39">
        <v>2041300</v>
      </c>
      <c r="H60" s="32" t="s">
        <v>770</v>
      </c>
      <c r="I60" s="3">
        <f>4+7+4</f>
        <v>15</v>
      </c>
    </row>
    <row r="61" spans="1:9" ht="15" customHeight="1" x14ac:dyDescent="0.25">
      <c r="A61" s="53"/>
      <c r="B61" s="52"/>
      <c r="C61" s="50"/>
      <c r="D61" s="50"/>
      <c r="E61" s="51"/>
      <c r="F61" s="50"/>
      <c r="G61" s="39"/>
      <c r="H61" s="32" t="s">
        <v>81</v>
      </c>
      <c r="I61" s="3">
        <f>3+4</f>
        <v>7</v>
      </c>
    </row>
    <row r="62" spans="1:9" ht="15" customHeight="1" x14ac:dyDescent="0.25">
      <c r="A62" s="53"/>
      <c r="B62" s="52"/>
      <c r="C62" s="50"/>
      <c r="D62" s="50"/>
      <c r="E62" s="51"/>
      <c r="F62" s="50"/>
      <c r="G62" s="39"/>
      <c r="H62" s="32" t="s">
        <v>451</v>
      </c>
      <c r="I62" s="3">
        <f>6+2</f>
        <v>8</v>
      </c>
    </row>
    <row r="63" spans="1:9" ht="15" customHeight="1" x14ac:dyDescent="0.25">
      <c r="A63" s="26">
        <v>43194</v>
      </c>
      <c r="B63" s="25">
        <v>0.61156250000000001</v>
      </c>
      <c r="C63" s="19" t="s">
        <v>750</v>
      </c>
      <c r="D63" s="22" t="s">
        <v>751</v>
      </c>
      <c r="E63" s="27">
        <v>180014451</v>
      </c>
      <c r="F63" s="22" t="s">
        <v>43</v>
      </c>
      <c r="G63" s="3">
        <v>2005500</v>
      </c>
      <c r="H63" s="32" t="s">
        <v>9</v>
      </c>
      <c r="I63" s="3">
        <v>30</v>
      </c>
    </row>
    <row r="64" spans="1:9" ht="15" customHeight="1" x14ac:dyDescent="0.25">
      <c r="A64" s="53">
        <v>43194</v>
      </c>
      <c r="B64" s="52">
        <v>0.61156250000000001</v>
      </c>
      <c r="C64" s="50" t="s">
        <v>752</v>
      </c>
      <c r="D64" s="50" t="s">
        <v>753</v>
      </c>
      <c r="E64" s="51">
        <v>180014456</v>
      </c>
      <c r="F64" s="50" t="s">
        <v>545</v>
      </c>
      <c r="G64" s="39">
        <v>714450</v>
      </c>
      <c r="H64" s="32" t="s">
        <v>546</v>
      </c>
      <c r="I64" s="3">
        <f>2+3</f>
        <v>5</v>
      </c>
    </row>
    <row r="65" spans="1:9" ht="15" customHeight="1" x14ac:dyDescent="0.25">
      <c r="A65" s="53"/>
      <c r="B65" s="52"/>
      <c r="C65" s="50"/>
      <c r="D65" s="50"/>
      <c r="E65" s="51"/>
      <c r="F65" s="50"/>
      <c r="G65" s="39"/>
      <c r="H65" s="32" t="s">
        <v>547</v>
      </c>
      <c r="I65" s="3">
        <v>6</v>
      </c>
    </row>
    <row r="66" spans="1:9" ht="15" customHeight="1" x14ac:dyDescent="0.25">
      <c r="A66" s="26">
        <v>43194</v>
      </c>
      <c r="B66" s="25">
        <v>0.61156250000000001</v>
      </c>
      <c r="C66" s="19" t="s">
        <v>754</v>
      </c>
      <c r="D66" s="22" t="s">
        <v>755</v>
      </c>
      <c r="E66" s="27">
        <v>180014458</v>
      </c>
      <c r="F66" s="22" t="s">
        <v>93</v>
      </c>
      <c r="G66" s="3">
        <v>1620000</v>
      </c>
      <c r="H66" s="32" t="s">
        <v>769</v>
      </c>
      <c r="I66" s="3">
        <v>36</v>
      </c>
    </row>
    <row r="67" spans="1:9" ht="15" customHeight="1" x14ac:dyDescent="0.25">
      <c r="A67" s="26">
        <v>43195</v>
      </c>
      <c r="B67" s="25">
        <v>0.65030092592592592</v>
      </c>
      <c r="C67" s="19" t="s">
        <v>779</v>
      </c>
      <c r="D67" s="19" t="s">
        <v>780</v>
      </c>
      <c r="E67" s="27">
        <v>180014472</v>
      </c>
      <c r="F67" s="23" t="s">
        <v>158</v>
      </c>
      <c r="G67" s="3">
        <v>1411050</v>
      </c>
      <c r="H67" s="32" t="s">
        <v>242</v>
      </c>
      <c r="I67" s="3">
        <v>23</v>
      </c>
    </row>
    <row r="68" spans="1:9" ht="15" customHeight="1" x14ac:dyDescent="0.25">
      <c r="A68" s="53">
        <v>43195</v>
      </c>
      <c r="B68" s="52">
        <v>0.65030092592592592</v>
      </c>
      <c r="C68" s="50" t="s">
        <v>782</v>
      </c>
      <c r="D68" s="50" t="s">
        <v>783</v>
      </c>
      <c r="E68" s="51">
        <v>180014491</v>
      </c>
      <c r="F68" s="50" t="s">
        <v>127</v>
      </c>
      <c r="G68" s="39">
        <v>13017400</v>
      </c>
      <c r="H68" s="32" t="s">
        <v>131</v>
      </c>
      <c r="I68" s="3">
        <v>50</v>
      </c>
    </row>
    <row r="69" spans="1:9" ht="15" customHeight="1" x14ac:dyDescent="0.25">
      <c r="A69" s="53"/>
      <c r="B69" s="52"/>
      <c r="C69" s="50"/>
      <c r="D69" s="50"/>
      <c r="E69" s="51"/>
      <c r="F69" s="50"/>
      <c r="G69" s="39"/>
      <c r="H69" s="32" t="s">
        <v>239</v>
      </c>
      <c r="I69" s="3">
        <v>25</v>
      </c>
    </row>
    <row r="70" spans="1:9" ht="15" customHeight="1" x14ac:dyDescent="0.25">
      <c r="A70" s="53"/>
      <c r="B70" s="52"/>
      <c r="C70" s="50"/>
      <c r="D70" s="50"/>
      <c r="E70" s="51"/>
      <c r="F70" s="50"/>
      <c r="G70" s="39"/>
      <c r="H70" s="32" t="s">
        <v>342</v>
      </c>
      <c r="I70" s="3">
        <v>15</v>
      </c>
    </row>
    <row r="71" spans="1:9" ht="15" customHeight="1" x14ac:dyDescent="0.25">
      <c r="A71" s="53"/>
      <c r="B71" s="52"/>
      <c r="C71" s="50"/>
      <c r="D71" s="50"/>
      <c r="E71" s="51"/>
      <c r="F71" s="50"/>
      <c r="G71" s="39"/>
      <c r="H71" s="32" t="s">
        <v>130</v>
      </c>
      <c r="I71" s="3">
        <v>20</v>
      </c>
    </row>
    <row r="72" spans="1:9" ht="15" customHeight="1" x14ac:dyDescent="0.25">
      <c r="A72" s="53"/>
      <c r="B72" s="52"/>
      <c r="C72" s="50"/>
      <c r="D72" s="50"/>
      <c r="E72" s="51"/>
      <c r="F72" s="50"/>
      <c r="G72" s="39"/>
      <c r="H72" s="32" t="s">
        <v>129</v>
      </c>
      <c r="I72" s="3">
        <v>25</v>
      </c>
    </row>
    <row r="73" spans="1:9" ht="15" customHeight="1" x14ac:dyDescent="0.25">
      <c r="A73" s="53"/>
      <c r="B73" s="52"/>
      <c r="C73" s="50"/>
      <c r="D73" s="50"/>
      <c r="E73" s="51"/>
      <c r="F73" s="50"/>
      <c r="G73" s="39"/>
      <c r="H73" s="32" t="s">
        <v>853</v>
      </c>
      <c r="I73" s="3">
        <v>30</v>
      </c>
    </row>
    <row r="74" spans="1:9" ht="15" customHeight="1" x14ac:dyDescent="0.25">
      <c r="A74" s="53"/>
      <c r="B74" s="52"/>
      <c r="C74" s="50"/>
      <c r="D74" s="50"/>
      <c r="E74" s="51"/>
      <c r="F74" s="50"/>
      <c r="G74" s="39"/>
      <c r="H74" s="32" t="s">
        <v>854</v>
      </c>
      <c r="I74" s="3">
        <v>25</v>
      </c>
    </row>
    <row r="75" spans="1:9" ht="15" customHeight="1" x14ac:dyDescent="0.25">
      <c r="A75" s="53"/>
      <c r="B75" s="52"/>
      <c r="C75" s="50"/>
      <c r="D75" s="50"/>
      <c r="E75" s="51"/>
      <c r="F75" s="50"/>
      <c r="G75" s="39"/>
      <c r="H75" s="32" t="s">
        <v>855</v>
      </c>
      <c r="I75" s="3">
        <v>24</v>
      </c>
    </row>
    <row r="76" spans="1:9" ht="15" customHeight="1" x14ac:dyDescent="0.25">
      <c r="A76" s="53"/>
      <c r="B76" s="52"/>
      <c r="C76" s="50"/>
      <c r="D76" s="50"/>
      <c r="E76" s="51"/>
      <c r="F76" s="50"/>
      <c r="G76" s="39"/>
      <c r="H76" s="32" t="s">
        <v>464</v>
      </c>
      <c r="I76" s="3">
        <v>14</v>
      </c>
    </row>
    <row r="77" spans="1:9" ht="15" customHeight="1" x14ac:dyDescent="0.25">
      <c r="A77" s="26">
        <v>43195</v>
      </c>
      <c r="B77" s="25">
        <v>0.65030092592592592</v>
      </c>
      <c r="C77" s="19" t="s">
        <v>784</v>
      </c>
      <c r="D77" s="19" t="s">
        <v>785</v>
      </c>
      <c r="E77" s="27">
        <v>180014473</v>
      </c>
      <c r="F77" s="23" t="s">
        <v>85</v>
      </c>
      <c r="G77" s="3">
        <v>2232300</v>
      </c>
      <c r="H77" s="32" t="s">
        <v>833</v>
      </c>
      <c r="I77" s="3">
        <v>28</v>
      </c>
    </row>
    <row r="78" spans="1:9" ht="15" customHeight="1" x14ac:dyDescent="0.25">
      <c r="A78" s="26">
        <v>43195</v>
      </c>
      <c r="B78" s="25">
        <v>0.65027777777777784</v>
      </c>
      <c r="C78" s="19" t="s">
        <v>786</v>
      </c>
      <c r="D78" s="19" t="s">
        <v>787</v>
      </c>
      <c r="E78" s="27">
        <v>180014490</v>
      </c>
      <c r="F78" s="23" t="s">
        <v>393</v>
      </c>
      <c r="G78" s="3">
        <v>457600</v>
      </c>
      <c r="H78" s="32" t="s">
        <v>394</v>
      </c>
      <c r="I78" s="3">
        <v>8</v>
      </c>
    </row>
    <row r="79" spans="1:9" ht="15" customHeight="1" x14ac:dyDescent="0.25">
      <c r="A79" s="26">
        <v>43195</v>
      </c>
      <c r="B79" s="25">
        <v>0.65027777777777784</v>
      </c>
      <c r="C79" s="19" t="s">
        <v>788</v>
      </c>
      <c r="D79" s="19" t="s">
        <v>789</v>
      </c>
      <c r="E79" s="27">
        <v>180014485</v>
      </c>
      <c r="F79" s="23" t="s">
        <v>372</v>
      </c>
      <c r="G79" s="3">
        <v>1123700</v>
      </c>
      <c r="H79" s="32" t="s">
        <v>848</v>
      </c>
      <c r="I79" s="3">
        <v>18</v>
      </c>
    </row>
    <row r="80" spans="1:9" ht="15" customHeight="1" x14ac:dyDescent="0.25">
      <c r="A80" s="53">
        <v>43195</v>
      </c>
      <c r="B80" s="52">
        <v>0.65027777777777784</v>
      </c>
      <c r="C80" s="50" t="s">
        <v>744</v>
      </c>
      <c r="D80" s="50" t="s">
        <v>790</v>
      </c>
      <c r="E80" s="51">
        <v>180014479</v>
      </c>
      <c r="F80" s="50" t="s">
        <v>438</v>
      </c>
      <c r="G80" s="39">
        <v>1322600</v>
      </c>
      <c r="H80" s="32" t="s">
        <v>771</v>
      </c>
      <c r="I80" s="3">
        <v>5</v>
      </c>
    </row>
    <row r="81" spans="1:9" ht="15" customHeight="1" x14ac:dyDescent="0.25">
      <c r="A81" s="53"/>
      <c r="B81" s="52"/>
      <c r="C81" s="50"/>
      <c r="D81" s="50"/>
      <c r="E81" s="51"/>
      <c r="F81" s="50"/>
      <c r="G81" s="39"/>
      <c r="H81" s="32" t="s">
        <v>439</v>
      </c>
      <c r="I81" s="3">
        <v>12</v>
      </c>
    </row>
    <row r="82" spans="1:9" ht="15" customHeight="1" x14ac:dyDescent="0.25">
      <c r="A82" s="53">
        <v>43195</v>
      </c>
      <c r="B82" s="52">
        <v>0.65027777777777784</v>
      </c>
      <c r="C82" s="50" t="s">
        <v>791</v>
      </c>
      <c r="D82" s="50" t="s">
        <v>792</v>
      </c>
      <c r="E82" s="51">
        <v>180014505</v>
      </c>
      <c r="F82" s="50" t="s">
        <v>50</v>
      </c>
      <c r="G82" s="39">
        <v>22596900</v>
      </c>
      <c r="H82" s="32" t="s">
        <v>112</v>
      </c>
      <c r="I82" s="3">
        <v>16</v>
      </c>
    </row>
    <row r="83" spans="1:9" ht="15" customHeight="1" x14ac:dyDescent="0.25">
      <c r="A83" s="53"/>
      <c r="B83" s="52"/>
      <c r="C83" s="50"/>
      <c r="D83" s="50"/>
      <c r="E83" s="51"/>
      <c r="F83" s="50"/>
      <c r="G83" s="39"/>
      <c r="H83" s="32" t="s">
        <v>22</v>
      </c>
      <c r="I83" s="3">
        <f>26+17</f>
        <v>43</v>
      </c>
    </row>
    <row r="84" spans="1:9" ht="15" customHeight="1" x14ac:dyDescent="0.25">
      <c r="A84" s="53"/>
      <c r="B84" s="52"/>
      <c r="C84" s="50"/>
      <c r="D84" s="50"/>
      <c r="E84" s="51"/>
      <c r="F84" s="50"/>
      <c r="G84" s="39"/>
      <c r="H84" s="32" t="s">
        <v>476</v>
      </c>
      <c r="I84" s="3">
        <f>25+16</f>
        <v>41</v>
      </c>
    </row>
    <row r="85" spans="1:9" ht="15" customHeight="1" x14ac:dyDescent="0.25">
      <c r="A85" s="53"/>
      <c r="B85" s="52"/>
      <c r="C85" s="50"/>
      <c r="D85" s="50"/>
      <c r="E85" s="51"/>
      <c r="F85" s="50"/>
      <c r="G85" s="39"/>
      <c r="H85" s="32" t="s">
        <v>835</v>
      </c>
      <c r="I85" s="3">
        <f>12</f>
        <v>12</v>
      </c>
    </row>
    <row r="86" spans="1:9" ht="15" customHeight="1" x14ac:dyDescent="0.25">
      <c r="A86" s="53"/>
      <c r="B86" s="52"/>
      <c r="C86" s="50"/>
      <c r="D86" s="50"/>
      <c r="E86" s="51"/>
      <c r="F86" s="50"/>
      <c r="G86" s="39"/>
      <c r="H86" s="32" t="s">
        <v>409</v>
      </c>
      <c r="I86" s="3">
        <v>26</v>
      </c>
    </row>
    <row r="87" spans="1:9" ht="15" customHeight="1" x14ac:dyDescent="0.25">
      <c r="A87" s="53"/>
      <c r="B87" s="52"/>
      <c r="C87" s="50"/>
      <c r="D87" s="50"/>
      <c r="E87" s="51"/>
      <c r="F87" s="50"/>
      <c r="G87" s="39"/>
      <c r="H87" s="32" t="s">
        <v>836</v>
      </c>
      <c r="I87" s="3">
        <f>4+6</f>
        <v>10</v>
      </c>
    </row>
    <row r="88" spans="1:9" ht="15" customHeight="1" x14ac:dyDescent="0.25">
      <c r="A88" s="53"/>
      <c r="B88" s="52"/>
      <c r="C88" s="50"/>
      <c r="D88" s="50"/>
      <c r="E88" s="51"/>
      <c r="F88" s="50"/>
      <c r="G88" s="39"/>
      <c r="H88" s="32" t="s">
        <v>837</v>
      </c>
      <c r="I88" s="3">
        <f>2+6+5</f>
        <v>13</v>
      </c>
    </row>
    <row r="89" spans="1:9" ht="15" customHeight="1" x14ac:dyDescent="0.25">
      <c r="A89" s="53"/>
      <c r="B89" s="52"/>
      <c r="C89" s="50"/>
      <c r="D89" s="50"/>
      <c r="E89" s="51"/>
      <c r="F89" s="50"/>
      <c r="G89" s="39"/>
      <c r="H89" s="32" t="s">
        <v>838</v>
      </c>
      <c r="I89" s="3">
        <f>5+13</f>
        <v>18</v>
      </c>
    </row>
    <row r="90" spans="1:9" ht="15" customHeight="1" x14ac:dyDescent="0.25">
      <c r="A90" s="53"/>
      <c r="B90" s="52"/>
      <c r="C90" s="50"/>
      <c r="D90" s="50"/>
      <c r="E90" s="51"/>
      <c r="F90" s="50"/>
      <c r="G90" s="39"/>
      <c r="H90" s="32" t="s">
        <v>114</v>
      </c>
      <c r="I90" s="3">
        <v>13</v>
      </c>
    </row>
    <row r="91" spans="1:9" ht="15" customHeight="1" x14ac:dyDescent="0.25">
      <c r="A91" s="53"/>
      <c r="B91" s="52"/>
      <c r="C91" s="50"/>
      <c r="D91" s="50"/>
      <c r="E91" s="51"/>
      <c r="F91" s="50"/>
      <c r="G91" s="39"/>
      <c r="H91" s="32" t="s">
        <v>839</v>
      </c>
      <c r="I91" s="3">
        <v>16</v>
      </c>
    </row>
    <row r="92" spans="1:9" ht="15" customHeight="1" x14ac:dyDescent="0.25">
      <c r="A92" s="53"/>
      <c r="B92" s="52"/>
      <c r="C92" s="50"/>
      <c r="D92" s="50"/>
      <c r="E92" s="51"/>
      <c r="F92" s="50"/>
      <c r="G92" s="39"/>
      <c r="H92" s="32" t="s">
        <v>840</v>
      </c>
      <c r="I92" s="3">
        <v>24</v>
      </c>
    </row>
    <row r="93" spans="1:9" ht="15" customHeight="1" x14ac:dyDescent="0.25">
      <c r="A93" s="53"/>
      <c r="B93" s="52"/>
      <c r="C93" s="50"/>
      <c r="D93" s="50"/>
      <c r="E93" s="51"/>
      <c r="F93" s="50"/>
      <c r="G93" s="39"/>
      <c r="H93" s="32" t="s">
        <v>841</v>
      </c>
      <c r="I93" s="3">
        <f>23+18</f>
        <v>41</v>
      </c>
    </row>
    <row r="94" spans="1:9" ht="15" customHeight="1" x14ac:dyDescent="0.25">
      <c r="A94" s="53"/>
      <c r="B94" s="52"/>
      <c r="C94" s="50"/>
      <c r="D94" s="50"/>
      <c r="E94" s="51"/>
      <c r="F94" s="50"/>
      <c r="G94" s="39"/>
      <c r="H94" s="32" t="s">
        <v>31</v>
      </c>
      <c r="I94" s="3">
        <f>11+18</f>
        <v>29</v>
      </c>
    </row>
    <row r="95" spans="1:9" ht="15" customHeight="1" x14ac:dyDescent="0.25">
      <c r="A95" s="53">
        <v>43195</v>
      </c>
      <c r="B95" s="52">
        <v>0.65027777777777784</v>
      </c>
      <c r="C95" s="50" t="s">
        <v>793</v>
      </c>
      <c r="D95" s="50" t="s">
        <v>794</v>
      </c>
      <c r="E95" s="51">
        <v>180014492</v>
      </c>
      <c r="F95" s="50" t="s">
        <v>56</v>
      </c>
      <c r="G95" s="39">
        <v>5186650</v>
      </c>
      <c r="H95" s="32" t="s">
        <v>349</v>
      </c>
      <c r="I95" s="3">
        <f>5+7</f>
        <v>12</v>
      </c>
    </row>
    <row r="96" spans="1:9" ht="15" customHeight="1" x14ac:dyDescent="0.25">
      <c r="A96" s="53"/>
      <c r="B96" s="52"/>
      <c r="C96" s="50"/>
      <c r="D96" s="50"/>
      <c r="E96" s="51"/>
      <c r="F96" s="50"/>
      <c r="G96" s="39"/>
      <c r="H96" s="32" t="s">
        <v>39</v>
      </c>
      <c r="I96" s="3">
        <f>15+13+13</f>
        <v>41</v>
      </c>
    </row>
    <row r="97" spans="1:9" ht="15" customHeight="1" x14ac:dyDescent="0.25">
      <c r="A97" s="53"/>
      <c r="B97" s="52"/>
      <c r="C97" s="50"/>
      <c r="D97" s="50"/>
      <c r="E97" s="51"/>
      <c r="F97" s="50"/>
      <c r="G97" s="39"/>
      <c r="H97" s="32" t="s">
        <v>485</v>
      </c>
      <c r="I97" s="3">
        <f>5+6+3</f>
        <v>14</v>
      </c>
    </row>
    <row r="98" spans="1:9" ht="15" customHeight="1" x14ac:dyDescent="0.25">
      <c r="A98" s="26">
        <v>43195</v>
      </c>
      <c r="B98" s="25">
        <v>0.65027777777777784</v>
      </c>
      <c r="C98" s="19" t="s">
        <v>795</v>
      </c>
      <c r="D98" s="19" t="s">
        <v>796</v>
      </c>
      <c r="E98" s="27">
        <v>180014475</v>
      </c>
      <c r="F98" s="23" t="s">
        <v>87</v>
      </c>
      <c r="G98" s="3">
        <v>1506550</v>
      </c>
      <c r="H98" s="32" t="s">
        <v>88</v>
      </c>
      <c r="I98" s="3">
        <v>29</v>
      </c>
    </row>
    <row r="99" spans="1:9" ht="15" customHeight="1" x14ac:dyDescent="0.25">
      <c r="A99" s="26">
        <v>43195</v>
      </c>
      <c r="B99" s="25">
        <v>0.65027777777777784</v>
      </c>
      <c r="C99" s="19" t="s">
        <v>797</v>
      </c>
      <c r="D99" s="19" t="s">
        <v>798</v>
      </c>
      <c r="E99" s="27">
        <v>180014501</v>
      </c>
      <c r="F99" s="23" t="s">
        <v>852</v>
      </c>
      <c r="G99" s="3">
        <v>1244200</v>
      </c>
      <c r="H99" s="32" t="s">
        <v>190</v>
      </c>
      <c r="I99" s="3">
        <v>28</v>
      </c>
    </row>
    <row r="100" spans="1:9" ht="15" customHeight="1" x14ac:dyDescent="0.25">
      <c r="A100" s="53">
        <v>43195</v>
      </c>
      <c r="B100" s="52">
        <v>0.65027777777777784</v>
      </c>
      <c r="C100" s="50" t="s">
        <v>799</v>
      </c>
      <c r="D100" s="50" t="s">
        <v>800</v>
      </c>
      <c r="E100" s="51">
        <v>180014493</v>
      </c>
      <c r="F100" s="50" t="s">
        <v>91</v>
      </c>
      <c r="G100" s="39">
        <v>7733950</v>
      </c>
      <c r="H100" s="32" t="s">
        <v>317</v>
      </c>
      <c r="I100" s="3">
        <v>11</v>
      </c>
    </row>
    <row r="101" spans="1:9" ht="15" customHeight="1" x14ac:dyDescent="0.25">
      <c r="A101" s="53"/>
      <c r="B101" s="52"/>
      <c r="C101" s="50"/>
      <c r="D101" s="50"/>
      <c r="E101" s="51"/>
      <c r="F101" s="50"/>
      <c r="G101" s="39"/>
      <c r="H101" s="32" t="s">
        <v>845</v>
      </c>
      <c r="I101" s="3">
        <v>36</v>
      </c>
    </row>
    <row r="102" spans="1:9" ht="15" customHeight="1" x14ac:dyDescent="0.25">
      <c r="A102" s="53"/>
      <c r="B102" s="52"/>
      <c r="C102" s="50"/>
      <c r="D102" s="50"/>
      <c r="E102" s="51"/>
      <c r="F102" s="50"/>
      <c r="G102" s="39"/>
      <c r="H102" s="32" t="s">
        <v>473</v>
      </c>
      <c r="I102" s="3">
        <v>36</v>
      </c>
    </row>
    <row r="103" spans="1:9" ht="15" customHeight="1" x14ac:dyDescent="0.25">
      <c r="A103" s="53"/>
      <c r="B103" s="52"/>
      <c r="C103" s="50"/>
      <c r="D103" s="50"/>
      <c r="E103" s="51"/>
      <c r="F103" s="50"/>
      <c r="G103" s="39"/>
      <c r="H103" s="32" t="s">
        <v>227</v>
      </c>
      <c r="I103" s="3">
        <v>34</v>
      </c>
    </row>
    <row r="104" spans="1:9" ht="15" customHeight="1" x14ac:dyDescent="0.25">
      <c r="A104" s="53">
        <v>43195</v>
      </c>
      <c r="B104" s="52">
        <v>0.65027777777777784</v>
      </c>
      <c r="C104" s="50" t="s">
        <v>740</v>
      </c>
      <c r="D104" s="50" t="s">
        <v>801</v>
      </c>
      <c r="E104" s="51">
        <v>180014494</v>
      </c>
      <c r="F104" s="50" t="s">
        <v>72</v>
      </c>
      <c r="G104" s="39">
        <v>5011950</v>
      </c>
      <c r="H104" s="32" t="s">
        <v>831</v>
      </c>
      <c r="I104" s="3">
        <v>36</v>
      </c>
    </row>
    <row r="105" spans="1:9" ht="15" customHeight="1" x14ac:dyDescent="0.25">
      <c r="A105" s="53"/>
      <c r="B105" s="52"/>
      <c r="C105" s="50"/>
      <c r="D105" s="50"/>
      <c r="E105" s="51"/>
      <c r="F105" s="50"/>
      <c r="G105" s="39"/>
      <c r="H105" s="32" t="s">
        <v>832</v>
      </c>
      <c r="I105" s="3">
        <v>39</v>
      </c>
    </row>
    <row r="106" spans="1:9" ht="15" customHeight="1" x14ac:dyDescent="0.25">
      <c r="A106" s="26">
        <v>43195</v>
      </c>
      <c r="B106" s="25">
        <v>0.65027777777777784</v>
      </c>
      <c r="C106" s="19" t="s">
        <v>802</v>
      </c>
      <c r="D106" s="19" t="s">
        <v>803</v>
      </c>
      <c r="E106" s="27">
        <v>180014476</v>
      </c>
      <c r="F106" s="23" t="s">
        <v>334</v>
      </c>
      <c r="G106" s="3">
        <v>1137300</v>
      </c>
      <c r="H106" s="32" t="s">
        <v>335</v>
      </c>
      <c r="I106" s="3">
        <v>18</v>
      </c>
    </row>
    <row r="107" spans="1:9" ht="15" customHeight="1" x14ac:dyDescent="0.25">
      <c r="A107" s="26">
        <v>43195</v>
      </c>
      <c r="B107" s="25">
        <v>0.65025462962962965</v>
      </c>
      <c r="C107" s="19" t="s">
        <v>804</v>
      </c>
      <c r="D107" s="19" t="s">
        <v>805</v>
      </c>
      <c r="E107" s="27">
        <v>180014504</v>
      </c>
      <c r="F107" s="23" t="s">
        <v>736</v>
      </c>
      <c r="G107" s="3">
        <v>2077050</v>
      </c>
      <c r="H107" s="32" t="s">
        <v>851</v>
      </c>
      <c r="I107" s="3">
        <v>11</v>
      </c>
    </row>
    <row r="108" spans="1:9" ht="15" customHeight="1" x14ac:dyDescent="0.25">
      <c r="A108" s="26">
        <v>43195</v>
      </c>
      <c r="B108" s="25">
        <v>0.65025462962962965</v>
      </c>
      <c r="C108" s="19" t="s">
        <v>806</v>
      </c>
      <c r="D108" s="19" t="s">
        <v>807</v>
      </c>
      <c r="E108" s="27">
        <v>180014503</v>
      </c>
      <c r="F108" s="23" t="s">
        <v>107</v>
      </c>
      <c r="G108" s="3">
        <v>1571350</v>
      </c>
      <c r="H108" s="32" t="s">
        <v>165</v>
      </c>
      <c r="I108" s="3">
        <v>17</v>
      </c>
    </row>
    <row r="109" spans="1:9" ht="15" customHeight="1" x14ac:dyDescent="0.25">
      <c r="A109" s="26">
        <v>43196</v>
      </c>
      <c r="B109" s="25">
        <v>0.71589120370370374</v>
      </c>
      <c r="C109" s="19" t="s">
        <v>784</v>
      </c>
      <c r="D109" s="19" t="s">
        <v>856</v>
      </c>
      <c r="E109" s="27">
        <v>180014524</v>
      </c>
      <c r="F109" s="19" t="s">
        <v>85</v>
      </c>
      <c r="G109" s="3">
        <v>2908800</v>
      </c>
      <c r="H109" s="32" t="s">
        <v>437</v>
      </c>
      <c r="I109" s="3">
        <v>56</v>
      </c>
    </row>
    <row r="110" spans="1:9" ht="15" customHeight="1" x14ac:dyDescent="0.25">
      <c r="A110" s="53">
        <v>43196</v>
      </c>
      <c r="B110" s="52">
        <v>0.71589120370370374</v>
      </c>
      <c r="C110" s="50" t="s">
        <v>857</v>
      </c>
      <c r="D110" s="50" t="s">
        <v>858</v>
      </c>
      <c r="E110" s="51">
        <v>180014541</v>
      </c>
      <c r="F110" s="50" t="s">
        <v>905</v>
      </c>
      <c r="G110" s="39">
        <v>4593900</v>
      </c>
      <c r="H110" s="32" t="s">
        <v>906</v>
      </c>
      <c r="I110" s="3">
        <f>2+5+6</f>
        <v>13</v>
      </c>
    </row>
    <row r="111" spans="1:9" ht="15" customHeight="1" x14ac:dyDescent="0.25">
      <c r="A111" s="53"/>
      <c r="B111" s="52"/>
      <c r="C111" s="50"/>
      <c r="D111" s="50"/>
      <c r="E111" s="51"/>
      <c r="F111" s="50"/>
      <c r="G111" s="39"/>
      <c r="H111" s="32" t="s">
        <v>907</v>
      </c>
      <c r="I111" s="3">
        <f>12+14+14</f>
        <v>40</v>
      </c>
    </row>
    <row r="112" spans="1:9" ht="15" customHeight="1" x14ac:dyDescent="0.25">
      <c r="A112" s="26">
        <v>43196</v>
      </c>
      <c r="B112" s="25">
        <v>0.71589120370370374</v>
      </c>
      <c r="C112" s="19" t="s">
        <v>859</v>
      </c>
      <c r="D112" s="19" t="s">
        <v>860</v>
      </c>
      <c r="E112" s="27">
        <v>180014537</v>
      </c>
      <c r="F112" s="19" t="s">
        <v>208</v>
      </c>
      <c r="G112" s="3">
        <v>711700</v>
      </c>
      <c r="H112" s="32" t="s">
        <v>209</v>
      </c>
      <c r="I112" s="3">
        <v>19</v>
      </c>
    </row>
    <row r="113" spans="1:9" ht="15" customHeight="1" x14ac:dyDescent="0.25">
      <c r="A113" s="53">
        <v>43196</v>
      </c>
      <c r="B113" s="52">
        <v>0.71589120370370374</v>
      </c>
      <c r="C113" s="50" t="s">
        <v>742</v>
      </c>
      <c r="D113" s="50" t="s">
        <v>861</v>
      </c>
      <c r="E113" s="51" t="s">
        <v>902</v>
      </c>
      <c r="F113" s="50" t="s">
        <v>774</v>
      </c>
      <c r="G113" s="54">
        <v>7995000</v>
      </c>
      <c r="H113" s="32" t="s">
        <v>903</v>
      </c>
      <c r="I113" s="3">
        <v>1450</v>
      </c>
    </row>
    <row r="114" spans="1:9" ht="15" customHeight="1" x14ac:dyDescent="0.25">
      <c r="A114" s="53"/>
      <c r="B114" s="52"/>
      <c r="C114" s="50"/>
      <c r="D114" s="50"/>
      <c r="E114" s="51"/>
      <c r="F114" s="50"/>
      <c r="G114" s="54"/>
      <c r="H114" s="32" t="s">
        <v>904</v>
      </c>
      <c r="I114" s="3">
        <v>1450</v>
      </c>
    </row>
    <row r="115" spans="1:9" ht="15" customHeight="1" x14ac:dyDescent="0.25">
      <c r="A115" s="53"/>
      <c r="B115" s="52"/>
      <c r="C115" s="50"/>
      <c r="D115" s="50"/>
      <c r="E115" s="51"/>
      <c r="F115" s="50"/>
      <c r="G115" s="54"/>
      <c r="H115" s="32" t="s">
        <v>775</v>
      </c>
      <c r="I115" s="3">
        <v>5000</v>
      </c>
    </row>
    <row r="116" spans="1:9" ht="15" customHeight="1" x14ac:dyDescent="0.25">
      <c r="A116" s="26">
        <v>43196</v>
      </c>
      <c r="B116" s="25">
        <v>0.71589120370370374</v>
      </c>
      <c r="C116" s="19" t="s">
        <v>862</v>
      </c>
      <c r="D116" s="19" t="s">
        <v>863</v>
      </c>
      <c r="E116" s="27">
        <v>180014528</v>
      </c>
      <c r="F116" s="19" t="s">
        <v>99</v>
      </c>
      <c r="G116" s="3">
        <v>2415600</v>
      </c>
      <c r="H116" s="32" t="s">
        <v>419</v>
      </c>
      <c r="I116" s="3">
        <v>36</v>
      </c>
    </row>
    <row r="117" spans="1:9" ht="15" customHeight="1" x14ac:dyDescent="0.25">
      <c r="A117" s="26">
        <v>43196</v>
      </c>
      <c r="B117" s="25">
        <v>0.71589120370370374</v>
      </c>
      <c r="C117" s="19" t="s">
        <v>864</v>
      </c>
      <c r="D117" s="19" t="s">
        <v>865</v>
      </c>
      <c r="E117" s="27">
        <v>180014531</v>
      </c>
      <c r="F117" s="19" t="s">
        <v>48</v>
      </c>
      <c r="G117" s="3">
        <v>837800</v>
      </c>
      <c r="H117" s="32" t="s">
        <v>916</v>
      </c>
      <c r="I117" s="3">
        <v>16</v>
      </c>
    </row>
    <row r="118" spans="1:9" ht="15" customHeight="1" x14ac:dyDescent="0.25">
      <c r="A118" s="53">
        <v>43196</v>
      </c>
      <c r="B118" s="52">
        <v>0.71589120370370374</v>
      </c>
      <c r="C118" s="50" t="s">
        <v>866</v>
      </c>
      <c r="D118" s="50" t="s">
        <v>867</v>
      </c>
      <c r="E118" s="51">
        <v>180014538</v>
      </c>
      <c r="F118" s="50" t="s">
        <v>44</v>
      </c>
      <c r="G118" s="39">
        <v>10269300</v>
      </c>
      <c r="H118" s="32" t="s">
        <v>921</v>
      </c>
      <c r="I118" s="3">
        <v>40</v>
      </c>
    </row>
    <row r="119" spans="1:9" ht="15" customHeight="1" x14ac:dyDescent="0.25">
      <c r="A119" s="53"/>
      <c r="B119" s="52"/>
      <c r="C119" s="50"/>
      <c r="D119" s="50"/>
      <c r="E119" s="51"/>
      <c r="F119" s="50"/>
      <c r="G119" s="39"/>
      <c r="H119" s="32" t="s">
        <v>922</v>
      </c>
      <c r="I119" s="3">
        <v>38</v>
      </c>
    </row>
    <row r="120" spans="1:9" ht="15" customHeight="1" x14ac:dyDescent="0.25">
      <c r="A120" s="53"/>
      <c r="B120" s="52"/>
      <c r="C120" s="50"/>
      <c r="D120" s="50"/>
      <c r="E120" s="51"/>
      <c r="F120" s="50"/>
      <c r="G120" s="39"/>
      <c r="H120" s="32" t="s">
        <v>923</v>
      </c>
      <c r="I120" s="3">
        <v>40</v>
      </c>
    </row>
    <row r="121" spans="1:9" ht="15" customHeight="1" x14ac:dyDescent="0.25">
      <c r="A121" s="53"/>
      <c r="B121" s="52"/>
      <c r="C121" s="50"/>
      <c r="D121" s="50"/>
      <c r="E121" s="51"/>
      <c r="F121" s="50"/>
      <c r="G121" s="39"/>
      <c r="H121" s="32" t="s">
        <v>14</v>
      </c>
      <c r="I121" s="3">
        <v>40</v>
      </c>
    </row>
    <row r="122" spans="1:9" ht="15" customHeight="1" x14ac:dyDescent="0.25">
      <c r="A122" s="26">
        <v>43196</v>
      </c>
      <c r="B122" s="25">
        <v>0.71587962962962959</v>
      </c>
      <c r="C122" s="19" t="s">
        <v>868</v>
      </c>
      <c r="D122" s="19" t="s">
        <v>869</v>
      </c>
      <c r="E122" s="27">
        <v>180014536</v>
      </c>
      <c r="F122" s="19" t="s">
        <v>914</v>
      </c>
      <c r="G122" s="3">
        <v>1354800</v>
      </c>
      <c r="H122" s="32" t="s">
        <v>915</v>
      </c>
      <c r="I122" s="3">
        <v>24</v>
      </c>
    </row>
    <row r="123" spans="1:9" ht="15" customHeight="1" x14ac:dyDescent="0.25">
      <c r="A123" s="53">
        <v>43196</v>
      </c>
      <c r="B123" s="52">
        <v>0.71585648148148151</v>
      </c>
      <c r="C123" s="50" t="s">
        <v>870</v>
      </c>
      <c r="D123" s="50" t="s">
        <v>871</v>
      </c>
      <c r="E123" s="51">
        <v>180014518</v>
      </c>
      <c r="F123" s="50" t="s">
        <v>908</v>
      </c>
      <c r="G123" s="39">
        <v>1824750</v>
      </c>
      <c r="H123" s="32" t="s">
        <v>341</v>
      </c>
      <c r="I123" s="3">
        <f>5+5+4</f>
        <v>14</v>
      </c>
    </row>
    <row r="124" spans="1:9" ht="15" customHeight="1" x14ac:dyDescent="0.25">
      <c r="A124" s="53"/>
      <c r="B124" s="52"/>
      <c r="C124" s="50"/>
      <c r="D124" s="50"/>
      <c r="E124" s="51"/>
      <c r="F124" s="50"/>
      <c r="G124" s="39"/>
      <c r="H124" s="32" t="s">
        <v>459</v>
      </c>
      <c r="I124" s="3">
        <f>6+5+6</f>
        <v>17</v>
      </c>
    </row>
    <row r="125" spans="1:9" ht="15" customHeight="1" x14ac:dyDescent="0.25">
      <c r="A125" s="26">
        <v>43196</v>
      </c>
      <c r="B125" s="25">
        <v>0.71585648148148151</v>
      </c>
      <c r="C125" s="19" t="s">
        <v>872</v>
      </c>
      <c r="D125" s="19" t="s">
        <v>873</v>
      </c>
      <c r="E125" s="27">
        <v>180014511</v>
      </c>
      <c r="F125" s="19" t="s">
        <v>377</v>
      </c>
      <c r="G125" s="3">
        <v>761400</v>
      </c>
      <c r="H125" s="32" t="s">
        <v>428</v>
      </c>
      <c r="I125" s="3">
        <v>12</v>
      </c>
    </row>
    <row r="126" spans="1:9" ht="15" customHeight="1" x14ac:dyDescent="0.25">
      <c r="A126" s="53">
        <v>43196</v>
      </c>
      <c r="B126" s="52">
        <v>0.71585648148148151</v>
      </c>
      <c r="C126" s="50" t="s">
        <v>874</v>
      </c>
      <c r="D126" s="50" t="s">
        <v>875</v>
      </c>
      <c r="E126" s="51">
        <v>180014508</v>
      </c>
      <c r="F126" s="50" t="s">
        <v>116</v>
      </c>
      <c r="G126" s="39">
        <v>9161700</v>
      </c>
      <c r="H126" s="32" t="s">
        <v>117</v>
      </c>
      <c r="I126" s="3">
        <v>42</v>
      </c>
    </row>
    <row r="127" spans="1:9" ht="15" customHeight="1" x14ac:dyDescent="0.25">
      <c r="A127" s="53"/>
      <c r="B127" s="52"/>
      <c r="C127" s="50"/>
      <c r="D127" s="50"/>
      <c r="E127" s="51"/>
      <c r="F127" s="50"/>
      <c r="G127" s="39"/>
      <c r="H127" s="32" t="s">
        <v>118</v>
      </c>
      <c r="I127" s="3">
        <v>4</v>
      </c>
    </row>
    <row r="128" spans="1:9" ht="15" customHeight="1" x14ac:dyDescent="0.25">
      <c r="A128" s="26">
        <v>43196</v>
      </c>
      <c r="B128" s="25">
        <v>0.71585648148148151</v>
      </c>
      <c r="C128" s="19" t="s">
        <v>876</v>
      </c>
      <c r="D128" s="19" t="s">
        <v>877</v>
      </c>
      <c r="E128" s="27">
        <v>180014516</v>
      </c>
      <c r="F128" s="19" t="s">
        <v>911</v>
      </c>
      <c r="G128" s="3">
        <v>954000</v>
      </c>
      <c r="H128" s="32" t="s">
        <v>912</v>
      </c>
      <c r="I128" s="3">
        <v>15</v>
      </c>
    </row>
    <row r="129" spans="1:9" ht="15" customHeight="1" x14ac:dyDescent="0.25">
      <c r="A129" s="53">
        <v>43196</v>
      </c>
      <c r="B129" s="52">
        <v>0.71585648148148151</v>
      </c>
      <c r="C129" s="50" t="s">
        <v>878</v>
      </c>
      <c r="D129" s="50" t="s">
        <v>879</v>
      </c>
      <c r="E129" s="51">
        <v>180014519</v>
      </c>
      <c r="F129" s="50" t="s">
        <v>199</v>
      </c>
      <c r="G129" s="39">
        <v>2307950</v>
      </c>
      <c r="H129" s="32" t="s">
        <v>200</v>
      </c>
      <c r="I129" s="3">
        <f>5+6+3</f>
        <v>14</v>
      </c>
    </row>
    <row r="130" spans="1:9" ht="15" customHeight="1" x14ac:dyDescent="0.25">
      <c r="A130" s="53"/>
      <c r="B130" s="52"/>
      <c r="C130" s="50"/>
      <c r="D130" s="50"/>
      <c r="E130" s="51"/>
      <c r="F130" s="50"/>
      <c r="G130" s="39"/>
      <c r="H130" s="32" t="s">
        <v>299</v>
      </c>
      <c r="I130" s="3">
        <f>3+8+6+6</f>
        <v>23</v>
      </c>
    </row>
    <row r="131" spans="1:9" ht="15" customHeight="1" x14ac:dyDescent="0.25">
      <c r="A131" s="26">
        <v>43196</v>
      </c>
      <c r="B131" s="25">
        <v>0.71585648148148151</v>
      </c>
      <c r="C131" s="19" t="s">
        <v>880</v>
      </c>
      <c r="D131" s="19" t="s">
        <v>881</v>
      </c>
      <c r="E131" s="27">
        <v>180014535</v>
      </c>
      <c r="F131" s="19" t="s">
        <v>231</v>
      </c>
      <c r="G131" s="3">
        <v>3381150</v>
      </c>
      <c r="H131" s="32" t="s">
        <v>71</v>
      </c>
      <c r="I131" s="3">
        <v>35</v>
      </c>
    </row>
    <row r="132" spans="1:9" ht="15" customHeight="1" x14ac:dyDescent="0.25">
      <c r="A132" s="26">
        <v>43196</v>
      </c>
      <c r="B132" s="25">
        <v>0.71585648148148151</v>
      </c>
      <c r="C132" s="19" t="s">
        <v>882</v>
      </c>
      <c r="D132" s="19" t="s">
        <v>883</v>
      </c>
      <c r="E132" s="27">
        <v>180014530</v>
      </c>
      <c r="F132" s="19" t="s">
        <v>917</v>
      </c>
      <c r="G132" s="3">
        <v>2593800</v>
      </c>
      <c r="H132" s="32" t="s">
        <v>918</v>
      </c>
      <c r="I132" s="3">
        <v>36</v>
      </c>
    </row>
    <row r="133" spans="1:9" ht="15" customHeight="1" x14ac:dyDescent="0.25">
      <c r="A133" s="26">
        <v>43196</v>
      </c>
      <c r="B133" s="25">
        <v>0.71585648148148151</v>
      </c>
      <c r="C133" s="19" t="s">
        <v>884</v>
      </c>
      <c r="D133" s="19" t="s">
        <v>885</v>
      </c>
      <c r="E133" s="27">
        <v>180014513</v>
      </c>
      <c r="F133" s="19" t="s">
        <v>143</v>
      </c>
      <c r="G133" s="3">
        <v>1108800</v>
      </c>
      <c r="H133" s="32" t="s">
        <v>144</v>
      </c>
      <c r="I133" s="3">
        <v>14</v>
      </c>
    </row>
    <row r="134" spans="1:9" ht="15" customHeight="1" x14ac:dyDescent="0.25">
      <c r="A134" s="26">
        <v>43196</v>
      </c>
      <c r="B134" s="25">
        <v>0.71585648148148151</v>
      </c>
      <c r="C134" s="19" t="s">
        <v>886</v>
      </c>
      <c r="D134" s="19" t="s">
        <v>634</v>
      </c>
      <c r="E134" s="27">
        <v>180014515</v>
      </c>
      <c r="F134" s="19" t="s">
        <v>909</v>
      </c>
      <c r="G134" s="3">
        <v>662400</v>
      </c>
      <c r="H134" s="32" t="s">
        <v>910</v>
      </c>
      <c r="I134" s="3">
        <v>12</v>
      </c>
    </row>
    <row r="135" spans="1:9" ht="15" customHeight="1" x14ac:dyDescent="0.25">
      <c r="A135" s="26">
        <v>43196</v>
      </c>
      <c r="B135" s="25">
        <v>0.71585648148148151</v>
      </c>
      <c r="C135" s="19" t="s">
        <v>887</v>
      </c>
      <c r="D135" s="19" t="s">
        <v>888</v>
      </c>
      <c r="E135" s="27">
        <v>180014522</v>
      </c>
      <c r="F135" s="19" t="s">
        <v>107</v>
      </c>
      <c r="G135" s="3">
        <v>2748600</v>
      </c>
      <c r="H135" s="32" t="s">
        <v>108</v>
      </c>
      <c r="I135" s="3">
        <v>36</v>
      </c>
    </row>
    <row r="136" spans="1:9" ht="15" customHeight="1" x14ac:dyDescent="0.25">
      <c r="A136" s="29">
        <v>43197</v>
      </c>
      <c r="B136" s="28">
        <v>0.67033564814814817</v>
      </c>
      <c r="C136" s="19" t="s">
        <v>754</v>
      </c>
      <c r="D136" s="19" t="s">
        <v>926</v>
      </c>
      <c r="E136" s="31">
        <v>180014565</v>
      </c>
      <c r="F136" s="30" t="s">
        <v>93</v>
      </c>
      <c r="G136" s="3">
        <v>3795000</v>
      </c>
      <c r="H136" s="32" t="s">
        <v>682</v>
      </c>
      <c r="I136" s="3">
        <v>66</v>
      </c>
    </row>
    <row r="137" spans="1:9" ht="15" customHeight="1" x14ac:dyDescent="0.25">
      <c r="A137" s="29">
        <v>43197</v>
      </c>
      <c r="B137" s="28">
        <v>0.67003472222222227</v>
      </c>
      <c r="C137" s="19" t="s">
        <v>927</v>
      </c>
      <c r="D137" s="19" t="s">
        <v>928</v>
      </c>
      <c r="E137" s="31">
        <v>180014562</v>
      </c>
      <c r="F137" s="30" t="s">
        <v>968</v>
      </c>
      <c r="G137" s="3">
        <v>1807650</v>
      </c>
      <c r="H137" s="32" t="s">
        <v>969</v>
      </c>
      <c r="I137" s="3">
        <v>27</v>
      </c>
    </row>
    <row r="138" spans="1:9" ht="15" customHeight="1" x14ac:dyDescent="0.25">
      <c r="A138" s="29">
        <v>43197</v>
      </c>
      <c r="B138" s="28">
        <v>0.67003472222222227</v>
      </c>
      <c r="C138" s="19" t="s">
        <v>929</v>
      </c>
      <c r="D138" s="19" t="s">
        <v>930</v>
      </c>
      <c r="E138" s="31">
        <v>180014563</v>
      </c>
      <c r="F138" s="30" t="s">
        <v>300</v>
      </c>
      <c r="G138" s="3">
        <v>636000</v>
      </c>
      <c r="H138" s="32" t="s">
        <v>979</v>
      </c>
      <c r="I138" s="3">
        <v>12</v>
      </c>
    </row>
    <row r="139" spans="1:9" ht="15" customHeight="1" x14ac:dyDescent="0.25">
      <c r="A139" s="29">
        <v>43197</v>
      </c>
      <c r="B139" s="28">
        <v>0.67003472222222227</v>
      </c>
      <c r="C139" s="19" t="s">
        <v>931</v>
      </c>
      <c r="D139" s="19" t="s">
        <v>932</v>
      </c>
      <c r="E139" s="31">
        <v>180019946</v>
      </c>
      <c r="F139" s="30" t="s">
        <v>263</v>
      </c>
      <c r="G139" s="3">
        <v>500000</v>
      </c>
      <c r="H139" s="32" t="s">
        <v>290</v>
      </c>
      <c r="I139" s="3">
        <v>1</v>
      </c>
    </row>
    <row r="140" spans="1:9" ht="15" customHeight="1" x14ac:dyDescent="0.25">
      <c r="A140" s="29">
        <v>43197</v>
      </c>
      <c r="B140" s="28">
        <v>0.67003472222222227</v>
      </c>
      <c r="C140" s="19" t="s">
        <v>880</v>
      </c>
      <c r="D140" s="19" t="s">
        <v>933</v>
      </c>
      <c r="E140" s="31"/>
      <c r="F140" s="30"/>
    </row>
    <row r="141" spans="1:9" ht="15" customHeight="1" x14ac:dyDescent="0.25">
      <c r="A141" s="29">
        <v>43197</v>
      </c>
      <c r="B141" s="28">
        <v>0.67001157407407408</v>
      </c>
      <c r="C141" s="19" t="s">
        <v>934</v>
      </c>
      <c r="D141" s="19" t="s">
        <v>935</v>
      </c>
      <c r="E141" s="31">
        <v>180014554</v>
      </c>
      <c r="F141" s="30" t="s">
        <v>106</v>
      </c>
      <c r="G141" s="3">
        <v>1406900</v>
      </c>
      <c r="H141" s="32" t="s">
        <v>105</v>
      </c>
      <c r="I141" s="3">
        <v>22</v>
      </c>
    </row>
    <row r="142" spans="1:9" ht="15" customHeight="1" x14ac:dyDescent="0.25">
      <c r="A142" s="53">
        <v>43197</v>
      </c>
      <c r="B142" s="52">
        <v>0.67001157407407408</v>
      </c>
      <c r="C142" s="50" t="s">
        <v>793</v>
      </c>
      <c r="D142" s="50" t="s">
        <v>936</v>
      </c>
      <c r="E142" s="51">
        <v>180014564</v>
      </c>
      <c r="F142" s="50" t="s">
        <v>56</v>
      </c>
      <c r="G142" s="39">
        <v>5173800</v>
      </c>
      <c r="H142" s="32" t="s">
        <v>973</v>
      </c>
      <c r="I142" s="3">
        <v>4</v>
      </c>
    </row>
    <row r="143" spans="1:9" ht="15" customHeight="1" x14ac:dyDescent="0.25">
      <c r="A143" s="53"/>
      <c r="B143" s="52"/>
      <c r="C143" s="50"/>
      <c r="D143" s="50"/>
      <c r="E143" s="51"/>
      <c r="F143" s="50"/>
      <c r="G143" s="39"/>
      <c r="H143" s="32" t="s">
        <v>974</v>
      </c>
      <c r="I143" s="3">
        <v>8</v>
      </c>
    </row>
    <row r="144" spans="1:9" ht="15" customHeight="1" x14ac:dyDescent="0.25">
      <c r="A144" s="53"/>
      <c r="B144" s="52"/>
      <c r="C144" s="50"/>
      <c r="D144" s="50"/>
      <c r="E144" s="51"/>
      <c r="F144" s="50"/>
      <c r="G144" s="39"/>
      <c r="H144" s="32" t="s">
        <v>975</v>
      </c>
      <c r="I144" s="3">
        <v>4</v>
      </c>
    </row>
    <row r="145" spans="1:9" ht="15" customHeight="1" x14ac:dyDescent="0.25">
      <c r="A145" s="53"/>
      <c r="B145" s="52"/>
      <c r="C145" s="50"/>
      <c r="D145" s="50"/>
      <c r="E145" s="51"/>
      <c r="F145" s="50"/>
      <c r="G145" s="39"/>
      <c r="H145" s="32" t="s">
        <v>976</v>
      </c>
      <c r="I145" s="3">
        <v>4</v>
      </c>
    </row>
    <row r="146" spans="1:9" ht="15" customHeight="1" x14ac:dyDescent="0.25">
      <c r="A146" s="53"/>
      <c r="B146" s="52"/>
      <c r="C146" s="50"/>
      <c r="D146" s="50"/>
      <c r="E146" s="51"/>
      <c r="F146" s="50"/>
      <c r="G146" s="39"/>
      <c r="H146" s="32" t="s">
        <v>145</v>
      </c>
      <c r="I146" s="3">
        <v>40</v>
      </c>
    </row>
    <row r="147" spans="1:9" ht="15" customHeight="1" x14ac:dyDescent="0.25">
      <c r="A147" s="53"/>
      <c r="B147" s="52"/>
      <c r="C147" s="50"/>
      <c r="D147" s="50"/>
      <c r="E147" s="51"/>
      <c r="F147" s="50"/>
      <c r="G147" s="39"/>
      <c r="H147" s="32" t="s">
        <v>508</v>
      </c>
      <c r="I147" s="3">
        <f>5+7+6</f>
        <v>18</v>
      </c>
    </row>
    <row r="148" spans="1:9" ht="15" customHeight="1" x14ac:dyDescent="0.25">
      <c r="A148" s="29">
        <v>43197</v>
      </c>
      <c r="B148" s="28">
        <v>0.67001157407407408</v>
      </c>
      <c r="C148" s="19" t="s">
        <v>788</v>
      </c>
      <c r="D148" s="19" t="s">
        <v>937</v>
      </c>
      <c r="E148" s="31">
        <v>180014552</v>
      </c>
      <c r="F148" s="30" t="s">
        <v>372</v>
      </c>
      <c r="G148" s="3">
        <v>863250</v>
      </c>
      <c r="H148" s="32" t="s">
        <v>541</v>
      </c>
      <c r="I148" s="3">
        <v>13</v>
      </c>
    </row>
    <row r="149" spans="1:9" ht="15" customHeight="1" x14ac:dyDescent="0.25">
      <c r="A149" s="29">
        <v>43197</v>
      </c>
      <c r="B149" s="28">
        <v>0.67001157407407408</v>
      </c>
      <c r="C149" s="19" t="s">
        <v>938</v>
      </c>
      <c r="D149" s="19" t="s">
        <v>939</v>
      </c>
      <c r="E149" s="31">
        <v>180014548</v>
      </c>
      <c r="F149" s="30" t="s">
        <v>965</v>
      </c>
      <c r="G149" s="3">
        <v>2088000</v>
      </c>
      <c r="H149" s="32" t="s">
        <v>966</v>
      </c>
      <c r="I149" s="3">
        <v>36</v>
      </c>
    </row>
    <row r="150" spans="1:9" ht="15" customHeight="1" x14ac:dyDescent="0.25">
      <c r="A150" s="53">
        <v>43197</v>
      </c>
      <c r="B150" s="52">
        <v>0.67001157407407408</v>
      </c>
      <c r="C150" s="50" t="s">
        <v>940</v>
      </c>
      <c r="D150" s="50" t="s">
        <v>941</v>
      </c>
      <c r="E150" s="51">
        <v>180014547</v>
      </c>
      <c r="F150" s="50" t="s">
        <v>332</v>
      </c>
      <c r="G150" s="54">
        <v>1221800</v>
      </c>
      <c r="H150" s="32" t="s">
        <v>967</v>
      </c>
      <c r="I150" s="3">
        <v>4</v>
      </c>
    </row>
    <row r="151" spans="1:9" ht="15" customHeight="1" x14ac:dyDescent="0.25">
      <c r="A151" s="53"/>
      <c r="B151" s="52"/>
      <c r="C151" s="50"/>
      <c r="D151" s="50"/>
      <c r="E151" s="51"/>
      <c r="F151" s="50"/>
      <c r="G151" s="54"/>
      <c r="H151" s="32" t="s">
        <v>333</v>
      </c>
      <c r="I151" s="3">
        <v>12</v>
      </c>
    </row>
    <row r="152" spans="1:9" ht="15" customHeight="1" x14ac:dyDescent="0.25">
      <c r="A152" s="29">
        <v>43197</v>
      </c>
      <c r="B152" s="28">
        <v>0.66999999999999993</v>
      </c>
      <c r="C152" s="19" t="s">
        <v>750</v>
      </c>
      <c r="D152" s="19" t="s">
        <v>942</v>
      </c>
      <c r="E152" s="31">
        <v>180014550</v>
      </c>
      <c r="F152" s="30" t="s">
        <v>43</v>
      </c>
      <c r="G152" s="3">
        <v>1213150</v>
      </c>
      <c r="H152" s="32" t="s">
        <v>302</v>
      </c>
      <c r="I152" s="3">
        <v>19</v>
      </c>
    </row>
    <row r="153" spans="1:9" ht="15" customHeight="1" x14ac:dyDescent="0.25">
      <c r="A153" s="29">
        <v>43197</v>
      </c>
      <c r="B153" s="28">
        <v>0.66999999999999993</v>
      </c>
      <c r="C153" s="19" t="s">
        <v>943</v>
      </c>
      <c r="D153" s="19" t="s">
        <v>944</v>
      </c>
      <c r="E153" s="31">
        <v>180014551</v>
      </c>
      <c r="F153" s="30" t="s">
        <v>68</v>
      </c>
      <c r="G153" s="3">
        <v>910500</v>
      </c>
      <c r="H153" s="32" t="s">
        <v>392</v>
      </c>
      <c r="I153" s="3">
        <v>13</v>
      </c>
    </row>
    <row r="154" spans="1:9" ht="15" customHeight="1" x14ac:dyDescent="0.25">
      <c r="A154" s="29">
        <v>43197</v>
      </c>
      <c r="B154" s="28">
        <v>0.66999999999999993</v>
      </c>
      <c r="C154" s="19" t="s">
        <v>945</v>
      </c>
      <c r="D154" s="19" t="s">
        <v>946</v>
      </c>
      <c r="E154" s="31">
        <v>180014543</v>
      </c>
      <c r="F154" s="30" t="s">
        <v>49</v>
      </c>
      <c r="G154" s="3">
        <v>1388500</v>
      </c>
      <c r="H154" s="32" t="s">
        <v>62</v>
      </c>
      <c r="I154" s="3">
        <v>30</v>
      </c>
    </row>
    <row r="155" spans="1:9" ht="15" customHeight="1" x14ac:dyDescent="0.25">
      <c r="A155" s="29">
        <v>43197</v>
      </c>
      <c r="B155" s="28">
        <v>0.66999999999999993</v>
      </c>
      <c r="C155" s="19" t="s">
        <v>947</v>
      </c>
      <c r="D155" s="19" t="s">
        <v>948</v>
      </c>
      <c r="E155" s="31">
        <v>180014560</v>
      </c>
      <c r="F155" s="30" t="s">
        <v>970</v>
      </c>
      <c r="G155" s="3">
        <v>628000</v>
      </c>
      <c r="H155" s="32" t="s">
        <v>971</v>
      </c>
      <c r="I155" s="3">
        <v>10</v>
      </c>
    </row>
    <row r="156" spans="1:9" ht="15" customHeight="1" x14ac:dyDescent="0.25">
      <c r="A156" s="53">
        <v>43197</v>
      </c>
      <c r="B156" s="52">
        <v>0.66999999999999993</v>
      </c>
      <c r="C156" s="50" t="s">
        <v>949</v>
      </c>
      <c r="D156" s="50" t="s">
        <v>950</v>
      </c>
      <c r="E156" s="51">
        <v>180014561</v>
      </c>
      <c r="F156" s="50" t="s">
        <v>136</v>
      </c>
      <c r="G156" s="54">
        <v>2321400</v>
      </c>
      <c r="H156" s="32" t="s">
        <v>137</v>
      </c>
      <c r="I156" s="3">
        <f>3+6+6</f>
        <v>15</v>
      </c>
    </row>
    <row r="157" spans="1:9" ht="15" customHeight="1" x14ac:dyDescent="0.25">
      <c r="A157" s="53"/>
      <c r="B157" s="52"/>
      <c r="C157" s="50"/>
      <c r="D157" s="50"/>
      <c r="E157" s="51"/>
      <c r="F157" s="50"/>
      <c r="G157" s="54"/>
      <c r="H157" s="32" t="s">
        <v>964</v>
      </c>
      <c r="I157" s="3">
        <f>5+5+5</f>
        <v>15</v>
      </c>
    </row>
    <row r="158" spans="1:9" ht="15" customHeight="1" x14ac:dyDescent="0.25">
      <c r="A158" s="33">
        <v>43199</v>
      </c>
      <c r="B158" s="34">
        <v>0.67361111111111116</v>
      </c>
      <c r="C158" s="19" t="s">
        <v>945</v>
      </c>
      <c r="D158" s="19" t="s">
        <v>980</v>
      </c>
      <c r="E158" s="36">
        <v>180014570</v>
      </c>
      <c r="F158" s="35" t="s">
        <v>49</v>
      </c>
      <c r="G158" s="3">
        <v>2046600</v>
      </c>
      <c r="H158" s="32" t="s">
        <v>62</v>
      </c>
      <c r="I158" s="3">
        <v>41</v>
      </c>
    </row>
    <row r="159" spans="1:9" ht="15" customHeight="1" x14ac:dyDescent="0.25">
      <c r="A159" s="33">
        <v>43199</v>
      </c>
      <c r="B159" s="34">
        <v>0.67361111111111116</v>
      </c>
      <c r="C159" s="19" t="s">
        <v>981</v>
      </c>
      <c r="D159" s="19" t="s">
        <v>982</v>
      </c>
      <c r="E159" s="36">
        <v>180014574</v>
      </c>
      <c r="F159" s="35" t="s">
        <v>679</v>
      </c>
      <c r="G159" s="3">
        <v>773400</v>
      </c>
      <c r="H159" s="32" t="s">
        <v>680</v>
      </c>
      <c r="I159" s="3">
        <v>12</v>
      </c>
    </row>
    <row r="160" spans="1:9" ht="15" customHeight="1" x14ac:dyDescent="0.25">
      <c r="A160" s="53">
        <v>43199</v>
      </c>
      <c r="B160" s="52">
        <v>0.67361111111111116</v>
      </c>
      <c r="C160" s="50" t="s">
        <v>784</v>
      </c>
      <c r="D160" s="50" t="s">
        <v>983</v>
      </c>
      <c r="E160" s="51">
        <v>180014587</v>
      </c>
      <c r="F160" s="50" t="s">
        <v>85</v>
      </c>
      <c r="G160" s="39">
        <v>5864300</v>
      </c>
      <c r="H160" s="32" t="s">
        <v>86</v>
      </c>
      <c r="I160" s="3">
        <v>12</v>
      </c>
    </row>
    <row r="161" spans="1:9" ht="15" customHeight="1" x14ac:dyDescent="0.25">
      <c r="A161" s="53"/>
      <c r="B161" s="52"/>
      <c r="C161" s="50"/>
      <c r="D161" s="50"/>
      <c r="E161" s="51"/>
      <c r="F161" s="50"/>
      <c r="G161" s="39"/>
      <c r="H161" s="32" t="s">
        <v>278</v>
      </c>
      <c r="I161" s="3">
        <f>12+12+13+13</f>
        <v>50</v>
      </c>
    </row>
    <row r="162" spans="1:9" ht="15" customHeight="1" x14ac:dyDescent="0.25">
      <c r="A162" s="53"/>
      <c r="B162" s="52"/>
      <c r="C162" s="50"/>
      <c r="D162" s="50"/>
      <c r="E162" s="51"/>
      <c r="F162" s="50"/>
      <c r="G162" s="39"/>
      <c r="H162" s="32" t="s">
        <v>437</v>
      </c>
      <c r="I162" s="3">
        <f>10+1+5+1+1</f>
        <v>18</v>
      </c>
    </row>
    <row r="163" spans="1:9" ht="15" customHeight="1" x14ac:dyDescent="0.25">
      <c r="A163" s="53"/>
      <c r="B163" s="52"/>
      <c r="C163" s="50"/>
      <c r="D163" s="50"/>
      <c r="E163" s="51"/>
      <c r="F163" s="50"/>
      <c r="G163" s="39"/>
      <c r="H163" s="32" t="s">
        <v>1008</v>
      </c>
      <c r="I163" s="3">
        <f>6+2+3+13</f>
        <v>24</v>
      </c>
    </row>
    <row r="164" spans="1:9" ht="15" customHeight="1" x14ac:dyDescent="0.25">
      <c r="A164" s="53">
        <v>43199</v>
      </c>
      <c r="B164" s="52">
        <v>0.67358796296296297</v>
      </c>
      <c r="C164" s="50" t="s">
        <v>984</v>
      </c>
      <c r="D164" s="50" t="s">
        <v>985</v>
      </c>
      <c r="E164" s="51" t="s">
        <v>1003</v>
      </c>
      <c r="F164" s="50" t="s">
        <v>730</v>
      </c>
      <c r="G164" s="39">
        <v>8722500</v>
      </c>
      <c r="H164" s="32" t="s">
        <v>426</v>
      </c>
      <c r="I164" s="3">
        <v>1850</v>
      </c>
    </row>
    <row r="165" spans="1:9" ht="15" customHeight="1" x14ac:dyDescent="0.25">
      <c r="A165" s="53"/>
      <c r="B165" s="52"/>
      <c r="C165" s="50"/>
      <c r="D165" s="50"/>
      <c r="E165" s="51"/>
      <c r="F165" s="50"/>
      <c r="G165" s="39"/>
      <c r="H165" s="32" t="s">
        <v>226</v>
      </c>
      <c r="I165" s="3">
        <v>1000</v>
      </c>
    </row>
    <row r="166" spans="1:9" ht="15" customHeight="1" x14ac:dyDescent="0.25">
      <c r="A166" s="33">
        <v>43199</v>
      </c>
      <c r="B166" s="34">
        <v>0.67356481481481489</v>
      </c>
      <c r="C166" s="19" t="s">
        <v>802</v>
      </c>
      <c r="D166" s="19" t="s">
        <v>986</v>
      </c>
      <c r="E166" s="36">
        <v>180014572</v>
      </c>
      <c r="F166" s="35" t="s">
        <v>334</v>
      </c>
      <c r="G166" s="3">
        <v>772200</v>
      </c>
      <c r="H166" s="32" t="s">
        <v>1004</v>
      </c>
      <c r="I166" s="3">
        <v>12</v>
      </c>
    </row>
    <row r="167" spans="1:9" ht="15" customHeight="1" x14ac:dyDescent="0.25">
      <c r="A167" s="53">
        <v>43199</v>
      </c>
      <c r="B167" s="52">
        <v>0.67356481481481489</v>
      </c>
      <c r="C167" s="50" t="s">
        <v>987</v>
      </c>
      <c r="D167" s="50" t="s">
        <v>988</v>
      </c>
      <c r="E167" s="51">
        <v>180014575</v>
      </c>
      <c r="F167" s="50" t="s">
        <v>1006</v>
      </c>
      <c r="G167" s="39">
        <v>2341850</v>
      </c>
      <c r="H167" s="32" t="s">
        <v>207</v>
      </c>
      <c r="I167" s="3">
        <f>7+4+6+6</f>
        <v>23</v>
      </c>
    </row>
    <row r="168" spans="1:9" ht="15" customHeight="1" x14ac:dyDescent="0.25">
      <c r="A168" s="53"/>
      <c r="B168" s="52"/>
      <c r="C168" s="50"/>
      <c r="D168" s="50"/>
      <c r="E168" s="51"/>
      <c r="F168" s="50"/>
      <c r="G168" s="39"/>
      <c r="H168" s="32" t="s">
        <v>1007</v>
      </c>
      <c r="I168" s="3">
        <f>5+7</f>
        <v>12</v>
      </c>
    </row>
    <row r="169" spans="1:9" ht="15" customHeight="1" x14ac:dyDescent="0.25">
      <c r="A169" s="33">
        <v>43199</v>
      </c>
      <c r="B169" s="34">
        <v>0.67356481481481489</v>
      </c>
      <c r="C169" s="19" t="s">
        <v>880</v>
      </c>
      <c r="D169" s="19" t="s">
        <v>989</v>
      </c>
      <c r="E169" s="36">
        <v>180014578</v>
      </c>
      <c r="F169" s="35" t="s">
        <v>231</v>
      </c>
      <c r="G169" s="3">
        <v>6080000</v>
      </c>
      <c r="H169" s="32" t="s">
        <v>232</v>
      </c>
      <c r="I169" s="3">
        <v>64</v>
      </c>
    </row>
    <row r="170" spans="1:9" ht="15" customHeight="1" x14ac:dyDescent="0.25">
      <c r="A170" s="53">
        <v>43199</v>
      </c>
      <c r="B170" s="52">
        <v>0.67355324074074074</v>
      </c>
      <c r="C170" s="50" t="s">
        <v>782</v>
      </c>
      <c r="D170" s="50" t="s">
        <v>990</v>
      </c>
      <c r="E170" s="51">
        <v>180014567</v>
      </c>
      <c r="F170" s="50" t="s">
        <v>127</v>
      </c>
      <c r="G170" s="39">
        <v>7054800</v>
      </c>
      <c r="H170" s="32" t="s">
        <v>1005</v>
      </c>
      <c r="I170" s="3">
        <v>28</v>
      </c>
    </row>
    <row r="171" spans="1:9" ht="15" customHeight="1" x14ac:dyDescent="0.25">
      <c r="A171" s="53"/>
      <c r="B171" s="52"/>
      <c r="C171" s="50"/>
      <c r="D171" s="50"/>
      <c r="E171" s="51"/>
      <c r="F171" s="50"/>
      <c r="G171" s="39"/>
      <c r="H171" s="32" t="s">
        <v>343</v>
      </c>
      <c r="I171" s="3">
        <v>10</v>
      </c>
    </row>
    <row r="172" spans="1:9" ht="15" customHeight="1" x14ac:dyDescent="0.25">
      <c r="A172" s="53"/>
      <c r="B172" s="52"/>
      <c r="C172" s="50"/>
      <c r="D172" s="50"/>
      <c r="E172" s="51"/>
      <c r="F172" s="50"/>
      <c r="G172" s="39"/>
      <c r="H172" s="32" t="s">
        <v>488</v>
      </c>
      <c r="I172" s="3">
        <v>40</v>
      </c>
    </row>
    <row r="173" spans="1:9" ht="15" customHeight="1" x14ac:dyDescent="0.25">
      <c r="A173" s="53"/>
      <c r="B173" s="52"/>
      <c r="C173" s="50"/>
      <c r="D173" s="50"/>
      <c r="E173" s="51"/>
      <c r="F173" s="50"/>
      <c r="G173" s="39"/>
      <c r="H173" s="32" t="s">
        <v>129</v>
      </c>
      <c r="I173" s="3">
        <v>25</v>
      </c>
    </row>
    <row r="174" spans="1:9" ht="15" customHeight="1" x14ac:dyDescent="0.25">
      <c r="A174" s="53"/>
      <c r="B174" s="52"/>
      <c r="C174" s="50"/>
      <c r="D174" s="50"/>
      <c r="E174" s="51"/>
      <c r="F174" s="50"/>
      <c r="G174" s="39"/>
      <c r="H174" s="32" t="s">
        <v>342</v>
      </c>
      <c r="I174" s="3">
        <v>25</v>
      </c>
    </row>
    <row r="175" spans="1:9" ht="15" customHeight="1" x14ac:dyDescent="0.25">
      <c r="A175" s="53">
        <v>43199</v>
      </c>
      <c r="B175" s="52">
        <v>0.67354166666666659</v>
      </c>
      <c r="C175" s="50" t="s">
        <v>857</v>
      </c>
      <c r="D175" s="50" t="s">
        <v>991</v>
      </c>
      <c r="E175" s="51">
        <v>180014588</v>
      </c>
      <c r="F175" s="50" t="s">
        <v>905</v>
      </c>
      <c r="G175" s="39">
        <v>4998600</v>
      </c>
      <c r="H175" s="32" t="s">
        <v>1000</v>
      </c>
      <c r="I175" s="3">
        <v>36</v>
      </c>
    </row>
    <row r="176" spans="1:9" ht="15" customHeight="1" x14ac:dyDescent="0.25">
      <c r="A176" s="53"/>
      <c r="B176" s="52"/>
      <c r="C176" s="50"/>
      <c r="D176" s="50"/>
      <c r="E176" s="51"/>
      <c r="F176" s="50"/>
      <c r="G176" s="39"/>
      <c r="H176" s="32" t="s">
        <v>1001</v>
      </c>
      <c r="I176" s="3">
        <v>26</v>
      </c>
    </row>
    <row r="177" spans="1:9" ht="15" customHeight="1" x14ac:dyDescent="0.25">
      <c r="A177" s="33">
        <v>43199</v>
      </c>
      <c r="B177" s="34">
        <v>0.67354166666666659</v>
      </c>
      <c r="C177" s="19" t="s">
        <v>992</v>
      </c>
      <c r="D177" s="19" t="s">
        <v>993</v>
      </c>
      <c r="E177" s="36">
        <v>180014568</v>
      </c>
      <c r="F177" s="35" t="s">
        <v>52</v>
      </c>
      <c r="G177" s="3">
        <v>640500</v>
      </c>
      <c r="H177" s="32" t="s">
        <v>1002</v>
      </c>
      <c r="I177" s="3">
        <v>15</v>
      </c>
    </row>
    <row r="178" spans="1:9" ht="15" customHeight="1" x14ac:dyDescent="0.25">
      <c r="A178" s="33">
        <v>43199</v>
      </c>
      <c r="B178" s="34">
        <v>0.67354166666666659</v>
      </c>
      <c r="C178" s="19" t="s">
        <v>994</v>
      </c>
      <c r="D178" s="19" t="s">
        <v>995</v>
      </c>
      <c r="E178" s="36">
        <v>180014566</v>
      </c>
      <c r="F178" s="35" t="s">
        <v>134</v>
      </c>
      <c r="G178" s="3">
        <v>974400</v>
      </c>
      <c r="H178" s="32" t="s">
        <v>386</v>
      </c>
      <c r="I178" s="3">
        <v>12</v>
      </c>
    </row>
    <row r="179" spans="1:9" ht="15" customHeight="1" x14ac:dyDescent="0.25">
      <c r="A179" s="33">
        <v>43199</v>
      </c>
      <c r="B179" s="34">
        <v>0.67354166666666659</v>
      </c>
      <c r="C179" s="19" t="s">
        <v>996</v>
      </c>
      <c r="D179" s="19" t="s">
        <v>997</v>
      </c>
      <c r="E179" s="36">
        <v>180014581</v>
      </c>
      <c r="F179" s="35" t="s">
        <v>389</v>
      </c>
      <c r="G179" s="3">
        <v>2225450</v>
      </c>
      <c r="H179" s="32" t="s">
        <v>390</v>
      </c>
      <c r="I179" s="3">
        <v>42</v>
      </c>
    </row>
    <row r="180" spans="1:9" ht="15" customHeight="1" x14ac:dyDescent="0.25">
      <c r="A180" s="33">
        <v>43199</v>
      </c>
      <c r="B180" s="34">
        <v>0.67354166666666659</v>
      </c>
      <c r="C180" s="19" t="s">
        <v>929</v>
      </c>
      <c r="D180" s="19" t="s">
        <v>998</v>
      </c>
      <c r="E180" s="36">
        <v>180014576</v>
      </c>
      <c r="F180" s="35" t="s">
        <v>300</v>
      </c>
      <c r="G180" s="3">
        <v>622200</v>
      </c>
      <c r="H180" s="32" t="s">
        <v>979</v>
      </c>
      <c r="I180" s="3">
        <v>12</v>
      </c>
    </row>
    <row r="181" spans="1:9" ht="15" customHeight="1" x14ac:dyDescent="0.25">
      <c r="A181" s="33">
        <v>43199</v>
      </c>
      <c r="B181" s="34">
        <v>0.67354166666666659</v>
      </c>
      <c r="C181" s="19" t="s">
        <v>940</v>
      </c>
      <c r="D181" s="19" t="s">
        <v>999</v>
      </c>
      <c r="E181" s="36">
        <v>180014582</v>
      </c>
      <c r="F181" s="35" t="s">
        <v>332</v>
      </c>
      <c r="G181" s="3">
        <v>787000</v>
      </c>
      <c r="H181" s="32" t="s">
        <v>967</v>
      </c>
      <c r="I181" s="3">
        <v>10</v>
      </c>
    </row>
  </sheetData>
  <mergeCells count="232">
    <mergeCell ref="E167:E168"/>
    <mergeCell ref="D167:D168"/>
    <mergeCell ref="C167:C168"/>
    <mergeCell ref="B167:B168"/>
    <mergeCell ref="A167:A168"/>
    <mergeCell ref="G160:G163"/>
    <mergeCell ref="F160:F163"/>
    <mergeCell ref="E160:E163"/>
    <mergeCell ref="D160:D163"/>
    <mergeCell ref="C160:C163"/>
    <mergeCell ref="B160:B163"/>
    <mergeCell ref="A160:A163"/>
    <mergeCell ref="G175:G176"/>
    <mergeCell ref="F175:F176"/>
    <mergeCell ref="E175:E176"/>
    <mergeCell ref="D175:D176"/>
    <mergeCell ref="C175:C176"/>
    <mergeCell ref="B175:B176"/>
    <mergeCell ref="A175:A176"/>
    <mergeCell ref="G164:G165"/>
    <mergeCell ref="F164:F165"/>
    <mergeCell ref="E164:E165"/>
    <mergeCell ref="D164:D165"/>
    <mergeCell ref="C164:C165"/>
    <mergeCell ref="B164:B165"/>
    <mergeCell ref="A164:A165"/>
    <mergeCell ref="A170:A174"/>
    <mergeCell ref="B170:B174"/>
    <mergeCell ref="C170:C174"/>
    <mergeCell ref="D170:D174"/>
    <mergeCell ref="E170:E174"/>
    <mergeCell ref="F170:F174"/>
    <mergeCell ref="G170:G174"/>
    <mergeCell ref="G167:G168"/>
    <mergeCell ref="F167:F168"/>
    <mergeCell ref="G129:G130"/>
    <mergeCell ref="E129:E130"/>
    <mergeCell ref="F129:F130"/>
    <mergeCell ref="D129:D130"/>
    <mergeCell ref="C129:C130"/>
    <mergeCell ref="B129:B130"/>
    <mergeCell ref="A129:A130"/>
    <mergeCell ref="A123:A124"/>
    <mergeCell ref="B123:B124"/>
    <mergeCell ref="C123:C124"/>
    <mergeCell ref="D123:D124"/>
    <mergeCell ref="E123:E124"/>
    <mergeCell ref="F123:F124"/>
    <mergeCell ref="G123:G124"/>
    <mergeCell ref="G126:G127"/>
    <mergeCell ref="F126:F127"/>
    <mergeCell ref="E126:E127"/>
    <mergeCell ref="D126:D127"/>
    <mergeCell ref="C126:C127"/>
    <mergeCell ref="B126:B127"/>
    <mergeCell ref="A126:A127"/>
    <mergeCell ref="G113:G115"/>
    <mergeCell ref="F113:F115"/>
    <mergeCell ref="E113:E115"/>
    <mergeCell ref="D113:D115"/>
    <mergeCell ref="C113:C115"/>
    <mergeCell ref="B113:B115"/>
    <mergeCell ref="A113:A115"/>
    <mergeCell ref="A118:A121"/>
    <mergeCell ref="B118:B121"/>
    <mergeCell ref="C118:C121"/>
    <mergeCell ref="D118:D121"/>
    <mergeCell ref="E118:E121"/>
    <mergeCell ref="F118:F121"/>
    <mergeCell ref="G118:G121"/>
    <mergeCell ref="G110:G111"/>
    <mergeCell ref="F110:F111"/>
    <mergeCell ref="E110:E111"/>
    <mergeCell ref="D110:D111"/>
    <mergeCell ref="C110:C111"/>
    <mergeCell ref="B110:B111"/>
    <mergeCell ref="A110:A111"/>
    <mergeCell ref="G60:G62"/>
    <mergeCell ref="F60:F62"/>
    <mergeCell ref="E60:E62"/>
    <mergeCell ref="D60:D62"/>
    <mergeCell ref="G64:G65"/>
    <mergeCell ref="F64:F65"/>
    <mergeCell ref="A64:A65"/>
    <mergeCell ref="B64:B65"/>
    <mergeCell ref="C64:C65"/>
    <mergeCell ref="D64:D65"/>
    <mergeCell ref="E64:E65"/>
    <mergeCell ref="C60:C62"/>
    <mergeCell ref="B60:B62"/>
    <mergeCell ref="A60:A62"/>
    <mergeCell ref="B104:B105"/>
    <mergeCell ref="A104:A105"/>
    <mergeCell ref="A82:A94"/>
    <mergeCell ref="B54:B55"/>
    <mergeCell ref="A54:A55"/>
    <mergeCell ref="G54:G55"/>
    <mergeCell ref="F54:F55"/>
    <mergeCell ref="E54:E55"/>
    <mergeCell ref="D54:D55"/>
    <mergeCell ref="C54:C55"/>
    <mergeCell ref="G24:G25"/>
    <mergeCell ref="A24:A25"/>
    <mergeCell ref="B24:B25"/>
    <mergeCell ref="C24:C25"/>
    <mergeCell ref="D24:D25"/>
    <mergeCell ref="E24:E25"/>
    <mergeCell ref="F24:F25"/>
    <mergeCell ref="B48:B50"/>
    <mergeCell ref="A48:A50"/>
    <mergeCell ref="G48:G50"/>
    <mergeCell ref="F48:F50"/>
    <mergeCell ref="E48:E50"/>
    <mergeCell ref="D48:D50"/>
    <mergeCell ref="C48:C50"/>
    <mergeCell ref="B34:B35"/>
    <mergeCell ref="A34:A35"/>
    <mergeCell ref="G36:G37"/>
    <mergeCell ref="G57:G58"/>
    <mergeCell ref="F57:F58"/>
    <mergeCell ref="E57:E58"/>
    <mergeCell ref="D57:D58"/>
    <mergeCell ref="C57:C58"/>
    <mergeCell ref="B57:B58"/>
    <mergeCell ref="A57:A58"/>
    <mergeCell ref="H2:I2"/>
    <mergeCell ref="G2:G3"/>
    <mergeCell ref="F2:F3"/>
    <mergeCell ref="E2:E3"/>
    <mergeCell ref="D2:D3"/>
    <mergeCell ref="B22:B23"/>
    <mergeCell ref="A22:A23"/>
    <mergeCell ref="G12:G13"/>
    <mergeCell ref="F12:F13"/>
    <mergeCell ref="A12:A13"/>
    <mergeCell ref="B12:B13"/>
    <mergeCell ref="C12:C13"/>
    <mergeCell ref="D12:D13"/>
    <mergeCell ref="E12:E13"/>
    <mergeCell ref="G22:G23"/>
    <mergeCell ref="F22:F23"/>
    <mergeCell ref="E22:E23"/>
    <mergeCell ref="D22:D23"/>
    <mergeCell ref="C22:C23"/>
    <mergeCell ref="A16:A19"/>
    <mergeCell ref="C2:C3"/>
    <mergeCell ref="B2:B3"/>
    <mergeCell ref="A2:A3"/>
    <mergeCell ref="G4:G5"/>
    <mergeCell ref="G16:G19"/>
    <mergeCell ref="F16:F19"/>
    <mergeCell ref="E16:E19"/>
    <mergeCell ref="D16:D19"/>
    <mergeCell ref="C16:C19"/>
    <mergeCell ref="B16:B19"/>
    <mergeCell ref="A4:A5"/>
    <mergeCell ref="F4:F5"/>
    <mergeCell ref="E4:E5"/>
    <mergeCell ref="D4:D5"/>
    <mergeCell ref="C4:C5"/>
    <mergeCell ref="B4:B5"/>
    <mergeCell ref="F36:F37"/>
    <mergeCell ref="E36:E37"/>
    <mergeCell ref="D36:D37"/>
    <mergeCell ref="C36:C37"/>
    <mergeCell ref="B36:B37"/>
    <mergeCell ref="A36:A37"/>
    <mergeCell ref="G34:G35"/>
    <mergeCell ref="F34:F35"/>
    <mergeCell ref="E34:E35"/>
    <mergeCell ref="D34:D35"/>
    <mergeCell ref="C34:C35"/>
    <mergeCell ref="G82:G94"/>
    <mergeCell ref="F82:F94"/>
    <mergeCell ref="E82:E94"/>
    <mergeCell ref="D82:D94"/>
    <mergeCell ref="C82:C94"/>
    <mergeCell ref="B82:B94"/>
    <mergeCell ref="G100:G103"/>
    <mergeCell ref="G95:G97"/>
    <mergeCell ref="G104:G105"/>
    <mergeCell ref="F104:F105"/>
    <mergeCell ref="E104:E105"/>
    <mergeCell ref="D104:D105"/>
    <mergeCell ref="C104:C105"/>
    <mergeCell ref="E100:E103"/>
    <mergeCell ref="F100:F103"/>
    <mergeCell ref="A100:A103"/>
    <mergeCell ref="B100:B103"/>
    <mergeCell ref="C100:C103"/>
    <mergeCell ref="D100:D103"/>
    <mergeCell ref="F95:F97"/>
    <mergeCell ref="E95:E97"/>
    <mergeCell ref="D95:D97"/>
    <mergeCell ref="C95:C97"/>
    <mergeCell ref="B95:B97"/>
    <mergeCell ref="A95:A97"/>
    <mergeCell ref="B68:B76"/>
    <mergeCell ref="A68:A76"/>
    <mergeCell ref="G68:G76"/>
    <mergeCell ref="F68:F76"/>
    <mergeCell ref="E68:E76"/>
    <mergeCell ref="D68:D76"/>
    <mergeCell ref="C68:C76"/>
    <mergeCell ref="B80:B81"/>
    <mergeCell ref="A80:A81"/>
    <mergeCell ref="G80:G81"/>
    <mergeCell ref="F80:F81"/>
    <mergeCell ref="E80:E81"/>
    <mergeCell ref="D80:D81"/>
    <mergeCell ref="C80:C81"/>
    <mergeCell ref="G142:G147"/>
    <mergeCell ref="F142:F147"/>
    <mergeCell ref="E142:E147"/>
    <mergeCell ref="D142:D147"/>
    <mergeCell ref="C142:C147"/>
    <mergeCell ref="B142:B147"/>
    <mergeCell ref="A142:A147"/>
    <mergeCell ref="G156:G157"/>
    <mergeCell ref="F156:F157"/>
    <mergeCell ref="E156:E157"/>
    <mergeCell ref="D156:D157"/>
    <mergeCell ref="C156:C157"/>
    <mergeCell ref="B156:B157"/>
    <mergeCell ref="A156:A157"/>
    <mergeCell ref="G150:G151"/>
    <mergeCell ref="F150:F151"/>
    <mergeCell ref="E150:E151"/>
    <mergeCell ref="D150:D151"/>
    <mergeCell ref="C150:C151"/>
    <mergeCell ref="B150:B151"/>
    <mergeCell ref="A150:A15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H58"/>
  <sheetViews>
    <sheetView workbookViewId="0">
      <pane ySplit="3" topLeftCell="A47" activePane="bottomLeft" state="frozen"/>
      <selection pane="bottomLeft" activeCell="A58" sqref="A58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0" customWidth="1"/>
    <col min="5" max="5" width="21.140625" style="11" customWidth="1"/>
    <col min="6" max="6" width="11.85546875" style="12" customWidth="1"/>
    <col min="7" max="7" width="12.28515625" style="12" customWidth="1"/>
    <col min="8" max="8" width="11.7109375" style="13" customWidth="1"/>
  </cols>
  <sheetData>
    <row r="2" spans="1:8" ht="28.5" customHeight="1" x14ac:dyDescent="0.25">
      <c r="A2" s="45" t="s">
        <v>663</v>
      </c>
      <c r="B2" s="45" t="s">
        <v>664</v>
      </c>
      <c r="C2" s="45" t="s">
        <v>647</v>
      </c>
      <c r="D2" s="55" t="s">
        <v>648</v>
      </c>
      <c r="E2" s="55" t="s">
        <v>649</v>
      </c>
      <c r="F2" s="56" t="s">
        <v>650</v>
      </c>
      <c r="G2" s="56" t="s">
        <v>2</v>
      </c>
      <c r="H2" s="56"/>
    </row>
    <row r="3" spans="1:8" ht="15" customHeight="1" x14ac:dyDescent="0.25">
      <c r="A3" s="45"/>
      <c r="B3" s="45"/>
      <c r="C3" s="45"/>
      <c r="D3" s="55"/>
      <c r="E3" s="55"/>
      <c r="F3" s="56"/>
      <c r="G3" s="12" t="s">
        <v>665</v>
      </c>
      <c r="H3" s="13" t="s">
        <v>4</v>
      </c>
    </row>
    <row r="4" spans="1:8" ht="15" customHeight="1" x14ac:dyDescent="0.25">
      <c r="A4" s="58">
        <v>43192</v>
      </c>
      <c r="B4" s="15" t="s">
        <v>651</v>
      </c>
      <c r="C4" s="59" t="s">
        <v>653</v>
      </c>
      <c r="D4" s="60">
        <v>180014422</v>
      </c>
      <c r="E4" s="42" t="s">
        <v>99</v>
      </c>
      <c r="F4" s="39">
        <v>1858500</v>
      </c>
      <c r="G4" s="39" t="s">
        <v>468</v>
      </c>
      <c r="H4" s="39">
        <v>23</v>
      </c>
    </row>
    <row r="5" spans="1:8" ht="15" customHeight="1" x14ac:dyDescent="0.25">
      <c r="A5" s="58"/>
      <c r="B5" s="15" t="s">
        <v>652</v>
      </c>
      <c r="C5" s="59"/>
      <c r="D5" s="60"/>
      <c r="E5" s="42"/>
      <c r="F5" s="39"/>
      <c r="G5" s="39"/>
      <c r="H5" s="39"/>
    </row>
    <row r="6" spans="1:8" ht="15" customHeight="1" x14ac:dyDescent="0.25">
      <c r="A6" s="58">
        <v>43192</v>
      </c>
      <c r="B6" s="15" t="s">
        <v>654</v>
      </c>
      <c r="C6" s="59" t="s">
        <v>656</v>
      </c>
      <c r="D6" s="60">
        <v>180014411</v>
      </c>
      <c r="E6" s="42" t="s">
        <v>685</v>
      </c>
      <c r="F6" s="39">
        <v>2831400</v>
      </c>
      <c r="G6" s="39" t="s">
        <v>686</v>
      </c>
      <c r="H6" s="39">
        <v>36</v>
      </c>
    </row>
    <row r="7" spans="1:8" ht="15" customHeight="1" x14ac:dyDescent="0.25">
      <c r="A7" s="58"/>
      <c r="B7" s="15" t="s">
        <v>655</v>
      </c>
      <c r="C7" s="59"/>
      <c r="D7" s="60"/>
      <c r="E7" s="42"/>
      <c r="F7" s="39"/>
      <c r="G7" s="39"/>
      <c r="H7" s="39"/>
    </row>
    <row r="8" spans="1:8" ht="15" customHeight="1" x14ac:dyDescent="0.25">
      <c r="A8" s="58">
        <v>43192</v>
      </c>
      <c r="B8" s="15" t="s">
        <v>657</v>
      </c>
      <c r="C8" s="59" t="s">
        <v>659</v>
      </c>
      <c r="D8" s="60">
        <v>180014400</v>
      </c>
      <c r="E8" s="42" t="s">
        <v>185</v>
      </c>
      <c r="F8" s="39">
        <v>708000</v>
      </c>
      <c r="G8" s="39" t="s">
        <v>187</v>
      </c>
      <c r="H8" s="39">
        <v>15</v>
      </c>
    </row>
    <row r="9" spans="1:8" ht="15" customHeight="1" x14ac:dyDescent="0.25">
      <c r="A9" s="58"/>
      <c r="B9" s="15" t="s">
        <v>658</v>
      </c>
      <c r="C9" s="59"/>
      <c r="D9" s="60"/>
      <c r="E9" s="42"/>
      <c r="F9" s="39"/>
      <c r="G9" s="39"/>
      <c r="H9" s="39"/>
    </row>
    <row r="10" spans="1:8" ht="15" customHeight="1" x14ac:dyDescent="0.25">
      <c r="A10" s="58">
        <v>43192</v>
      </c>
      <c r="B10" s="15" t="s">
        <v>660</v>
      </c>
      <c r="C10" s="59" t="s">
        <v>662</v>
      </c>
      <c r="D10" s="60">
        <v>180014408</v>
      </c>
      <c r="E10" s="42" t="s">
        <v>151</v>
      </c>
      <c r="F10" s="39">
        <v>2339400</v>
      </c>
      <c r="G10" s="39" t="s">
        <v>178</v>
      </c>
      <c r="H10" s="39">
        <v>40</v>
      </c>
    </row>
    <row r="11" spans="1:8" ht="15" customHeight="1" x14ac:dyDescent="0.25">
      <c r="A11" s="58"/>
      <c r="B11" s="15" t="s">
        <v>661</v>
      </c>
      <c r="C11" s="59"/>
      <c r="D11" s="60"/>
      <c r="E11" s="42"/>
      <c r="F11" s="39"/>
      <c r="G11" s="39"/>
      <c r="H11" s="39"/>
    </row>
    <row r="12" spans="1:8" ht="15" customHeight="1" x14ac:dyDescent="0.25">
      <c r="A12" s="58">
        <v>43193</v>
      </c>
      <c r="B12" s="15" t="s">
        <v>719</v>
      </c>
      <c r="C12" s="59" t="s">
        <v>721</v>
      </c>
      <c r="D12" s="38">
        <v>180014444</v>
      </c>
      <c r="E12" s="40" t="s">
        <v>727</v>
      </c>
      <c r="F12" s="39">
        <v>4494350</v>
      </c>
      <c r="G12" s="39" t="s">
        <v>728</v>
      </c>
      <c r="H12" s="39">
        <v>39</v>
      </c>
    </row>
    <row r="13" spans="1:8" ht="15" customHeight="1" x14ac:dyDescent="0.25">
      <c r="A13" s="58"/>
      <c r="B13" s="15" t="s">
        <v>720</v>
      </c>
      <c r="C13" s="59"/>
      <c r="D13" s="38"/>
      <c r="E13" s="40"/>
      <c r="F13" s="39"/>
      <c r="G13" s="39"/>
      <c r="H13" s="39"/>
    </row>
    <row r="14" spans="1:8" ht="15" customHeight="1" x14ac:dyDescent="0.25">
      <c r="A14" s="58">
        <v>43193</v>
      </c>
      <c r="B14" s="15" t="s">
        <v>722</v>
      </c>
      <c r="C14" s="59" t="s">
        <v>724</v>
      </c>
      <c r="D14" s="38">
        <v>180014426</v>
      </c>
      <c r="E14" s="40" t="s">
        <v>215</v>
      </c>
      <c r="F14" s="39">
        <v>2290000</v>
      </c>
      <c r="G14" s="39" t="s">
        <v>216</v>
      </c>
      <c r="H14" s="39">
        <v>100</v>
      </c>
    </row>
    <row r="15" spans="1:8" ht="15" customHeight="1" x14ac:dyDescent="0.25">
      <c r="A15" s="58"/>
      <c r="B15" s="15" t="s">
        <v>723</v>
      </c>
      <c r="C15" s="59"/>
      <c r="D15" s="38"/>
      <c r="E15" s="40"/>
      <c r="F15" s="39"/>
      <c r="G15" s="39"/>
      <c r="H15" s="39"/>
    </row>
    <row r="16" spans="1:8" ht="15" customHeight="1" x14ac:dyDescent="0.25">
      <c r="A16" s="58">
        <v>43194</v>
      </c>
      <c r="B16" s="15" t="s">
        <v>756</v>
      </c>
      <c r="C16" s="59" t="s">
        <v>758</v>
      </c>
      <c r="D16" s="60">
        <v>180014471</v>
      </c>
      <c r="E16" s="42" t="s">
        <v>353</v>
      </c>
      <c r="F16" s="39">
        <v>673400</v>
      </c>
      <c r="G16" s="39" t="s">
        <v>776</v>
      </c>
      <c r="H16" s="39">
        <v>12</v>
      </c>
    </row>
    <row r="17" spans="1:8" ht="15" customHeight="1" x14ac:dyDescent="0.25">
      <c r="A17" s="58"/>
      <c r="B17" s="15" t="s">
        <v>757</v>
      </c>
      <c r="C17" s="59"/>
      <c r="D17" s="60"/>
      <c r="E17" s="42"/>
      <c r="F17" s="39"/>
      <c r="G17" s="39"/>
      <c r="H17" s="39"/>
    </row>
    <row r="18" spans="1:8" ht="15" customHeight="1" x14ac:dyDescent="0.25">
      <c r="A18" s="58">
        <v>43194</v>
      </c>
      <c r="B18" s="15" t="s">
        <v>759</v>
      </c>
      <c r="C18" s="59" t="s">
        <v>761</v>
      </c>
      <c r="D18" s="60">
        <v>180014450</v>
      </c>
      <c r="E18" s="42" t="s">
        <v>766</v>
      </c>
      <c r="F18" s="39">
        <v>745350</v>
      </c>
      <c r="G18" s="39" t="s">
        <v>767</v>
      </c>
      <c r="H18" s="39">
        <v>11</v>
      </c>
    </row>
    <row r="19" spans="1:8" ht="15" customHeight="1" x14ac:dyDescent="0.25">
      <c r="A19" s="58"/>
      <c r="B19" s="15" t="s">
        <v>760</v>
      </c>
      <c r="C19" s="59"/>
      <c r="D19" s="60"/>
      <c r="E19" s="42"/>
      <c r="F19" s="39"/>
      <c r="G19" s="39"/>
      <c r="H19" s="39"/>
    </row>
    <row r="20" spans="1:8" ht="15" customHeight="1" x14ac:dyDescent="0.25">
      <c r="A20" s="58">
        <v>43194</v>
      </c>
      <c r="B20" s="15" t="s">
        <v>651</v>
      </c>
      <c r="C20" s="59" t="s">
        <v>762</v>
      </c>
      <c r="D20" s="60">
        <v>180014453</v>
      </c>
      <c r="E20" s="42" t="s">
        <v>99</v>
      </c>
      <c r="F20" s="39">
        <v>1968000</v>
      </c>
      <c r="G20" s="39" t="s">
        <v>468</v>
      </c>
      <c r="H20" s="39">
        <v>24</v>
      </c>
    </row>
    <row r="21" spans="1:8" ht="15" customHeight="1" x14ac:dyDescent="0.25">
      <c r="A21" s="58"/>
      <c r="B21" s="15" t="s">
        <v>652</v>
      </c>
      <c r="C21" s="59"/>
      <c r="D21" s="60"/>
      <c r="E21" s="42"/>
      <c r="F21" s="39"/>
      <c r="G21" s="39"/>
      <c r="H21" s="39"/>
    </row>
    <row r="22" spans="1:8" ht="15" customHeight="1" x14ac:dyDescent="0.25">
      <c r="A22" s="58">
        <v>43194</v>
      </c>
      <c r="B22" s="15" t="s">
        <v>763</v>
      </c>
      <c r="C22" s="59" t="s">
        <v>765</v>
      </c>
      <c r="D22" s="60">
        <v>180014459</v>
      </c>
      <c r="E22" s="42" t="s">
        <v>315</v>
      </c>
      <c r="F22" s="39">
        <v>925800</v>
      </c>
      <c r="G22" s="39" t="s">
        <v>777</v>
      </c>
      <c r="H22" s="39">
        <v>12</v>
      </c>
    </row>
    <row r="23" spans="1:8" ht="15" customHeight="1" x14ac:dyDescent="0.25">
      <c r="A23" s="58"/>
      <c r="B23" s="15" t="s">
        <v>764</v>
      </c>
      <c r="C23" s="59"/>
      <c r="D23" s="60"/>
      <c r="E23" s="42"/>
      <c r="F23" s="39"/>
      <c r="G23" s="39"/>
      <c r="H23" s="39"/>
    </row>
    <row r="24" spans="1:8" ht="15" customHeight="1" x14ac:dyDescent="0.25">
      <c r="A24" s="58">
        <v>43195</v>
      </c>
      <c r="B24" s="15" t="s">
        <v>808</v>
      </c>
      <c r="C24" s="59" t="s">
        <v>810</v>
      </c>
      <c r="D24" s="60">
        <v>180014499</v>
      </c>
      <c r="E24" s="42" t="s">
        <v>168</v>
      </c>
      <c r="F24" s="39">
        <v>736200</v>
      </c>
      <c r="G24" s="39" t="s">
        <v>844</v>
      </c>
      <c r="H24" s="39">
        <v>36</v>
      </c>
    </row>
    <row r="25" spans="1:8" ht="15" customHeight="1" x14ac:dyDescent="0.25">
      <c r="A25" s="58"/>
      <c r="B25" s="15" t="s">
        <v>809</v>
      </c>
      <c r="C25" s="59"/>
      <c r="D25" s="60"/>
      <c r="E25" s="42"/>
      <c r="F25" s="39"/>
      <c r="G25" s="39"/>
      <c r="H25" s="39"/>
    </row>
    <row r="26" spans="1:8" ht="15" customHeight="1" x14ac:dyDescent="0.25">
      <c r="A26" s="58">
        <v>43195</v>
      </c>
      <c r="B26" s="15" t="s">
        <v>811</v>
      </c>
      <c r="C26" s="59" t="s">
        <v>813</v>
      </c>
      <c r="D26" s="60">
        <v>180014506</v>
      </c>
      <c r="E26" s="42" t="s">
        <v>829</v>
      </c>
      <c r="F26" s="39">
        <v>562600</v>
      </c>
      <c r="G26" s="39" t="s">
        <v>830</v>
      </c>
      <c r="H26" s="39">
        <v>16</v>
      </c>
    </row>
    <row r="27" spans="1:8" ht="15" customHeight="1" x14ac:dyDescent="0.25">
      <c r="A27" s="58"/>
      <c r="B27" s="15" t="s">
        <v>812</v>
      </c>
      <c r="C27" s="59"/>
      <c r="D27" s="60"/>
      <c r="E27" s="42"/>
      <c r="F27" s="39"/>
      <c r="G27" s="39"/>
      <c r="H27" s="39"/>
    </row>
    <row r="28" spans="1:8" ht="15" customHeight="1" x14ac:dyDescent="0.25">
      <c r="A28" s="58">
        <v>43195</v>
      </c>
      <c r="B28" s="15" t="s">
        <v>651</v>
      </c>
      <c r="C28" s="59" t="s">
        <v>814</v>
      </c>
      <c r="D28" s="60">
        <v>180014507</v>
      </c>
      <c r="E28" s="42" t="s">
        <v>99</v>
      </c>
      <c r="F28" s="39">
        <v>1928600</v>
      </c>
      <c r="G28" s="39" t="s">
        <v>834</v>
      </c>
      <c r="H28" s="39">
        <v>36</v>
      </c>
    </row>
    <row r="29" spans="1:8" ht="15" customHeight="1" x14ac:dyDescent="0.25">
      <c r="A29" s="58"/>
      <c r="B29" s="15" t="s">
        <v>652</v>
      </c>
      <c r="C29" s="59"/>
      <c r="D29" s="60"/>
      <c r="E29" s="42"/>
      <c r="F29" s="39"/>
      <c r="G29" s="39"/>
      <c r="H29" s="39"/>
    </row>
    <row r="30" spans="1:8" ht="15" customHeight="1" x14ac:dyDescent="0.25">
      <c r="A30" s="58">
        <v>43195</v>
      </c>
      <c r="B30" s="15" t="s">
        <v>815</v>
      </c>
      <c r="C30" s="59" t="s">
        <v>817</v>
      </c>
      <c r="D30" s="60">
        <v>180014487</v>
      </c>
      <c r="E30" s="42" t="s">
        <v>208</v>
      </c>
      <c r="F30" s="39">
        <v>1033700</v>
      </c>
      <c r="G30" s="39" t="s">
        <v>210</v>
      </c>
      <c r="H30" s="39">
        <v>22</v>
      </c>
    </row>
    <row r="31" spans="1:8" ht="15" customHeight="1" x14ac:dyDescent="0.25">
      <c r="A31" s="58"/>
      <c r="B31" s="15" t="s">
        <v>816</v>
      </c>
      <c r="C31" s="59"/>
      <c r="D31" s="60"/>
      <c r="E31" s="42"/>
      <c r="F31" s="39"/>
      <c r="G31" s="39"/>
      <c r="H31" s="39"/>
    </row>
    <row r="32" spans="1:8" ht="15" customHeight="1" x14ac:dyDescent="0.25">
      <c r="A32" s="58">
        <v>43195</v>
      </c>
      <c r="B32" s="15" t="s">
        <v>818</v>
      </c>
      <c r="C32" s="59" t="s">
        <v>820</v>
      </c>
      <c r="D32" s="60">
        <v>180014484</v>
      </c>
      <c r="E32" s="42" t="s">
        <v>849</v>
      </c>
      <c r="F32" s="39">
        <v>718200</v>
      </c>
      <c r="G32" s="39" t="s">
        <v>850</v>
      </c>
      <c r="H32" s="39">
        <v>12</v>
      </c>
    </row>
    <row r="33" spans="1:8" ht="15" customHeight="1" x14ac:dyDescent="0.25">
      <c r="A33" s="58"/>
      <c r="B33" s="15" t="s">
        <v>819</v>
      </c>
      <c r="C33" s="59"/>
      <c r="D33" s="60"/>
      <c r="E33" s="42"/>
      <c r="F33" s="39"/>
      <c r="G33" s="39"/>
      <c r="H33" s="39"/>
    </row>
    <row r="34" spans="1:8" ht="15" customHeight="1" x14ac:dyDescent="0.25">
      <c r="A34" s="58">
        <v>43195</v>
      </c>
      <c r="B34" s="15" t="s">
        <v>821</v>
      </c>
      <c r="C34" s="59" t="s">
        <v>823</v>
      </c>
      <c r="D34" s="60">
        <v>180014481</v>
      </c>
      <c r="E34" s="42" t="s">
        <v>846</v>
      </c>
      <c r="F34" s="39">
        <v>1497000</v>
      </c>
      <c r="G34" s="39" t="s">
        <v>847</v>
      </c>
      <c r="H34" s="39">
        <v>20</v>
      </c>
    </row>
    <row r="35" spans="1:8" ht="15" customHeight="1" x14ac:dyDescent="0.25">
      <c r="A35" s="58"/>
      <c r="B35" s="15" t="s">
        <v>822</v>
      </c>
      <c r="C35" s="59"/>
      <c r="D35" s="60"/>
      <c r="E35" s="42"/>
      <c r="F35" s="39"/>
      <c r="G35" s="39"/>
      <c r="H35" s="39"/>
    </row>
    <row r="36" spans="1:8" ht="15" customHeight="1" x14ac:dyDescent="0.25">
      <c r="A36" s="58">
        <v>43195</v>
      </c>
      <c r="B36" s="15" t="s">
        <v>824</v>
      </c>
      <c r="C36" s="59" t="s">
        <v>826</v>
      </c>
      <c r="D36" s="60">
        <v>180014480</v>
      </c>
      <c r="E36" s="42" t="s">
        <v>842</v>
      </c>
      <c r="F36" s="39">
        <v>1017600</v>
      </c>
      <c r="G36" s="39" t="s">
        <v>843</v>
      </c>
      <c r="H36" s="39">
        <v>16</v>
      </c>
    </row>
    <row r="37" spans="1:8" ht="15" customHeight="1" x14ac:dyDescent="0.25">
      <c r="A37" s="58"/>
      <c r="B37" s="15" t="s">
        <v>825</v>
      </c>
      <c r="C37" s="59"/>
      <c r="D37" s="60"/>
      <c r="E37" s="42"/>
      <c r="F37" s="39"/>
      <c r="G37" s="39"/>
      <c r="H37" s="39"/>
    </row>
    <row r="38" spans="1:8" ht="15" customHeight="1" x14ac:dyDescent="0.25">
      <c r="A38" s="58">
        <v>43195</v>
      </c>
      <c r="B38" s="15" t="s">
        <v>827</v>
      </c>
      <c r="C38" s="59" t="s">
        <v>828</v>
      </c>
      <c r="D38" s="60">
        <v>180014466</v>
      </c>
      <c r="E38" s="42" t="s">
        <v>55</v>
      </c>
      <c r="F38" s="39">
        <v>1610400</v>
      </c>
      <c r="G38" s="39" t="s">
        <v>38</v>
      </c>
      <c r="H38" s="39">
        <v>22</v>
      </c>
    </row>
    <row r="39" spans="1:8" ht="15" customHeight="1" x14ac:dyDescent="0.25">
      <c r="A39" s="58"/>
      <c r="B39" s="15" t="s">
        <v>822</v>
      </c>
      <c r="C39" s="59"/>
      <c r="D39" s="60"/>
      <c r="E39" s="42"/>
      <c r="F39" s="39"/>
      <c r="G39" s="39"/>
      <c r="H39" s="39"/>
    </row>
    <row r="40" spans="1:8" ht="15" customHeight="1" x14ac:dyDescent="0.25">
      <c r="A40" s="58">
        <v>43196</v>
      </c>
      <c r="B40" s="15" t="s">
        <v>827</v>
      </c>
      <c r="C40" s="59" t="s">
        <v>889</v>
      </c>
      <c r="D40" s="60">
        <v>180014514</v>
      </c>
      <c r="E40" s="42" t="s">
        <v>55</v>
      </c>
      <c r="F40" s="39">
        <v>1830000</v>
      </c>
      <c r="G40" s="60" t="s">
        <v>38</v>
      </c>
      <c r="H40" s="62">
        <v>25</v>
      </c>
    </row>
    <row r="41" spans="1:8" ht="15" customHeight="1" x14ac:dyDescent="0.25">
      <c r="A41" s="58"/>
      <c r="B41" s="15" t="s">
        <v>822</v>
      </c>
      <c r="C41" s="59"/>
      <c r="D41" s="60"/>
      <c r="E41" s="42"/>
      <c r="F41" s="39"/>
      <c r="G41" s="60"/>
      <c r="H41" s="62"/>
    </row>
    <row r="42" spans="1:8" ht="15" customHeight="1" x14ac:dyDescent="0.25">
      <c r="A42" s="58">
        <v>43196</v>
      </c>
      <c r="B42" s="15" t="s">
        <v>890</v>
      </c>
      <c r="C42" s="59" t="s">
        <v>892</v>
      </c>
      <c r="D42" s="60">
        <v>180014520</v>
      </c>
      <c r="E42" s="42" t="s">
        <v>74</v>
      </c>
      <c r="F42" s="39">
        <v>1736400</v>
      </c>
      <c r="G42" s="60" t="s">
        <v>913</v>
      </c>
      <c r="H42" s="62">
        <v>24</v>
      </c>
    </row>
    <row r="43" spans="1:8" ht="15" customHeight="1" x14ac:dyDescent="0.25">
      <c r="A43" s="58"/>
      <c r="B43" s="15" t="s">
        <v>891</v>
      </c>
      <c r="C43" s="59"/>
      <c r="D43" s="60"/>
      <c r="E43" s="42"/>
      <c r="F43" s="39"/>
      <c r="G43" s="60"/>
      <c r="H43" s="62"/>
    </row>
    <row r="44" spans="1:8" ht="15" customHeight="1" x14ac:dyDescent="0.25">
      <c r="A44" s="58">
        <v>43196</v>
      </c>
      <c r="B44" s="15" t="s">
        <v>893</v>
      </c>
      <c r="C44" s="59" t="s">
        <v>895</v>
      </c>
      <c r="D44" s="60">
        <v>180014532</v>
      </c>
      <c r="E44" s="42" t="s">
        <v>919</v>
      </c>
      <c r="F44" s="39">
        <v>643500</v>
      </c>
      <c r="G44" s="60" t="s">
        <v>920</v>
      </c>
      <c r="H44" s="62">
        <v>23</v>
      </c>
    </row>
    <row r="45" spans="1:8" ht="15" customHeight="1" x14ac:dyDescent="0.25">
      <c r="A45" s="58"/>
      <c r="B45" s="15" t="s">
        <v>894</v>
      </c>
      <c r="C45" s="59"/>
      <c r="D45" s="60"/>
      <c r="E45" s="42"/>
      <c r="F45" s="39"/>
      <c r="G45" s="60"/>
      <c r="H45" s="62"/>
    </row>
    <row r="46" spans="1:8" ht="15" customHeight="1" x14ac:dyDescent="0.25">
      <c r="A46" s="58">
        <v>43196</v>
      </c>
      <c r="B46" s="15" t="s">
        <v>896</v>
      </c>
      <c r="C46" s="59" t="s">
        <v>898</v>
      </c>
      <c r="D46" s="60">
        <v>180014521</v>
      </c>
      <c r="E46" s="42" t="s">
        <v>924</v>
      </c>
      <c r="F46" s="39">
        <v>1170450</v>
      </c>
      <c r="G46" s="60" t="s">
        <v>925</v>
      </c>
      <c r="H46" s="62">
        <v>17</v>
      </c>
    </row>
    <row r="47" spans="1:8" ht="15" customHeight="1" x14ac:dyDescent="0.25">
      <c r="A47" s="58"/>
      <c r="B47" s="15" t="s">
        <v>897</v>
      </c>
      <c r="C47" s="59"/>
      <c r="D47" s="60"/>
      <c r="E47" s="42"/>
      <c r="F47" s="39"/>
      <c r="G47" s="60"/>
      <c r="H47" s="62"/>
    </row>
    <row r="48" spans="1:8" ht="15" customHeight="1" x14ac:dyDescent="0.25">
      <c r="A48" s="58">
        <v>43196</v>
      </c>
      <c r="B48" s="15" t="s">
        <v>899</v>
      </c>
      <c r="C48" s="59" t="s">
        <v>901</v>
      </c>
      <c r="D48" s="60">
        <v>180014510</v>
      </c>
      <c r="E48" s="42" t="s">
        <v>51</v>
      </c>
      <c r="F48" s="39">
        <v>558500</v>
      </c>
      <c r="G48" s="60" t="s">
        <v>34</v>
      </c>
      <c r="H48" s="62">
        <v>10</v>
      </c>
    </row>
    <row r="49" spans="1:8" ht="15" customHeight="1" x14ac:dyDescent="0.25">
      <c r="A49" s="58"/>
      <c r="B49" s="15" t="s">
        <v>900</v>
      </c>
      <c r="C49" s="59"/>
      <c r="D49" s="60"/>
      <c r="E49" s="42"/>
      <c r="F49" s="39"/>
      <c r="G49" s="60"/>
      <c r="H49" s="62"/>
    </row>
    <row r="50" spans="1:8" ht="15" customHeight="1" x14ac:dyDescent="0.25">
      <c r="A50" s="58">
        <v>43197</v>
      </c>
      <c r="B50" s="15" t="s">
        <v>951</v>
      </c>
      <c r="C50" s="59" t="s">
        <v>953</v>
      </c>
      <c r="D50" s="60">
        <v>180014555</v>
      </c>
      <c r="E50" s="42" t="s">
        <v>977</v>
      </c>
      <c r="F50" s="61">
        <v>670200</v>
      </c>
      <c r="G50" s="60" t="s">
        <v>978</v>
      </c>
      <c r="H50" s="39">
        <v>12</v>
      </c>
    </row>
    <row r="51" spans="1:8" ht="15" customHeight="1" x14ac:dyDescent="0.25">
      <c r="A51" s="58"/>
      <c r="B51" s="15" t="s">
        <v>952</v>
      </c>
      <c r="C51" s="59"/>
      <c r="D51" s="60"/>
      <c r="E51" s="42"/>
      <c r="F51" s="61"/>
      <c r="G51" s="60"/>
      <c r="H51" s="39"/>
    </row>
    <row r="52" spans="1:8" ht="15" customHeight="1" x14ac:dyDescent="0.25">
      <c r="A52" s="58">
        <v>43197</v>
      </c>
      <c r="B52" s="15" t="s">
        <v>955</v>
      </c>
      <c r="C52" s="59" t="s">
        <v>957</v>
      </c>
      <c r="D52" s="60">
        <v>180014545</v>
      </c>
      <c r="E52" s="42" t="s">
        <v>287</v>
      </c>
      <c r="F52" s="61">
        <v>1269450</v>
      </c>
      <c r="G52" s="60" t="s">
        <v>288</v>
      </c>
      <c r="H52" s="39">
        <v>31</v>
      </c>
    </row>
    <row r="53" spans="1:8" ht="15" customHeight="1" x14ac:dyDescent="0.25">
      <c r="A53" s="58"/>
      <c r="B53" s="15" t="s">
        <v>956</v>
      </c>
      <c r="C53" s="59"/>
      <c r="D53" s="60"/>
      <c r="E53" s="42"/>
      <c r="F53" s="61"/>
      <c r="G53" s="60"/>
      <c r="H53" s="39"/>
    </row>
    <row r="54" spans="1:8" ht="15" customHeight="1" x14ac:dyDescent="0.25">
      <c r="A54" s="58">
        <v>43197</v>
      </c>
      <c r="B54" s="15" t="s">
        <v>959</v>
      </c>
      <c r="C54" s="59" t="s">
        <v>961</v>
      </c>
      <c r="D54" s="60">
        <v>1800145544</v>
      </c>
      <c r="E54" s="42" t="s">
        <v>147</v>
      </c>
      <c r="F54" s="61">
        <v>527550</v>
      </c>
      <c r="G54" s="60" t="s">
        <v>972</v>
      </c>
      <c r="H54" s="39">
        <v>9</v>
      </c>
    </row>
    <row r="55" spans="1:8" ht="15" customHeight="1" x14ac:dyDescent="0.25">
      <c r="A55" s="58"/>
      <c r="B55" s="15" t="s">
        <v>960</v>
      </c>
      <c r="C55" s="59"/>
      <c r="D55" s="60"/>
      <c r="E55" s="42"/>
      <c r="F55" s="61"/>
      <c r="G55" s="60"/>
      <c r="H55" s="39"/>
    </row>
    <row r="56" spans="1:8" ht="15" customHeight="1" x14ac:dyDescent="0.25">
      <c r="A56" s="58">
        <v>43197</v>
      </c>
      <c r="B56" s="15" t="s">
        <v>899</v>
      </c>
      <c r="C56" s="59" t="s">
        <v>901</v>
      </c>
      <c r="D56" s="60">
        <v>180014546</v>
      </c>
      <c r="E56" s="42" t="s">
        <v>51</v>
      </c>
      <c r="F56" s="61">
        <v>558500</v>
      </c>
      <c r="G56" s="60" t="s">
        <v>34</v>
      </c>
      <c r="H56" s="57">
        <v>10</v>
      </c>
    </row>
    <row r="57" spans="1:8" ht="15" customHeight="1" x14ac:dyDescent="0.25">
      <c r="A57" s="58"/>
      <c r="B57" s="15" t="s">
        <v>900</v>
      </c>
      <c r="C57" s="59"/>
      <c r="D57" s="60"/>
      <c r="E57" s="42"/>
      <c r="F57" s="61"/>
      <c r="G57" s="60"/>
      <c r="H57" s="57"/>
    </row>
    <row r="58" spans="1:8" ht="15" customHeight="1" x14ac:dyDescent="0.25">
      <c r="D58"/>
      <c r="E58"/>
      <c r="F58" s="32"/>
    </row>
  </sheetData>
  <mergeCells count="196">
    <mergeCell ref="G40:G41"/>
    <mergeCell ref="G42:G43"/>
    <mergeCell ref="G44:G45"/>
    <mergeCell ref="G46:G47"/>
    <mergeCell ref="G48:G49"/>
    <mergeCell ref="H40:H41"/>
    <mergeCell ref="H42:H43"/>
    <mergeCell ref="H44:H45"/>
    <mergeCell ref="H46:H47"/>
    <mergeCell ref="H48:H49"/>
    <mergeCell ref="D44:D45"/>
    <mergeCell ref="E44:E45"/>
    <mergeCell ref="F44:F45"/>
    <mergeCell ref="A46:A47"/>
    <mergeCell ref="D46:D47"/>
    <mergeCell ref="E46:E47"/>
    <mergeCell ref="F46:F47"/>
    <mergeCell ref="A40:A41"/>
    <mergeCell ref="D40:D41"/>
    <mergeCell ref="E40:E41"/>
    <mergeCell ref="F40:F41"/>
    <mergeCell ref="A42:A43"/>
    <mergeCell ref="D42:D43"/>
    <mergeCell ref="E42:E43"/>
    <mergeCell ref="F22:F23"/>
    <mergeCell ref="F20:F21"/>
    <mergeCell ref="F18:F19"/>
    <mergeCell ref="F16:F17"/>
    <mergeCell ref="A28:A29"/>
    <mergeCell ref="C28:C29"/>
    <mergeCell ref="D28:D29"/>
    <mergeCell ref="E28:E29"/>
    <mergeCell ref="A30:A31"/>
    <mergeCell ref="C30:C31"/>
    <mergeCell ref="D30:D31"/>
    <mergeCell ref="E30:E31"/>
    <mergeCell ref="A24:A25"/>
    <mergeCell ref="C24:C25"/>
    <mergeCell ref="D24:D25"/>
    <mergeCell ref="E24:E25"/>
    <mergeCell ref="A26:A27"/>
    <mergeCell ref="C26:C27"/>
    <mergeCell ref="D26:D27"/>
    <mergeCell ref="H18:H19"/>
    <mergeCell ref="G18:G19"/>
    <mergeCell ref="H16:H17"/>
    <mergeCell ref="G16:G17"/>
    <mergeCell ref="G22:G23"/>
    <mergeCell ref="H22:H23"/>
    <mergeCell ref="H20:H21"/>
    <mergeCell ref="G20:G21"/>
    <mergeCell ref="A16:A17"/>
    <mergeCell ref="C16:C17"/>
    <mergeCell ref="D16:D17"/>
    <mergeCell ref="E16:E17"/>
    <mergeCell ref="A18:A19"/>
    <mergeCell ref="C18:C19"/>
    <mergeCell ref="D18:D19"/>
    <mergeCell ref="E18:E19"/>
    <mergeCell ref="A20:A21"/>
    <mergeCell ref="C20:C21"/>
    <mergeCell ref="D20:D21"/>
    <mergeCell ref="E20:E21"/>
    <mergeCell ref="A22:A23"/>
    <mergeCell ref="C22:C23"/>
    <mergeCell ref="D22:D23"/>
    <mergeCell ref="E22:E23"/>
    <mergeCell ref="A10:A11"/>
    <mergeCell ref="C10:C11"/>
    <mergeCell ref="D10:D11"/>
    <mergeCell ref="E10:E11"/>
    <mergeCell ref="F2:F3"/>
    <mergeCell ref="G10:G11"/>
    <mergeCell ref="G8:G9"/>
    <mergeCell ref="G6:G7"/>
    <mergeCell ref="G4:G5"/>
    <mergeCell ref="F10:F11"/>
    <mergeCell ref="F8:F9"/>
    <mergeCell ref="F6:F7"/>
    <mergeCell ref="F4:F5"/>
    <mergeCell ref="G2:H2"/>
    <mergeCell ref="H10:H11"/>
    <mergeCell ref="H4:H5"/>
    <mergeCell ref="H6:H7"/>
    <mergeCell ref="H8:H9"/>
    <mergeCell ref="A2:A3"/>
    <mergeCell ref="B2:B3"/>
    <mergeCell ref="C2:C3"/>
    <mergeCell ref="D2:D3"/>
    <mergeCell ref="E2:E3"/>
    <mergeCell ref="A4:A5"/>
    <mergeCell ref="C4:C5"/>
    <mergeCell ref="D4:D5"/>
    <mergeCell ref="E4:E5"/>
    <mergeCell ref="A6:A7"/>
    <mergeCell ref="C6:C7"/>
    <mergeCell ref="D6:D7"/>
    <mergeCell ref="E6:E7"/>
    <mergeCell ref="A8:A9"/>
    <mergeCell ref="C8:C9"/>
    <mergeCell ref="D8:D9"/>
    <mergeCell ref="E8:E9"/>
    <mergeCell ref="A12:A13"/>
    <mergeCell ref="C12:C13"/>
    <mergeCell ref="A14:A15"/>
    <mergeCell ref="C14:C15"/>
    <mergeCell ref="H12:H13"/>
    <mergeCell ref="G12:G13"/>
    <mergeCell ref="F12:F13"/>
    <mergeCell ref="E12:E13"/>
    <mergeCell ref="D12:D13"/>
    <mergeCell ref="H14:H15"/>
    <mergeCell ref="G14:G15"/>
    <mergeCell ref="F14:F15"/>
    <mergeCell ref="E14:E15"/>
    <mergeCell ref="D14:D15"/>
    <mergeCell ref="E26:E27"/>
    <mergeCell ref="A36:A37"/>
    <mergeCell ref="C36:C37"/>
    <mergeCell ref="D36:D37"/>
    <mergeCell ref="E36:E37"/>
    <mergeCell ref="A38:A39"/>
    <mergeCell ref="C38:C39"/>
    <mergeCell ref="A32:A33"/>
    <mergeCell ref="C32:C33"/>
    <mergeCell ref="D32:D33"/>
    <mergeCell ref="E32:E33"/>
    <mergeCell ref="A34:A35"/>
    <mergeCell ref="C34:C35"/>
    <mergeCell ref="D38:D39"/>
    <mergeCell ref="E38:E39"/>
    <mergeCell ref="D34:D35"/>
    <mergeCell ref="E34:E35"/>
    <mergeCell ref="H24:H25"/>
    <mergeCell ref="G24:G25"/>
    <mergeCell ref="F24:F25"/>
    <mergeCell ref="H32:H33"/>
    <mergeCell ref="G32:G33"/>
    <mergeCell ref="F32:F33"/>
    <mergeCell ref="H30:H31"/>
    <mergeCell ref="G30:G31"/>
    <mergeCell ref="F30:F31"/>
    <mergeCell ref="F26:F27"/>
    <mergeCell ref="G26:G27"/>
    <mergeCell ref="H26:H27"/>
    <mergeCell ref="H28:H29"/>
    <mergeCell ref="G28:G29"/>
    <mergeCell ref="F28:F29"/>
    <mergeCell ref="A54:A55"/>
    <mergeCell ref="C54:C55"/>
    <mergeCell ref="D54:D55"/>
    <mergeCell ref="E54:E55"/>
    <mergeCell ref="F34:F35"/>
    <mergeCell ref="G34:G35"/>
    <mergeCell ref="H34:H35"/>
    <mergeCell ref="H38:H39"/>
    <mergeCell ref="G38:G39"/>
    <mergeCell ref="F38:F39"/>
    <mergeCell ref="F36:F37"/>
    <mergeCell ref="G36:G37"/>
    <mergeCell ref="H36:H37"/>
    <mergeCell ref="F42:F43"/>
    <mergeCell ref="A48:A49"/>
    <mergeCell ref="D48:D49"/>
    <mergeCell ref="E48:E49"/>
    <mergeCell ref="F48:F49"/>
    <mergeCell ref="C40:C41"/>
    <mergeCell ref="C42:C43"/>
    <mergeCell ref="C44:C45"/>
    <mergeCell ref="C46:C47"/>
    <mergeCell ref="C48:C49"/>
    <mergeCell ref="A44:A45"/>
    <mergeCell ref="H50:H51"/>
    <mergeCell ref="H52:H53"/>
    <mergeCell ref="H54:H55"/>
    <mergeCell ref="H56:H57"/>
    <mergeCell ref="A56:A57"/>
    <mergeCell ref="C56:C57"/>
    <mergeCell ref="D56:D57"/>
    <mergeCell ref="E56:E57"/>
    <mergeCell ref="F50:F51"/>
    <mergeCell ref="G50:G51"/>
    <mergeCell ref="F52:F53"/>
    <mergeCell ref="G52:G53"/>
    <mergeCell ref="F54:F55"/>
    <mergeCell ref="G54:G55"/>
    <mergeCell ref="F56:F57"/>
    <mergeCell ref="G56:G57"/>
    <mergeCell ref="A50:A51"/>
    <mergeCell ref="C50:C51"/>
    <mergeCell ref="D50:D51"/>
    <mergeCell ref="E50:E51"/>
    <mergeCell ref="A52:A53"/>
    <mergeCell ref="C52:C53"/>
    <mergeCell ref="D52:D53"/>
    <mergeCell ref="E52:E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2"/>
  <sheetViews>
    <sheetView workbookViewId="0">
      <selection activeCell="D4" sqref="D4:H12"/>
    </sheetView>
  </sheetViews>
  <sheetFormatPr defaultRowHeight="12" customHeight="1" x14ac:dyDescent="0.25"/>
  <sheetData>
    <row r="4" spans="3:8" ht="18" customHeight="1" x14ac:dyDescent="0.25">
      <c r="C4" s="63">
        <v>43197.638784722221</v>
      </c>
      <c r="D4" s="58">
        <v>43197</v>
      </c>
      <c r="E4" s="15" t="s">
        <v>951</v>
      </c>
      <c r="F4" s="59" t="s">
        <v>953</v>
      </c>
      <c r="G4" s="59" t="s">
        <v>781</v>
      </c>
      <c r="H4" s="59" t="s">
        <v>954</v>
      </c>
    </row>
    <row r="5" spans="3:8" ht="12" customHeight="1" x14ac:dyDescent="0.25">
      <c r="C5" s="63"/>
      <c r="D5" s="58"/>
      <c r="E5" s="15" t="s">
        <v>952</v>
      </c>
      <c r="F5" s="59"/>
      <c r="G5" s="59"/>
      <c r="H5" s="59"/>
    </row>
    <row r="6" spans="3:8" ht="18" customHeight="1" x14ac:dyDescent="0.25">
      <c r="C6" s="63">
        <v>43197.638935185183</v>
      </c>
      <c r="D6" s="58">
        <v>43197</v>
      </c>
      <c r="E6" s="15" t="s">
        <v>955</v>
      </c>
      <c r="F6" s="59" t="s">
        <v>957</v>
      </c>
      <c r="G6" s="59" t="s">
        <v>781</v>
      </c>
      <c r="H6" s="59" t="s">
        <v>958</v>
      </c>
    </row>
    <row r="7" spans="3:8" ht="12" customHeight="1" x14ac:dyDescent="0.25">
      <c r="C7" s="63"/>
      <c r="D7" s="58"/>
      <c r="E7" s="15" t="s">
        <v>956</v>
      </c>
      <c r="F7" s="59"/>
      <c r="G7" s="59"/>
      <c r="H7" s="59"/>
    </row>
    <row r="8" spans="3:8" ht="18" customHeight="1" x14ac:dyDescent="0.25">
      <c r="C8" s="63">
        <v>43197.638993055552</v>
      </c>
      <c r="D8" s="58">
        <v>43197</v>
      </c>
      <c r="E8" s="15" t="s">
        <v>959</v>
      </c>
      <c r="F8" s="59" t="s">
        <v>961</v>
      </c>
      <c r="G8" s="59" t="s">
        <v>781</v>
      </c>
      <c r="H8" s="59" t="s">
        <v>962</v>
      </c>
    </row>
    <row r="9" spans="3:8" ht="12" customHeight="1" x14ac:dyDescent="0.25">
      <c r="C9" s="63"/>
      <c r="D9" s="58"/>
      <c r="E9" s="15" t="s">
        <v>960</v>
      </c>
      <c r="F9" s="59"/>
      <c r="G9" s="59"/>
      <c r="H9" s="59"/>
    </row>
    <row r="10" spans="3:8" ht="18" customHeight="1" x14ac:dyDescent="0.25">
      <c r="C10" s="63">
        <v>43197.639004629629</v>
      </c>
      <c r="D10" s="58">
        <v>43197</v>
      </c>
      <c r="E10" s="15" t="s">
        <v>899</v>
      </c>
      <c r="F10" s="59" t="s">
        <v>901</v>
      </c>
      <c r="G10" s="59" t="s">
        <v>781</v>
      </c>
      <c r="H10" s="59" t="s">
        <v>963</v>
      </c>
    </row>
    <row r="11" spans="3:8" ht="12" customHeight="1" x14ac:dyDescent="0.25">
      <c r="C11" s="63"/>
      <c r="D11" s="58"/>
      <c r="E11" s="15" t="s">
        <v>900</v>
      </c>
      <c r="F11" s="59"/>
      <c r="G11" s="59"/>
      <c r="H11" s="59"/>
    </row>
    <row r="12" spans="3:8" ht="18" customHeight="1" x14ac:dyDescent="0.25"/>
  </sheetData>
  <mergeCells count="20">
    <mergeCell ref="C10:C11"/>
    <mergeCell ref="F10:F11"/>
    <mergeCell ref="C4:C5"/>
    <mergeCell ref="F4:F5"/>
    <mergeCell ref="C6:C7"/>
    <mergeCell ref="F6:F7"/>
    <mergeCell ref="C8:C9"/>
    <mergeCell ref="F8:F9"/>
    <mergeCell ref="D6:D7"/>
    <mergeCell ref="D10:D11"/>
    <mergeCell ref="G6:G7"/>
    <mergeCell ref="H6:H7"/>
    <mergeCell ref="D4:D5"/>
    <mergeCell ref="G4:G5"/>
    <mergeCell ref="H4:H5"/>
    <mergeCell ref="G10:G11"/>
    <mergeCell ref="H10:H11"/>
    <mergeCell ref="D8:D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Maret</vt:lpstr>
      <vt:lpstr>BRI-Apr</vt:lpstr>
      <vt:lpstr>Mandiri-Apr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2018-04-10T10:02:12Z</dcterms:modified>
</cp:coreProperties>
</file>