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7680"/>
  </bookViews>
  <sheets>
    <sheet name="Harga Jual BCL ALAS KAKI" sheetId="1" r:id="rId1"/>
    <sheet name="Sheet1" sheetId="2" r:id="rId2"/>
  </sheets>
  <definedNames>
    <definedName name="_xlnm._FilterDatabase" localSheetId="0" hidden="1">'Harga Jual BCL ALAS KAKI'!$A$4:$AA$523</definedName>
  </definedNames>
  <calcPr calcId="124519"/>
  <fileRecoveryPr autoRecover="0"/>
</workbook>
</file>

<file path=xl/calcChain.xml><?xml version="1.0" encoding="utf-8"?>
<calcChain xmlns="http://schemas.openxmlformats.org/spreadsheetml/2006/main">
  <c r="N327" i="1"/>
  <c r="M327" s="1"/>
  <c r="F327"/>
  <c r="D327"/>
  <c r="D201"/>
  <c r="F201"/>
  <c r="N201"/>
  <c r="M201" s="1"/>
  <c r="D206"/>
  <c r="F206"/>
  <c r="N206"/>
  <c r="M206" s="1"/>
  <c r="D210"/>
  <c r="F210"/>
  <c r="N210"/>
  <c r="M210" s="1"/>
  <c r="D211"/>
  <c r="F211"/>
  <c r="N211"/>
  <c r="M211" s="1"/>
  <c r="D214"/>
  <c r="F214"/>
  <c r="N214"/>
  <c r="M214" s="1"/>
  <c r="D215"/>
  <c r="F215"/>
  <c r="N215"/>
  <c r="M215" s="1"/>
  <c r="N77"/>
  <c r="N319"/>
  <c r="M319" s="1"/>
  <c r="O319" s="1"/>
  <c r="N114"/>
  <c r="M114" s="1"/>
  <c r="N153"/>
  <c r="M153" s="1"/>
  <c r="K153" s="1"/>
  <c r="N159"/>
  <c r="M159" s="1"/>
  <c r="K159" s="1"/>
  <c r="N10"/>
  <c r="M10" s="1"/>
  <c r="K10" s="1"/>
  <c r="N8"/>
  <c r="M8" s="1"/>
  <c r="N13"/>
  <c r="M13" s="1"/>
  <c r="N272"/>
  <c r="N294"/>
  <c r="N281"/>
  <c r="M281" s="1"/>
  <c r="K281" s="1"/>
  <c r="N190"/>
  <c r="M190" s="1"/>
  <c r="M272"/>
  <c r="K272" s="1"/>
  <c r="M294"/>
  <c r="O294" s="1"/>
  <c r="F190"/>
  <c r="F281"/>
  <c r="F294"/>
  <c r="F272"/>
  <c r="F13"/>
  <c r="F8"/>
  <c r="F10"/>
  <c r="F159"/>
  <c r="F153"/>
  <c r="F114"/>
  <c r="F319"/>
  <c r="D190"/>
  <c r="D281"/>
  <c r="D294"/>
  <c r="D272"/>
  <c r="D13"/>
  <c r="D8"/>
  <c r="D10"/>
  <c r="D159"/>
  <c r="D153"/>
  <c r="D114"/>
  <c r="D319"/>
  <c r="M77"/>
  <c r="O77" s="1"/>
  <c r="S77" s="1"/>
  <c r="T77" s="1"/>
  <c r="M172"/>
  <c r="O172" s="1"/>
  <c r="S172" s="1"/>
  <c r="T172" s="1"/>
  <c r="N141"/>
  <c r="M141" s="1"/>
  <c r="O141" s="1"/>
  <c r="S141" s="1"/>
  <c r="T141" s="1"/>
  <c r="N15"/>
  <c r="M15" s="1"/>
  <c r="K15" s="1"/>
  <c r="N73"/>
  <c r="M73" s="1"/>
  <c r="O73" s="1"/>
  <c r="S73" s="1"/>
  <c r="T73" s="1"/>
  <c r="N102"/>
  <c r="M102" s="1"/>
  <c r="O102" s="1"/>
  <c r="S102" s="1"/>
  <c r="T102" s="1"/>
  <c r="N9"/>
  <c r="M9" s="1"/>
  <c r="O9" s="1"/>
  <c r="S9" s="1"/>
  <c r="T9" s="1"/>
  <c r="N17"/>
  <c r="M17" s="1"/>
  <c r="K17" s="1"/>
  <c r="N401"/>
  <c r="M401" s="1"/>
  <c r="N400"/>
  <c r="M400" s="1"/>
  <c r="O400" s="1"/>
  <c r="S400" s="1"/>
  <c r="T400" s="1"/>
  <c r="N402"/>
  <c r="M402" s="1"/>
  <c r="O402" s="1"/>
  <c r="S402" s="1"/>
  <c r="T402" s="1"/>
  <c r="N32"/>
  <c r="M32" s="1"/>
  <c r="K32" s="1"/>
  <c r="N371"/>
  <c r="M371" s="1"/>
  <c r="O371" s="1"/>
  <c r="S371" s="1"/>
  <c r="T371" s="1"/>
  <c r="N139"/>
  <c r="M139" s="1"/>
  <c r="O139" s="1"/>
  <c r="S139" s="1"/>
  <c r="T139" s="1"/>
  <c r="N43"/>
  <c r="M43" s="1"/>
  <c r="K43" s="1"/>
  <c r="N55"/>
  <c r="M55" s="1"/>
  <c r="O55" s="1"/>
  <c r="S55" s="1"/>
  <c r="T55" s="1"/>
  <c r="N269"/>
  <c r="M269" s="1"/>
  <c r="O269" s="1"/>
  <c r="S269" s="1"/>
  <c r="T269" s="1"/>
  <c r="N226"/>
  <c r="M226" s="1"/>
  <c r="O226" s="1"/>
  <c r="S226" s="1"/>
  <c r="T226" s="1"/>
  <c r="N228"/>
  <c r="M228" s="1"/>
  <c r="K228" s="1"/>
  <c r="N276"/>
  <c r="M276" s="1"/>
  <c r="O276" s="1"/>
  <c r="S276" s="1"/>
  <c r="T276" s="1"/>
  <c r="N265"/>
  <c r="M265" s="1"/>
  <c r="O265" s="1"/>
  <c r="S265" s="1"/>
  <c r="T265" s="1"/>
  <c r="N300"/>
  <c r="M300" s="1"/>
  <c r="O300" s="1"/>
  <c r="S300" s="1"/>
  <c r="T300" s="1"/>
  <c r="N157"/>
  <c r="M157" s="1"/>
  <c r="K157" s="1"/>
  <c r="N147"/>
  <c r="M147" s="1"/>
  <c r="O147" s="1"/>
  <c r="S147" s="1"/>
  <c r="T147" s="1"/>
  <c r="N180"/>
  <c r="M180" s="1"/>
  <c r="O180" s="1"/>
  <c r="S180" s="1"/>
  <c r="T180" s="1"/>
  <c r="N182"/>
  <c r="M182" s="1"/>
  <c r="O182" s="1"/>
  <c r="S182" s="1"/>
  <c r="T182" s="1"/>
  <c r="N390"/>
  <c r="M390" s="1"/>
  <c r="K390" s="1"/>
  <c r="N261"/>
  <c r="M261" s="1"/>
  <c r="O261" s="1"/>
  <c r="S261" s="1"/>
  <c r="T261" s="1"/>
  <c r="N360"/>
  <c r="M360" s="1"/>
  <c r="O360" s="1"/>
  <c r="S360" s="1"/>
  <c r="T360" s="1"/>
  <c r="N358"/>
  <c r="M358" s="1"/>
  <c r="O358" s="1"/>
  <c r="S358" s="1"/>
  <c r="T358" s="1"/>
  <c r="N54"/>
  <c r="M54" s="1"/>
  <c r="K54" s="1"/>
  <c r="N28"/>
  <c r="M28" s="1"/>
  <c r="N26"/>
  <c r="M26" s="1"/>
  <c r="N189"/>
  <c r="M189" s="1"/>
  <c r="K189" s="1"/>
  <c r="N79"/>
  <c r="M79" s="1"/>
  <c r="O79" s="1"/>
  <c r="S79" s="1"/>
  <c r="T79" s="1"/>
  <c r="F79"/>
  <c r="F189"/>
  <c r="F77"/>
  <c r="F26"/>
  <c r="F28"/>
  <c r="F54"/>
  <c r="F358"/>
  <c r="F360"/>
  <c r="F261"/>
  <c r="F390"/>
  <c r="F182"/>
  <c r="F180"/>
  <c r="F147"/>
  <c r="F157"/>
  <c r="F300"/>
  <c r="F265"/>
  <c r="F276"/>
  <c r="F228"/>
  <c r="F226"/>
  <c r="F269"/>
  <c r="F55"/>
  <c r="F43"/>
  <c r="F139"/>
  <c r="F371"/>
  <c r="F172"/>
  <c r="F32"/>
  <c r="F402"/>
  <c r="F400"/>
  <c r="F401"/>
  <c r="F17"/>
  <c r="F9"/>
  <c r="F102"/>
  <c r="F73"/>
  <c r="F15"/>
  <c r="F141"/>
  <c r="D79"/>
  <c r="D189"/>
  <c r="D77"/>
  <c r="D26"/>
  <c r="D28"/>
  <c r="D54"/>
  <c r="D358"/>
  <c r="D360"/>
  <c r="D261"/>
  <c r="D390"/>
  <c r="D182"/>
  <c r="D180"/>
  <c r="D147"/>
  <c r="D157"/>
  <c r="D300"/>
  <c r="D265"/>
  <c r="D276"/>
  <c r="D228"/>
  <c r="D226"/>
  <c r="D269"/>
  <c r="D55"/>
  <c r="D43"/>
  <c r="D139"/>
  <c r="D371"/>
  <c r="D172"/>
  <c r="D32"/>
  <c r="D402"/>
  <c r="D400"/>
  <c r="D401"/>
  <c r="D17"/>
  <c r="D9"/>
  <c r="D102"/>
  <c r="D73"/>
  <c r="D15"/>
  <c r="D141"/>
  <c r="O327" l="1"/>
  <c r="S327" s="1"/>
  <c r="T327" s="1"/>
  <c r="K327"/>
  <c r="K294"/>
  <c r="O210"/>
  <c r="S210" s="1"/>
  <c r="T210" s="1"/>
  <c r="K210"/>
  <c r="K215"/>
  <c r="O215"/>
  <c r="S215" s="1"/>
  <c r="T215" s="1"/>
  <c r="K206"/>
  <c r="O206"/>
  <c r="S206" s="1"/>
  <c r="T206" s="1"/>
  <c r="K214"/>
  <c r="O214"/>
  <c r="S214" s="1"/>
  <c r="T214" s="1"/>
  <c r="K201"/>
  <c r="O201"/>
  <c r="S201" s="1"/>
  <c r="T201" s="1"/>
  <c r="K211"/>
  <c r="O211"/>
  <c r="S211" s="1"/>
  <c r="T211" s="1"/>
  <c r="O28"/>
  <c r="S28" s="1"/>
  <c r="T28" s="1"/>
  <c r="X28" s="1"/>
  <c r="K28"/>
  <c r="O26"/>
  <c r="S26" s="1"/>
  <c r="T26" s="1"/>
  <c r="U26" s="1"/>
  <c r="K26"/>
  <c r="K147"/>
  <c r="K180"/>
  <c r="O401"/>
  <c r="S401" s="1"/>
  <c r="T401" s="1"/>
  <c r="U401" s="1"/>
  <c r="K360"/>
  <c r="K269"/>
  <c r="K141"/>
  <c r="K265"/>
  <c r="K226"/>
  <c r="K182"/>
  <c r="K77"/>
  <c r="K402"/>
  <c r="K102"/>
  <c r="K371"/>
  <c r="K400"/>
  <c r="K401"/>
  <c r="K55"/>
  <c r="K73"/>
  <c r="K139"/>
  <c r="K276"/>
  <c r="K358"/>
  <c r="K79"/>
  <c r="K9"/>
  <c r="K172"/>
  <c r="K300"/>
  <c r="K261"/>
  <c r="K319"/>
  <c r="U371"/>
  <c r="X371"/>
  <c r="U360"/>
  <c r="X360"/>
  <c r="U73"/>
  <c r="X73"/>
  <c r="U172"/>
  <c r="X172"/>
  <c r="U276"/>
  <c r="X276"/>
  <c r="U28"/>
  <c r="U9"/>
  <c r="X9"/>
  <c r="U402"/>
  <c r="X402"/>
  <c r="U139"/>
  <c r="X139"/>
  <c r="U226"/>
  <c r="X226"/>
  <c r="U300"/>
  <c r="X300"/>
  <c r="U182"/>
  <c r="X182"/>
  <c r="U358"/>
  <c r="X358"/>
  <c r="U77"/>
  <c r="X77"/>
  <c r="U265"/>
  <c r="X265"/>
  <c r="U141"/>
  <c r="X141"/>
  <c r="U102"/>
  <c r="X102"/>
  <c r="U400"/>
  <c r="X400"/>
  <c r="U269"/>
  <c r="X269"/>
  <c r="U180"/>
  <c r="X180"/>
  <c r="X26"/>
  <c r="U55"/>
  <c r="X55"/>
  <c r="U147"/>
  <c r="X147"/>
  <c r="U261"/>
  <c r="X261"/>
  <c r="U79"/>
  <c r="X79"/>
  <c r="O15"/>
  <c r="S15" s="1"/>
  <c r="T15" s="1"/>
  <c r="O17"/>
  <c r="S17" s="1"/>
  <c r="T17" s="1"/>
  <c r="O32"/>
  <c r="S32" s="1"/>
  <c r="T32" s="1"/>
  <c r="O43"/>
  <c r="S43" s="1"/>
  <c r="T43" s="1"/>
  <c r="O228"/>
  <c r="S228" s="1"/>
  <c r="T228" s="1"/>
  <c r="O157"/>
  <c r="S157" s="1"/>
  <c r="T157" s="1"/>
  <c r="O390"/>
  <c r="S390" s="1"/>
  <c r="T390" s="1"/>
  <c r="O54"/>
  <c r="S54" s="1"/>
  <c r="T54" s="1"/>
  <c r="O189"/>
  <c r="S189" s="1"/>
  <c r="T189" s="1"/>
  <c r="O159"/>
  <c r="K8"/>
  <c r="O8"/>
  <c r="K114"/>
  <c r="O114"/>
  <c r="K190"/>
  <c r="O190"/>
  <c r="K13"/>
  <c r="O13"/>
  <c r="O10"/>
  <c r="O272"/>
  <c r="O153"/>
  <c r="O281"/>
  <c r="N242"/>
  <c r="N397"/>
  <c r="N246"/>
  <c r="N273"/>
  <c r="Z236"/>
  <c r="AA236" s="1"/>
  <c r="D236"/>
  <c r="Z297"/>
  <c r="AA297" s="1"/>
  <c r="D297"/>
  <c r="F297"/>
  <c r="D241"/>
  <c r="Z318"/>
  <c r="AA318" s="1"/>
  <c r="X327" l="1"/>
  <c r="U327"/>
  <c r="U210"/>
  <c r="Z210"/>
  <c r="AA210" s="1"/>
  <c r="X210"/>
  <c r="X201"/>
  <c r="U201"/>
  <c r="X206"/>
  <c r="U206"/>
  <c r="Z206"/>
  <c r="AA206" s="1"/>
  <c r="X211"/>
  <c r="U211"/>
  <c r="X214"/>
  <c r="U214"/>
  <c r="X215"/>
  <c r="U215"/>
  <c r="Z215"/>
  <c r="AA215" s="1"/>
  <c r="X401"/>
  <c r="X189"/>
  <c r="U189"/>
  <c r="X228"/>
  <c r="U228"/>
  <c r="X15"/>
  <c r="U15"/>
  <c r="W261"/>
  <c r="V261"/>
  <c r="W55"/>
  <c r="V55"/>
  <c r="V26"/>
  <c r="W26"/>
  <c r="V269"/>
  <c r="W269"/>
  <c r="V102"/>
  <c r="W102"/>
  <c r="V265"/>
  <c r="W265"/>
  <c r="W358"/>
  <c r="V358"/>
  <c r="W300"/>
  <c r="V300"/>
  <c r="W139"/>
  <c r="V139"/>
  <c r="W9"/>
  <c r="V9"/>
  <c r="W276"/>
  <c r="V276"/>
  <c r="W73"/>
  <c r="V73"/>
  <c r="V371"/>
  <c r="W371"/>
  <c r="X157"/>
  <c r="U157"/>
  <c r="X17"/>
  <c r="U17"/>
  <c r="X390"/>
  <c r="U390"/>
  <c r="X32"/>
  <c r="U32"/>
  <c r="W79"/>
  <c r="V79"/>
  <c r="W147"/>
  <c r="V147"/>
  <c r="W401"/>
  <c r="V401"/>
  <c r="V180"/>
  <c r="W180"/>
  <c r="V400"/>
  <c r="W400"/>
  <c r="W141"/>
  <c r="V141"/>
  <c r="W77"/>
  <c r="V77"/>
  <c r="W182"/>
  <c r="V182"/>
  <c r="W226"/>
  <c r="V226"/>
  <c r="W402"/>
  <c r="V402"/>
  <c r="W28"/>
  <c r="V28"/>
  <c r="W172"/>
  <c r="V172"/>
  <c r="V360"/>
  <c r="W360"/>
  <c r="X54"/>
  <c r="U54"/>
  <c r="X43"/>
  <c r="U43"/>
  <c r="N82"/>
  <c r="M82" s="1"/>
  <c r="O82" s="1"/>
  <c r="F236"/>
  <c r="N274"/>
  <c r="M274" s="1"/>
  <c r="N350"/>
  <c r="M350" s="1"/>
  <c r="K350" s="1"/>
  <c r="N285"/>
  <c r="M285" s="1"/>
  <c r="N345"/>
  <c r="N386"/>
  <c r="M386" s="1"/>
  <c r="N381"/>
  <c r="M381" s="1"/>
  <c r="K381" s="1"/>
  <c r="N341"/>
  <c r="M341" s="1"/>
  <c r="N347"/>
  <c r="M347" s="1"/>
  <c r="K347" s="1"/>
  <c r="N342"/>
  <c r="M342" s="1"/>
  <c r="N137"/>
  <c r="N85"/>
  <c r="M85" s="1"/>
  <c r="N101"/>
  <c r="M101" s="1"/>
  <c r="K101" s="1"/>
  <c r="N35"/>
  <c r="M35" s="1"/>
  <c r="N97"/>
  <c r="M97" s="1"/>
  <c r="K97" s="1"/>
  <c r="N263"/>
  <c r="M263" s="1"/>
  <c r="N295"/>
  <c r="M295" s="1"/>
  <c r="K295" s="1"/>
  <c r="N267"/>
  <c r="M267" s="1"/>
  <c r="N357"/>
  <c r="M357" s="1"/>
  <c r="K357" s="1"/>
  <c r="N247"/>
  <c r="M247" s="1"/>
  <c r="N154"/>
  <c r="N152"/>
  <c r="M152" s="1"/>
  <c r="N175"/>
  <c r="M175" s="1"/>
  <c r="K175" s="1"/>
  <c r="N171"/>
  <c r="M171" s="1"/>
  <c r="N169"/>
  <c r="M169" s="1"/>
  <c r="K169" s="1"/>
  <c r="N399"/>
  <c r="M399" s="1"/>
  <c r="N351"/>
  <c r="N355"/>
  <c r="M355" s="1"/>
  <c r="N6"/>
  <c r="M6" s="1"/>
  <c r="K6" s="1"/>
  <c r="N37"/>
  <c r="M37" s="1"/>
  <c r="N145"/>
  <c r="N149"/>
  <c r="M149" s="1"/>
  <c r="N151"/>
  <c r="M151" s="1"/>
  <c r="N299"/>
  <c r="M299" s="1"/>
  <c r="N283"/>
  <c r="M283" s="1"/>
  <c r="N66"/>
  <c r="N64"/>
  <c r="M64" s="1"/>
  <c r="N135"/>
  <c r="M135" s="1"/>
  <c r="N123"/>
  <c r="N310"/>
  <c r="M310" s="1"/>
  <c r="N322"/>
  <c r="M322" s="1"/>
  <c r="N326"/>
  <c r="M326" s="1"/>
  <c r="N166"/>
  <c r="M166" s="1"/>
  <c r="N185"/>
  <c r="N144"/>
  <c r="M144" s="1"/>
  <c r="N40"/>
  <c r="M40" s="1"/>
  <c r="N70"/>
  <c r="M70" s="1"/>
  <c r="N62"/>
  <c r="M62" s="1"/>
  <c r="N112"/>
  <c r="M112" s="1"/>
  <c r="N124"/>
  <c r="M124" s="1"/>
  <c r="N122"/>
  <c r="M122" s="1"/>
  <c r="N187"/>
  <c r="M187" s="1"/>
  <c r="N16"/>
  <c r="M16" s="1"/>
  <c r="N423"/>
  <c r="N420"/>
  <c r="M420" s="1"/>
  <c r="N424"/>
  <c r="N257"/>
  <c r="M257" s="1"/>
  <c r="N251"/>
  <c r="N253"/>
  <c r="M253" s="1"/>
  <c r="N239"/>
  <c r="M239" s="1"/>
  <c r="N289"/>
  <c r="M289" s="1"/>
  <c r="N222"/>
  <c r="N224"/>
  <c r="N260"/>
  <c r="M260" s="1"/>
  <c r="N179"/>
  <c r="M179" s="1"/>
  <c r="N374"/>
  <c r="N188"/>
  <c r="M188" s="1"/>
  <c r="N19"/>
  <c r="M19" s="1"/>
  <c r="N183"/>
  <c r="M183" s="1"/>
  <c r="N181"/>
  <c r="N440"/>
  <c r="M440" s="1"/>
  <c r="N186"/>
  <c r="M186" s="1"/>
  <c r="N140"/>
  <c r="M140" s="1"/>
  <c r="N143"/>
  <c r="M131"/>
  <c r="N317"/>
  <c r="M317" s="1"/>
  <c r="N321"/>
  <c r="M321" s="1"/>
  <c r="N312"/>
  <c r="N320"/>
  <c r="N230"/>
  <c r="M230" s="1"/>
  <c r="N413"/>
  <c r="M413" s="1"/>
  <c r="N414"/>
  <c r="N323"/>
  <c r="M323" s="1"/>
  <c r="N329"/>
  <c r="M329" s="1"/>
  <c r="N338"/>
  <c r="M338" s="1"/>
  <c r="N331"/>
  <c r="N335"/>
  <c r="M335" s="1"/>
  <c r="N20"/>
  <c r="M20" s="1"/>
  <c r="N48"/>
  <c r="M48" s="1"/>
  <c r="N57"/>
  <c r="N56"/>
  <c r="M56" s="1"/>
  <c r="N53"/>
  <c r="M53" s="1"/>
  <c r="N288"/>
  <c r="M288" s="1"/>
  <c r="K288" s="1"/>
  <c r="N293"/>
  <c r="N290"/>
  <c r="M290" s="1"/>
  <c r="N163"/>
  <c r="M163" s="1"/>
  <c r="N366"/>
  <c r="M366" s="1"/>
  <c r="N398"/>
  <c r="N394"/>
  <c r="N411"/>
  <c r="M411" s="1"/>
  <c r="N422"/>
  <c r="M422" s="1"/>
  <c r="N389"/>
  <c r="N380"/>
  <c r="M380" s="1"/>
  <c r="N346"/>
  <c r="M346" s="1"/>
  <c r="N348"/>
  <c r="M348" s="1"/>
  <c r="N343"/>
  <c r="N378"/>
  <c r="M378" s="1"/>
  <c r="N280"/>
  <c r="M280" s="1"/>
  <c r="N225"/>
  <c r="M225" s="1"/>
  <c r="N316"/>
  <c r="N318"/>
  <c r="M318" s="1"/>
  <c r="N407"/>
  <c r="M407" s="1"/>
  <c r="N410"/>
  <c r="M410" s="1"/>
  <c r="N75"/>
  <c r="N109"/>
  <c r="M109" s="1"/>
  <c r="N245"/>
  <c r="M245" s="1"/>
  <c r="N416"/>
  <c r="M416" s="1"/>
  <c r="N369"/>
  <c r="N270"/>
  <c r="M270" s="1"/>
  <c r="N232"/>
  <c r="M232" s="1"/>
  <c r="N340"/>
  <c r="M340" s="1"/>
  <c r="N138"/>
  <c r="N278"/>
  <c r="M278" s="1"/>
  <c r="N339"/>
  <c r="M339" s="1"/>
  <c r="N332"/>
  <c r="M332" s="1"/>
  <c r="N309"/>
  <c r="M309" s="1"/>
  <c r="N296"/>
  <c r="M296" s="1"/>
  <c r="N336"/>
  <c r="M336" s="1"/>
  <c r="N337"/>
  <c r="M337" s="1"/>
  <c r="N50"/>
  <c r="M50" s="1"/>
  <c r="N91"/>
  <c r="M91" s="1"/>
  <c r="N49"/>
  <c r="M49" s="1"/>
  <c r="N81"/>
  <c r="M81" s="1"/>
  <c r="N89"/>
  <c r="M89" s="1"/>
  <c r="N364"/>
  <c r="N403"/>
  <c r="M403" s="1"/>
  <c r="N12"/>
  <c r="M12" s="1"/>
  <c r="N7"/>
  <c r="M7" s="1"/>
  <c r="N5"/>
  <c r="M5" s="1"/>
  <c r="N192"/>
  <c r="M192" s="1"/>
  <c r="N191"/>
  <c r="M191" s="1"/>
  <c r="N68"/>
  <c r="M68" s="1"/>
  <c r="N193"/>
  <c r="M193" s="1"/>
  <c r="N116"/>
  <c r="M116" s="1"/>
  <c r="N104"/>
  <c r="M104" s="1"/>
  <c r="N110"/>
  <c r="M110" s="1"/>
  <c r="N118"/>
  <c r="M118" s="1"/>
  <c r="N119"/>
  <c r="M119" s="1"/>
  <c r="N130"/>
  <c r="M130" s="1"/>
  <c r="N136"/>
  <c r="M136" s="1"/>
  <c r="N127"/>
  <c r="M364"/>
  <c r="M138"/>
  <c r="M369"/>
  <c r="M75"/>
  <c r="M316"/>
  <c r="M343"/>
  <c r="M389"/>
  <c r="M394"/>
  <c r="M398"/>
  <c r="M293"/>
  <c r="M57"/>
  <c r="M331"/>
  <c r="M414"/>
  <c r="M320"/>
  <c r="M312"/>
  <c r="M143"/>
  <c r="M181"/>
  <c r="M374"/>
  <c r="M224"/>
  <c r="M222"/>
  <c r="M251"/>
  <c r="M424"/>
  <c r="M423"/>
  <c r="M185"/>
  <c r="M123"/>
  <c r="M66"/>
  <c r="M145"/>
  <c r="M351"/>
  <c r="K351" s="1"/>
  <c r="M154"/>
  <c r="K154" s="1"/>
  <c r="M137"/>
  <c r="K137" s="1"/>
  <c r="M345"/>
  <c r="K345" s="1"/>
  <c r="M273"/>
  <c r="K273" s="1"/>
  <c r="M242"/>
  <c r="M397"/>
  <c r="K397" s="1"/>
  <c r="M246"/>
  <c r="V327" l="1"/>
  <c r="W327"/>
  <c r="W201"/>
  <c r="V201"/>
  <c r="V210"/>
  <c r="W210"/>
  <c r="W215"/>
  <c r="V215"/>
  <c r="W211"/>
  <c r="V211"/>
  <c r="W206"/>
  <c r="V206"/>
  <c r="W214"/>
  <c r="V214"/>
  <c r="W43"/>
  <c r="V43"/>
  <c r="W390"/>
  <c r="V390"/>
  <c r="W157"/>
  <c r="V157"/>
  <c r="W15"/>
  <c r="V15"/>
  <c r="W189"/>
  <c r="V189"/>
  <c r="W54"/>
  <c r="V54"/>
  <c r="W32"/>
  <c r="V32"/>
  <c r="W17"/>
  <c r="V17"/>
  <c r="W228"/>
  <c r="V228"/>
  <c r="O137"/>
  <c r="O175"/>
  <c r="O397"/>
  <c r="O347"/>
  <c r="O154"/>
  <c r="K246"/>
  <c r="O246"/>
  <c r="K242"/>
  <c r="O242"/>
  <c r="K285"/>
  <c r="O285"/>
  <c r="K341"/>
  <c r="O341"/>
  <c r="K342"/>
  <c r="O342"/>
  <c r="K85"/>
  <c r="O85"/>
  <c r="K263"/>
  <c r="O263"/>
  <c r="K247"/>
  <c r="O247"/>
  <c r="K152"/>
  <c r="O152"/>
  <c r="K171"/>
  <c r="O171"/>
  <c r="K355"/>
  <c r="O355"/>
  <c r="K274"/>
  <c r="O274"/>
  <c r="K386"/>
  <c r="O386"/>
  <c r="K35"/>
  <c r="O35"/>
  <c r="K267"/>
  <c r="O267"/>
  <c r="K399"/>
  <c r="O399"/>
  <c r="K37"/>
  <c r="O37"/>
  <c r="O350"/>
  <c r="O345"/>
  <c r="O381"/>
  <c r="O101"/>
  <c r="O97"/>
  <c r="O295"/>
  <c r="O357"/>
  <c r="O351"/>
  <c r="O273"/>
  <c r="O169"/>
  <c r="O6"/>
  <c r="O145"/>
  <c r="K145"/>
  <c r="O151"/>
  <c r="K151"/>
  <c r="O283"/>
  <c r="K283"/>
  <c r="O64"/>
  <c r="K64"/>
  <c r="O123"/>
  <c r="K123"/>
  <c r="O322"/>
  <c r="K322"/>
  <c r="O166"/>
  <c r="K166"/>
  <c r="O144"/>
  <c r="K144"/>
  <c r="O70"/>
  <c r="K70"/>
  <c r="O112"/>
  <c r="K112"/>
  <c r="O122"/>
  <c r="K122"/>
  <c r="O16"/>
  <c r="K16"/>
  <c r="O423"/>
  <c r="K423"/>
  <c r="O424"/>
  <c r="K424"/>
  <c r="O251"/>
  <c r="K251"/>
  <c r="O239"/>
  <c r="K239"/>
  <c r="O222"/>
  <c r="K222"/>
  <c r="O260"/>
  <c r="K260"/>
  <c r="O374"/>
  <c r="K374"/>
  <c r="O19"/>
  <c r="K19"/>
  <c r="O181"/>
  <c r="K181"/>
  <c r="O440"/>
  <c r="K440"/>
  <c r="O140"/>
  <c r="K140"/>
  <c r="O143"/>
  <c r="K143"/>
  <c r="O317"/>
  <c r="K317"/>
  <c r="O312"/>
  <c r="K312"/>
  <c r="O230"/>
  <c r="K230"/>
  <c r="O414"/>
  <c r="K414"/>
  <c r="O329"/>
  <c r="K329"/>
  <c r="O331"/>
  <c r="K331"/>
  <c r="O20"/>
  <c r="K20"/>
  <c r="O57"/>
  <c r="K57"/>
  <c r="O53"/>
  <c r="K53"/>
  <c r="O293"/>
  <c r="K293"/>
  <c r="O163"/>
  <c r="K163"/>
  <c r="O398"/>
  <c r="K398"/>
  <c r="O411"/>
  <c r="K411"/>
  <c r="O389"/>
  <c r="K389"/>
  <c r="O346"/>
  <c r="K346"/>
  <c r="O343"/>
  <c r="K343"/>
  <c r="O280"/>
  <c r="K280"/>
  <c r="O316"/>
  <c r="K316"/>
  <c r="O407"/>
  <c r="K407"/>
  <c r="O75"/>
  <c r="K75"/>
  <c r="O245"/>
  <c r="K245"/>
  <c r="O369"/>
  <c r="K369"/>
  <c r="O232"/>
  <c r="K232"/>
  <c r="O138"/>
  <c r="K138"/>
  <c r="O339"/>
  <c r="K339"/>
  <c r="O309"/>
  <c r="K309"/>
  <c r="O336"/>
  <c r="K336"/>
  <c r="O50"/>
  <c r="K50"/>
  <c r="O49"/>
  <c r="K49"/>
  <c r="O89"/>
  <c r="K89"/>
  <c r="O403"/>
  <c r="K403"/>
  <c r="O7"/>
  <c r="K7"/>
  <c r="O192"/>
  <c r="K192"/>
  <c r="O68"/>
  <c r="K68"/>
  <c r="O116"/>
  <c r="K116"/>
  <c r="O110"/>
  <c r="K110"/>
  <c r="O119"/>
  <c r="K119"/>
  <c r="O136"/>
  <c r="K136"/>
  <c r="O149"/>
  <c r="K149"/>
  <c r="O299"/>
  <c r="K299"/>
  <c r="O66"/>
  <c r="K66"/>
  <c r="O135"/>
  <c r="K135"/>
  <c r="O310"/>
  <c r="K310"/>
  <c r="O326"/>
  <c r="K326"/>
  <c r="O185"/>
  <c r="K185"/>
  <c r="O40"/>
  <c r="K40"/>
  <c r="O62"/>
  <c r="K62"/>
  <c r="O124"/>
  <c r="K124"/>
  <c r="O187"/>
  <c r="K187"/>
  <c r="O420"/>
  <c r="K420"/>
  <c r="O257"/>
  <c r="K257"/>
  <c r="O253"/>
  <c r="K253"/>
  <c r="O289"/>
  <c r="K289"/>
  <c r="O224"/>
  <c r="K224"/>
  <c r="O179"/>
  <c r="K179"/>
  <c r="O188"/>
  <c r="K188"/>
  <c r="O183"/>
  <c r="K183"/>
  <c r="O186"/>
  <c r="K186"/>
  <c r="O131"/>
  <c r="K131"/>
  <c r="O321"/>
  <c r="K321"/>
  <c r="O320"/>
  <c r="K320"/>
  <c r="O413"/>
  <c r="K413"/>
  <c r="O323"/>
  <c r="K323"/>
  <c r="O338"/>
  <c r="K338"/>
  <c r="O335"/>
  <c r="K335"/>
  <c r="O48"/>
  <c r="K48"/>
  <c r="O56"/>
  <c r="K56"/>
  <c r="O288"/>
  <c r="O290"/>
  <c r="K290"/>
  <c r="O366"/>
  <c r="K366"/>
  <c r="O394"/>
  <c r="K394"/>
  <c r="O422"/>
  <c r="K422"/>
  <c r="O380"/>
  <c r="K380"/>
  <c r="O348"/>
  <c r="K348"/>
  <c r="O378"/>
  <c r="K378"/>
  <c r="O225"/>
  <c r="K225"/>
  <c r="O318"/>
  <c r="K318"/>
  <c r="O410"/>
  <c r="K410"/>
  <c r="O109"/>
  <c r="K109"/>
  <c r="O416"/>
  <c r="K416"/>
  <c r="O270"/>
  <c r="K270"/>
  <c r="O340"/>
  <c r="K340"/>
  <c r="O278"/>
  <c r="K278"/>
  <c r="O332"/>
  <c r="K332"/>
  <c r="O296"/>
  <c r="K296"/>
  <c r="O337"/>
  <c r="K337"/>
  <c r="O91"/>
  <c r="K91"/>
  <c r="O81"/>
  <c r="K81"/>
  <c r="O364"/>
  <c r="K364"/>
  <c r="O12"/>
  <c r="K12"/>
  <c r="O5"/>
  <c r="K5"/>
  <c r="O191"/>
  <c r="K191"/>
  <c r="O193"/>
  <c r="K193"/>
  <c r="O104"/>
  <c r="K104"/>
  <c r="O118"/>
  <c r="K118"/>
  <c r="O130"/>
  <c r="K130"/>
  <c r="K82"/>
  <c r="F318"/>
  <c r="D318"/>
  <c r="F154"/>
  <c r="D154"/>
  <c r="D144"/>
  <c r="F144"/>
  <c r="F283"/>
  <c r="D322"/>
  <c r="F322"/>
  <c r="S144" l="1"/>
  <c r="T144" s="1"/>
  <c r="Z144" s="1"/>
  <c r="AA144" s="1"/>
  <c r="S322"/>
  <c r="T322" s="1"/>
  <c r="Z322" s="1"/>
  <c r="AA322" s="1"/>
  <c r="X144" l="1"/>
  <c r="U144"/>
  <c r="W144" s="1"/>
  <c r="X322"/>
  <c r="U322"/>
  <c r="F19"/>
  <c r="D19"/>
  <c r="V144" l="1"/>
  <c r="W322"/>
  <c r="V322"/>
  <c r="F40"/>
  <c r="D40"/>
  <c r="F49"/>
  <c r="F81"/>
  <c r="D81"/>
  <c r="D49"/>
  <c r="M127"/>
  <c r="N519" l="1"/>
  <c r="J519"/>
  <c r="F136" l="1"/>
  <c r="F130"/>
  <c r="F119"/>
  <c r="F407"/>
  <c r="F110"/>
  <c r="F104"/>
  <c r="F116"/>
  <c r="F193"/>
  <c r="F68"/>
  <c r="F191"/>
  <c r="F192"/>
  <c r="F5"/>
  <c r="F7"/>
  <c r="F12"/>
  <c r="F403"/>
  <c r="F364"/>
  <c r="F89"/>
  <c r="F91"/>
  <c r="F50"/>
  <c r="F337"/>
  <c r="F336"/>
  <c r="F296"/>
  <c r="F309"/>
  <c r="F332"/>
  <c r="F339"/>
  <c r="F278"/>
  <c r="F138"/>
  <c r="F340"/>
  <c r="F232"/>
  <c r="F270"/>
  <c r="F369"/>
  <c r="F416"/>
  <c r="F245"/>
  <c r="F109"/>
  <c r="F75"/>
  <c r="F410"/>
  <c r="F118"/>
  <c r="F316"/>
  <c r="F225"/>
  <c r="F280"/>
  <c r="F378"/>
  <c r="F343"/>
  <c r="F348"/>
  <c r="F346"/>
  <c r="F380"/>
  <c r="F389"/>
  <c r="F422"/>
  <c r="F411"/>
  <c r="F394"/>
  <c r="F398"/>
  <c r="F366"/>
  <c r="F163"/>
  <c r="F290"/>
  <c r="F293"/>
  <c r="F288"/>
  <c r="F53"/>
  <c r="F56"/>
  <c r="F57"/>
  <c r="F48"/>
  <c r="F20"/>
  <c r="F335"/>
  <c r="F331"/>
  <c r="F338"/>
  <c r="F329"/>
  <c r="F323"/>
  <c r="F414"/>
  <c r="F413"/>
  <c r="F230"/>
  <c r="F320"/>
  <c r="F312"/>
  <c r="F321"/>
  <c r="F317"/>
  <c r="F131"/>
  <c r="F143"/>
  <c r="F140"/>
  <c r="F186"/>
  <c r="F440"/>
  <c r="F181"/>
  <c r="F374"/>
  <c r="F179"/>
  <c r="F188"/>
  <c r="F260"/>
  <c r="F224"/>
  <c r="F183"/>
  <c r="F222"/>
  <c r="F289"/>
  <c r="F239"/>
  <c r="F253"/>
  <c r="F251"/>
  <c r="F257"/>
  <c r="F424"/>
  <c r="F420"/>
  <c r="F423"/>
  <c r="F16"/>
  <c r="F187"/>
  <c r="F122"/>
  <c r="F124"/>
  <c r="F112"/>
  <c r="F62"/>
  <c r="F70"/>
  <c r="F185"/>
  <c r="F166"/>
  <c r="F326"/>
  <c r="F310"/>
  <c r="F123"/>
  <c r="F135"/>
  <c r="F64"/>
  <c r="F66"/>
  <c r="F299"/>
  <c r="F151"/>
  <c r="F149"/>
  <c r="F145"/>
  <c r="F82"/>
  <c r="F37"/>
  <c r="F6"/>
  <c r="F355"/>
  <c r="F351"/>
  <c r="F399"/>
  <c r="F169"/>
  <c r="F171"/>
  <c r="F175"/>
  <c r="F152"/>
  <c r="F247"/>
  <c r="F357"/>
  <c r="F267"/>
  <c r="F295"/>
  <c r="F263"/>
  <c r="F97"/>
  <c r="F35"/>
  <c r="F101"/>
  <c r="F85"/>
  <c r="F137"/>
  <c r="F342"/>
  <c r="F347"/>
  <c r="F341"/>
  <c r="F381"/>
  <c r="F386"/>
  <c r="F345"/>
  <c r="F285"/>
  <c r="F350"/>
  <c r="F274"/>
  <c r="F273"/>
  <c r="F242"/>
  <c r="F397"/>
  <c r="F246"/>
  <c r="F127"/>
  <c r="D136"/>
  <c r="D130"/>
  <c r="D119"/>
  <c r="D407"/>
  <c r="D110"/>
  <c r="D104"/>
  <c r="D116"/>
  <c r="D193"/>
  <c r="D68"/>
  <c r="D191"/>
  <c r="D192"/>
  <c r="D5"/>
  <c r="D7"/>
  <c r="D12"/>
  <c r="D403"/>
  <c r="D364"/>
  <c r="D89"/>
  <c r="D91"/>
  <c r="D50"/>
  <c r="D337"/>
  <c r="D336"/>
  <c r="D296"/>
  <c r="D309"/>
  <c r="D332"/>
  <c r="D339"/>
  <c r="D278"/>
  <c r="D138"/>
  <c r="D340"/>
  <c r="D232"/>
  <c r="D270"/>
  <c r="D369"/>
  <c r="D416"/>
  <c r="D245"/>
  <c r="D109"/>
  <c r="D75"/>
  <c r="D410"/>
  <c r="D118"/>
  <c r="D316"/>
  <c r="D225"/>
  <c r="D280"/>
  <c r="D378"/>
  <c r="D343"/>
  <c r="D348"/>
  <c r="D346"/>
  <c r="D380"/>
  <c r="D389"/>
  <c r="D422"/>
  <c r="D411"/>
  <c r="D394"/>
  <c r="D398"/>
  <c r="D366"/>
  <c r="D163"/>
  <c r="D290"/>
  <c r="D293"/>
  <c r="D288"/>
  <c r="D53"/>
  <c r="D56"/>
  <c r="D57"/>
  <c r="D48"/>
  <c r="D20"/>
  <c r="D335"/>
  <c r="D331"/>
  <c r="D338"/>
  <c r="D329"/>
  <c r="D323"/>
  <c r="D414"/>
  <c r="D413"/>
  <c r="D230"/>
  <c r="D320"/>
  <c r="D312"/>
  <c r="D321"/>
  <c r="D317"/>
  <c r="D131"/>
  <c r="D143"/>
  <c r="D140"/>
  <c r="D186"/>
  <c r="D440"/>
  <c r="D181"/>
  <c r="D374"/>
  <c r="D179"/>
  <c r="D188"/>
  <c r="D260"/>
  <c r="D224"/>
  <c r="D183"/>
  <c r="D222"/>
  <c r="D289"/>
  <c r="D239"/>
  <c r="D253"/>
  <c r="D251"/>
  <c r="D257"/>
  <c r="D424"/>
  <c r="D420"/>
  <c r="D423"/>
  <c r="D16"/>
  <c r="D187"/>
  <c r="D122"/>
  <c r="D124"/>
  <c r="D112"/>
  <c r="D62"/>
  <c r="D70"/>
  <c r="D185"/>
  <c r="D166"/>
  <c r="D326"/>
  <c r="D310"/>
  <c r="D123"/>
  <c r="D135"/>
  <c r="D64"/>
  <c r="D66"/>
  <c r="D283"/>
  <c r="D299"/>
  <c r="D151"/>
  <c r="D149"/>
  <c r="D145"/>
  <c r="D82"/>
  <c r="D37"/>
  <c r="D6"/>
  <c r="D355"/>
  <c r="D351"/>
  <c r="D399"/>
  <c r="D169"/>
  <c r="D171"/>
  <c r="D175"/>
  <c r="D152"/>
  <c r="D247"/>
  <c r="D357"/>
  <c r="D267"/>
  <c r="D295"/>
  <c r="D263"/>
  <c r="D97"/>
  <c r="D35"/>
  <c r="D101"/>
  <c r="D85"/>
  <c r="D137"/>
  <c r="D342"/>
  <c r="D347"/>
  <c r="D341"/>
  <c r="D381"/>
  <c r="D386"/>
  <c r="D345"/>
  <c r="D285"/>
  <c r="D350"/>
  <c r="D274"/>
  <c r="D273"/>
  <c r="D242"/>
  <c r="D397"/>
  <c r="D246"/>
  <c r="D127"/>
  <c r="F4" l="1"/>
  <c r="S246"/>
  <c r="T246" s="1"/>
  <c r="Z246" s="1"/>
  <c r="AA246" s="1"/>
  <c r="S285"/>
  <c r="T285" s="1"/>
  <c r="S345"/>
  <c r="T345" s="1"/>
  <c r="S381"/>
  <c r="T381" s="1"/>
  <c r="Z381" s="1"/>
  <c r="AA381" s="1"/>
  <c r="S341"/>
  <c r="T341" s="1"/>
  <c r="S347"/>
  <c r="T347" s="1"/>
  <c r="X347" s="1"/>
  <c r="S342"/>
  <c r="T342" s="1"/>
  <c r="S101"/>
  <c r="T101" s="1"/>
  <c r="X101" s="1"/>
  <c r="S35"/>
  <c r="T35" s="1"/>
  <c r="S85"/>
  <c r="T85" s="1"/>
  <c r="X85" s="1"/>
  <c r="S137"/>
  <c r="T137" s="1"/>
  <c r="X137" s="1"/>
  <c r="S171"/>
  <c r="T171" s="1"/>
  <c r="X171" s="1"/>
  <c r="S151"/>
  <c r="T151" s="1"/>
  <c r="S299"/>
  <c r="T299" s="1"/>
  <c r="S283"/>
  <c r="T283" s="1"/>
  <c r="S66"/>
  <c r="T66" s="1"/>
  <c r="S64"/>
  <c r="T64" s="1"/>
  <c r="X64" s="1"/>
  <c r="S135"/>
  <c r="T135" s="1"/>
  <c r="X135" s="1"/>
  <c r="S420"/>
  <c r="T420" s="1"/>
  <c r="X420" s="1"/>
  <c r="S289"/>
  <c r="T289" s="1"/>
  <c r="X289" s="1"/>
  <c r="S222"/>
  <c r="T222" s="1"/>
  <c r="X222" s="1"/>
  <c r="S224"/>
  <c r="T224" s="1"/>
  <c r="X224" s="1"/>
  <c r="S260"/>
  <c r="T260" s="1"/>
  <c r="X260" s="1"/>
  <c r="S188"/>
  <c r="T188" s="1"/>
  <c r="X188" s="1"/>
  <c r="S179"/>
  <c r="T179" s="1"/>
  <c r="X179" s="1"/>
  <c r="S374"/>
  <c r="T374" s="1"/>
  <c r="S181"/>
  <c r="T181" s="1"/>
  <c r="S440"/>
  <c r="T440" s="1"/>
  <c r="S186"/>
  <c r="T186" s="1"/>
  <c r="S140"/>
  <c r="T140" s="1"/>
  <c r="X140" s="1"/>
  <c r="S143"/>
  <c r="T143" s="1"/>
  <c r="X143" s="1"/>
  <c r="S131"/>
  <c r="T131" s="1"/>
  <c r="X131" s="1"/>
  <c r="S230"/>
  <c r="T230" s="1"/>
  <c r="S414"/>
  <c r="T414" s="1"/>
  <c r="X414" s="1"/>
  <c r="S323"/>
  <c r="T323" s="1"/>
  <c r="S329"/>
  <c r="T329" s="1"/>
  <c r="X329" s="1"/>
  <c r="S338"/>
  <c r="T338" s="1"/>
  <c r="X338" s="1"/>
  <c r="S331"/>
  <c r="T331" s="1"/>
  <c r="X331" s="1"/>
  <c r="S335"/>
  <c r="T335" s="1"/>
  <c r="S232"/>
  <c r="T232" s="1"/>
  <c r="Z232" s="1"/>
  <c r="AA232" s="1"/>
  <c r="S336"/>
  <c r="T336" s="1"/>
  <c r="S337"/>
  <c r="T337" s="1"/>
  <c r="S407"/>
  <c r="T407" s="1"/>
  <c r="X407" s="1"/>
  <c r="X337" l="1"/>
  <c r="Z337"/>
  <c r="AA337" s="1"/>
  <c r="X335"/>
  <c r="Z335"/>
  <c r="AA335" s="1"/>
  <c r="X230"/>
  <c r="Z230"/>
  <c r="AA230" s="1"/>
  <c r="X186"/>
  <c r="Z186"/>
  <c r="AA186" s="1"/>
  <c r="X440"/>
  <c r="Z440"/>
  <c r="AA440" s="1"/>
  <c r="X341"/>
  <c r="Z341"/>
  <c r="AA341" s="1"/>
  <c r="X151"/>
  <c r="X232"/>
  <c r="X374"/>
  <c r="X299"/>
  <c r="X345"/>
  <c r="X336"/>
  <c r="X283"/>
  <c r="X35"/>
  <c r="X246"/>
  <c r="X342"/>
  <c r="X181"/>
  <c r="X66"/>
  <c r="X323"/>
  <c r="U381"/>
  <c r="X381"/>
  <c r="U407"/>
  <c r="W407" s="1"/>
  <c r="U336"/>
  <c r="W336" s="1"/>
  <c r="S296"/>
  <c r="T296" s="1"/>
  <c r="S332"/>
  <c r="T332" s="1"/>
  <c r="X332" s="1"/>
  <c r="S278"/>
  <c r="T278" s="1"/>
  <c r="X278" s="1"/>
  <c r="S340"/>
  <c r="T340" s="1"/>
  <c r="S280"/>
  <c r="T280" s="1"/>
  <c r="S378"/>
  <c r="T378" s="1"/>
  <c r="X378" s="1"/>
  <c r="S343"/>
  <c r="S380"/>
  <c r="T380" s="1"/>
  <c r="X380" s="1"/>
  <c r="S422"/>
  <c r="T422" s="1"/>
  <c r="X422" s="1"/>
  <c r="S394"/>
  <c r="T394" s="1"/>
  <c r="X394" s="1"/>
  <c r="U331"/>
  <c r="W331" s="1"/>
  <c r="U230"/>
  <c r="W230" s="1"/>
  <c r="U181"/>
  <c r="W181" s="1"/>
  <c r="U260"/>
  <c r="W260" s="1"/>
  <c r="U420"/>
  <c r="W420" s="1"/>
  <c r="U135"/>
  <c r="W135" s="1"/>
  <c r="U64"/>
  <c r="W64" s="1"/>
  <c r="U151"/>
  <c r="W151" s="1"/>
  <c r="U171"/>
  <c r="W171" s="1"/>
  <c r="U35"/>
  <c r="W35" s="1"/>
  <c r="U246"/>
  <c r="W246" s="1"/>
  <c r="S339"/>
  <c r="T339" s="1"/>
  <c r="U337"/>
  <c r="W337" s="1"/>
  <c r="S50"/>
  <c r="T50" s="1"/>
  <c r="X50" s="1"/>
  <c r="S138"/>
  <c r="T138" s="1"/>
  <c r="U232"/>
  <c r="W232" s="1"/>
  <c r="S225"/>
  <c r="T225" s="1"/>
  <c r="X225" s="1"/>
  <c r="S316"/>
  <c r="T316" s="1"/>
  <c r="X316" s="1"/>
  <c r="S348"/>
  <c r="T348" s="1"/>
  <c r="S389"/>
  <c r="T389" s="1"/>
  <c r="S411"/>
  <c r="T411" s="1"/>
  <c r="X411" s="1"/>
  <c r="U335"/>
  <c r="W335" s="1"/>
  <c r="U329"/>
  <c r="W329" s="1"/>
  <c r="U323"/>
  <c r="W323" s="1"/>
  <c r="U414"/>
  <c r="W414" s="1"/>
  <c r="U131"/>
  <c r="W131" s="1"/>
  <c r="U140"/>
  <c r="W140" s="1"/>
  <c r="U374"/>
  <c r="W374" s="1"/>
  <c r="U224"/>
  <c r="W224" s="1"/>
  <c r="U222"/>
  <c r="W222" s="1"/>
  <c r="U299"/>
  <c r="W299" s="1"/>
  <c r="U341"/>
  <c r="W341" s="1"/>
  <c r="U285"/>
  <c r="W285" s="1"/>
  <c r="S136"/>
  <c r="T136" s="1"/>
  <c r="Z136" s="1"/>
  <c r="AA136" s="1"/>
  <c r="S130"/>
  <c r="T130" s="1"/>
  <c r="X130" s="1"/>
  <c r="S110"/>
  <c r="T110" s="1"/>
  <c r="S116"/>
  <c r="T116" s="1"/>
  <c r="X116" s="1"/>
  <c r="S191"/>
  <c r="T191" s="1"/>
  <c r="X191" s="1"/>
  <c r="S7"/>
  <c r="T7" s="1"/>
  <c r="X7" s="1"/>
  <c r="S369"/>
  <c r="T369" s="1"/>
  <c r="X369" s="1"/>
  <c r="S416"/>
  <c r="T416" s="1"/>
  <c r="S245"/>
  <c r="T245" s="1"/>
  <c r="S75"/>
  <c r="T75" s="1"/>
  <c r="S109"/>
  <c r="T109" s="1"/>
  <c r="Z109" s="1"/>
  <c r="AA109" s="1"/>
  <c r="S410"/>
  <c r="T410" s="1"/>
  <c r="S118"/>
  <c r="T118" s="1"/>
  <c r="S346"/>
  <c r="T346" s="1"/>
  <c r="S398"/>
  <c r="T398" s="1"/>
  <c r="S366"/>
  <c r="T366" s="1"/>
  <c r="S163"/>
  <c r="T163" s="1"/>
  <c r="X163" s="1"/>
  <c r="S290"/>
  <c r="T290" s="1"/>
  <c r="X290" s="1"/>
  <c r="S293"/>
  <c r="S288"/>
  <c r="T288" s="1"/>
  <c r="S53"/>
  <c r="T53" s="1"/>
  <c r="X53" s="1"/>
  <c r="S56"/>
  <c r="T56" s="1"/>
  <c r="S57"/>
  <c r="T57" s="1"/>
  <c r="X57" s="1"/>
  <c r="S48"/>
  <c r="T48" s="1"/>
  <c r="X48" s="1"/>
  <c r="S20"/>
  <c r="T20" s="1"/>
  <c r="S312"/>
  <c r="T312" s="1"/>
  <c r="X312" s="1"/>
  <c r="S321"/>
  <c r="T321" s="1"/>
  <c r="X321" s="1"/>
  <c r="S253"/>
  <c r="T253" s="1"/>
  <c r="X253" s="1"/>
  <c r="S423"/>
  <c r="T423" s="1"/>
  <c r="S16"/>
  <c r="T16" s="1"/>
  <c r="X16" s="1"/>
  <c r="S187"/>
  <c r="T187" s="1"/>
  <c r="X187" s="1"/>
  <c r="S62"/>
  <c r="T62" s="1"/>
  <c r="S351"/>
  <c r="T351" s="1"/>
  <c r="S169"/>
  <c r="T169" s="1"/>
  <c r="X169" s="1"/>
  <c r="S295"/>
  <c r="T295" s="1"/>
  <c r="X295" s="1"/>
  <c r="S263"/>
  <c r="T263" s="1"/>
  <c r="S97"/>
  <c r="T97" s="1"/>
  <c r="X97" s="1"/>
  <c r="U345"/>
  <c r="W345" s="1"/>
  <c r="S350"/>
  <c r="T350" s="1"/>
  <c r="X350" s="1"/>
  <c r="S274"/>
  <c r="T274" s="1"/>
  <c r="X274" s="1"/>
  <c r="S119"/>
  <c r="T119" s="1"/>
  <c r="X119" s="1"/>
  <c r="S104"/>
  <c r="T104" s="1"/>
  <c r="X104" s="1"/>
  <c r="S193"/>
  <c r="T193" s="1"/>
  <c r="S68"/>
  <c r="T68" s="1"/>
  <c r="X68" s="1"/>
  <c r="S192"/>
  <c r="T192" s="1"/>
  <c r="X192" s="1"/>
  <c r="S5"/>
  <c r="T5" s="1"/>
  <c r="X5" s="1"/>
  <c r="S12"/>
  <c r="T12" s="1"/>
  <c r="X12" s="1"/>
  <c r="S403"/>
  <c r="T403" s="1"/>
  <c r="X403" s="1"/>
  <c r="S364"/>
  <c r="T364" s="1"/>
  <c r="S89"/>
  <c r="T89" s="1"/>
  <c r="S91"/>
  <c r="T91" s="1"/>
  <c r="S270"/>
  <c r="T270" s="1"/>
  <c r="Z270" s="1"/>
  <c r="AA270" s="1"/>
  <c r="U338"/>
  <c r="W338" s="1"/>
  <c r="S413"/>
  <c r="T413" s="1"/>
  <c r="S320"/>
  <c r="T320" s="1"/>
  <c r="S317"/>
  <c r="T317" s="1"/>
  <c r="X317" s="1"/>
  <c r="U143"/>
  <c r="W143" s="1"/>
  <c r="U186"/>
  <c r="W186" s="1"/>
  <c r="U440"/>
  <c r="W440" s="1"/>
  <c r="U179"/>
  <c r="W179" s="1"/>
  <c r="U188"/>
  <c r="W188" s="1"/>
  <c r="S183"/>
  <c r="T183" s="1"/>
  <c r="X183" s="1"/>
  <c r="U289"/>
  <c r="W289" s="1"/>
  <c r="S239"/>
  <c r="T239" s="1"/>
  <c r="X239" s="1"/>
  <c r="S251"/>
  <c r="T251" s="1"/>
  <c r="X251" s="1"/>
  <c r="S257"/>
  <c r="T257" s="1"/>
  <c r="S424"/>
  <c r="T424" s="1"/>
  <c r="X424" s="1"/>
  <c r="S122"/>
  <c r="T122" s="1"/>
  <c r="X122" s="1"/>
  <c r="S124"/>
  <c r="T124" s="1"/>
  <c r="X124" s="1"/>
  <c r="S112"/>
  <c r="T112" s="1"/>
  <c r="S70"/>
  <c r="T70" s="1"/>
  <c r="X70" s="1"/>
  <c r="S185"/>
  <c r="T185" s="1"/>
  <c r="S166"/>
  <c r="T166" s="1"/>
  <c r="X166" s="1"/>
  <c r="S326"/>
  <c r="T326" s="1"/>
  <c r="S310"/>
  <c r="T310" s="1"/>
  <c r="X310" s="1"/>
  <c r="S123"/>
  <c r="T123" s="1"/>
  <c r="X123" s="1"/>
  <c r="U66"/>
  <c r="W66" s="1"/>
  <c r="U283"/>
  <c r="W283" s="1"/>
  <c r="S82"/>
  <c r="T82" s="1"/>
  <c r="X82" s="1"/>
  <c r="S145"/>
  <c r="T145" s="1"/>
  <c r="X145" s="1"/>
  <c r="S37"/>
  <c r="T37" s="1"/>
  <c r="X37" s="1"/>
  <c r="S355"/>
  <c r="T355" s="1"/>
  <c r="Z355" s="1"/>
  <c r="AA355" s="1"/>
  <c r="S6"/>
  <c r="T6" s="1"/>
  <c r="X6" s="1"/>
  <c r="S399"/>
  <c r="T399" s="1"/>
  <c r="X399" s="1"/>
  <c r="S175"/>
  <c r="T175" s="1"/>
  <c r="S152"/>
  <c r="T152" s="1"/>
  <c r="S247"/>
  <c r="T247" s="1"/>
  <c r="X247" s="1"/>
  <c r="S357"/>
  <c r="T357" s="1"/>
  <c r="S267"/>
  <c r="T267" s="1"/>
  <c r="X267" s="1"/>
  <c r="U137"/>
  <c r="W137" s="1"/>
  <c r="U85"/>
  <c r="W85" s="1"/>
  <c r="U101"/>
  <c r="W101" s="1"/>
  <c r="U342"/>
  <c r="W342" s="1"/>
  <c r="U347"/>
  <c r="W347" s="1"/>
  <c r="S386"/>
  <c r="T386" s="1"/>
  <c r="X386" s="1"/>
  <c r="S273"/>
  <c r="T273" s="1"/>
  <c r="Z273" s="1"/>
  <c r="AA273" s="1"/>
  <c r="S242"/>
  <c r="T242" s="1"/>
  <c r="Z242" s="1"/>
  <c r="AA242" s="1"/>
  <c r="S397"/>
  <c r="T397" s="1"/>
  <c r="Z397" s="1"/>
  <c r="AA397" s="1"/>
  <c r="X357" l="1"/>
  <c r="Z357"/>
  <c r="AA357" s="1"/>
  <c r="X326"/>
  <c r="Z326"/>
  <c r="AA326" s="1"/>
  <c r="X413"/>
  <c r="Z413"/>
  <c r="AA413" s="1"/>
  <c r="X351"/>
  <c r="Z351"/>
  <c r="AA351" s="1"/>
  <c r="Z20"/>
  <c r="AA20" s="1"/>
  <c r="X398"/>
  <c r="Z398"/>
  <c r="AA398" s="1"/>
  <c r="X348"/>
  <c r="Z348"/>
  <c r="AA348" s="1"/>
  <c r="X138"/>
  <c r="Z138"/>
  <c r="AA138" s="1"/>
  <c r="X257"/>
  <c r="Z257"/>
  <c r="AA257" s="1"/>
  <c r="X320"/>
  <c r="Z320"/>
  <c r="AA320" s="1"/>
  <c r="X423"/>
  <c r="Z423"/>
  <c r="AA423" s="1"/>
  <c r="X56"/>
  <c r="Z56"/>
  <c r="AA56" s="1"/>
  <c r="X288"/>
  <c r="Z288"/>
  <c r="AA288" s="1"/>
  <c r="X366"/>
  <c r="Z366"/>
  <c r="AA366" s="1"/>
  <c r="X346"/>
  <c r="Z346"/>
  <c r="AA346" s="1"/>
  <c r="X389"/>
  <c r="Z389"/>
  <c r="AA389" s="1"/>
  <c r="X339"/>
  <c r="Z339"/>
  <c r="AA339" s="1"/>
  <c r="X280"/>
  <c r="Z280"/>
  <c r="AA280" s="1"/>
  <c r="X136"/>
  <c r="X273"/>
  <c r="X175"/>
  <c r="X89"/>
  <c r="X62"/>
  <c r="X109"/>
  <c r="X110"/>
  <c r="X242"/>
  <c r="X152"/>
  <c r="X355"/>
  <c r="X112"/>
  <c r="X416"/>
  <c r="X296"/>
  <c r="X397"/>
  <c r="X270"/>
  <c r="X263"/>
  <c r="X245"/>
  <c r="X364"/>
  <c r="X20"/>
  <c r="X75"/>
  <c r="X91"/>
  <c r="X185"/>
  <c r="V381"/>
  <c r="W381"/>
  <c r="T293"/>
  <c r="X293" s="1"/>
  <c r="X340"/>
  <c r="X193"/>
  <c r="T343"/>
  <c r="X410"/>
  <c r="X118"/>
  <c r="U242"/>
  <c r="W242" s="1"/>
  <c r="U386"/>
  <c r="W386" s="1"/>
  <c r="V347"/>
  <c r="V342"/>
  <c r="V85"/>
  <c r="V137"/>
  <c r="U357"/>
  <c r="W357" s="1"/>
  <c r="U152"/>
  <c r="W152" s="1"/>
  <c r="U6"/>
  <c r="W6" s="1"/>
  <c r="U37"/>
  <c r="W37" s="1"/>
  <c r="U82"/>
  <c r="W82" s="1"/>
  <c r="V66"/>
  <c r="U123"/>
  <c r="W123" s="1"/>
  <c r="U166"/>
  <c r="W166" s="1"/>
  <c r="U112"/>
  <c r="W112" s="1"/>
  <c r="U122"/>
  <c r="W122" s="1"/>
  <c r="U424"/>
  <c r="W424" s="1"/>
  <c r="U251"/>
  <c r="W251" s="1"/>
  <c r="V289"/>
  <c r="U183"/>
  <c r="W183" s="1"/>
  <c r="V143"/>
  <c r="U317"/>
  <c r="W317" s="1"/>
  <c r="U91"/>
  <c r="W91" s="1"/>
  <c r="U364"/>
  <c r="W364" s="1"/>
  <c r="U12"/>
  <c r="W12" s="1"/>
  <c r="U192"/>
  <c r="W192" s="1"/>
  <c r="U193"/>
  <c r="W193" s="1"/>
  <c r="U119"/>
  <c r="W119" s="1"/>
  <c r="U350"/>
  <c r="W350" s="1"/>
  <c r="U97"/>
  <c r="W97" s="1"/>
  <c r="U295"/>
  <c r="W295" s="1"/>
  <c r="U351"/>
  <c r="W351" s="1"/>
  <c r="S149"/>
  <c r="T149" s="1"/>
  <c r="X149" s="1"/>
  <c r="U187"/>
  <c r="W187" s="1"/>
  <c r="U423"/>
  <c r="W423" s="1"/>
  <c r="U321"/>
  <c r="W321" s="1"/>
  <c r="U312"/>
  <c r="W312" s="1"/>
  <c r="U48"/>
  <c r="W48" s="1"/>
  <c r="U56"/>
  <c r="W56" s="1"/>
  <c r="U288"/>
  <c r="W288" s="1"/>
  <c r="U290"/>
  <c r="W290" s="1"/>
  <c r="U366"/>
  <c r="W366" s="1"/>
  <c r="U346"/>
  <c r="W346" s="1"/>
  <c r="U410"/>
  <c r="W410" s="1"/>
  <c r="U75"/>
  <c r="W75" s="1"/>
  <c r="U416"/>
  <c r="W416" s="1"/>
  <c r="U7"/>
  <c r="W7" s="1"/>
  <c r="U116"/>
  <c r="W116" s="1"/>
  <c r="U130"/>
  <c r="W130" s="1"/>
  <c r="V341"/>
  <c r="V222"/>
  <c r="V131"/>
  <c r="U138"/>
  <c r="W138" s="1"/>
  <c r="U50"/>
  <c r="W50" s="1"/>
  <c r="U339"/>
  <c r="W339" s="1"/>
  <c r="V171"/>
  <c r="V151"/>
  <c r="V260"/>
  <c r="V230"/>
  <c r="V331"/>
  <c r="V336"/>
  <c r="U397"/>
  <c r="W397" s="1"/>
  <c r="U273"/>
  <c r="W273" s="1"/>
  <c r="V101"/>
  <c r="U267"/>
  <c r="W267" s="1"/>
  <c r="U247"/>
  <c r="W247" s="1"/>
  <c r="U175"/>
  <c r="W175" s="1"/>
  <c r="U399"/>
  <c r="W399" s="1"/>
  <c r="U355"/>
  <c r="W355" s="1"/>
  <c r="U145"/>
  <c r="W145" s="1"/>
  <c r="V283"/>
  <c r="U310"/>
  <c r="W310" s="1"/>
  <c r="U326"/>
  <c r="W326" s="1"/>
  <c r="U185"/>
  <c r="W185" s="1"/>
  <c r="U70"/>
  <c r="W70" s="1"/>
  <c r="U124"/>
  <c r="W124" s="1"/>
  <c r="U257"/>
  <c r="W257" s="1"/>
  <c r="U239"/>
  <c r="W239" s="1"/>
  <c r="V188"/>
  <c r="V179"/>
  <c r="V440"/>
  <c r="V186"/>
  <c r="U320"/>
  <c r="W320" s="1"/>
  <c r="U413"/>
  <c r="W413" s="1"/>
  <c r="V338"/>
  <c r="U270"/>
  <c r="W270" s="1"/>
  <c r="U89"/>
  <c r="W89" s="1"/>
  <c r="U403"/>
  <c r="W403" s="1"/>
  <c r="U5"/>
  <c r="W5" s="1"/>
  <c r="U68"/>
  <c r="W68" s="1"/>
  <c r="U104"/>
  <c r="W104" s="1"/>
  <c r="U274"/>
  <c r="W274" s="1"/>
  <c r="V345"/>
  <c r="U263"/>
  <c r="W263" s="1"/>
  <c r="U169"/>
  <c r="W169" s="1"/>
  <c r="U62"/>
  <c r="W62" s="1"/>
  <c r="U16"/>
  <c r="W16" s="1"/>
  <c r="U253"/>
  <c r="W253" s="1"/>
  <c r="U20"/>
  <c r="W20" s="1"/>
  <c r="U57"/>
  <c r="W57" s="1"/>
  <c r="U53"/>
  <c r="W53" s="1"/>
  <c r="U163"/>
  <c r="W163" s="1"/>
  <c r="U398"/>
  <c r="W398" s="1"/>
  <c r="U118"/>
  <c r="W118" s="1"/>
  <c r="U109"/>
  <c r="W109" s="1"/>
  <c r="U245"/>
  <c r="W245" s="1"/>
  <c r="U369"/>
  <c r="W369" s="1"/>
  <c r="U191"/>
  <c r="W191" s="1"/>
  <c r="U110"/>
  <c r="W110" s="1"/>
  <c r="U136"/>
  <c r="W136" s="1"/>
  <c r="V299"/>
  <c r="V224"/>
  <c r="V374"/>
  <c r="V140"/>
  <c r="V414"/>
  <c r="V323"/>
  <c r="V329"/>
  <c r="V335"/>
  <c r="U411"/>
  <c r="W411" s="1"/>
  <c r="U389"/>
  <c r="W389" s="1"/>
  <c r="U348"/>
  <c r="W348" s="1"/>
  <c r="U316"/>
  <c r="W316" s="1"/>
  <c r="U225"/>
  <c r="W225" s="1"/>
  <c r="V232"/>
  <c r="V337"/>
  <c r="V246"/>
  <c r="V35"/>
  <c r="V64"/>
  <c r="V135"/>
  <c r="V420"/>
  <c r="V181"/>
  <c r="U394"/>
  <c r="W394" s="1"/>
  <c r="U422"/>
  <c r="W422" s="1"/>
  <c r="U380"/>
  <c r="W380" s="1"/>
  <c r="U378"/>
  <c r="W378" s="1"/>
  <c r="U280"/>
  <c r="W280" s="1"/>
  <c r="U340"/>
  <c r="W340" s="1"/>
  <c r="U278"/>
  <c r="W278" s="1"/>
  <c r="U332"/>
  <c r="W332" s="1"/>
  <c r="U296"/>
  <c r="W296" s="1"/>
  <c r="V407"/>
  <c r="Z343" l="1"/>
  <c r="AA343" s="1"/>
  <c r="U293"/>
  <c r="U343"/>
  <c r="W343" s="1"/>
  <c r="X343"/>
  <c r="V296"/>
  <c r="V278"/>
  <c r="V340"/>
  <c r="V380"/>
  <c r="V422"/>
  <c r="V394"/>
  <c r="V316"/>
  <c r="V411"/>
  <c r="V136"/>
  <c r="V398"/>
  <c r="V53"/>
  <c r="V253"/>
  <c r="V169"/>
  <c r="V263"/>
  <c r="V274"/>
  <c r="V104"/>
  <c r="V68"/>
  <c r="V5"/>
  <c r="V403"/>
  <c r="V89"/>
  <c r="V270"/>
  <c r="V239"/>
  <c r="V257"/>
  <c r="V326"/>
  <c r="V175"/>
  <c r="V247"/>
  <c r="V267"/>
  <c r="V273"/>
  <c r="V397"/>
  <c r="V130"/>
  <c r="V416"/>
  <c r="V75"/>
  <c r="V410"/>
  <c r="V346"/>
  <c r="V288"/>
  <c r="V312"/>
  <c r="V321"/>
  <c r="V423"/>
  <c r="V187"/>
  <c r="U149"/>
  <c r="W149" s="1"/>
  <c r="V295"/>
  <c r="V97"/>
  <c r="V350"/>
  <c r="V119"/>
  <c r="V193"/>
  <c r="V12"/>
  <c r="V183"/>
  <c r="V424"/>
  <c r="V122"/>
  <c r="V112"/>
  <c r="V123"/>
  <c r="V82"/>
  <c r="V37"/>
  <c r="V6"/>
  <c r="V152"/>
  <c r="V357"/>
  <c r="V386"/>
  <c r="V242"/>
  <c r="V332"/>
  <c r="V280"/>
  <c r="V378"/>
  <c r="V225"/>
  <c r="V348"/>
  <c r="V389"/>
  <c r="V110"/>
  <c r="V191"/>
  <c r="V369"/>
  <c r="V245"/>
  <c r="V109"/>
  <c r="V118"/>
  <c r="V163"/>
  <c r="V57"/>
  <c r="V20"/>
  <c r="V16"/>
  <c r="V62"/>
  <c r="V413"/>
  <c r="V320"/>
  <c r="V124"/>
  <c r="V70"/>
  <c r="V185"/>
  <c r="V310"/>
  <c r="V145"/>
  <c r="V355"/>
  <c r="V399"/>
  <c r="V339"/>
  <c r="V50"/>
  <c r="V138"/>
  <c r="V116"/>
  <c r="V7"/>
  <c r="V366"/>
  <c r="V290"/>
  <c r="V56"/>
  <c r="V48"/>
  <c r="V351"/>
  <c r="V192"/>
  <c r="V364"/>
  <c r="V91"/>
  <c r="V317"/>
  <c r="V251"/>
  <c r="V166"/>
  <c r="V293" l="1"/>
  <c r="W293"/>
  <c r="V343"/>
  <c r="V149"/>
  <c r="K127" l="1"/>
  <c r="O127"/>
  <c r="S127" l="1"/>
  <c r="T127" s="1"/>
  <c r="Z127" s="1"/>
  <c r="AA127" s="1"/>
  <c r="U127" l="1"/>
  <c r="V127" s="1"/>
  <c r="X127"/>
  <c r="W127" l="1"/>
  <c r="K519"/>
  <c r="M519"/>
  <c r="O519"/>
  <c r="S309" l="1"/>
  <c r="T309" s="1"/>
  <c r="U309" l="1"/>
  <c r="V309" s="1"/>
  <c r="Z309"/>
  <c r="AA309" s="1"/>
  <c r="X309"/>
  <c r="W309" l="1"/>
  <c r="X2"/>
</calcChain>
</file>

<file path=xl/sharedStrings.xml><?xml version="1.0" encoding="utf-8"?>
<sst xmlns="http://schemas.openxmlformats.org/spreadsheetml/2006/main" count="4100" uniqueCount="1302">
  <si>
    <t>HARGA JUAL</t>
  </si>
  <si>
    <t>No</t>
  </si>
  <si>
    <t>Kode</t>
  </si>
  <si>
    <t>Check 1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</si>
  <si>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</si>
  <si>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</si>
  <si>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</si>
  <si>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</si>
  <si>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</si>
  <si>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</si>
  <si>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</si>
  <si>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</si>
  <si>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</si>
  <si>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</si>
  <si>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</si>
  <si>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</si>
  <si>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</si>
  <si>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</si>
  <si>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</si>
  <si>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</si>
  <si>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</si>
  <si>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</si>
  <si>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Gross</t>
  </si>
  <si>
    <t>Cek Harga HPP</t>
  </si>
  <si>
    <t>Cek Aksesoris</t>
  </si>
  <si>
    <t>Cek Average</t>
  </si>
  <si>
    <t>Cek %</t>
  </si>
  <si>
    <t>Kode RND</t>
  </si>
  <si>
    <t>Catt</t>
  </si>
  <si>
    <t>Catt:</t>
  </si>
  <si>
    <t xml:space="preserve"> - Dress rajut average berubah</t>
  </si>
  <si>
    <t xml:space="preserve"> - Dress katun average berubah</t>
  </si>
  <si>
    <t xml:space="preserve"> - Dress spandek average berubah</t>
  </si>
  <si>
    <t xml:space="preserve"> # C adalah cek kategori produk</t>
  </si>
  <si>
    <t xml:space="preserve"> # K adalah cek komposisi produk</t>
  </si>
  <si>
    <t xml:space="preserve"> # HPP adalah cek apakah ada HPP yg beda sendiri</t>
  </si>
  <si>
    <t xml:space="preserve"> # minta ke aris daftar produk yg dibuffer</t>
  </si>
  <si>
    <t>Baru</t>
  </si>
  <si>
    <t>Teddy Cokro - LIS</t>
  </si>
  <si>
    <t>Siti Komariah - New</t>
  </si>
  <si>
    <t>Enan Supriatna</t>
  </si>
  <si>
    <t>Hasan - LSM</t>
  </si>
  <si>
    <t>Herman - LFS</t>
  </si>
  <si>
    <t>Asep Majid - LAM</t>
  </si>
  <si>
    <t>Heni - LME</t>
  </si>
  <si>
    <t>AHMAD YANI - LSO</t>
  </si>
  <si>
    <t>Lili - LOD</t>
  </si>
  <si>
    <t>Reren - LOA</t>
  </si>
  <si>
    <t>EDI RIADI - LRE</t>
  </si>
  <si>
    <t>Ena - LMV</t>
  </si>
  <si>
    <t>Robi - LSN</t>
  </si>
  <si>
    <t>KUSMAWAN - NEW</t>
  </si>
  <si>
    <t>ABUYA IDRIS - LBY</t>
  </si>
  <si>
    <t>Mahfudin (New) - LMF</t>
  </si>
  <si>
    <t>APRI - NEW</t>
  </si>
  <si>
    <t>Sopi Sopiawati - LTH</t>
  </si>
  <si>
    <t>ALO - LTD</t>
  </si>
  <si>
    <t>Ai Lestari</t>
  </si>
  <si>
    <t>Opang (New) - LOP</t>
  </si>
  <si>
    <t>Iman New - LMG</t>
  </si>
  <si>
    <t>DHEA - NEW</t>
  </si>
  <si>
    <t>ADI - NEW</t>
  </si>
  <si>
    <t>ASEP SUKRON HIDAYAT - NEW</t>
  </si>
  <si>
    <t>DADANG JUANEDI - NEW</t>
  </si>
  <si>
    <t>DADAN - LDL</t>
  </si>
  <si>
    <t>YAYAT ROBI - LYY</t>
  </si>
  <si>
    <t>IWAN SUDRAJAT - NEW</t>
  </si>
  <si>
    <t>Sandi - LSI (New)</t>
  </si>
  <si>
    <t>AHMAD - NEW</t>
  </si>
  <si>
    <t>HERLAN</t>
  </si>
  <si>
    <t>Didin S - LBP</t>
  </si>
  <si>
    <t>Rudi Hermawan - LAY</t>
  </si>
  <si>
    <t>Katalog, dus wanita,hang tag,tisu,sticker</t>
  </si>
  <si>
    <t>Katalog, dus mini,hang tag,tisu,sticker</t>
  </si>
  <si>
    <t>Katalog, dus tanggung,hang tag,tisu,sticker</t>
  </si>
  <si>
    <t>Katalog, dus anak,hang tag,tisu,sticker</t>
  </si>
  <si>
    <t>Katalog, dus anak,hang tag,tisu,sticker, Label lidah</t>
  </si>
  <si>
    <t>Katalog, dus pria,hang tag,tisu,sticker</t>
  </si>
  <si>
    <t>Katalog, dus pria,hang tag,tisu,sticker,Slip</t>
  </si>
  <si>
    <t>Katalog, dus boot,hang tag,tisu,sticker,kulit new</t>
  </si>
  <si>
    <t>Katalog, dus pria,hang tag,tisu,sticker,slip</t>
  </si>
  <si>
    <t>Katalog, dus pria,hang tag,tisu,sticker,label</t>
  </si>
  <si>
    <t>Katalog, dus pria,hang tag,tisu,sticker,label lidah</t>
  </si>
  <si>
    <t>Katalog, dus boot,hang tag,tisu,sticker,label lidah</t>
  </si>
  <si>
    <t>Katalog, dus boot,hang tag,tisu,sticker,slip</t>
  </si>
  <si>
    <t>Katalog, hangtag,label lidah,tisu,stiker</t>
  </si>
  <si>
    <t>Katalog, dus tanggung,hang tag,tisu,sticker,slip</t>
  </si>
  <si>
    <t>Katalog, dus tanggung,hang tag,tisu,sticker,lidah</t>
  </si>
  <si>
    <t>Katalog, dus pria,hang tag,tisu,sticker,lidah</t>
  </si>
  <si>
    <t>Katalog, dus anak,hang tag,tisu,sticker,slip</t>
  </si>
  <si>
    <t>Katalog, dus anak,hang tag,tisu,sticker,lidah</t>
  </si>
  <si>
    <t>Katalog, dus wanita,hang tag,tisu,sticker,slip</t>
  </si>
  <si>
    <t>Katalog, dus tanggung,hang tag,tisu,sticker,slip,label</t>
  </si>
  <si>
    <t>Katalog,Dus anak,hang tag,tisu,sticker</t>
  </si>
  <si>
    <t>PENYUSUNAN HPP BLACKKELLY 2019</t>
  </si>
  <si>
    <t>LMV 363</t>
  </si>
  <si>
    <t>LMV 127</t>
  </si>
  <si>
    <t>LMV 616</t>
  </si>
  <si>
    <t>LMV 374</t>
  </si>
  <si>
    <t>LMV 313</t>
  </si>
  <si>
    <t>LMV 436</t>
  </si>
  <si>
    <t>LIS 721</t>
  </si>
  <si>
    <t>LIS 424</t>
  </si>
  <si>
    <t>LIS 208</t>
  </si>
  <si>
    <t>LIS 333</t>
  </si>
  <si>
    <t>LIS 837</t>
  </si>
  <si>
    <t>LKO 126</t>
  </si>
  <si>
    <t>LKO 796</t>
  </si>
  <si>
    <t>LKO 342</t>
  </si>
  <si>
    <t>LKO 885</t>
  </si>
  <si>
    <t>LKO 317</t>
  </si>
  <si>
    <t>LKO 293</t>
  </si>
  <si>
    <t>LKO 995</t>
  </si>
  <si>
    <t>LKO 628</t>
  </si>
  <si>
    <t>LKO 376</t>
  </si>
  <si>
    <t>LKO 283</t>
  </si>
  <si>
    <t>LCU 146</t>
  </si>
  <si>
    <t>LCU 828</t>
  </si>
  <si>
    <t>LCU 442</t>
  </si>
  <si>
    <t>LCU 132</t>
  </si>
  <si>
    <t>LCU 019</t>
  </si>
  <si>
    <t>LCU 612</t>
  </si>
  <si>
    <t>LCU 743</t>
  </si>
  <si>
    <t>LFS 422</t>
  </si>
  <si>
    <t>LFS 182</t>
  </si>
  <si>
    <t>LFS 602</t>
  </si>
  <si>
    <t>LFS 123</t>
  </si>
  <si>
    <t>LFS 366</t>
  </si>
  <si>
    <t>LFS 643</t>
  </si>
  <si>
    <t>LFS 642</t>
  </si>
  <si>
    <t>LFS 668</t>
  </si>
  <si>
    <t>LAM 219</t>
  </si>
  <si>
    <t>LAM 514</t>
  </si>
  <si>
    <t>LAM 973</t>
  </si>
  <si>
    <t>LAM 862</t>
  </si>
  <si>
    <t>LME 615</t>
  </si>
  <si>
    <t>LME 854</t>
  </si>
  <si>
    <t>LME 675</t>
  </si>
  <si>
    <t>LME 777</t>
  </si>
  <si>
    <t>LME 588</t>
  </si>
  <si>
    <t>LME 916</t>
  </si>
  <si>
    <t>LSO 844</t>
  </si>
  <si>
    <t>LSO 485</t>
  </si>
  <si>
    <t>LSO 327</t>
  </si>
  <si>
    <t>LSO 969</t>
  </si>
  <si>
    <t>LOD 462</t>
  </si>
  <si>
    <t>LOD 343</t>
  </si>
  <si>
    <t>LOD 710</t>
  </si>
  <si>
    <t>LOD 775</t>
  </si>
  <si>
    <t>LOD 877</t>
  </si>
  <si>
    <t>LOA 908</t>
  </si>
  <si>
    <t>LOA 904</t>
  </si>
  <si>
    <t>LOA 879</t>
  </si>
  <si>
    <t>LOA 858</t>
  </si>
  <si>
    <t>LOA 587</t>
  </si>
  <si>
    <t>LRE 863</t>
  </si>
  <si>
    <t>LRE 797</t>
  </si>
  <si>
    <t>LRE 446</t>
  </si>
  <si>
    <t>LRE 520</t>
  </si>
  <si>
    <t>LRE 284</t>
  </si>
  <si>
    <t>LRE 724</t>
  </si>
  <si>
    <t>LLS 785</t>
  </si>
  <si>
    <t>LLS 736</t>
  </si>
  <si>
    <t>LLS 801</t>
  </si>
  <si>
    <t>LLS 762</t>
  </si>
  <si>
    <t>LLS 172</t>
  </si>
  <si>
    <t>LLS 263</t>
  </si>
  <si>
    <t>LTD 853</t>
  </si>
  <si>
    <t>LTD 311</t>
  </si>
  <si>
    <t>LTD 382</t>
  </si>
  <si>
    <t>LAM 238</t>
  </si>
  <si>
    <t>LPR 387</t>
  </si>
  <si>
    <t>LPR 448</t>
  </si>
  <si>
    <t>LPR 414</t>
  </si>
  <si>
    <t>LTH 889</t>
  </si>
  <si>
    <t>LTH 392</t>
  </si>
  <si>
    <t>LTH 834</t>
  </si>
  <si>
    <t>LMF 465</t>
  </si>
  <si>
    <t>LMF 316</t>
  </si>
  <si>
    <t>LMW 152</t>
  </si>
  <si>
    <t>LMW 489</t>
  </si>
  <si>
    <t>LMW 262</t>
  </si>
  <si>
    <t>LMW 745</t>
  </si>
  <si>
    <t>LMW 503</t>
  </si>
  <si>
    <t>LSN 252</t>
  </si>
  <si>
    <t>LSN 984</t>
  </si>
  <si>
    <t>LSN 171</t>
  </si>
  <si>
    <t>LSN 261</t>
  </si>
  <si>
    <t>LSN 759</t>
  </si>
  <si>
    <t>LDL 122</t>
  </si>
  <si>
    <t>LDL 288</t>
  </si>
  <si>
    <t>LDL 684</t>
  </si>
  <si>
    <t>LWS 798</t>
  </si>
  <si>
    <t>LSM 699</t>
  </si>
  <si>
    <t>LSM 444</t>
  </si>
  <si>
    <t>LSM 551</t>
  </si>
  <si>
    <t>LSM 045</t>
  </si>
  <si>
    <t>LSM 682</t>
  </si>
  <si>
    <t>LSM 677</t>
  </si>
  <si>
    <t>LSM 576</t>
  </si>
  <si>
    <t>LSM 561</t>
  </si>
  <si>
    <t>LSM 859</t>
  </si>
  <si>
    <t>LSM 155</t>
  </si>
  <si>
    <t>LSM 360</t>
  </si>
  <si>
    <t>LSM 940</t>
  </si>
  <si>
    <t>LSM 349</t>
  </si>
  <si>
    <t>LSM 320</t>
  </si>
  <si>
    <t>LSM 237</t>
  </si>
  <si>
    <t>LSI 688</t>
  </si>
  <si>
    <t>LSI 820</t>
  </si>
  <si>
    <t>LSI 299</t>
  </si>
  <si>
    <t>LSI 201</t>
  </si>
  <si>
    <t>LSI 897</t>
  </si>
  <si>
    <t>LSI 633</t>
  </si>
  <si>
    <t>LSI 841</t>
  </si>
  <si>
    <t>LSI 109</t>
  </si>
  <si>
    <t>LBP 481</t>
  </si>
  <si>
    <t>LBP 249</t>
  </si>
  <si>
    <t>LBP 706</t>
  </si>
  <si>
    <t>LBP 475</t>
  </si>
  <si>
    <t>LBP 291</t>
  </si>
  <si>
    <t>LBP 847</t>
  </si>
  <si>
    <t>LYY 499</t>
  </si>
  <si>
    <t>LYY 335</t>
  </si>
  <si>
    <t>LLH 314</t>
  </si>
  <si>
    <t>LLH 493</t>
  </si>
  <si>
    <t>LLH 195</t>
  </si>
  <si>
    <t>LLH 402</t>
  </si>
  <si>
    <t>LMG 164</t>
  </si>
  <si>
    <t>LMG 114</t>
  </si>
  <si>
    <t>LMG 149</t>
  </si>
  <si>
    <t>LOP 757</t>
  </si>
  <si>
    <t>LOP 351</t>
  </si>
  <si>
    <t>LOP231</t>
  </si>
  <si>
    <t>LBY 522</t>
  </si>
  <si>
    <t>LBY 548</t>
  </si>
  <si>
    <t>LBY 212</t>
  </si>
  <si>
    <t>LBY 778</t>
  </si>
  <si>
    <t>LMX 652</t>
  </si>
  <si>
    <t>LMX 385</t>
  </si>
  <si>
    <t>LMD 827</t>
  </si>
  <si>
    <t>LKR 523</t>
  </si>
  <si>
    <t>LKR 583</t>
  </si>
  <si>
    <t>LKR 352</t>
  </si>
  <si>
    <t>LJU 553</t>
  </si>
  <si>
    <t>LJU 372</t>
  </si>
  <si>
    <t>LJU 204</t>
  </si>
  <si>
    <t>LAY 788</t>
  </si>
  <si>
    <t>LAY 279</t>
  </si>
  <si>
    <t>LAY 705</t>
  </si>
  <si>
    <t>LAY 453</t>
  </si>
  <si>
    <t>LAY 836</t>
  </si>
  <si>
    <t>LAY 210</t>
  </si>
  <si>
    <t>LAY 690</t>
  </si>
  <si>
    <t>Katalog, dus pria, hangtag, tisu, sticker, label</t>
  </si>
  <si>
    <t>Katalog, dus pria, hangtag, tisu, sticker</t>
  </si>
  <si>
    <t>Katalog, dus tanggung, hangtag, tisu, sticker, slip</t>
  </si>
  <si>
    <t>Katalog, dus pria, hangtag, tisu, sticker, slip</t>
  </si>
  <si>
    <t>LMW 455</t>
  </si>
  <si>
    <t>LFX</t>
  </si>
  <si>
    <t>LUJ 273</t>
  </si>
  <si>
    <t>LSS 236</t>
  </si>
  <si>
    <t>LUJ 224</t>
  </si>
  <si>
    <t>LJK 421</t>
  </si>
  <si>
    <t>LJK 148</t>
  </si>
  <si>
    <t>LSP 496</t>
  </si>
  <si>
    <t>LSD 725</t>
  </si>
  <si>
    <t>LBD 187</t>
  </si>
  <si>
    <t>LBD 306</t>
  </si>
  <si>
    <t>LBD 686</t>
  </si>
  <si>
    <t>LDA 790</t>
  </si>
  <si>
    <t>LDA 570</t>
  </si>
  <si>
    <t>LYN 206</t>
  </si>
  <si>
    <t>LYN 843</t>
  </si>
  <si>
    <t>LZO 484</t>
  </si>
  <si>
    <t>LZO 848</t>
  </si>
  <si>
    <t>LZO 874</t>
  </si>
  <si>
    <t>LZO 640</t>
  </si>
  <si>
    <t>LZO 322</t>
  </si>
  <si>
    <t>LZO 364</t>
  </si>
  <si>
    <t>LPE 868</t>
  </si>
  <si>
    <t>LPE 495</t>
  </si>
  <si>
    <t>LNW 902</t>
  </si>
  <si>
    <t>LLE 301</t>
  </si>
  <si>
    <t>LLE 795</t>
  </si>
  <si>
    <t>LLE 412</t>
  </si>
  <si>
    <t>LAB 656</t>
  </si>
  <si>
    <t>LAB 303</t>
  </si>
  <si>
    <t>LAB 157</t>
  </si>
  <si>
    <t>LDG 982</t>
  </si>
  <si>
    <t>LDG 130</t>
  </si>
  <si>
    <t>LDG 831</t>
  </si>
  <si>
    <t>LDG 771</t>
  </si>
  <si>
    <t>LDG 966</t>
  </si>
  <si>
    <t>LDG 162</t>
  </si>
  <si>
    <t>Ujang Andi</t>
  </si>
  <si>
    <t>Joko</t>
  </si>
  <si>
    <t>Usep Yadi</t>
  </si>
  <si>
    <t>Sendi - NEW</t>
  </si>
  <si>
    <t>BUDI RAHAYU - LBD</t>
  </si>
  <si>
    <t>Dadang K - LDA</t>
  </si>
  <si>
    <t>Yani - LYN</t>
  </si>
  <si>
    <t>ROZI - NEW</t>
  </si>
  <si>
    <t>EPI - LPE</t>
  </si>
  <si>
    <t>Ooy Mulyana - LNW</t>
  </si>
  <si>
    <t>Aisyah - LLE</t>
  </si>
  <si>
    <t>RIZKY RAHAYU - LAB</t>
  </si>
  <si>
    <t>Sopi - LDG</t>
  </si>
  <si>
    <t>Katalog, dus wanita,hang tag,tisu,sticker, label lidah,label karet</t>
  </si>
  <si>
    <t>Katalog, dus wanita,hang tag,tisu,sticker, karet</t>
  </si>
  <si>
    <t>Katalog, dus wanita,hang tag,tisu,sticker,lidah</t>
  </si>
  <si>
    <t>Katalog, dus pria,tisu,sticker,lidah</t>
  </si>
  <si>
    <t>Katalog, dus pria,tisu,sticker,slip</t>
  </si>
  <si>
    <t>LTM 884</t>
  </si>
  <si>
    <t>LAT 876</t>
  </si>
  <si>
    <t>LAT 839</t>
  </si>
  <si>
    <t>LAT 849</t>
  </si>
  <si>
    <t>LAX 704</t>
  </si>
  <si>
    <t>LAX 739</t>
  </si>
  <si>
    <t>LAX 433</t>
  </si>
  <si>
    <t>LYA 983</t>
  </si>
  <si>
    <t>LKP 696</t>
  </si>
  <si>
    <t>LMS 440</t>
  </si>
  <si>
    <t>LPN 430</t>
  </si>
  <si>
    <t>UTAMI DAMIYANTI - NEW</t>
  </si>
  <si>
    <t>Anggi/Rizky Yunus - LAT</t>
  </si>
  <si>
    <t>Asep Hasan - LAX</t>
  </si>
  <si>
    <t>YANA MULYANA</t>
  </si>
  <si>
    <t>ELIH MUSLIH - NEW</t>
  </si>
  <si>
    <t>ERPAN - NEW</t>
  </si>
  <si>
    <t>BCL - Ce - Sepatu - Ballet</t>
  </si>
  <si>
    <t>BCL - Co - Sepatu - Casual</t>
  </si>
  <si>
    <t>BCL - Ce - Sandal - Highheels - Tali</t>
  </si>
  <si>
    <t>BCL - Ce - Sandal - Highheels</t>
  </si>
  <si>
    <t>BCL - Ce - Sepatu - Casual</t>
  </si>
  <si>
    <t>BCL - Ce - Sandal - Teplek</t>
  </si>
  <si>
    <t>BCL - Co - Sandal - Casual</t>
  </si>
  <si>
    <t>Katalog, dus pria ,hang tag,tisu,sticker,lidah</t>
  </si>
  <si>
    <t>Katalog, dus pria ,hang tag,tisu,sticker,slip</t>
  </si>
  <si>
    <t>Katalog, dus mini ,hang tag,tisu,sticker</t>
  </si>
  <si>
    <t>BCL - Ce - Sepatu - Sport</t>
  </si>
  <si>
    <t>S1812964</t>
  </si>
  <si>
    <t>BCL - Ce - Sandal - Wedges</t>
  </si>
  <si>
    <t>SITI KOMARIAH - NEW</t>
  </si>
  <si>
    <t>BARU</t>
  </si>
  <si>
    <t>S1811951</t>
  </si>
  <si>
    <t>S1812977</t>
  </si>
  <si>
    <t>S1811561</t>
  </si>
  <si>
    <t>S1812498</t>
  </si>
  <si>
    <t>LAMA</t>
  </si>
  <si>
    <t>S1812189</t>
  </si>
  <si>
    <t>S1812564</t>
  </si>
  <si>
    <t>LLM 565</t>
  </si>
  <si>
    <t>Bambang Udaya - LLM</t>
  </si>
  <si>
    <t>S1812972</t>
  </si>
  <si>
    <t>S1812566</t>
  </si>
  <si>
    <t>S1810939</t>
  </si>
  <si>
    <t>LOL 128</t>
  </si>
  <si>
    <t>Anang - LOL</t>
  </si>
  <si>
    <t>S1812495</t>
  </si>
  <si>
    <t>S1811792</t>
  </si>
  <si>
    <t>S1810903</t>
  </si>
  <si>
    <t>S1812567</t>
  </si>
  <si>
    <t>LTE 233</t>
  </si>
  <si>
    <t>Ayi - LTE</t>
  </si>
  <si>
    <t>S1811270</t>
  </si>
  <si>
    <t>S1812565</t>
  </si>
  <si>
    <t>S1812373</t>
  </si>
  <si>
    <t>LUD 948</t>
  </si>
  <si>
    <t>DEDI R - LED</t>
  </si>
  <si>
    <t>S1812561</t>
  </si>
  <si>
    <t>LTO 756</t>
  </si>
  <si>
    <t>Tito (New) - LTO</t>
  </si>
  <si>
    <t>S1810116</t>
  </si>
  <si>
    <t>LWA 823</t>
  </si>
  <si>
    <t>Yanto (New) - LWA</t>
  </si>
  <si>
    <t>S1812491</t>
  </si>
  <si>
    <t>LPI 047</t>
  </si>
  <si>
    <t>ERI - LPI</t>
  </si>
  <si>
    <t>S1810890</t>
  </si>
  <si>
    <t>LHA 799</t>
  </si>
  <si>
    <t>OHA - NEW</t>
  </si>
  <si>
    <t>S1813150</t>
  </si>
  <si>
    <t>JOKO - NEW</t>
  </si>
  <si>
    <t>S1812479</t>
  </si>
  <si>
    <t>LDO 609</t>
  </si>
  <si>
    <t>Asep Permana - LDO</t>
  </si>
  <si>
    <t>S1813146</t>
  </si>
  <si>
    <t>XXX</t>
  </si>
  <si>
    <t>S1813527</t>
  </si>
  <si>
    <t>LCC 472</t>
  </si>
  <si>
    <t>BCL - Ce - Sandal - Wedges - Tali</t>
  </si>
  <si>
    <t>UDAN - LCC</t>
  </si>
  <si>
    <t>S1812512</t>
  </si>
  <si>
    <t>S1813444</t>
  </si>
  <si>
    <t>LTE 222</t>
  </si>
  <si>
    <t>S1812425</t>
  </si>
  <si>
    <t>LTE 506</t>
  </si>
  <si>
    <t>S1813433</t>
  </si>
  <si>
    <t>LHR 653</t>
  </si>
  <si>
    <t>S1812514</t>
  </si>
  <si>
    <t>LLD 591</t>
  </si>
  <si>
    <t>Mulyadi - LLD</t>
  </si>
  <si>
    <t>S1811949</t>
  </si>
  <si>
    <t>S1813447</t>
  </si>
  <si>
    <t>LTE 477</t>
  </si>
  <si>
    <t>S1812511</t>
  </si>
  <si>
    <t>LCC 918</t>
  </si>
  <si>
    <t>S1813431</t>
  </si>
  <si>
    <t>S1812516</t>
  </si>
  <si>
    <t>LOL 800</t>
  </si>
  <si>
    <t>S1813445</t>
  </si>
  <si>
    <t>LTE 738</t>
  </si>
  <si>
    <t>S1812518</t>
  </si>
  <si>
    <t>S1813451</t>
  </si>
  <si>
    <t>LTE 629</t>
  </si>
  <si>
    <t>S1812528</t>
  </si>
  <si>
    <t>LSH 781</t>
  </si>
  <si>
    <t>SITI SOLIHAT - LSH</t>
  </si>
  <si>
    <t>S1813446</t>
  </si>
  <si>
    <t>LTE 272</t>
  </si>
  <si>
    <t>S1812524</t>
  </si>
  <si>
    <t>S1810687</t>
  </si>
  <si>
    <t>S1812494</t>
  </si>
  <si>
    <t>Enan Supriatna - LCU</t>
  </si>
  <si>
    <t>S1810322</t>
  </si>
  <si>
    <t>S1812562</t>
  </si>
  <si>
    <t>LJN 898</t>
  </si>
  <si>
    <t>SITI NURJANAH</t>
  </si>
  <si>
    <t>S1811299</t>
  </si>
  <si>
    <t>LDO 221</t>
  </si>
  <si>
    <t>S1810686</t>
  </si>
  <si>
    <t>S1810176</t>
  </si>
  <si>
    <t>S1812205</t>
  </si>
  <si>
    <t>S1812475</t>
  </si>
  <si>
    <t>S1810688</t>
  </si>
  <si>
    <t>S1812533</t>
  </si>
  <si>
    <t>LJN 282</t>
  </si>
  <si>
    <t>S1812470</t>
  </si>
  <si>
    <t>LYT 927</t>
  </si>
  <si>
    <t>S1811303</t>
  </si>
  <si>
    <t>LDO 246</t>
  </si>
  <si>
    <t>S1812431</t>
  </si>
  <si>
    <t>LJN 894</t>
  </si>
  <si>
    <t>S1813429</t>
  </si>
  <si>
    <t>S1812433</t>
  </si>
  <si>
    <t>LTE 555</t>
  </si>
  <si>
    <t>BCL - Ce - Sandal - Teplek - Tali</t>
  </si>
  <si>
    <t>S1813393</t>
  </si>
  <si>
    <t>S1812465</t>
  </si>
  <si>
    <t>LTE 592</t>
  </si>
  <si>
    <t>S1813395</t>
  </si>
  <si>
    <t>S1812457</t>
  </si>
  <si>
    <t>LTE 227</t>
  </si>
  <si>
    <t>S1812978</t>
  </si>
  <si>
    <t>S1812446</t>
  </si>
  <si>
    <t>LRN 020</t>
  </si>
  <si>
    <t>BCL - Ce - Sandal - Teplek - Puyuh</t>
  </si>
  <si>
    <t>ERNI - LRN</t>
  </si>
  <si>
    <t>S1813430</t>
  </si>
  <si>
    <t>S1810845</t>
  </si>
  <si>
    <t>LCC 773</t>
  </si>
  <si>
    <t>S1812493</t>
  </si>
  <si>
    <t>LTE 423</t>
  </si>
  <si>
    <t>S1810900</t>
  </si>
  <si>
    <t>S1812441</t>
  </si>
  <si>
    <t>LTE 767</t>
  </si>
  <si>
    <t>S1810241</t>
  </si>
  <si>
    <t>S1812423</t>
  </si>
  <si>
    <t>LTE 657</t>
  </si>
  <si>
    <t>S1813550</t>
  </si>
  <si>
    <t>ANDI S (UJANG) - NEW</t>
  </si>
  <si>
    <t>S1812558</t>
  </si>
  <si>
    <t>LJJ 766</t>
  </si>
  <si>
    <t>Jejen (New) - LJJ</t>
  </si>
  <si>
    <t>S1813548</t>
  </si>
  <si>
    <t>S1810258</t>
  </si>
  <si>
    <t>LIN 761</t>
  </si>
  <si>
    <t>INA - NEW</t>
  </si>
  <si>
    <t>S1812487</t>
  </si>
  <si>
    <t>S1812206</t>
  </si>
  <si>
    <t>S1810420</t>
  </si>
  <si>
    <t>LDO 394</t>
  </si>
  <si>
    <t>S1812428</t>
  </si>
  <si>
    <t>LDO 813</t>
  </si>
  <si>
    <t>S1813417</t>
  </si>
  <si>
    <t>LHR 507</t>
  </si>
  <si>
    <t>S1812473</t>
  </si>
  <si>
    <t>LDO 265</t>
  </si>
  <si>
    <t>S1810307</t>
  </si>
  <si>
    <t>LAG 770</t>
  </si>
  <si>
    <t>Asep Rangga - LAG</t>
  </si>
  <si>
    <t>S1812539</t>
  </si>
  <si>
    <t>LTE 377</t>
  </si>
  <si>
    <t>S1812605</t>
  </si>
  <si>
    <t>S1812538</t>
  </si>
  <si>
    <t>LAG 194</t>
  </si>
  <si>
    <t>S1810320</t>
  </si>
  <si>
    <t>S1812456</t>
  </si>
  <si>
    <t>LDO 645</t>
  </si>
  <si>
    <t>S1811840</t>
  </si>
  <si>
    <t>LPM 726</t>
  </si>
  <si>
    <t>Dadang Sandal - LPM</t>
  </si>
  <si>
    <t>S1812508</t>
  </si>
  <si>
    <t>LDO 209</t>
  </si>
  <si>
    <t>S1812292</t>
  </si>
  <si>
    <t>LTW 170</t>
  </si>
  <si>
    <t>DEDE - LTW</t>
  </si>
  <si>
    <t>S1812295</t>
  </si>
  <si>
    <t>LTW 125</t>
  </si>
  <si>
    <t>S1810447</t>
  </si>
  <si>
    <t>S1812374</t>
  </si>
  <si>
    <t>LED 505</t>
  </si>
  <si>
    <t>S1812471</t>
  </si>
  <si>
    <t>LEP 601</t>
  </si>
  <si>
    <t>Asep Kartiwa - LEP</t>
  </si>
  <si>
    <t>S1813418</t>
  </si>
  <si>
    <t>LHR 722</t>
  </si>
  <si>
    <t>S1812547</t>
  </si>
  <si>
    <t>S1812282</t>
  </si>
  <si>
    <t>LTE 608</t>
  </si>
  <si>
    <t>S1812975</t>
  </si>
  <si>
    <t>S1812466</t>
  </si>
  <si>
    <t>LDI 999</t>
  </si>
  <si>
    <t>Enok - LDI</t>
  </si>
  <si>
    <t>S1811292</t>
  </si>
  <si>
    <t>LDO 632</t>
  </si>
  <si>
    <t>S1812546</t>
  </si>
  <si>
    <t>LEP 294</t>
  </si>
  <si>
    <t>S1811297</t>
  </si>
  <si>
    <t>LDO 805</t>
  </si>
  <si>
    <t>S1812544</t>
  </si>
  <si>
    <t>S1812967</t>
  </si>
  <si>
    <t>S1812432</t>
  </si>
  <si>
    <t>LTE 519</t>
  </si>
  <si>
    <t>S1813382</t>
  </si>
  <si>
    <t>S1812275</t>
  </si>
  <si>
    <t>LTE 826</t>
  </si>
  <si>
    <t>S1810170</t>
  </si>
  <si>
    <t>S1812278</t>
  </si>
  <si>
    <t>LTE 498</t>
  </si>
  <si>
    <t>S1812974</t>
  </si>
  <si>
    <t>S1811838</t>
  </si>
  <si>
    <t>LPM 517</t>
  </si>
  <si>
    <t>DADANG - LPM</t>
  </si>
  <si>
    <t>S1812412</t>
  </si>
  <si>
    <t>S1812416</t>
  </si>
  <si>
    <t>S1810056</t>
  </si>
  <si>
    <t>LDI 492</t>
  </si>
  <si>
    <t>S1812276</t>
  </si>
  <si>
    <t>LTE 947</t>
  </si>
  <si>
    <t>S1813380</t>
  </si>
  <si>
    <t>S1811229</t>
  </si>
  <si>
    <t>S1813384</t>
  </si>
  <si>
    <t>S1810771</t>
  </si>
  <si>
    <t>LJH 882</t>
  </si>
  <si>
    <t>Rita - LJH</t>
  </si>
  <si>
    <t>S1812284</t>
  </si>
  <si>
    <t>LTE 755</t>
  </si>
  <si>
    <t>S1813526</t>
  </si>
  <si>
    <t>S1813443</t>
  </si>
  <si>
    <t>LTE 292</t>
  </si>
  <si>
    <t>S1813561</t>
  </si>
  <si>
    <t>LTE 576</t>
  </si>
  <si>
    <t>S1812413</t>
  </si>
  <si>
    <t>S1810767</t>
  </si>
  <si>
    <t>LRK 563</t>
  </si>
  <si>
    <t>Riki (New) - LRK</t>
  </si>
  <si>
    <t>S1812281</t>
  </si>
  <si>
    <t>LTE 842</t>
  </si>
  <si>
    <t>S1812556</t>
  </si>
  <si>
    <t>LAS 226</t>
  </si>
  <si>
    <t>S1812550</t>
  </si>
  <si>
    <t>LNC 232</t>
  </si>
  <si>
    <t>RENI - LCN</t>
  </si>
  <si>
    <t>S1811232</t>
  </si>
  <si>
    <t>S1812553</t>
  </si>
  <si>
    <t>S1813420</t>
  </si>
  <si>
    <t>LHR 103</t>
  </si>
  <si>
    <t>S1813525</t>
  </si>
  <si>
    <t>S1811802</t>
  </si>
  <si>
    <t>S1810184</t>
  </si>
  <si>
    <t>S1812426</t>
  </si>
  <si>
    <t>BCL - Ce - Sepatu - Boot</t>
  </si>
  <si>
    <t>S1810438</t>
  </si>
  <si>
    <t>LGA 673</t>
  </si>
  <si>
    <t>BCL - Ce - Sepatu - Wedges</t>
  </si>
  <si>
    <t>Agus Gunawan - New</t>
  </si>
  <si>
    <t>S1810181</t>
  </si>
  <si>
    <t>S1812628</t>
  </si>
  <si>
    <t>S1810501</t>
  </si>
  <si>
    <t>S1812626</t>
  </si>
  <si>
    <t>LJT 362</t>
  </si>
  <si>
    <t>DANI - LJT</t>
  </si>
  <si>
    <t>S1812025</t>
  </si>
  <si>
    <t>S1812623</t>
  </si>
  <si>
    <t>LRI 240</t>
  </si>
  <si>
    <t>IREN - NEW</t>
  </si>
  <si>
    <t>S1810508</t>
  </si>
  <si>
    <t>S1812627</t>
  </si>
  <si>
    <t>LDO 545</t>
  </si>
  <si>
    <t>S1810504</t>
  </si>
  <si>
    <t>S1812359</t>
  </si>
  <si>
    <t>S1812559</t>
  </si>
  <si>
    <t>S1812358</t>
  </si>
  <si>
    <t>S1811651</t>
  </si>
  <si>
    <t>LRS 512</t>
  </si>
  <si>
    <t>Iwa - LRS</t>
  </si>
  <si>
    <t>S1810698</t>
  </si>
  <si>
    <t>LDS 683</t>
  </si>
  <si>
    <t>Dinar Syah</t>
  </si>
  <si>
    <t>S1812028</t>
  </si>
  <si>
    <t>S1812536</t>
  </si>
  <si>
    <t>LIR 926</t>
  </si>
  <si>
    <t>BCL - Co - Sepatu - Sport</t>
  </si>
  <si>
    <t>Irsan - LIR</t>
  </si>
  <si>
    <t>S1811376</t>
  </si>
  <si>
    <t>S1812535</t>
  </si>
  <si>
    <t>LJO 543</t>
  </si>
  <si>
    <t>BELUM ADA NAMA</t>
  </si>
  <si>
    <t>S1811321</t>
  </si>
  <si>
    <t>LDR 814</t>
  </si>
  <si>
    <t>HENDRA - NEW 1</t>
  </si>
  <si>
    <t>S1811323</t>
  </si>
  <si>
    <t>LDR 199</t>
  </si>
  <si>
    <t>S1812792</t>
  </si>
  <si>
    <t>S1810340</t>
  </si>
  <si>
    <t>LNN 487</t>
  </si>
  <si>
    <t>NENENG NEW</t>
  </si>
  <si>
    <t>S1810407</t>
  </si>
  <si>
    <t>LJO 648</t>
  </si>
  <si>
    <t>Sony Sonjaya - LJO</t>
  </si>
  <si>
    <t>S1810351</t>
  </si>
  <si>
    <t>LOP 231</t>
  </si>
  <si>
    <t>S1810044</t>
  </si>
  <si>
    <t>LTG 582</t>
  </si>
  <si>
    <t>JAMAL - LTG</t>
  </si>
  <si>
    <t>S1812554</t>
  </si>
  <si>
    <t>LIR 247</t>
  </si>
  <si>
    <t>S1810919</t>
  </si>
  <si>
    <t>S1812555</t>
  </si>
  <si>
    <t>LPI 524</t>
  </si>
  <si>
    <t>S1810912</t>
  </si>
  <si>
    <t>BCL - Ce - Sepatu - Ballet - Casual</t>
  </si>
  <si>
    <t>S1812540</t>
  </si>
  <si>
    <t>S1811244</t>
  </si>
  <si>
    <t>LAR 373</t>
  </si>
  <si>
    <t>IPAN / INA ROSITA</t>
  </si>
  <si>
    <t>S1812552</t>
  </si>
  <si>
    <t>LAD 473</t>
  </si>
  <si>
    <t>Nandang - LAD/LSW</t>
  </si>
  <si>
    <t>S1810281</t>
  </si>
  <si>
    <t>S1812551</t>
  </si>
  <si>
    <t>LBT 735</t>
  </si>
  <si>
    <t>S1810487</t>
  </si>
  <si>
    <t>LHM 330</t>
  </si>
  <si>
    <t>ASEP RAHMAT - NEW</t>
  </si>
  <si>
    <t>S1812549</t>
  </si>
  <si>
    <t>LGG 634</t>
  </si>
  <si>
    <t>S1811267</t>
  </si>
  <si>
    <t>S1810139</t>
  </si>
  <si>
    <t>S1811269</t>
  </si>
  <si>
    <t>S1812545</t>
  </si>
  <si>
    <t>S1811259</t>
  </si>
  <si>
    <t>S1812443</t>
  </si>
  <si>
    <t>S1810352</t>
  </si>
  <si>
    <t>S1813551</t>
  </si>
  <si>
    <t>S1811789</t>
  </si>
  <si>
    <t>S1811260</t>
  </si>
  <si>
    <t>S1810052</t>
  </si>
  <si>
    <t>ANDI SUTISNA - NEW</t>
  </si>
  <si>
    <t>S1810934</t>
  </si>
  <si>
    <t>S1813263</t>
  </si>
  <si>
    <t>BCL - Ce - Sepatu - Formal - Sintetis</t>
  </si>
  <si>
    <t>S1813262</t>
  </si>
  <si>
    <t>S1813265</t>
  </si>
  <si>
    <t>S1812543</t>
  </si>
  <si>
    <t>LDX 980</t>
  </si>
  <si>
    <t>BCL - Ce - Sepatu - Formal - Kulit</t>
  </si>
  <si>
    <t>Arifin - LDX</t>
  </si>
  <si>
    <t>S1813516</t>
  </si>
  <si>
    <t>LEN 142</t>
  </si>
  <si>
    <t>BCL - Co - Sepatu - Formal</t>
  </si>
  <si>
    <t>Dadang Santy - LEN</t>
  </si>
  <si>
    <t>S1813517</t>
  </si>
  <si>
    <t>LEN 716</t>
  </si>
  <si>
    <t>S1810693</t>
  </si>
  <si>
    <t>LTC 840</t>
  </si>
  <si>
    <t>Mukhtiar - LTC</t>
  </si>
  <si>
    <t>S1812585</t>
  </si>
  <si>
    <t>LTC 153</t>
  </si>
  <si>
    <t>S1810695</t>
  </si>
  <si>
    <t>LTC 281</t>
  </si>
  <si>
    <t>S1812541</t>
  </si>
  <si>
    <t>LLT 949</t>
  </si>
  <si>
    <t>Imas - LLT</t>
  </si>
  <si>
    <t>S1811793</t>
  </si>
  <si>
    <t>S1812501</t>
  </si>
  <si>
    <t>LLM 428</t>
  </si>
  <si>
    <t>S1811370</t>
  </si>
  <si>
    <t>LRM 269</t>
  </si>
  <si>
    <t>ROSMAYANTI NEW</t>
  </si>
  <si>
    <t>S1810545</t>
  </si>
  <si>
    <t>LLM 253</t>
  </si>
  <si>
    <t>BCL - Ce - Sepatu - Formal - Semi</t>
  </si>
  <si>
    <t>S1813514</t>
  </si>
  <si>
    <t>S1810284</t>
  </si>
  <si>
    <t>LFT 145</t>
  </si>
  <si>
    <t>ADE NEW</t>
  </si>
  <si>
    <t>S1813512</t>
  </si>
  <si>
    <t>LED 234</t>
  </si>
  <si>
    <t>S1810660</t>
  </si>
  <si>
    <t>LYP 136</t>
  </si>
  <si>
    <t>HERI - LYP</t>
  </si>
  <si>
    <t>S1813511</t>
  </si>
  <si>
    <t>S1810787</t>
  </si>
  <si>
    <t>S1810997</t>
  </si>
  <si>
    <t>LCP 242</t>
  </si>
  <si>
    <t>Acep Rohimat - LCP</t>
  </si>
  <si>
    <t>S1813560</t>
  </si>
  <si>
    <t>LDH 780</t>
  </si>
  <si>
    <t>RUDIANSYAH - LDH</t>
  </si>
  <si>
    <t>S1810793</t>
  </si>
  <si>
    <t>S1813515</t>
  </si>
  <si>
    <t>S1812011</t>
  </si>
  <si>
    <t>LIA 573</t>
  </si>
  <si>
    <t>NIA - NEW</t>
  </si>
  <si>
    <t>S1813513</t>
  </si>
  <si>
    <t>LDE 043</t>
  </si>
  <si>
    <t>Cepi - LDE</t>
  </si>
  <si>
    <t>S1810589</t>
  </si>
  <si>
    <t>LDP 623</t>
  </si>
  <si>
    <t>DINA - LDP</t>
  </si>
  <si>
    <t>S1813559</t>
  </si>
  <si>
    <t>LTE 952</t>
  </si>
  <si>
    <t>BCL - Co - Sepatu - Boot</t>
  </si>
  <si>
    <t>S1813410</t>
  </si>
  <si>
    <t>LDP 890</t>
  </si>
  <si>
    <t>BCL - Co - Sepatu - Casual - Kulit</t>
  </si>
  <si>
    <t>S1813558</t>
  </si>
  <si>
    <t>LDE 851</t>
  </si>
  <si>
    <t>BCL - Co - Sepatu - Casual - Sintetis</t>
  </si>
  <si>
    <t>S1809995</t>
  </si>
  <si>
    <t>S1812672</t>
  </si>
  <si>
    <t>LIV 413</t>
  </si>
  <si>
    <t>Ivan (New) - LIV</t>
  </si>
  <si>
    <t>S1810430</t>
  </si>
  <si>
    <t>S1812676</t>
  </si>
  <si>
    <t>S1813477</t>
  </si>
  <si>
    <t>S1812669</t>
  </si>
  <si>
    <t>LFM 932</t>
  </si>
  <si>
    <t>Duhri Arifin - LFM</t>
  </si>
  <si>
    <t>S1813459</t>
  </si>
  <si>
    <t>S1812671</t>
  </si>
  <si>
    <t>LCN 638</t>
  </si>
  <si>
    <t>Dani - LCN</t>
  </si>
  <si>
    <t>S1812719</t>
  </si>
  <si>
    <t>BCL - Co - Sepatu - Bustong</t>
  </si>
  <si>
    <t>S1812430</t>
  </si>
  <si>
    <t>S1812660</t>
  </si>
  <si>
    <t>S1810645</t>
  </si>
  <si>
    <t>LJA 557</t>
  </si>
  <si>
    <t>Feri Irawan - LJA</t>
  </si>
  <si>
    <t>S1812659</t>
  </si>
  <si>
    <t>LSU 747</t>
  </si>
  <si>
    <t>Usep (New) - LSU</t>
  </si>
  <si>
    <t>S1811041</t>
  </si>
  <si>
    <t>S1812661</t>
  </si>
  <si>
    <t>LDO 356</t>
  </si>
  <si>
    <t>BCL - Co - Sepatu - Casual - Canvas</t>
  </si>
  <si>
    <t>S1813441</t>
  </si>
  <si>
    <t>S1813555</t>
  </si>
  <si>
    <t>S1810643</t>
  </si>
  <si>
    <t>LJA 332</t>
  </si>
  <si>
    <t>S1811770</t>
  </si>
  <si>
    <t>LWN 312</t>
  </si>
  <si>
    <t>ANWAR - NEW</t>
  </si>
  <si>
    <t>S1813440</t>
  </si>
  <si>
    <t>S1813556</t>
  </si>
  <si>
    <t>S1812370</t>
  </si>
  <si>
    <t>S1812686</t>
  </si>
  <si>
    <t>LLX 624</t>
  </si>
  <si>
    <t>Teddy - LLX</t>
  </si>
  <si>
    <t>S1812341</t>
  </si>
  <si>
    <t>LLX 708</t>
  </si>
  <si>
    <t>S1813510</t>
  </si>
  <si>
    <t>LLX 482</t>
  </si>
  <si>
    <t>BCL - Co - Sepatu - Gunung</t>
  </si>
  <si>
    <t>S1813085</t>
  </si>
  <si>
    <t>LPA 414</t>
  </si>
  <si>
    <t>S1812683</t>
  </si>
  <si>
    <t>LTA 991</t>
  </si>
  <si>
    <t>Asep Wildan - LTA</t>
  </si>
  <si>
    <t>S1813087</t>
  </si>
  <si>
    <t>LPA 448</t>
  </si>
  <si>
    <t>S1812656</t>
  </si>
  <si>
    <t>LBU 532</t>
  </si>
  <si>
    <t>Rendi - LBU</t>
  </si>
  <si>
    <t>S1810745</t>
  </si>
  <si>
    <t>LBU 845</t>
  </si>
  <si>
    <t>S1812684</t>
  </si>
  <si>
    <t>LPA 387</t>
  </si>
  <si>
    <t>S1812657</t>
  </si>
  <si>
    <t>LNA 865</t>
  </si>
  <si>
    <t>GAGAN NEW</t>
  </si>
  <si>
    <t>S1812658</t>
  </si>
  <si>
    <t>LBU 712</t>
  </si>
  <si>
    <t>S1810432</t>
  </si>
  <si>
    <t>S1812679</t>
  </si>
  <si>
    <t>S1811669</t>
  </si>
  <si>
    <t>LNI 384</t>
  </si>
  <si>
    <t>RIANI</t>
  </si>
  <si>
    <t>S1812364</t>
  </si>
  <si>
    <t>S1812682</t>
  </si>
  <si>
    <t>LNG 547</t>
  </si>
  <si>
    <t>Kinkin - LNG</t>
  </si>
  <si>
    <t>S1813461</t>
  </si>
  <si>
    <t>S1812670</t>
  </si>
  <si>
    <t>LWI 965</t>
  </si>
  <si>
    <t>Aden - LWI</t>
  </si>
  <si>
    <t>S1812362</t>
  </si>
  <si>
    <t>S1811473</t>
  </si>
  <si>
    <t>LDE 631</t>
  </si>
  <si>
    <t>S1813481</t>
  </si>
  <si>
    <t>S1812668</t>
  </si>
  <si>
    <t>S1810203</t>
  </si>
  <si>
    <t>LTF 873</t>
  </si>
  <si>
    <t>ERWIN - LTF</t>
  </si>
  <si>
    <t>S1810354</t>
  </si>
  <si>
    <t>S1812459</t>
  </si>
  <si>
    <t>S1810386</t>
  </si>
  <si>
    <t>S1812677</t>
  </si>
  <si>
    <t>LIV 584</t>
  </si>
  <si>
    <t>S1813457</t>
  </si>
  <si>
    <t>S1812665</t>
  </si>
  <si>
    <t>LNU 867</t>
  </si>
  <si>
    <t>Yosep - LNU</t>
  </si>
  <si>
    <t>S1810213</t>
  </si>
  <si>
    <t>LSM 578</t>
  </si>
  <si>
    <t>S1812680</t>
  </si>
  <si>
    <t>LNY 956</t>
  </si>
  <si>
    <t>Wawan - LNY</t>
  </si>
  <si>
    <t>S1811160</t>
  </si>
  <si>
    <t>S1810355</t>
  </si>
  <si>
    <t>S1812664</t>
  </si>
  <si>
    <t>LID 197</t>
  </si>
  <si>
    <t>Wawan Onay - LID</t>
  </si>
  <si>
    <t>S1813486</t>
  </si>
  <si>
    <t>S1810385</t>
  </si>
  <si>
    <t>S1812667</t>
  </si>
  <si>
    <t>S1811037</t>
  </si>
  <si>
    <t>S1810088</t>
  </si>
  <si>
    <t>S1812662</t>
  </si>
  <si>
    <t>LDE 256</t>
  </si>
  <si>
    <t>S1810560</t>
  </si>
  <si>
    <t>LJT 113</t>
  </si>
  <si>
    <t>S1810089</t>
  </si>
  <si>
    <t>S1812666</t>
  </si>
  <si>
    <t>S1812371</t>
  </si>
  <si>
    <t>S1810214</t>
  </si>
  <si>
    <t>S1812663</t>
  </si>
  <si>
    <t>S1811322</t>
  </si>
  <si>
    <t>LDR 772</t>
  </si>
  <si>
    <t>S1813489</t>
  </si>
  <si>
    <t>S1813436</t>
  </si>
  <si>
    <t>S1812654</t>
  </si>
  <si>
    <t>LGN 707</t>
  </si>
  <si>
    <t>GUNAWAN - LGN</t>
  </si>
  <si>
    <t>S1813553</t>
  </si>
  <si>
    <t>LEF 855</t>
  </si>
  <si>
    <t>BCL - Co - Sepatu - Sport - Futsal</t>
  </si>
  <si>
    <t>Edih - LEF</t>
  </si>
  <si>
    <t>S1813554</t>
  </si>
  <si>
    <t>LEF 470</t>
  </si>
  <si>
    <t>S1812685</t>
  </si>
  <si>
    <t>LEF 606</t>
  </si>
  <si>
    <t>S1810458</t>
  </si>
  <si>
    <t>LMJ 173</t>
  </si>
  <si>
    <t>Cucu - LMJ</t>
  </si>
  <si>
    <t>S1812699</t>
  </si>
  <si>
    <t>BCL - Co - Sandal - Kulit</t>
  </si>
  <si>
    <t>S1810710</t>
  </si>
  <si>
    <t>S1812701</t>
  </si>
  <si>
    <t>LFW 580</t>
  </si>
  <si>
    <t>Roni - LFW</t>
  </si>
  <si>
    <t>S1812209</t>
  </si>
  <si>
    <t>S1812693</t>
  </si>
  <si>
    <t>LSU 679</t>
  </si>
  <si>
    <t>S1812738</t>
  </si>
  <si>
    <t>LAW 192</t>
  </si>
  <si>
    <t>Ebek</t>
  </si>
  <si>
    <t>S1812687</t>
  </si>
  <si>
    <t>LCK 426</t>
  </si>
  <si>
    <t>S1810237</t>
  </si>
  <si>
    <t>S1810180</t>
  </si>
  <si>
    <t>S1812464</t>
  </si>
  <si>
    <t>S1810634</t>
  </si>
  <si>
    <t>S1812689</t>
  </si>
  <si>
    <t>S1812207</t>
  </si>
  <si>
    <t>S1812468</t>
  </si>
  <si>
    <t>S1813163</t>
  </si>
  <si>
    <t>S1812695</t>
  </si>
  <si>
    <t>LMJ 063</t>
  </si>
  <si>
    <t>S1812741</t>
  </si>
  <si>
    <t>LAW 804</t>
  </si>
  <si>
    <t>S1812697</t>
  </si>
  <si>
    <t>S1810178</t>
  </si>
  <si>
    <t>S1812703</t>
  </si>
  <si>
    <t>LZA 789</t>
  </si>
  <si>
    <t>OZAN - LZA</t>
  </si>
  <si>
    <t>S1813164</t>
  </si>
  <si>
    <t>S1812702</t>
  </si>
  <si>
    <t>LZA 203</t>
  </si>
  <si>
    <t>S1813165</t>
  </si>
  <si>
    <t>S1810218</t>
  </si>
  <si>
    <t>BCL - Co - Sandal - Gunung</t>
  </si>
  <si>
    <t>S1812709</t>
  </si>
  <si>
    <t>LND 625</t>
  </si>
  <si>
    <t>ANDI - LND</t>
  </si>
  <si>
    <t>S1811660</t>
  </si>
  <si>
    <t>LRS 700</t>
  </si>
  <si>
    <t>S1812463</t>
  </si>
  <si>
    <t>S1812744</t>
  </si>
  <si>
    <t>S1812705</t>
  </si>
  <si>
    <t>S1810018</t>
  </si>
  <si>
    <t>S1812708</t>
  </si>
  <si>
    <t>S1812743</t>
  </si>
  <si>
    <t>S1812716</t>
  </si>
  <si>
    <t>BCL - Co - Sandal - Gunung - Tali</t>
  </si>
  <si>
    <t>S1810498</t>
  </si>
  <si>
    <t>S1812721</t>
  </si>
  <si>
    <t>S1812723</t>
  </si>
  <si>
    <t>LRS 131</t>
  </si>
  <si>
    <t>S1810528</t>
  </si>
  <si>
    <t>S1812720</t>
  </si>
  <si>
    <t>S1810535</t>
  </si>
  <si>
    <t>S1812700</t>
  </si>
  <si>
    <t>S1810383</t>
  </si>
  <si>
    <t>BCL - Anak - Sepatu - Co - 30</t>
  </si>
  <si>
    <t>S1812653</t>
  </si>
  <si>
    <t>S1810568</t>
  </si>
  <si>
    <t>LTI 903</t>
  </si>
  <si>
    <t>DEWI - LTI</t>
  </si>
  <si>
    <t>S1812642</t>
  </si>
  <si>
    <t>LHO 161</t>
  </si>
  <si>
    <t>Edih - LHO</t>
  </si>
  <si>
    <t>S1811356</t>
  </si>
  <si>
    <t>LMN 986</t>
  </si>
  <si>
    <t>Maman (New) - LMN</t>
  </si>
  <si>
    <t>S1812655</t>
  </si>
  <si>
    <t>S1810835</t>
  </si>
  <si>
    <t>LLX 454</t>
  </si>
  <si>
    <t>BCL - Anak - Sepatu - Co - Boot</t>
  </si>
  <si>
    <t>S1812651</t>
  </si>
  <si>
    <t>S1810803</t>
  </si>
  <si>
    <t>Sendi - New</t>
  </si>
  <si>
    <t>S1812646</t>
  </si>
  <si>
    <t>LCS 275</t>
  </si>
  <si>
    <t>ECEP - LCS</t>
  </si>
  <si>
    <t>S1810549</t>
  </si>
  <si>
    <t>BCL - Anak - Sepatu - Co - 26</t>
  </si>
  <si>
    <t>S1812648</t>
  </si>
  <si>
    <t>LDS 129</t>
  </si>
  <si>
    <t>S1810515</t>
  </si>
  <si>
    <t>LAP 846</t>
  </si>
  <si>
    <t>AEP SAEPUDDIN - NEW</t>
  </si>
  <si>
    <t>S1810922</t>
  </si>
  <si>
    <t>LGS 260</t>
  </si>
  <si>
    <t>AGUS SURYANA - NEW</t>
  </si>
  <si>
    <t>S1811993</t>
  </si>
  <si>
    <t>S1810369</t>
  </si>
  <si>
    <t>LTZ 483</t>
  </si>
  <si>
    <t>RENI - NEW</t>
  </si>
  <si>
    <t>S1813552</t>
  </si>
  <si>
    <t>BCL - Baby - Sepatu - Co</t>
  </si>
  <si>
    <t>S1810926</t>
  </si>
  <si>
    <t>LGS 451</t>
  </si>
  <si>
    <t>S1812639</t>
  </si>
  <si>
    <t>LFG 328</t>
  </si>
  <si>
    <t>BCL - Anak - Sandal - Co</t>
  </si>
  <si>
    <t>Cecep Sandal - LFG</t>
  </si>
  <si>
    <t>S1810211</t>
  </si>
  <si>
    <t>S1812447</t>
  </si>
  <si>
    <t>LFG 613</t>
  </si>
  <si>
    <t>S1813574</t>
  </si>
  <si>
    <t>S1810830</t>
  </si>
  <si>
    <t>LTN 593</t>
  </si>
  <si>
    <t>TANTAN MEGANTARA - NEW</t>
  </si>
  <si>
    <t>S1810247</t>
  </si>
  <si>
    <t>LRO 971</t>
  </si>
  <si>
    <t>ILHAM ROHMAT - NEW</t>
  </si>
  <si>
    <t>S1811266</t>
  </si>
  <si>
    <t>S1812444</t>
  </si>
  <si>
    <t>LJJ 719</t>
  </si>
  <si>
    <t>S1810295</t>
  </si>
  <si>
    <t>LJJ 866</t>
  </si>
  <si>
    <t>S1812460</t>
  </si>
  <si>
    <t>LJJ 992</t>
  </si>
  <si>
    <t>S1810112</t>
  </si>
  <si>
    <t>S1812630</t>
  </si>
  <si>
    <t>LRS 978</t>
  </si>
  <si>
    <t>S1810113</t>
  </si>
  <si>
    <t>S1812462</t>
  </si>
  <si>
    <t>S1810758</t>
  </si>
  <si>
    <t>LRK 881</t>
  </si>
  <si>
    <t>S1810157</t>
  </si>
  <si>
    <t>LTV 326</t>
  </si>
  <si>
    <t>Dede - LTV</t>
  </si>
  <si>
    <t>S1810095</t>
  </si>
  <si>
    <t>LKS 872</t>
  </si>
  <si>
    <t>BCL - Anak - Sandal - Ce</t>
  </si>
  <si>
    <t>Arief - LKS</t>
  </si>
  <si>
    <t>S1810532</t>
  </si>
  <si>
    <t>S1812724</t>
  </si>
  <si>
    <t>LJO 070</t>
  </si>
  <si>
    <t>BCL - Anak - Sepatu - Ce - 30</t>
  </si>
  <si>
    <t>S1812376</t>
  </si>
  <si>
    <t>LMN 791</t>
  </si>
  <si>
    <t>S1812726</t>
  </si>
  <si>
    <t>S1810546</t>
  </si>
  <si>
    <t>S1812728</t>
  </si>
  <si>
    <t>LRY 723</t>
  </si>
  <si>
    <t>BCL - Anak - Sepatu - Ce - 26</t>
  </si>
  <si>
    <t>Kusdarja - LRY</t>
  </si>
  <si>
    <t>S1810166</t>
  </si>
  <si>
    <t>LID 829</t>
  </si>
  <si>
    <t>S1810513</t>
  </si>
  <si>
    <t>LAP 663</t>
  </si>
  <si>
    <t>S1810990</t>
  </si>
  <si>
    <t>S1810526</t>
  </si>
  <si>
    <t>LRU 988</t>
  </si>
  <si>
    <t>ASURAHMAN - NEW</t>
  </si>
  <si>
    <t>S1810525</t>
  </si>
  <si>
    <t>LRU 883</t>
  </si>
  <si>
    <t>S1812727</t>
  </si>
  <si>
    <t>S1812722</t>
  </si>
  <si>
    <t>S1810133</t>
  </si>
  <si>
    <t>S1812725</t>
  </si>
  <si>
    <t>S1810894</t>
  </si>
  <si>
    <t>S1810892</t>
  </si>
  <si>
    <t>S1811992</t>
  </si>
  <si>
    <t>S1812729</t>
  </si>
  <si>
    <t>LRA 181</t>
  </si>
  <si>
    <t>Rolis - LRA</t>
  </si>
  <si>
    <t>S1810523</t>
  </si>
  <si>
    <t>LRU 371</t>
  </si>
  <si>
    <t>S1812730</t>
  </si>
  <si>
    <t>LRA 325</t>
  </si>
  <si>
    <t>S1811156</t>
  </si>
  <si>
    <t>S1812242</t>
  </si>
  <si>
    <t>LIF 480</t>
  </si>
  <si>
    <t>Sheny - LIF</t>
  </si>
  <si>
    <t>S1812696</t>
  </si>
  <si>
    <t>LRA 808</t>
  </si>
  <si>
    <t>S1811152</t>
  </si>
  <si>
    <t>S1811257</t>
  </si>
  <si>
    <t>S1812694</t>
  </si>
  <si>
    <t>LRA 488</t>
  </si>
  <si>
    <t>S1812711</t>
  </si>
  <si>
    <t>S1812215</t>
  </si>
  <si>
    <t>S1810248</t>
  </si>
  <si>
    <t>LRO 560</t>
  </si>
  <si>
    <t>S1810210</t>
  </si>
  <si>
    <t>S1810255</t>
  </si>
  <si>
    <t>LLT 644</t>
  </si>
  <si>
    <t>S1812704</t>
  </si>
  <si>
    <t>LIF 832</t>
  </si>
  <si>
    <t>S1812692</t>
  </si>
  <si>
    <t>LIF 107</t>
  </si>
  <si>
    <t>S1812043</t>
  </si>
  <si>
    <t>S1812690</t>
  </si>
  <si>
    <t>LDI 626</t>
  </si>
  <si>
    <t>S1811258</t>
  </si>
  <si>
    <t>S1812688</t>
  </si>
  <si>
    <t>S1812035</t>
  </si>
  <si>
    <t>S1813277</t>
  </si>
  <si>
    <t>LTS 821</t>
  </si>
  <si>
    <t>INF - Ce - Tas Wanita</t>
  </si>
  <si>
    <t>Rahmat Sonjaya - NEW</t>
  </si>
  <si>
    <t>S1812522</t>
  </si>
  <si>
    <t>LSR 953</t>
  </si>
  <si>
    <t>Belum - Ada - Kategori</t>
  </si>
  <si>
    <t>Tati Hardiati - SRI/SKS/SFC/LSR</t>
  </si>
  <si>
    <t>S1813276</t>
  </si>
  <si>
    <t>LTS 661</t>
  </si>
  <si>
    <t>S1813272</t>
  </si>
  <si>
    <t>LTS 782</t>
  </si>
  <si>
    <t>S1812526</t>
  </si>
  <si>
    <t>LMI 713</t>
  </si>
  <si>
    <t>Pak Pahmi-SFM/LMI</t>
  </si>
  <si>
    <t>S1812534</t>
  </si>
  <si>
    <t>LWT 546</t>
  </si>
  <si>
    <t>WAWAN SETIAWAN - NEW</t>
  </si>
  <si>
    <t>S1812527</t>
  </si>
  <si>
    <t>LEV 554</t>
  </si>
  <si>
    <t>Amar - SUM/LEV</t>
  </si>
  <si>
    <t>S1812529</t>
  </si>
  <si>
    <t>LJC 369</t>
  </si>
  <si>
    <t>RAHMAT H - LJC</t>
  </si>
  <si>
    <t>S1812530</t>
  </si>
  <si>
    <t>LEV 169</t>
  </si>
  <si>
    <t>S1812531</t>
  </si>
  <si>
    <t>LMI 951</t>
  </si>
  <si>
    <t>BCL - Co - Sepatu - Touring</t>
  </si>
  <si>
    <t>S1813020</t>
  </si>
  <si>
    <t>LEO 695</t>
  </si>
  <si>
    <t>IIS AISYAH - SII/LEO</t>
  </si>
  <si>
    <t>S1812305</t>
  </si>
  <si>
    <t>LHI 938</t>
  </si>
  <si>
    <t>Fahmi - SFM</t>
  </si>
  <si>
    <t>S1810944</t>
  </si>
  <si>
    <t>LTU 911</t>
  </si>
  <si>
    <t>ANDRI STU</t>
  </si>
  <si>
    <t>S1812521</t>
  </si>
  <si>
    <t>LAC 353</t>
  </si>
  <si>
    <t>Danu Wijaya - LAC/SNU</t>
  </si>
  <si>
    <t>S1812525</t>
  </si>
  <si>
    <t>LSR 223</t>
  </si>
  <si>
    <t>S1811415</t>
  </si>
  <si>
    <t>LMA 486</t>
  </si>
  <si>
    <t>MILA - SSD</t>
  </si>
  <si>
    <t>S1812523</t>
  </si>
  <si>
    <t>LAC 439</t>
  </si>
  <si>
    <t>S1812298</t>
  </si>
  <si>
    <t>LHI 390</t>
  </si>
  <si>
    <t>S1813282</t>
  </si>
  <si>
    <t>LTS 515</t>
  </si>
  <si>
    <t>INF - Ce - Tas Punggung Sintetis</t>
  </si>
  <si>
    <t>S1812300</t>
  </si>
  <si>
    <t>LHI 886</t>
  </si>
  <si>
    <t>S1812519</t>
  </si>
  <si>
    <t>LSR 754</t>
  </si>
  <si>
    <t>S1813155</t>
  </si>
  <si>
    <t>LOT 698</t>
  </si>
  <si>
    <t>INF - Ce - Tas Punggung Dinir</t>
  </si>
  <si>
    <t>AGUS KEBON LEGA - NEW</t>
  </si>
  <si>
    <t>S1812321</t>
  </si>
  <si>
    <t>LTY 812</t>
  </si>
  <si>
    <t>Feri - SFR/LTY</t>
  </si>
  <si>
    <t>S1813528</t>
  </si>
  <si>
    <t>LTY 118</t>
  </si>
  <si>
    <t>S1813004</t>
  </si>
  <si>
    <t>LDD 929</t>
  </si>
  <si>
    <t>TENDY - NEW</t>
  </si>
  <si>
    <t>S1812517</t>
  </si>
  <si>
    <t>LKN 463</t>
  </si>
  <si>
    <t>S1812985</t>
  </si>
  <si>
    <t>LJC 321</t>
  </si>
  <si>
    <t>S1813654</t>
  </si>
  <si>
    <t>LWT 562</t>
  </si>
  <si>
    <t>S1813655</t>
  </si>
  <si>
    <t>LHI 121</t>
  </si>
  <si>
    <t>S1812513</t>
  </si>
  <si>
    <t>LDT 216</t>
  </si>
  <si>
    <t>DIDIT NEW</t>
  </si>
  <si>
    <t>S1812510</t>
  </si>
  <si>
    <t>LBA 930</t>
  </si>
  <si>
    <t>Budi - SPT</t>
  </si>
  <si>
    <t>S1812515</t>
  </si>
  <si>
    <t>LBA 860</t>
  </si>
  <si>
    <t>S1812629</t>
  </si>
  <si>
    <t>LGI 659</t>
  </si>
  <si>
    <t>INF - Ce - Dompet</t>
  </si>
  <si>
    <t>Taryono - SGI</t>
  </si>
  <si>
    <t>S1813656</t>
  </si>
  <si>
    <t>LEO 431</t>
  </si>
  <si>
    <t>S1813242</t>
  </si>
  <si>
    <t>SPT 928</t>
  </si>
  <si>
    <t>S1813036</t>
  </si>
  <si>
    <t>LMB 101</t>
  </si>
  <si>
    <t>Wawan-SMB</t>
  </si>
  <si>
    <t>S1812631</t>
  </si>
  <si>
    <t>LNF 411</t>
  </si>
  <si>
    <t>BELUM ADA SUPPLIER</t>
  </si>
  <si>
    <t>S1813035</t>
  </si>
  <si>
    <t>LMB 581</t>
  </si>
  <si>
    <t>S1812402</t>
  </si>
  <si>
    <t>LWJ 228</t>
  </si>
  <si>
    <t>WANJA - STV</t>
  </si>
  <si>
    <t>S1812399</t>
  </si>
  <si>
    <t>LWJ 792</t>
  </si>
  <si>
    <t>S1813034</t>
  </si>
  <si>
    <t>LMB 728</t>
  </si>
  <si>
    <t>S1812403</t>
  </si>
  <si>
    <t>LWJ 786</t>
  </si>
  <si>
    <t>S1813241</t>
  </si>
  <si>
    <t>SPT 937</t>
  </si>
  <si>
    <t>S1811698</t>
  </si>
  <si>
    <t>LWH 549</t>
  </si>
  <si>
    <t>Harun - SRU/LWH</t>
  </si>
  <si>
    <t>S1812640</t>
  </si>
  <si>
    <t>LJB 919</t>
  </si>
  <si>
    <t>INF - Co - Tas - Punggung</t>
  </si>
  <si>
    <t>Maman Bejo - SMM</t>
  </si>
  <si>
    <t>S1812635</t>
  </si>
  <si>
    <t>LJB 141</t>
  </si>
  <si>
    <t>S1812634</t>
  </si>
  <si>
    <t>LMH 598</t>
  </si>
  <si>
    <t>MUHSIN</t>
  </si>
  <si>
    <t>S1812647</t>
  </si>
  <si>
    <t>LJB 510</t>
  </si>
  <si>
    <t>S1812645</t>
  </si>
  <si>
    <t>LHL 267</t>
  </si>
  <si>
    <t>AYEP M - LHL</t>
  </si>
  <si>
    <t>S1812649</t>
  </si>
  <si>
    <t>LJB 319</t>
  </si>
  <si>
    <t>S1812995</t>
  </si>
  <si>
    <t>LTK 669</t>
  </si>
  <si>
    <t>TAUFIK - STK</t>
  </si>
  <si>
    <t>S1812637</t>
  </si>
  <si>
    <t>LJB 380</t>
  </si>
  <si>
    <t>S1812643</t>
  </si>
  <si>
    <t>LJB 667</t>
  </si>
  <si>
    <t>S1812385</t>
  </si>
  <si>
    <t>LVN 765</t>
  </si>
  <si>
    <t>Ervin - SVN</t>
  </si>
  <si>
    <t>S1813006</t>
  </si>
  <si>
    <t>LYI 666</t>
  </si>
  <si>
    <t>yuni tas - new</t>
  </si>
  <si>
    <t>S1812636</t>
  </si>
  <si>
    <t>LJB 386</t>
  </si>
  <si>
    <t>S1811186</t>
  </si>
  <si>
    <t>LNO 388</t>
  </si>
  <si>
    <t>NOVAN - NEW</t>
  </si>
  <si>
    <t>S1811078</t>
  </si>
  <si>
    <t>LJB 427</t>
  </si>
  <si>
    <t>S1813007</t>
  </si>
  <si>
    <t>LYI 409</t>
  </si>
  <si>
    <t>S1812990</t>
  </si>
  <si>
    <t>LTK 641</t>
  </si>
  <si>
    <t>S1812997</t>
  </si>
  <si>
    <t>LTK 100</t>
  </si>
  <si>
    <t>S1812998</t>
  </si>
  <si>
    <t>LTK 539</t>
  </si>
  <si>
    <t>S1812992</t>
  </si>
  <si>
    <t>LTK 415</t>
  </si>
  <si>
    <t>S1812644</t>
  </si>
  <si>
    <t>LJB 537</t>
  </si>
  <si>
    <t>S1811079</t>
  </si>
  <si>
    <t>LJB 535</t>
  </si>
  <si>
    <t>S1811048</t>
  </si>
  <si>
    <t>LJB 817</t>
  </si>
  <si>
    <t>S1812915</t>
  </si>
  <si>
    <t>LTT 748</t>
  </si>
  <si>
    <t>INF - Co - Tas - Samping</t>
  </si>
  <si>
    <t>DEDE TATANG - NEW</t>
  </si>
  <si>
    <t>S1813151</t>
  </si>
  <si>
    <t>LOT 398</t>
  </si>
  <si>
    <t>S1812632</t>
  </si>
  <si>
    <t>LOZ 893</t>
  </si>
  <si>
    <t>S1811764</t>
  </si>
  <si>
    <t>LWT 579</t>
  </si>
  <si>
    <t>S1813421</t>
  </si>
  <si>
    <t>LJB 753</t>
  </si>
  <si>
    <t>INF - Co - Tas - Travel</t>
  </si>
  <si>
    <t>S1812633</t>
  </si>
  <si>
    <t>LJB 053</t>
  </si>
  <si>
    <t>INF - Co - Tas - Ransel</t>
  </si>
  <si>
    <t>S1812652</t>
  </si>
  <si>
    <t>LOZ 308</t>
  </si>
  <si>
    <t>S1812717</t>
  </si>
  <si>
    <t>LCP 567</t>
  </si>
  <si>
    <t>INF - Co - Aksesoris - Dompet</t>
  </si>
  <si>
    <t>S1812678</t>
  </si>
  <si>
    <t>LFL 160</t>
  </si>
  <si>
    <t>Indra - SFL</t>
  </si>
  <si>
    <t>S1810742</t>
  </si>
  <si>
    <t>LPR 552</t>
  </si>
  <si>
    <t>PRANANTA M - NEW</t>
  </si>
  <si>
    <t>S1812718</t>
  </si>
  <si>
    <t>LPU 456</t>
  </si>
  <si>
    <t>ISEP - SPU/LPU</t>
  </si>
  <si>
    <t>S1812698</t>
  </si>
  <si>
    <t>LFL 746</t>
  </si>
  <si>
    <t>S1811392</t>
  </si>
  <si>
    <t>LDY 345</t>
  </si>
  <si>
    <t>DAYI - LDY/SDY</t>
  </si>
  <si>
    <t>S1812691</t>
  </si>
  <si>
    <t>LFL 202</t>
  </si>
  <si>
    <t>S1811812</t>
  </si>
  <si>
    <t>LST 750</t>
  </si>
  <si>
    <t>Asep Supriatna - SLN/LST</t>
  </si>
  <si>
    <t>S1812675</t>
  </si>
  <si>
    <t>LMB 494</t>
  </si>
  <si>
    <t>S1811822</t>
  </si>
  <si>
    <t>LST 709</t>
  </si>
  <si>
    <t>S1811316</t>
  </si>
  <si>
    <t>LCP 478</t>
  </si>
  <si>
    <t>S1811435</t>
  </si>
  <si>
    <t>LPR 315</t>
  </si>
  <si>
    <t>S1811827</t>
  </si>
  <si>
    <t>LST 571</t>
  </si>
  <si>
    <t>S1811818</t>
  </si>
  <si>
    <t>LST 521</t>
  </si>
  <si>
    <t>S1811813</t>
  </si>
  <si>
    <t>LST 852</t>
  </si>
  <si>
    <t>S1811390</t>
  </si>
  <si>
    <t>LDY 589</t>
  </si>
  <si>
    <t>S1812681</t>
  </si>
  <si>
    <t>LFL 117</t>
  </si>
  <si>
    <t>S1811820</t>
  </si>
  <si>
    <t>LST 678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</si>
</sst>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0" fillId="0" borderId="0" xfId="0" applyFill="1"/>
    <xf numFmtId="41" fontId="5" fillId="7" borderId="0" xfId="2" applyFont="1" applyFill="1" applyAlignment="1"/>
    <xf numFmtId="0" fontId="0" fillId="7" borderId="0" xfId="0" applyFill="1"/>
    <xf numFmtId="0" fontId="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0" xfId="2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41" fontId="0" fillId="0" borderId="0" xfId="2" applyFont="1"/>
    <xf numFmtId="0" fontId="0" fillId="6" borderId="0" xfId="0" applyFill="1" applyAlignment="1">
      <alignment vertical="center"/>
    </xf>
    <xf numFmtId="9" fontId="0" fillId="0" borderId="0" xfId="3" applyFont="1"/>
    <xf numFmtId="9" fontId="2" fillId="0" borderId="0" xfId="3" applyFont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10" fontId="2" fillId="0" borderId="0" xfId="3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2" applyFont="1" applyAlignment="1">
      <alignment horizontal="right"/>
    </xf>
    <xf numFmtId="43" fontId="2" fillId="0" borderId="0" xfId="0" applyNumberFormat="1" applyFont="1" applyAlignment="1">
      <alignment vertical="center"/>
    </xf>
    <xf numFmtId="0" fontId="0" fillId="11" borderId="0" xfId="0" applyFill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7" fillId="8" borderId="0" xfId="2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11" borderId="0" xfId="0" applyFont="1" applyFill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41" fontId="8" fillId="8" borderId="0" xfId="2" applyFont="1" applyFill="1" applyBorder="1" applyAlignment="1">
      <alignment horizontal="right"/>
    </xf>
    <xf numFmtId="41" fontId="8" fillId="8" borderId="0" xfId="0" applyNumberFormat="1" applyFont="1" applyFill="1" applyBorder="1" applyAlignment="1">
      <alignment horizontal="center" vertical="center"/>
    </xf>
    <xf numFmtId="41" fontId="8" fillId="8" borderId="0" xfId="2" applyFont="1" applyFill="1" applyBorder="1" applyAlignment="1">
      <alignment horizontal="center"/>
    </xf>
    <xf numFmtId="164" fontId="8" fillId="5" borderId="0" xfId="1" applyNumberFormat="1" applyFont="1" applyFill="1" applyAlignment="1">
      <alignment vertical="center"/>
    </xf>
    <xf numFmtId="41" fontId="8" fillId="3" borderId="0" xfId="0" applyNumberFormat="1" applyFont="1" applyFill="1" applyAlignment="1">
      <alignment vertical="center"/>
    </xf>
    <xf numFmtId="165" fontId="8" fillId="3" borderId="0" xfId="3" applyNumberFormat="1" applyFont="1" applyFill="1" applyAlignment="1">
      <alignment horizontal="center" vertical="center"/>
    </xf>
    <xf numFmtId="9" fontId="8" fillId="4" borderId="0" xfId="3" applyFont="1" applyFill="1" applyAlignment="1">
      <alignment vertical="center"/>
    </xf>
    <xf numFmtId="41" fontId="8" fillId="2" borderId="0" xfId="2" applyFont="1" applyFill="1" applyAlignment="1">
      <alignment vertical="center"/>
    </xf>
    <xf numFmtId="41" fontId="8" fillId="8" borderId="0" xfId="2" applyFont="1" applyFill="1" applyBorder="1"/>
    <xf numFmtId="10" fontId="8" fillId="2" borderId="0" xfId="3" applyNumberFormat="1" applyFont="1" applyFill="1" applyAlignment="1">
      <alignment vertical="center"/>
    </xf>
    <xf numFmtId="0" fontId="8" fillId="11" borderId="0" xfId="0" applyFont="1" applyFill="1" applyAlignment="1">
      <alignment horizontal="right" vertical="center"/>
    </xf>
    <xf numFmtId="0" fontId="8" fillId="8" borderId="0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center"/>
    </xf>
    <xf numFmtId="164" fontId="8" fillId="8" borderId="0" xfId="1" applyNumberFormat="1" applyFont="1" applyFill="1"/>
    <xf numFmtId="164" fontId="8" fillId="5" borderId="0" xfId="1" applyNumberFormat="1" applyFont="1" applyFill="1" applyBorder="1" applyAlignment="1">
      <alignment vertical="center"/>
    </xf>
    <xf numFmtId="41" fontId="8" fillId="3" borderId="0" xfId="0" applyNumberFormat="1" applyFont="1" applyFill="1" applyBorder="1" applyAlignment="1">
      <alignment vertical="center"/>
    </xf>
    <xf numFmtId="165" fontId="8" fillId="3" borderId="0" xfId="3" applyNumberFormat="1" applyFont="1" applyFill="1" applyBorder="1" applyAlignment="1">
      <alignment horizontal="center" vertical="center"/>
    </xf>
    <xf numFmtId="9" fontId="8" fillId="4" borderId="0" xfId="3" applyFont="1" applyFill="1" applyBorder="1" applyAlignment="1">
      <alignment vertical="center"/>
    </xf>
    <xf numFmtId="41" fontId="8" fillId="2" borderId="0" xfId="2" applyFont="1" applyFill="1" applyBorder="1" applyAlignment="1">
      <alignment vertical="center"/>
    </xf>
    <xf numFmtId="10" fontId="8" fillId="2" borderId="0" xfId="3" applyNumberFormat="1" applyFont="1" applyFill="1" applyBorder="1" applyAlignment="1">
      <alignment vertical="center"/>
    </xf>
    <xf numFmtId="0" fontId="8" fillId="11" borderId="0" xfId="0" applyFont="1" applyFill="1" applyBorder="1" applyAlignment="1">
      <alignment horizontal="right"/>
    </xf>
    <xf numFmtId="41" fontId="8" fillId="9" borderId="0" xfId="2" applyFont="1" applyFill="1" applyAlignment="1">
      <alignment vertical="center"/>
    </xf>
    <xf numFmtId="41" fontId="8" fillId="10" borderId="0" xfId="2" applyFont="1" applyFill="1" applyAlignment="1">
      <alignment vertical="center"/>
    </xf>
    <xf numFmtId="10" fontId="8" fillId="10" borderId="0" xfId="3" applyNumberFormat="1" applyFont="1" applyFill="1" applyAlignment="1">
      <alignment vertical="center"/>
    </xf>
    <xf numFmtId="3" fontId="8" fillId="8" borderId="0" xfId="0" applyNumberFormat="1" applyFont="1" applyFill="1" applyBorder="1" applyAlignment="1">
      <alignment horizontal="right"/>
    </xf>
    <xf numFmtId="41" fontId="9" fillId="8" borderId="0" xfId="2" applyFont="1" applyFill="1" applyBorder="1" applyAlignment="1">
      <alignment horizontal="center" vertical="center"/>
    </xf>
    <xf numFmtId="164" fontId="8" fillId="8" borderId="0" xfId="1" applyNumberFormat="1" applyFont="1" applyFill="1" applyAlignment="1">
      <alignment horizontal="center"/>
    </xf>
    <xf numFmtId="164" fontId="8" fillId="8" borderId="0" xfId="1" applyNumberFormat="1" applyFont="1" applyFill="1" applyAlignment="1">
      <alignment horizontal="center" vertical="center"/>
    </xf>
    <xf numFmtId="0" fontId="8" fillId="2" borderId="0" xfId="0" applyFont="1" applyFill="1"/>
    <xf numFmtId="9" fontId="8" fillId="4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41" fontId="8" fillId="2" borderId="0" xfId="2" applyFont="1" applyFill="1" applyAlignment="1">
      <alignment horizontal="center" vertical="center"/>
    </xf>
    <xf numFmtId="41" fontId="8" fillId="8" borderId="0" xfId="2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 2" xfId="4"/>
    <cellStyle name="Normal 4" xfId="5"/>
    <cellStyle name="Normal 5" xfId="6"/>
    <cellStyle name="Percent" xfId="3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620A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AA535"/>
  <sheetViews>
    <sheetView tabSelected="1" zoomScale="80" zoomScaleNormal="80" workbookViewId="0">
      <pane xSplit="7" topLeftCell="H1" activePane="topRight" state="frozen"/>
      <selection pane="topRight" activeCell="C28" sqref="C28:E29"/>
    </sheetView>
  </sheetViews>
  <sheetFormatPr defaultColWidth="9.109375" defaultRowHeight="14.4"/>
  <cols>
    <col min="1" max="1" width="11.6640625" style="2" bestFit="1" customWidth="1"/>
    <col min="2" max="2" width="5.109375" style="1" customWidth="1"/>
    <col min="3" max="3" width="10.88671875" style="2" customWidth="1"/>
    <col min="4" max="4" width="7.6640625" style="2" customWidth="1"/>
    <col min="5" max="5" width="13.109375" style="2" customWidth="1"/>
    <col min="6" max="6" width="8.44140625" style="1" bestFit="1" customWidth="1"/>
    <col min="7" max="7" width="9.109375" style="2"/>
    <col min="8" max="8" width="45.88671875" style="2" customWidth="1"/>
    <col min="9" max="9" width="29.5546875" style="2" bestFit="1" customWidth="1"/>
    <col min="10" max="10" width="14.33203125" style="22" customWidth="1"/>
    <col min="11" max="11" width="13.33203125" style="2" customWidth="1"/>
    <col min="12" max="15" width="12.44140625" style="2" customWidth="1"/>
    <col min="16" max="16" width="18.33203125" style="18" customWidth="1"/>
    <col min="17" max="17" width="88.6640625" style="2" customWidth="1"/>
    <col min="18" max="18" width="10.33203125" style="3" bestFit="1" customWidth="1"/>
    <col min="19" max="19" width="17.109375" style="2" bestFit="1" customWidth="1"/>
    <col min="20" max="20" width="11.33203125" style="2" bestFit="1" customWidth="1"/>
    <col min="21" max="21" width="12" style="2" customWidth="1"/>
    <col min="22" max="22" width="7.6640625" style="2" customWidth="1"/>
    <col min="23" max="23" width="12.109375" style="2" customWidth="1"/>
    <col min="24" max="24" width="10" style="21" bestFit="1" customWidth="1"/>
    <col min="25" max="25" width="13.109375" style="2" bestFit="1" customWidth="1"/>
    <col min="26" max="26" width="14.109375" style="2" bestFit="1" customWidth="1"/>
    <col min="27" max="27" width="9.44140625" style="2" bestFit="1" customWidth="1"/>
    <col min="28" max="16384" width="9.109375" style="2"/>
  </cols>
  <sheetData>
    <row r="1" spans="1:27">
      <c r="V1" s="25"/>
    </row>
    <row r="2" spans="1:27">
      <c r="A2" s="33"/>
      <c r="B2" s="73" t="s">
        <v>94</v>
      </c>
      <c r="C2" s="33"/>
      <c r="D2" s="33"/>
      <c r="E2" s="33"/>
      <c r="F2" s="34"/>
      <c r="G2" s="33"/>
      <c r="H2" s="33"/>
      <c r="I2" s="33"/>
      <c r="J2" s="35"/>
      <c r="K2" s="33"/>
      <c r="L2" s="33"/>
      <c r="M2" s="33"/>
      <c r="N2" s="33"/>
      <c r="O2" s="33"/>
      <c r="P2" s="29"/>
      <c r="Q2" s="33"/>
      <c r="R2" s="36"/>
      <c r="S2" s="33"/>
      <c r="T2" s="33"/>
      <c r="U2" s="33"/>
      <c r="V2" s="33"/>
      <c r="W2" s="33"/>
      <c r="X2" s="74" t="e">
        <f>AVERAGE(X5:X440)</f>
        <v>#DIV/0!</v>
      </c>
      <c r="Y2" s="33"/>
      <c r="Z2" s="75">
        <v>4008</v>
      </c>
      <c r="AA2" s="33"/>
    </row>
    <row r="3" spans="1:27" ht="25.95" customHeight="1">
      <c r="A3" s="33"/>
      <c r="B3" s="73"/>
      <c r="C3" s="33"/>
      <c r="D3" s="33"/>
      <c r="E3" s="33"/>
      <c r="F3" s="34"/>
      <c r="G3" s="33"/>
      <c r="H3" s="33"/>
      <c r="I3" s="33"/>
      <c r="J3" s="35"/>
      <c r="K3" s="33"/>
      <c r="L3" s="33"/>
      <c r="M3" s="33"/>
      <c r="N3" s="33"/>
      <c r="O3" s="33"/>
      <c r="P3" s="29"/>
      <c r="Q3" s="33"/>
      <c r="R3" s="82" t="s">
        <v>0</v>
      </c>
      <c r="S3" s="82"/>
      <c r="T3" s="82"/>
      <c r="U3" s="82"/>
      <c r="V3" s="82"/>
      <c r="W3" s="82"/>
      <c r="X3" s="83"/>
      <c r="Y3" s="33"/>
      <c r="Z3" s="33"/>
      <c r="AA3" s="33"/>
    </row>
    <row r="4" spans="1:27" s="4" customFormat="1" ht="21.6" customHeight="1">
      <c r="A4" s="34" t="s">
        <v>1</v>
      </c>
      <c r="B4" s="34" t="s">
        <v>1</v>
      </c>
      <c r="C4" s="34" t="s">
        <v>2</v>
      </c>
      <c r="D4" s="34" t="s">
        <v>3</v>
      </c>
      <c r="E4" s="34" t="s">
        <v>27</v>
      </c>
      <c r="F4" s="34">
        <f>SUM(F5:F440)</f>
        <v>15</v>
      </c>
      <c r="G4" s="34" t="s">
        <v>4</v>
      </c>
      <c r="H4" s="34" t="s">
        <v>5</v>
      </c>
      <c r="I4" s="34" t="s">
        <v>6</v>
      </c>
      <c r="J4" s="34" t="s">
        <v>7</v>
      </c>
      <c r="K4" s="34" t="s">
        <v>8</v>
      </c>
      <c r="L4" s="34" t="s">
        <v>9</v>
      </c>
      <c r="M4" s="34" t="s">
        <v>10</v>
      </c>
      <c r="N4" s="34" t="s">
        <v>11</v>
      </c>
      <c r="O4" s="34" t="s">
        <v>12</v>
      </c>
      <c r="P4" s="30" t="s">
        <v>28</v>
      </c>
      <c r="Q4" s="34" t="s">
        <v>11</v>
      </c>
      <c r="R4" s="76" t="s">
        <v>13</v>
      </c>
      <c r="S4" s="76" t="s">
        <v>14</v>
      </c>
      <c r="T4" s="76" t="s">
        <v>15</v>
      </c>
      <c r="U4" s="77" t="s">
        <v>16</v>
      </c>
      <c r="V4" s="77" t="s">
        <v>17</v>
      </c>
      <c r="W4" s="77" t="s">
        <v>18</v>
      </c>
      <c r="X4" s="78" t="s">
        <v>19</v>
      </c>
      <c r="Y4" s="79" t="s">
        <v>20</v>
      </c>
      <c r="Z4" s="79" t="s">
        <v>21</v>
      </c>
      <c r="AA4" s="79"/>
    </row>
    <row r="5" spans="1:27" ht="14.4" customHeight="1">
      <c r="A5" s="37">
        <v>1</v>
      </c>
      <c r="B5" s="41"/>
      <c r="C5" s="41" t="s">
        <v>113</v>
      </c>
      <c r="D5" s="39" t="str">
        <f t="shared" ref="D5:D10" si="0">REPLACE(C5,1,3, )</f>
        <v xml:space="preserve"> 628</v>
      </c>
      <c r="E5" s="40" t="s">
        <v>113</v>
      </c>
      <c r="F5" s="41">
        <f t="shared" ref="F5:F10" si="1">IF(C5=E5,0,1)</f>
        <v>0</v>
      </c>
      <c r="G5" s="42" t="s">
        <v>37</v>
      </c>
      <c r="H5" s="42"/>
      <c r="I5" s="42" t="s">
        <v>39</v>
      </c>
      <c r="J5" s="43">
        <v>76500</v>
      </c>
      <c r="K5" s="44">
        <f t="shared" ref="K5:K10" si="2">J5-M5</f>
        <v>8250</v>
      </c>
      <c r="L5" s="41" t="s">
        <v>22</v>
      </c>
      <c r="M5" s="45">
        <f t="shared" ref="M5:M10" si="3">J5-N5</f>
        <v>68250</v>
      </c>
      <c r="N5" s="45">
        <f>2000+5200+600+200+250</f>
        <v>8250</v>
      </c>
      <c r="O5" s="80">
        <f t="shared" ref="O5:O10" si="4">M5+N5</f>
        <v>76500</v>
      </c>
      <c r="P5" s="31"/>
      <c r="Q5" s="42" t="s">
        <v>74</v>
      </c>
      <c r="R5" s="46"/>
      <c r="S5" s="46">
        <f>R5+O5</f>
        <v>76500</v>
      </c>
      <c r="T5" s="46">
        <f>S5/0.7</f>
        <v>109285.71428571429</v>
      </c>
      <c r="U5" s="47">
        <f>T5/0.875</f>
        <v>124897.95918367348</v>
      </c>
      <c r="V5" s="48">
        <f>(U5-T5)/U5</f>
        <v>0.12500000000000003</v>
      </c>
      <c r="W5" s="47">
        <f>(ROUNDUP((U5/100),0))*100</f>
        <v>124900</v>
      </c>
      <c r="X5" s="49">
        <f>(T5-O5)/T5</f>
        <v>0.30000000000000004</v>
      </c>
      <c r="Y5" s="50"/>
      <c r="Z5" s="50"/>
      <c r="AA5" s="50"/>
    </row>
    <row r="6" spans="1:27" ht="14.4" customHeight="1">
      <c r="A6" s="37">
        <v>2</v>
      </c>
      <c r="B6" s="41"/>
      <c r="C6" s="41" t="s">
        <v>246</v>
      </c>
      <c r="D6" s="39" t="str">
        <f t="shared" si="0"/>
        <v xml:space="preserve"> 204</v>
      </c>
      <c r="E6" s="40" t="s">
        <v>246</v>
      </c>
      <c r="F6" s="41">
        <f t="shared" si="1"/>
        <v>0</v>
      </c>
      <c r="G6" s="42" t="s">
        <v>37</v>
      </c>
      <c r="H6" s="42"/>
      <c r="I6" s="42" t="s">
        <v>63</v>
      </c>
      <c r="J6" s="43">
        <v>87000</v>
      </c>
      <c r="K6" s="44">
        <f t="shared" si="2"/>
        <v>8550</v>
      </c>
      <c r="L6" s="41" t="s">
        <v>22</v>
      </c>
      <c r="M6" s="45">
        <f t="shared" si="3"/>
        <v>78450</v>
      </c>
      <c r="N6" s="51">
        <f>2000+5500+600+200+250</f>
        <v>8550</v>
      </c>
      <c r="O6" s="80">
        <f t="shared" si="4"/>
        <v>87000</v>
      </c>
      <c r="P6" s="31"/>
      <c r="Q6" s="42" t="s">
        <v>77</v>
      </c>
      <c r="R6" s="46"/>
      <c r="S6" s="46">
        <f>R6+O6</f>
        <v>87000</v>
      </c>
      <c r="T6" s="46">
        <f>S6/0.7</f>
        <v>124285.71428571429</v>
      </c>
      <c r="U6" s="47">
        <f>T6/0.875</f>
        <v>142040.81632653062</v>
      </c>
      <c r="V6" s="48">
        <f>(U6-T6)/U6</f>
        <v>0.12500000000000003</v>
      </c>
      <c r="W6" s="47">
        <f>(ROUNDUP((U6/100),0))*100</f>
        <v>142100</v>
      </c>
      <c r="X6" s="49">
        <f>(T6-O6)/T6</f>
        <v>0.30000000000000004</v>
      </c>
      <c r="Y6" s="50"/>
      <c r="Z6" s="50"/>
      <c r="AA6" s="52"/>
    </row>
    <row r="7" spans="1:27" ht="14.4" customHeight="1">
      <c r="A7" s="37">
        <v>3</v>
      </c>
      <c r="B7" s="41"/>
      <c r="C7" s="41" t="s">
        <v>114</v>
      </c>
      <c r="D7" s="39" t="str">
        <f t="shared" si="0"/>
        <v xml:space="preserve"> 376</v>
      </c>
      <c r="E7" s="40" t="s">
        <v>114</v>
      </c>
      <c r="F7" s="41">
        <f t="shared" si="1"/>
        <v>0</v>
      </c>
      <c r="G7" s="42" t="s">
        <v>37</v>
      </c>
      <c r="H7" s="42"/>
      <c r="I7" s="42" t="s">
        <v>39</v>
      </c>
      <c r="J7" s="43">
        <v>76500</v>
      </c>
      <c r="K7" s="44">
        <f t="shared" si="2"/>
        <v>8250</v>
      </c>
      <c r="L7" s="41" t="s">
        <v>22</v>
      </c>
      <c r="M7" s="45">
        <f t="shared" si="3"/>
        <v>68250</v>
      </c>
      <c r="N7" s="45">
        <f>2000+5200+600+200+250</f>
        <v>8250</v>
      </c>
      <c r="O7" s="80">
        <f t="shared" si="4"/>
        <v>76500</v>
      </c>
      <c r="P7" s="31"/>
      <c r="Q7" s="42" t="s">
        <v>74</v>
      </c>
      <c r="R7" s="46"/>
      <c r="S7" s="46">
        <f>R7+O7</f>
        <v>76500</v>
      </c>
      <c r="T7" s="46">
        <f>S7/0.7</f>
        <v>109285.71428571429</v>
      </c>
      <c r="U7" s="47">
        <f>T7/0.875</f>
        <v>124897.95918367348</v>
      </c>
      <c r="V7" s="48">
        <f>(U7-T7)/U7</f>
        <v>0.12500000000000003</v>
      </c>
      <c r="W7" s="47">
        <f>(ROUNDUP((U7/100),0))*100</f>
        <v>124900</v>
      </c>
      <c r="X7" s="49">
        <f>(T7-O7)/T7</f>
        <v>0.30000000000000004</v>
      </c>
      <c r="Y7" s="50"/>
      <c r="Z7" s="50"/>
      <c r="AA7" s="52"/>
    </row>
    <row r="8" spans="1:27" ht="14.4" customHeight="1">
      <c r="A8" s="53">
        <v>4</v>
      </c>
      <c r="B8" s="41"/>
      <c r="C8" s="81" t="s">
        <v>318</v>
      </c>
      <c r="D8" s="54" t="str">
        <f t="shared" si="0"/>
        <v xml:space="preserve"> 739</v>
      </c>
      <c r="E8" s="40" t="s">
        <v>318</v>
      </c>
      <c r="F8" s="41">
        <f t="shared" si="1"/>
        <v>0</v>
      </c>
      <c r="G8" s="55" t="s">
        <v>37</v>
      </c>
      <c r="H8" s="55" t="s">
        <v>333</v>
      </c>
      <c r="I8" s="55" t="s">
        <v>326</v>
      </c>
      <c r="J8" s="56">
        <v>91000</v>
      </c>
      <c r="K8" s="44">
        <f t="shared" si="2"/>
        <v>8150</v>
      </c>
      <c r="L8" s="41" t="s">
        <v>22</v>
      </c>
      <c r="M8" s="45">
        <f t="shared" si="3"/>
        <v>82850</v>
      </c>
      <c r="N8" s="56">
        <f>2000+5100+600+200+250</f>
        <v>8150</v>
      </c>
      <c r="O8" s="80">
        <f t="shared" si="4"/>
        <v>91000</v>
      </c>
      <c r="P8" s="31"/>
      <c r="Q8" s="42" t="s">
        <v>72</v>
      </c>
      <c r="R8" s="57"/>
      <c r="S8" s="57"/>
      <c r="T8" s="57"/>
      <c r="U8" s="58"/>
      <c r="V8" s="59"/>
      <c r="W8" s="58"/>
      <c r="X8" s="60"/>
      <c r="Y8" s="61"/>
      <c r="Z8" s="61"/>
      <c r="AA8" s="62"/>
    </row>
    <row r="9" spans="1:27" ht="14.4" customHeight="1">
      <c r="A9" s="63">
        <v>5</v>
      </c>
      <c r="B9" s="41"/>
      <c r="C9" s="41" t="s">
        <v>290</v>
      </c>
      <c r="D9" s="39" t="str">
        <f t="shared" si="0"/>
        <v xml:space="preserve"> 130</v>
      </c>
      <c r="E9" s="40" t="s">
        <v>290</v>
      </c>
      <c r="F9" s="41">
        <f t="shared" si="1"/>
        <v>0</v>
      </c>
      <c r="G9" s="42" t="s">
        <v>20</v>
      </c>
      <c r="H9" s="42"/>
      <c r="I9" s="42" t="s">
        <v>307</v>
      </c>
      <c r="J9" s="43">
        <v>74500</v>
      </c>
      <c r="K9" s="44">
        <f t="shared" si="2"/>
        <v>8150</v>
      </c>
      <c r="L9" s="41" t="s">
        <v>22</v>
      </c>
      <c r="M9" s="45">
        <f t="shared" si="3"/>
        <v>66350</v>
      </c>
      <c r="N9" s="45">
        <f>5100+600+200+250+2000</f>
        <v>8150</v>
      </c>
      <c r="O9" s="80">
        <f t="shared" si="4"/>
        <v>74500</v>
      </c>
      <c r="P9" s="31"/>
      <c r="Q9" s="42" t="s">
        <v>72</v>
      </c>
      <c r="R9" s="57"/>
      <c r="S9" s="57">
        <f>R9+O9</f>
        <v>74500</v>
      </c>
      <c r="T9" s="57">
        <f>S9/0.7</f>
        <v>106428.57142857143</v>
      </c>
      <c r="U9" s="58">
        <f>T9/0.875</f>
        <v>121632.6530612245</v>
      </c>
      <c r="V9" s="59">
        <f>(U9-T9)/U9</f>
        <v>0.125</v>
      </c>
      <c r="W9" s="58">
        <f>(ROUNDUP((U9/100),0))*100</f>
        <v>121700</v>
      </c>
      <c r="X9" s="60">
        <f>(T9-O9)/T9</f>
        <v>0.30000000000000004</v>
      </c>
      <c r="Y9" s="61"/>
      <c r="Z9" s="61"/>
      <c r="AA9" s="62"/>
    </row>
    <row r="10" spans="1:27" ht="14.4" customHeight="1">
      <c r="A10" s="53">
        <v>6</v>
      </c>
      <c r="B10" s="41"/>
      <c r="C10" s="81" t="s">
        <v>319</v>
      </c>
      <c r="D10" s="54" t="str">
        <f t="shared" si="0"/>
        <v xml:space="preserve"> 433</v>
      </c>
      <c r="E10" s="40" t="s">
        <v>319</v>
      </c>
      <c r="F10" s="41">
        <f t="shared" si="1"/>
        <v>0</v>
      </c>
      <c r="G10" s="55" t="s">
        <v>37</v>
      </c>
      <c r="H10" s="55" t="s">
        <v>333</v>
      </c>
      <c r="I10" s="55" t="s">
        <v>326</v>
      </c>
      <c r="J10" s="56">
        <v>91000</v>
      </c>
      <c r="K10" s="44">
        <f t="shared" si="2"/>
        <v>8150</v>
      </c>
      <c r="L10" s="41" t="s">
        <v>22</v>
      </c>
      <c r="M10" s="45">
        <f t="shared" si="3"/>
        <v>82850</v>
      </c>
      <c r="N10" s="56">
        <f>2000+5100+600+200+250</f>
        <v>8150</v>
      </c>
      <c r="O10" s="80">
        <f t="shared" si="4"/>
        <v>91000</v>
      </c>
      <c r="P10" s="31"/>
      <c r="Q10" s="42" t="s">
        <v>72</v>
      </c>
      <c r="R10" s="57"/>
      <c r="S10" s="57"/>
      <c r="T10" s="57"/>
      <c r="U10" s="58"/>
      <c r="V10" s="59"/>
      <c r="W10" s="58"/>
      <c r="X10" s="60"/>
      <c r="Y10" s="61"/>
      <c r="Z10" s="61"/>
      <c r="AA10" s="62"/>
    </row>
    <row r="11" spans="1:27" ht="14.4" customHeight="1">
      <c r="A11" s="53">
        <v>7</v>
      </c>
      <c r="B11" s="41"/>
      <c r="C11" s="81"/>
      <c r="D11" s="54"/>
      <c r="E11" s="40" t="s">
        <v>352</v>
      </c>
      <c r="F11" s="41"/>
      <c r="G11" s="55"/>
      <c r="H11" s="55"/>
      <c r="I11" s="55"/>
      <c r="J11" s="56"/>
      <c r="K11" s="44"/>
      <c r="L11" s="41"/>
      <c r="M11" s="45"/>
      <c r="N11" s="56"/>
      <c r="O11" s="80"/>
      <c r="P11" s="31"/>
      <c r="Q11" s="42"/>
      <c r="R11" s="57"/>
      <c r="S11" s="57"/>
      <c r="T11" s="57"/>
      <c r="U11" s="58"/>
      <c r="V11" s="59"/>
      <c r="W11" s="58"/>
      <c r="X11" s="60"/>
      <c r="Y11" s="61"/>
      <c r="Z11" s="61"/>
      <c r="AA11" s="62"/>
    </row>
    <row r="12" spans="1:27" ht="14.4" customHeight="1">
      <c r="A12" s="37">
        <v>8</v>
      </c>
      <c r="B12" s="41"/>
      <c r="C12" s="41" t="s">
        <v>115</v>
      </c>
      <c r="D12" s="39" t="str">
        <f>REPLACE(C12,1,3, )</f>
        <v xml:space="preserve"> 283</v>
      </c>
      <c r="E12" s="40" t="s">
        <v>115</v>
      </c>
      <c r="F12" s="41">
        <f>IF(C12=E12,0,1)</f>
        <v>0</v>
      </c>
      <c r="G12" s="42" t="s">
        <v>37</v>
      </c>
      <c r="H12" s="42"/>
      <c r="I12" s="42" t="s">
        <v>39</v>
      </c>
      <c r="J12" s="43">
        <v>80000</v>
      </c>
      <c r="K12" s="44">
        <f>J12-M12</f>
        <v>8150</v>
      </c>
      <c r="L12" s="41" t="s">
        <v>22</v>
      </c>
      <c r="M12" s="45">
        <f>J12-N12</f>
        <v>71850</v>
      </c>
      <c r="N12" s="45">
        <f>2000+5100+600+200+250</f>
        <v>8150</v>
      </c>
      <c r="O12" s="80">
        <f>M12+N12</f>
        <v>80000</v>
      </c>
      <c r="P12" s="31"/>
      <c r="Q12" s="42" t="s">
        <v>72</v>
      </c>
      <c r="R12" s="46"/>
      <c r="S12" s="46">
        <f>R12+O12</f>
        <v>80000</v>
      </c>
      <c r="T12" s="46">
        <f>S12/0.7</f>
        <v>114285.71428571429</v>
      </c>
      <c r="U12" s="47">
        <f>T12/0.875</f>
        <v>130612.24489795919</v>
      </c>
      <c r="V12" s="48">
        <f>(U12-T12)/U12</f>
        <v>0.12499999999999999</v>
      </c>
      <c r="W12" s="47">
        <f>(ROUNDUP((U12/100),0))*100</f>
        <v>130700</v>
      </c>
      <c r="X12" s="49">
        <f>(T12-O12)/T12</f>
        <v>0.30000000000000004</v>
      </c>
      <c r="Y12" s="50"/>
      <c r="Z12" s="50"/>
      <c r="AA12" s="52"/>
    </row>
    <row r="13" spans="1:27" ht="14.4" customHeight="1">
      <c r="A13" s="53">
        <v>9</v>
      </c>
      <c r="B13" s="41"/>
      <c r="C13" s="81" t="s">
        <v>317</v>
      </c>
      <c r="D13" s="54" t="str">
        <f>REPLACE(C13,1,3, )</f>
        <v xml:space="preserve"> 704</v>
      </c>
      <c r="E13" s="40" t="s">
        <v>317</v>
      </c>
      <c r="F13" s="41">
        <f>IF(C13=E13,0,1)</f>
        <v>0</v>
      </c>
      <c r="G13" s="55" t="s">
        <v>20</v>
      </c>
      <c r="H13" s="55" t="s">
        <v>332</v>
      </c>
      <c r="I13" s="55" t="s">
        <v>326</v>
      </c>
      <c r="J13" s="56">
        <v>91000</v>
      </c>
      <c r="K13" s="44">
        <f>J13-M13</f>
        <v>8150</v>
      </c>
      <c r="L13" s="41" t="s">
        <v>22</v>
      </c>
      <c r="M13" s="45">
        <f>J13-N13</f>
        <v>82850</v>
      </c>
      <c r="N13" s="56">
        <f>2000+5100+600+200+250</f>
        <v>8150</v>
      </c>
      <c r="O13" s="80">
        <f>M13+N13</f>
        <v>91000</v>
      </c>
      <c r="P13" s="31"/>
      <c r="Q13" s="42" t="s">
        <v>72</v>
      </c>
      <c r="R13" s="57"/>
      <c r="S13" s="57"/>
      <c r="T13" s="57"/>
      <c r="U13" s="58"/>
      <c r="V13" s="59"/>
      <c r="W13" s="58"/>
      <c r="X13" s="60"/>
      <c r="Y13" s="61"/>
      <c r="Z13" s="61"/>
      <c r="AA13" s="62"/>
    </row>
    <row r="14" spans="1:27" ht="14.4" customHeight="1">
      <c r="A14" s="53">
        <v>10</v>
      </c>
      <c r="B14" s="41"/>
      <c r="C14" s="81"/>
      <c r="D14" s="54"/>
      <c r="E14" s="40" t="s">
        <v>357</v>
      </c>
      <c r="F14" s="41"/>
      <c r="G14" s="55"/>
      <c r="H14" s="55"/>
      <c r="I14" s="55"/>
      <c r="J14" s="56"/>
      <c r="K14" s="44"/>
      <c r="L14" s="41"/>
      <c r="M14" s="45"/>
      <c r="N14" s="56"/>
      <c r="O14" s="80"/>
      <c r="P14" s="31"/>
      <c r="Q14" s="42"/>
      <c r="R14" s="57"/>
      <c r="S14" s="57"/>
      <c r="T14" s="57"/>
      <c r="U14" s="58"/>
      <c r="V14" s="59"/>
      <c r="W14" s="58"/>
      <c r="X14" s="60"/>
      <c r="Y14" s="61"/>
      <c r="Z14" s="61"/>
      <c r="AA14" s="62"/>
    </row>
    <row r="15" spans="1:27" ht="14.4" customHeight="1">
      <c r="A15" s="63">
        <v>11</v>
      </c>
      <c r="B15" s="41"/>
      <c r="C15" s="41" t="s">
        <v>293</v>
      </c>
      <c r="D15" s="39" t="str">
        <f>REPLACE(C15,1,3, )</f>
        <v xml:space="preserve"> 966</v>
      </c>
      <c r="E15" s="40" t="s">
        <v>293</v>
      </c>
      <c r="F15" s="41">
        <f>IF(C15=E15,0,1)</f>
        <v>0</v>
      </c>
      <c r="G15" s="42" t="s">
        <v>20</v>
      </c>
      <c r="H15" s="42"/>
      <c r="I15" s="42" t="s">
        <v>307</v>
      </c>
      <c r="J15" s="43">
        <v>72500</v>
      </c>
      <c r="K15" s="44">
        <f>J15-M15</f>
        <v>8250</v>
      </c>
      <c r="L15" s="41" t="s">
        <v>22</v>
      </c>
      <c r="M15" s="45">
        <f>J15-N15</f>
        <v>64250</v>
      </c>
      <c r="N15" s="45">
        <f>5200+600+200+250+2000</f>
        <v>8250</v>
      </c>
      <c r="O15" s="80">
        <f>M15+N15</f>
        <v>72500</v>
      </c>
      <c r="P15" s="31"/>
      <c r="Q15" s="42" t="s">
        <v>72</v>
      </c>
      <c r="R15" s="57"/>
      <c r="S15" s="57">
        <f>R15+O15</f>
        <v>72500</v>
      </c>
      <c r="T15" s="57">
        <f>S15/0.7</f>
        <v>103571.42857142858</v>
      </c>
      <c r="U15" s="58">
        <f>T15/0.875</f>
        <v>118367.34693877552</v>
      </c>
      <c r="V15" s="59">
        <f>(U15-T15)/U15</f>
        <v>0.12499999999999999</v>
      </c>
      <c r="W15" s="58">
        <f>(ROUNDUP((U15/100),0))*100</f>
        <v>118400</v>
      </c>
      <c r="X15" s="60">
        <f>(T15-O15)/T15</f>
        <v>0.30000000000000004</v>
      </c>
      <c r="Y15" s="61"/>
      <c r="Z15" s="61"/>
      <c r="AA15" s="62"/>
    </row>
    <row r="16" spans="1:27" ht="14.4" customHeight="1">
      <c r="A16" s="37">
        <v>12</v>
      </c>
      <c r="B16" s="41"/>
      <c r="C16" s="41" t="s">
        <v>168</v>
      </c>
      <c r="D16" s="39" t="str">
        <f>REPLACE(C16,1,3, )</f>
        <v xml:space="preserve"> 311</v>
      </c>
      <c r="E16" s="40" t="s">
        <v>168</v>
      </c>
      <c r="F16" s="41">
        <f>IF(C16=E16,0,1)</f>
        <v>0</v>
      </c>
      <c r="G16" s="42" t="s">
        <v>37</v>
      </c>
      <c r="H16" s="42"/>
      <c r="I16" s="42" t="s">
        <v>56</v>
      </c>
      <c r="J16" s="43">
        <v>71500</v>
      </c>
      <c r="K16" s="44">
        <f>J16-M16</f>
        <v>7900</v>
      </c>
      <c r="L16" s="41" t="s">
        <v>22</v>
      </c>
      <c r="M16" s="45">
        <f>J16-N16</f>
        <v>63600</v>
      </c>
      <c r="N16" s="51">
        <f>2000+4850+600+200+250</f>
        <v>7900</v>
      </c>
      <c r="O16" s="80">
        <f>M16+N16</f>
        <v>71500</v>
      </c>
      <c r="P16" s="31"/>
      <c r="Q16" s="42" t="s">
        <v>73</v>
      </c>
      <c r="R16" s="46"/>
      <c r="S16" s="46">
        <f>R16+O16</f>
        <v>71500</v>
      </c>
      <c r="T16" s="46">
        <f>S16/0.7</f>
        <v>102142.85714285714</v>
      </c>
      <c r="U16" s="47">
        <f>T16/0.875</f>
        <v>116734.69387755102</v>
      </c>
      <c r="V16" s="48">
        <f>(U16-T16)/U16</f>
        <v>0.12499999999999999</v>
      </c>
      <c r="W16" s="47">
        <f>(ROUNDUP((U16/100),0))*100</f>
        <v>116800</v>
      </c>
      <c r="X16" s="49">
        <f>(T16-O16)/T16</f>
        <v>0.3</v>
      </c>
      <c r="Y16" s="50"/>
      <c r="Z16" s="50"/>
      <c r="AA16" s="50"/>
    </row>
    <row r="17" spans="1:27" ht="14.4" customHeight="1">
      <c r="A17" s="63">
        <v>13</v>
      </c>
      <c r="B17" s="41"/>
      <c r="C17" s="41" t="s">
        <v>289</v>
      </c>
      <c r="D17" s="39" t="str">
        <f>REPLACE(C17,1,3, )</f>
        <v xml:space="preserve"> 982</v>
      </c>
      <c r="E17" s="40" t="s">
        <v>289</v>
      </c>
      <c r="F17" s="41">
        <f>IF(C17=E17,0,1)</f>
        <v>0</v>
      </c>
      <c r="G17" s="42" t="s">
        <v>37</v>
      </c>
      <c r="H17" s="42"/>
      <c r="I17" s="42" t="s">
        <v>307</v>
      </c>
      <c r="J17" s="43">
        <v>65000</v>
      </c>
      <c r="K17" s="44">
        <f>J17-M17</f>
        <v>7900</v>
      </c>
      <c r="L17" s="41" t="s">
        <v>22</v>
      </c>
      <c r="M17" s="45">
        <f>J17-N17</f>
        <v>57100</v>
      </c>
      <c r="N17" s="45">
        <f>4850+600+200+250+2000</f>
        <v>7900</v>
      </c>
      <c r="O17" s="80">
        <f>M17+N17</f>
        <v>65000</v>
      </c>
      <c r="P17" s="31"/>
      <c r="Q17" s="42" t="s">
        <v>73</v>
      </c>
      <c r="R17" s="57"/>
      <c r="S17" s="57">
        <f>R17+O17</f>
        <v>65000</v>
      </c>
      <c r="T17" s="57">
        <f>S17/0.7</f>
        <v>92857.14285714287</v>
      </c>
      <c r="U17" s="58">
        <f>T17/0.875</f>
        <v>106122.44897959185</v>
      </c>
      <c r="V17" s="59">
        <f>(U17-T17)/U17</f>
        <v>0.12499999999999999</v>
      </c>
      <c r="W17" s="58">
        <f>(ROUNDUP((U17/100),0))*100</f>
        <v>106200</v>
      </c>
      <c r="X17" s="60">
        <f>(T17-O17)/T17</f>
        <v>0.3000000000000001</v>
      </c>
      <c r="Y17" s="61"/>
      <c r="Z17" s="61"/>
      <c r="AA17" s="62"/>
    </row>
    <row r="18" spans="1:27" ht="14.4" customHeight="1">
      <c r="A18" s="63">
        <v>14</v>
      </c>
      <c r="B18" s="38"/>
      <c r="C18" s="41"/>
      <c r="D18" s="39"/>
      <c r="E18" s="40" t="s">
        <v>363</v>
      </c>
      <c r="F18" s="41"/>
      <c r="G18" s="42"/>
      <c r="H18" s="42"/>
      <c r="I18" s="42"/>
      <c r="J18" s="43"/>
      <c r="K18" s="44"/>
      <c r="L18" s="41"/>
      <c r="M18" s="45"/>
      <c r="N18" s="45"/>
      <c r="O18" s="80"/>
      <c r="P18" s="31"/>
      <c r="Q18" s="42"/>
      <c r="R18" s="57"/>
      <c r="S18" s="57"/>
      <c r="T18" s="57"/>
      <c r="U18" s="58"/>
      <c r="V18" s="59"/>
      <c r="W18" s="58"/>
      <c r="X18" s="60"/>
      <c r="Y18" s="61"/>
      <c r="Z18" s="61"/>
      <c r="AA18" s="62"/>
    </row>
    <row r="19" spans="1:27" ht="14.4" customHeight="1">
      <c r="A19" s="37">
        <v>15</v>
      </c>
      <c r="B19" s="38"/>
      <c r="C19" s="41" t="s">
        <v>181</v>
      </c>
      <c r="D19" s="39" t="str">
        <f>REPLACE(C19,1,3, )</f>
        <v xml:space="preserve"> 262</v>
      </c>
      <c r="E19" s="40" t="s">
        <v>181</v>
      </c>
      <c r="F19" s="41">
        <f>IF(C19=E19,0,1)</f>
        <v>0</v>
      </c>
      <c r="G19" s="42" t="s">
        <v>37</v>
      </c>
      <c r="H19" s="42"/>
      <c r="I19" s="42" t="s">
        <v>51</v>
      </c>
      <c r="J19" s="43">
        <v>71000</v>
      </c>
      <c r="K19" s="44">
        <f>J19-M19</f>
        <v>7900</v>
      </c>
      <c r="L19" s="41" t="s">
        <v>22</v>
      </c>
      <c r="M19" s="45">
        <f>J19-N19</f>
        <v>63100</v>
      </c>
      <c r="N19" s="45">
        <f>2000+4850+600+200+250</f>
        <v>7900</v>
      </c>
      <c r="O19" s="80">
        <f>M19+N19</f>
        <v>71000</v>
      </c>
      <c r="P19" s="31"/>
      <c r="Q19" s="42" t="s">
        <v>73</v>
      </c>
      <c r="R19" s="46"/>
      <c r="S19" s="46"/>
      <c r="T19" s="46"/>
      <c r="U19" s="47"/>
      <c r="V19" s="48"/>
      <c r="W19" s="47"/>
      <c r="X19" s="49"/>
      <c r="Y19" s="50"/>
      <c r="Z19" s="50"/>
      <c r="AA19" s="52"/>
    </row>
    <row r="20" spans="1:27" ht="14.4" customHeight="1">
      <c r="A20" s="37">
        <v>16</v>
      </c>
      <c r="B20" s="38"/>
      <c r="C20" s="41" t="s">
        <v>149</v>
      </c>
      <c r="D20" s="39" t="str">
        <f>REPLACE(C20,1,3, )</f>
        <v xml:space="preserve"> 877</v>
      </c>
      <c r="E20" s="40" t="s">
        <v>149</v>
      </c>
      <c r="F20" s="41">
        <f>IF(C20=E20,0,1)</f>
        <v>0</v>
      </c>
      <c r="G20" s="42" t="s">
        <v>20</v>
      </c>
      <c r="H20" s="42"/>
      <c r="I20" s="42" t="s">
        <v>46</v>
      </c>
      <c r="J20" s="43">
        <v>67000</v>
      </c>
      <c r="K20" s="44">
        <f>J20-M20</f>
        <v>8150</v>
      </c>
      <c r="L20" s="41" t="s">
        <v>22</v>
      </c>
      <c r="M20" s="45">
        <f>J20-N20</f>
        <v>58850</v>
      </c>
      <c r="N20" s="45">
        <f>2000+5100+600+200+250</f>
        <v>8150</v>
      </c>
      <c r="O20" s="80">
        <f>M20+N20</f>
        <v>67000</v>
      </c>
      <c r="P20" s="32"/>
      <c r="Q20" s="42" t="s">
        <v>72</v>
      </c>
      <c r="R20" s="46"/>
      <c r="S20" s="46">
        <f>R20+O20</f>
        <v>67000</v>
      </c>
      <c r="T20" s="46">
        <f>S20/0.7</f>
        <v>95714.285714285725</v>
      </c>
      <c r="U20" s="47">
        <f>T20/0.875</f>
        <v>109387.75510204083</v>
      </c>
      <c r="V20" s="48">
        <f>(U20-T20)/U20</f>
        <v>0.125</v>
      </c>
      <c r="W20" s="47">
        <f>(ROUNDUP((U20/100),0))*100</f>
        <v>109400</v>
      </c>
      <c r="X20" s="49">
        <f>(T20-O20)/T20</f>
        <v>0.3000000000000001</v>
      </c>
      <c r="Y20" s="64">
        <v>96075</v>
      </c>
      <c r="Z20" s="65">
        <f>T20-Y20</f>
        <v>-360.71428571427532</v>
      </c>
      <c r="AA20" s="66">
        <f>Z20/Y20</f>
        <v>-3.7545072673877211E-3</v>
      </c>
    </row>
    <row r="21" spans="1:27" ht="14.4" customHeight="1">
      <c r="A21" s="37">
        <v>17</v>
      </c>
      <c r="B21" s="38"/>
      <c r="C21" s="41"/>
      <c r="D21" s="39"/>
      <c r="E21" s="40" t="s">
        <v>368</v>
      </c>
      <c r="F21" s="41"/>
      <c r="G21" s="42"/>
      <c r="H21" s="42"/>
      <c r="I21" s="42"/>
      <c r="J21" s="43"/>
      <c r="K21" s="44"/>
      <c r="L21" s="41"/>
      <c r="M21" s="45"/>
      <c r="N21" s="45"/>
      <c r="O21" s="80"/>
      <c r="P21" s="32"/>
      <c r="Q21" s="42"/>
      <c r="R21" s="46"/>
      <c r="S21" s="46"/>
      <c r="T21" s="46"/>
      <c r="U21" s="47"/>
      <c r="V21" s="48"/>
      <c r="W21" s="47"/>
      <c r="X21" s="49"/>
      <c r="Y21" s="64"/>
      <c r="Z21" s="65"/>
      <c r="AA21" s="66"/>
    </row>
    <row r="22" spans="1:27" ht="14.4" customHeight="1">
      <c r="A22" s="37">
        <v>18</v>
      </c>
      <c r="B22" s="38"/>
      <c r="C22" s="41"/>
      <c r="D22" s="39"/>
      <c r="E22" s="40" t="s">
        <v>371</v>
      </c>
      <c r="F22" s="41"/>
      <c r="G22" s="42"/>
      <c r="H22" s="42"/>
      <c r="I22" s="42"/>
      <c r="J22" s="43"/>
      <c r="K22" s="44"/>
      <c r="L22" s="41"/>
      <c r="M22" s="45"/>
      <c r="N22" s="45"/>
      <c r="O22" s="80"/>
      <c r="P22" s="32"/>
      <c r="Q22" s="42"/>
      <c r="R22" s="46"/>
      <c r="S22" s="46"/>
      <c r="T22" s="46"/>
      <c r="U22" s="47"/>
      <c r="V22" s="48"/>
      <c r="W22" s="47"/>
      <c r="X22" s="49"/>
      <c r="Y22" s="64"/>
      <c r="Z22" s="65"/>
      <c r="AA22" s="66"/>
    </row>
    <row r="23" spans="1:27" ht="14.4" customHeight="1">
      <c r="A23" s="37">
        <v>19</v>
      </c>
      <c r="B23" s="38"/>
      <c r="C23" s="41"/>
      <c r="D23" s="39"/>
      <c r="E23" s="40" t="s">
        <v>374</v>
      </c>
      <c r="F23" s="41"/>
      <c r="G23" s="42"/>
      <c r="H23" s="42"/>
      <c r="I23" s="42"/>
      <c r="J23" s="43"/>
      <c r="K23" s="44"/>
      <c r="L23" s="41"/>
      <c r="M23" s="45"/>
      <c r="N23" s="45"/>
      <c r="O23" s="80"/>
      <c r="P23" s="32"/>
      <c r="Q23" s="42"/>
      <c r="R23" s="46"/>
      <c r="S23" s="46"/>
      <c r="T23" s="46"/>
      <c r="U23" s="47"/>
      <c r="V23" s="48"/>
      <c r="W23" s="47"/>
      <c r="X23" s="49"/>
      <c r="Y23" s="64"/>
      <c r="Z23" s="65"/>
      <c r="AA23" s="66"/>
    </row>
    <row r="24" spans="1:27" ht="14.4" customHeight="1">
      <c r="A24" s="37">
        <v>20</v>
      </c>
      <c r="B24" s="38"/>
      <c r="C24" s="41"/>
      <c r="D24" s="39"/>
      <c r="E24" s="40" t="s">
        <v>377</v>
      </c>
      <c r="F24" s="41"/>
      <c r="G24" s="42"/>
      <c r="H24" s="42"/>
      <c r="I24" s="42"/>
      <c r="J24" s="43"/>
      <c r="K24" s="44"/>
      <c r="L24" s="41"/>
      <c r="M24" s="45"/>
      <c r="N24" s="45"/>
      <c r="O24" s="80"/>
      <c r="P24" s="32"/>
      <c r="Q24" s="42"/>
      <c r="R24" s="46"/>
      <c r="S24" s="46"/>
      <c r="T24" s="46"/>
      <c r="U24" s="47"/>
      <c r="V24" s="48"/>
      <c r="W24" s="47"/>
      <c r="X24" s="49"/>
      <c r="Y24" s="64"/>
      <c r="Z24" s="65"/>
      <c r="AA24" s="66"/>
    </row>
    <row r="25" spans="1:27" ht="14.4" customHeight="1">
      <c r="A25" s="37">
        <v>21</v>
      </c>
      <c r="B25" s="38"/>
      <c r="C25" s="41"/>
      <c r="D25" s="39"/>
      <c r="E25" s="40" t="s">
        <v>380</v>
      </c>
      <c r="F25" s="41"/>
      <c r="G25" s="42"/>
      <c r="H25" s="42"/>
      <c r="I25" s="42"/>
      <c r="J25" s="43"/>
      <c r="K25" s="44"/>
      <c r="L25" s="41"/>
      <c r="M25" s="45"/>
      <c r="N25" s="45"/>
      <c r="O25" s="80"/>
      <c r="P25" s="32"/>
      <c r="Q25" s="42"/>
      <c r="R25" s="46"/>
      <c r="S25" s="46"/>
      <c r="T25" s="46"/>
      <c r="U25" s="47"/>
      <c r="V25" s="48"/>
      <c r="W25" s="47"/>
      <c r="X25" s="49"/>
      <c r="Y25" s="64"/>
      <c r="Z25" s="65"/>
      <c r="AA25" s="66"/>
    </row>
    <row r="26" spans="1:27" ht="14.4" customHeight="1">
      <c r="A26" s="63">
        <v>22</v>
      </c>
      <c r="B26" s="38"/>
      <c r="C26" s="41" t="s">
        <v>263</v>
      </c>
      <c r="D26" s="39" t="str">
        <f>REPLACE(C26,1,3, )</f>
        <v xml:space="preserve"> 421</v>
      </c>
      <c r="E26" s="40" t="s">
        <v>263</v>
      </c>
      <c r="F26" s="41">
        <f>IF(C26=E26,0,1)</f>
        <v>0</v>
      </c>
      <c r="G26" s="42" t="s">
        <v>37</v>
      </c>
      <c r="H26" s="42"/>
      <c r="I26" s="42" t="s">
        <v>296</v>
      </c>
      <c r="J26" s="67">
        <v>154000</v>
      </c>
      <c r="K26" s="44">
        <f>J26-M26</f>
        <v>8150</v>
      </c>
      <c r="L26" s="41" t="s">
        <v>22</v>
      </c>
      <c r="M26" s="45">
        <f>J26-N26</f>
        <v>145850</v>
      </c>
      <c r="N26" s="45">
        <f>2000+5100+600+200+250</f>
        <v>8150</v>
      </c>
      <c r="O26" s="80">
        <f>M26+N26</f>
        <v>154000</v>
      </c>
      <c r="P26" s="31"/>
      <c r="Q26" s="42" t="s">
        <v>72</v>
      </c>
      <c r="R26" s="57"/>
      <c r="S26" s="57">
        <f>R26+O26</f>
        <v>154000</v>
      </c>
      <c r="T26" s="57">
        <f>S26/0.7</f>
        <v>220000</v>
      </c>
      <c r="U26" s="58">
        <f>T26/0.875</f>
        <v>251428.57142857142</v>
      </c>
      <c r="V26" s="59">
        <f>(U26-T26)/U26</f>
        <v>0.12499999999999997</v>
      </c>
      <c r="W26" s="58">
        <f>(ROUNDUP((U26/100),0))*100</f>
        <v>251500</v>
      </c>
      <c r="X26" s="60">
        <f>(T26-O26)/T26</f>
        <v>0.3</v>
      </c>
      <c r="Y26" s="61"/>
      <c r="Z26" s="61"/>
      <c r="AA26" s="62"/>
    </row>
    <row r="27" spans="1:27" ht="14.4" customHeight="1">
      <c r="A27" s="63">
        <v>23</v>
      </c>
      <c r="B27" s="38"/>
      <c r="C27" s="41"/>
      <c r="D27" s="39"/>
      <c r="E27" s="40" t="s">
        <v>385</v>
      </c>
      <c r="F27" s="41"/>
      <c r="G27" s="42"/>
      <c r="H27" s="42"/>
      <c r="I27" s="42"/>
      <c r="J27" s="67"/>
      <c r="K27" s="44"/>
      <c r="L27" s="41"/>
      <c r="M27" s="45"/>
      <c r="N27" s="45"/>
      <c r="O27" s="80"/>
      <c r="P27" s="31"/>
      <c r="Q27" s="42"/>
      <c r="R27" s="57"/>
      <c r="S27" s="57"/>
      <c r="T27" s="57"/>
      <c r="U27" s="58"/>
      <c r="V27" s="59"/>
      <c r="W27" s="58"/>
      <c r="X27" s="60"/>
      <c r="Y27" s="61"/>
      <c r="Z27" s="61"/>
      <c r="AA27" s="62"/>
    </row>
    <row r="28" spans="1:27" ht="14.4" customHeight="1">
      <c r="A28" s="63">
        <v>24</v>
      </c>
      <c r="B28" s="38"/>
      <c r="C28" s="41" t="s">
        <v>264</v>
      </c>
      <c r="D28" s="39" t="str">
        <f>REPLACE(C28,1,3, )</f>
        <v xml:space="preserve"> 148</v>
      </c>
      <c r="E28" s="40" t="s">
        <v>264</v>
      </c>
      <c r="F28" s="41">
        <f>IF(C28=E28,0,1)</f>
        <v>0</v>
      </c>
      <c r="G28" s="42" t="s">
        <v>37</v>
      </c>
      <c r="H28" s="42"/>
      <c r="I28" s="42" t="s">
        <v>296</v>
      </c>
      <c r="J28" s="43">
        <v>138000</v>
      </c>
      <c r="K28" s="44">
        <f>J28-M28</f>
        <v>7900</v>
      </c>
      <c r="L28" s="41" t="s">
        <v>22</v>
      </c>
      <c r="M28" s="45">
        <f>J28-N28</f>
        <v>130100</v>
      </c>
      <c r="N28" s="45">
        <f>2000+4850+600+200+250</f>
        <v>7900</v>
      </c>
      <c r="O28" s="80">
        <f>M28+N28</f>
        <v>138000</v>
      </c>
      <c r="P28" s="31"/>
      <c r="Q28" s="42" t="s">
        <v>73</v>
      </c>
      <c r="R28" s="57"/>
      <c r="S28" s="57">
        <f>R28+O28</f>
        <v>138000</v>
      </c>
      <c r="T28" s="57">
        <f>S28/0.7</f>
        <v>197142.85714285716</v>
      </c>
      <c r="U28" s="58">
        <f>T28/0.875</f>
        <v>225306.12244897962</v>
      </c>
      <c r="V28" s="59">
        <f>(U28-T28)/U28</f>
        <v>0.12500000000000003</v>
      </c>
      <c r="W28" s="58">
        <f>(ROUNDUP((U28/100),0))*100</f>
        <v>225400</v>
      </c>
      <c r="X28" s="60">
        <f>(T28-O28)/T28</f>
        <v>0.30000000000000004</v>
      </c>
      <c r="Y28" s="61"/>
      <c r="Z28" s="61"/>
      <c r="AA28" s="62"/>
    </row>
    <row r="29" spans="1:27" ht="14.4" customHeight="1">
      <c r="A29" s="63">
        <v>25</v>
      </c>
      <c r="B29" s="38"/>
      <c r="C29" s="41"/>
      <c r="D29" s="39"/>
      <c r="E29" s="40" t="s">
        <v>388</v>
      </c>
      <c r="F29" s="41"/>
      <c r="G29" s="42"/>
      <c r="H29" s="42"/>
      <c r="I29" s="42"/>
      <c r="J29" s="43"/>
      <c r="K29" s="44"/>
      <c r="L29" s="41"/>
      <c r="M29" s="45"/>
      <c r="N29" s="45"/>
      <c r="O29" s="80"/>
      <c r="P29" s="31"/>
      <c r="Q29" s="42"/>
      <c r="R29" s="57"/>
      <c r="S29" s="57"/>
      <c r="T29" s="57"/>
      <c r="U29" s="58"/>
      <c r="V29" s="59"/>
      <c r="W29" s="58"/>
      <c r="X29" s="60"/>
      <c r="Y29" s="61"/>
      <c r="Z29" s="61"/>
      <c r="AA29" s="62"/>
    </row>
    <row r="30" spans="1:27" ht="14.4" customHeight="1">
      <c r="A30" s="63">
        <v>26</v>
      </c>
      <c r="B30" s="38"/>
      <c r="C30" s="41"/>
      <c r="D30" s="39"/>
      <c r="E30" s="40" t="s">
        <v>390</v>
      </c>
      <c r="F30" s="41"/>
      <c r="G30" s="42"/>
      <c r="H30" s="42"/>
      <c r="I30" s="42"/>
      <c r="J30" s="43"/>
      <c r="K30" s="44"/>
      <c r="L30" s="41"/>
      <c r="M30" s="45"/>
      <c r="N30" s="45"/>
      <c r="O30" s="80"/>
      <c r="P30" s="31"/>
      <c r="Q30" s="42"/>
      <c r="R30" s="57"/>
      <c r="S30" s="57"/>
      <c r="T30" s="57"/>
      <c r="U30" s="58"/>
      <c r="V30" s="59"/>
      <c r="W30" s="58"/>
      <c r="X30" s="60"/>
      <c r="Y30" s="61"/>
      <c r="Z30" s="61"/>
      <c r="AA30" s="62"/>
    </row>
    <row r="31" spans="1:27" ht="14.4" customHeight="1">
      <c r="A31" s="63">
        <v>27</v>
      </c>
      <c r="B31" s="38"/>
      <c r="C31" s="41"/>
      <c r="D31" s="39"/>
      <c r="E31" s="40" t="s">
        <v>388</v>
      </c>
      <c r="F31" s="41"/>
      <c r="G31" s="42"/>
      <c r="H31" s="42"/>
      <c r="I31" s="42"/>
      <c r="J31" s="43"/>
      <c r="K31" s="44"/>
      <c r="L31" s="41"/>
      <c r="M31" s="45"/>
      <c r="N31" s="45"/>
      <c r="O31" s="80"/>
      <c r="P31" s="31"/>
      <c r="Q31" s="42"/>
      <c r="R31" s="57"/>
      <c r="S31" s="57"/>
      <c r="T31" s="57"/>
      <c r="U31" s="58"/>
      <c r="V31" s="59"/>
      <c r="W31" s="58"/>
      <c r="X31" s="60"/>
      <c r="Y31" s="61"/>
      <c r="Z31" s="61"/>
      <c r="AA31" s="62"/>
    </row>
    <row r="32" spans="1:27" ht="14.4" customHeight="1">
      <c r="A32" s="63">
        <v>28</v>
      </c>
      <c r="B32" s="38"/>
      <c r="C32" s="41" t="s">
        <v>285</v>
      </c>
      <c r="D32" s="39" t="str">
        <f>REPLACE(C32,1,3, )</f>
        <v xml:space="preserve"> 412</v>
      </c>
      <c r="E32" s="40" t="s">
        <v>285</v>
      </c>
      <c r="F32" s="41">
        <f>IF(C32=E32,0,1)</f>
        <v>0</v>
      </c>
      <c r="G32" s="42" t="s">
        <v>20</v>
      </c>
      <c r="H32" s="42"/>
      <c r="I32" s="42" t="s">
        <v>305</v>
      </c>
      <c r="J32" s="43">
        <v>75000</v>
      </c>
      <c r="K32" s="44">
        <f>J32-M32</f>
        <v>8250</v>
      </c>
      <c r="L32" s="41" t="s">
        <v>22</v>
      </c>
      <c r="M32" s="45">
        <f>J32-N32</f>
        <v>66750</v>
      </c>
      <c r="N32" s="45">
        <f>2000+5200+600+200+250</f>
        <v>8250</v>
      </c>
      <c r="O32" s="80">
        <f>M32+N32</f>
        <v>75000</v>
      </c>
      <c r="P32" s="31"/>
      <c r="Q32" s="42" t="s">
        <v>74</v>
      </c>
      <c r="R32" s="57"/>
      <c r="S32" s="57">
        <f>R32+O32</f>
        <v>75000</v>
      </c>
      <c r="T32" s="57">
        <f>S32/0.7</f>
        <v>107142.85714285714</v>
      </c>
      <c r="U32" s="58">
        <f>T32/0.875</f>
        <v>122448.97959183673</v>
      </c>
      <c r="V32" s="59">
        <f>(U32-T32)/U32</f>
        <v>0.12499999999999996</v>
      </c>
      <c r="W32" s="58">
        <f>(ROUNDUP((U32/100),0))*100</f>
        <v>122500</v>
      </c>
      <c r="X32" s="60">
        <f>(T32-O32)/T32</f>
        <v>0.3</v>
      </c>
      <c r="Y32" s="61"/>
      <c r="Z32" s="61"/>
      <c r="AA32" s="62"/>
    </row>
    <row r="33" spans="1:27" ht="14.4" customHeight="1">
      <c r="A33" s="63">
        <v>29</v>
      </c>
      <c r="B33" s="38"/>
      <c r="C33" s="41"/>
      <c r="D33" s="39"/>
      <c r="E33" s="40" t="s">
        <v>395</v>
      </c>
      <c r="F33" s="41"/>
      <c r="G33" s="42"/>
      <c r="H33" s="42"/>
      <c r="I33" s="42"/>
      <c r="J33" s="43"/>
      <c r="K33" s="44"/>
      <c r="L33" s="41"/>
      <c r="M33" s="45"/>
      <c r="N33" s="45"/>
      <c r="O33" s="80"/>
      <c r="P33" s="31"/>
      <c r="Q33" s="42"/>
      <c r="R33" s="57"/>
      <c r="S33" s="57"/>
      <c r="T33" s="57"/>
      <c r="U33" s="58"/>
      <c r="V33" s="59"/>
      <c r="W33" s="58"/>
      <c r="X33" s="60"/>
      <c r="Y33" s="61"/>
      <c r="Z33" s="61"/>
      <c r="AA33" s="62"/>
    </row>
    <row r="34" spans="1:27" ht="14.4" customHeight="1">
      <c r="A34" s="63">
        <v>30</v>
      </c>
      <c r="B34" s="38"/>
      <c r="C34" s="41"/>
      <c r="D34" s="39"/>
      <c r="E34" s="40" t="s">
        <v>397</v>
      </c>
      <c r="F34" s="41"/>
      <c r="G34" s="42"/>
      <c r="H34" s="42"/>
      <c r="I34" s="42"/>
      <c r="J34" s="43"/>
      <c r="K34" s="44"/>
      <c r="L34" s="41"/>
      <c r="M34" s="45"/>
      <c r="N34" s="45"/>
      <c r="O34" s="80"/>
      <c r="P34" s="31"/>
      <c r="Q34" s="42"/>
      <c r="R34" s="57"/>
      <c r="S34" s="57"/>
      <c r="T34" s="57"/>
      <c r="U34" s="58"/>
      <c r="V34" s="59"/>
      <c r="W34" s="58"/>
      <c r="X34" s="60"/>
      <c r="Y34" s="61"/>
      <c r="Z34" s="61"/>
      <c r="AA34" s="62"/>
    </row>
    <row r="35" spans="1:27" ht="14.4" customHeight="1">
      <c r="A35" s="37">
        <v>31</v>
      </c>
      <c r="B35" s="38"/>
      <c r="C35" s="41" t="s">
        <v>259</v>
      </c>
      <c r="D35" s="39" t="str">
        <f>REPLACE(C35,1,3, )</f>
        <v/>
      </c>
      <c r="E35" s="40" t="s">
        <v>399</v>
      </c>
      <c r="F35" s="41">
        <f>IF(C35=E35,0,1)</f>
        <v>1</v>
      </c>
      <c r="G35" s="42" t="s">
        <v>37</v>
      </c>
      <c r="H35" s="42"/>
      <c r="I35" s="42" t="s">
        <v>69</v>
      </c>
      <c r="J35" s="43">
        <v>68000</v>
      </c>
      <c r="K35" s="44">
        <f>J35-M35</f>
        <v>8250</v>
      </c>
      <c r="L35" s="41" t="s">
        <v>22</v>
      </c>
      <c r="M35" s="45">
        <f>J35-N35</f>
        <v>59750</v>
      </c>
      <c r="N35" s="51">
        <f>2000+5200+600+200+250</f>
        <v>8250</v>
      </c>
      <c r="O35" s="80">
        <f>M35+N35</f>
        <v>68000</v>
      </c>
      <c r="P35" s="31"/>
      <c r="Q35" s="42" t="s">
        <v>74</v>
      </c>
      <c r="R35" s="46"/>
      <c r="S35" s="46">
        <f>R35+O35</f>
        <v>68000</v>
      </c>
      <c r="T35" s="46">
        <f>S35/0.7</f>
        <v>97142.857142857145</v>
      </c>
      <c r="U35" s="47">
        <f>T35/0.875</f>
        <v>111020.40816326531</v>
      </c>
      <c r="V35" s="48">
        <f>(U35-T35)/U35</f>
        <v>0.12500000000000003</v>
      </c>
      <c r="W35" s="47">
        <f>(ROUNDUP((U35/100),0))*100</f>
        <v>111100</v>
      </c>
      <c r="X35" s="49">
        <f>(T35-O35)/T35</f>
        <v>0.3</v>
      </c>
      <c r="Y35" s="50"/>
      <c r="Z35" s="50"/>
      <c r="AA35" s="52"/>
    </row>
    <row r="36" spans="1:27" ht="14.4" customHeight="1">
      <c r="A36" s="63">
        <v>32</v>
      </c>
      <c r="B36" s="38"/>
      <c r="C36" s="41"/>
      <c r="D36" s="39"/>
      <c r="E36" s="40" t="s">
        <v>401</v>
      </c>
      <c r="F36" s="41"/>
      <c r="G36" s="42"/>
      <c r="H36" s="42"/>
      <c r="I36" s="42"/>
      <c r="J36" s="43"/>
      <c r="K36" s="44"/>
      <c r="L36" s="41"/>
      <c r="M36" s="45"/>
      <c r="N36" s="51"/>
      <c r="O36" s="80"/>
      <c r="P36" s="31"/>
      <c r="Q36" s="42"/>
      <c r="R36" s="46"/>
      <c r="S36" s="46"/>
      <c r="T36" s="46"/>
      <c r="U36" s="47"/>
      <c r="V36" s="48"/>
      <c r="W36" s="47"/>
      <c r="X36" s="49"/>
      <c r="Y36" s="50"/>
      <c r="Z36" s="50"/>
      <c r="AA36" s="52"/>
    </row>
    <row r="37" spans="1:27" ht="14.4" customHeight="1">
      <c r="A37" s="37">
        <v>33</v>
      </c>
      <c r="B37" s="38"/>
      <c r="C37" s="41" t="s">
        <v>245</v>
      </c>
      <c r="D37" s="39" t="str">
        <f>REPLACE(C37,1,3, )</f>
        <v xml:space="preserve"> 372</v>
      </c>
      <c r="E37" s="40" t="s">
        <v>245</v>
      </c>
      <c r="F37" s="41">
        <f>IF(C37=E37,0,1)</f>
        <v>0</v>
      </c>
      <c r="G37" s="42" t="s">
        <v>37</v>
      </c>
      <c r="H37" s="42"/>
      <c r="I37" s="42" t="s">
        <v>63</v>
      </c>
      <c r="J37" s="43">
        <v>80000</v>
      </c>
      <c r="K37" s="44">
        <f>J37-M37</f>
        <v>8250</v>
      </c>
      <c r="L37" s="41" t="s">
        <v>22</v>
      </c>
      <c r="M37" s="45">
        <f>J37-N37</f>
        <v>71750</v>
      </c>
      <c r="N37" s="51">
        <f>2000+5200+600+200+250</f>
        <v>8250</v>
      </c>
      <c r="O37" s="80">
        <f>M37+N37</f>
        <v>80000</v>
      </c>
      <c r="P37" s="31"/>
      <c r="Q37" s="42" t="s">
        <v>74</v>
      </c>
      <c r="R37" s="46"/>
      <c r="S37" s="46">
        <f>R37+O37</f>
        <v>80000</v>
      </c>
      <c r="T37" s="46">
        <f>S37/0.7</f>
        <v>114285.71428571429</v>
      </c>
      <c r="U37" s="47">
        <f>T37/0.875</f>
        <v>130612.24489795919</v>
      </c>
      <c r="V37" s="48">
        <f>(U37-T37)/U37</f>
        <v>0.12499999999999999</v>
      </c>
      <c r="W37" s="47">
        <f>(ROUNDUP((U37/100),0))*100</f>
        <v>130700</v>
      </c>
      <c r="X37" s="49">
        <f>(T37-O37)/T37</f>
        <v>0.30000000000000004</v>
      </c>
      <c r="Y37" s="50"/>
      <c r="Z37" s="50"/>
      <c r="AA37" s="50"/>
    </row>
    <row r="38" spans="1:27" ht="14.4" customHeight="1">
      <c r="A38" s="63">
        <v>34</v>
      </c>
      <c r="B38" s="38"/>
      <c r="C38" s="41"/>
      <c r="D38" s="39"/>
      <c r="E38" s="40" t="s">
        <v>405</v>
      </c>
      <c r="F38" s="41"/>
      <c r="G38" s="42"/>
      <c r="H38" s="42"/>
      <c r="I38" s="42"/>
      <c r="J38" s="43"/>
      <c r="K38" s="44"/>
      <c r="L38" s="41"/>
      <c r="M38" s="45"/>
      <c r="N38" s="51"/>
      <c r="O38" s="80"/>
      <c r="P38" s="31"/>
      <c r="Q38" s="42"/>
      <c r="R38" s="46"/>
      <c r="S38" s="46"/>
      <c r="T38" s="46"/>
      <c r="U38" s="47"/>
      <c r="V38" s="48"/>
      <c r="W38" s="47"/>
      <c r="X38" s="49"/>
      <c r="Y38" s="50"/>
      <c r="Z38" s="50"/>
      <c r="AA38" s="50"/>
    </row>
    <row r="39" spans="1:27" ht="14.4" customHeight="1">
      <c r="A39" s="37">
        <v>35</v>
      </c>
      <c r="B39" s="38"/>
      <c r="C39" s="41"/>
      <c r="D39" s="39"/>
      <c r="E39" s="40" t="s">
        <v>407</v>
      </c>
      <c r="F39" s="41"/>
      <c r="G39" s="42"/>
      <c r="H39" s="42"/>
      <c r="I39" s="42"/>
      <c r="J39" s="43"/>
      <c r="K39" s="44"/>
      <c r="L39" s="41"/>
      <c r="M39" s="45"/>
      <c r="N39" s="51"/>
      <c r="O39" s="80"/>
      <c r="P39" s="31"/>
      <c r="Q39" s="42"/>
      <c r="R39" s="46"/>
      <c r="S39" s="46"/>
      <c r="T39" s="46"/>
      <c r="U39" s="47"/>
      <c r="V39" s="48"/>
      <c r="W39" s="47"/>
      <c r="X39" s="49"/>
      <c r="Y39" s="50"/>
      <c r="Z39" s="50"/>
      <c r="AA39" s="50"/>
    </row>
    <row r="40" spans="1:27" ht="14.4" customHeight="1">
      <c r="A40" s="63">
        <v>36</v>
      </c>
      <c r="B40" s="38"/>
      <c r="C40" s="41" t="s">
        <v>166</v>
      </c>
      <c r="D40" s="39" t="str">
        <f>REPLACE(C40,1,3, )</f>
        <v xml:space="preserve"> 263</v>
      </c>
      <c r="E40" s="40" t="s">
        <v>166</v>
      </c>
      <c r="F40" s="41">
        <f>IF(C40=E40,0,1)</f>
        <v>0</v>
      </c>
      <c r="G40" s="42" t="s">
        <v>37</v>
      </c>
      <c r="H40" s="42"/>
      <c r="I40" s="42" t="s">
        <v>57</v>
      </c>
      <c r="J40" s="43">
        <v>73500</v>
      </c>
      <c r="K40" s="44">
        <f>J40-M40</f>
        <v>8150</v>
      </c>
      <c r="L40" s="41" t="s">
        <v>22</v>
      </c>
      <c r="M40" s="45">
        <f>J40-N40</f>
        <v>65350</v>
      </c>
      <c r="N40" s="51">
        <f>2000+5100+600+200+250</f>
        <v>8150</v>
      </c>
      <c r="O40" s="80">
        <f>M40+N40</f>
        <v>73500</v>
      </c>
      <c r="P40" s="31"/>
      <c r="Q40" s="42" t="s">
        <v>72</v>
      </c>
      <c r="R40" s="46"/>
      <c r="S40" s="46"/>
      <c r="T40" s="46"/>
      <c r="U40" s="47"/>
      <c r="V40" s="48"/>
      <c r="W40" s="47"/>
      <c r="X40" s="49"/>
      <c r="Y40" s="50"/>
      <c r="Z40" s="50"/>
      <c r="AA40" s="50"/>
    </row>
    <row r="41" spans="1:27" ht="14.4" customHeight="1">
      <c r="A41" s="37">
        <v>37</v>
      </c>
      <c r="B41" s="38"/>
      <c r="C41" s="41"/>
      <c r="D41" s="39"/>
      <c r="E41" s="40" t="s">
        <v>410</v>
      </c>
      <c r="F41" s="41"/>
      <c r="G41" s="42"/>
      <c r="H41" s="42"/>
      <c r="I41" s="42"/>
      <c r="J41" s="43"/>
      <c r="K41" s="44"/>
      <c r="L41" s="41"/>
      <c r="M41" s="45"/>
      <c r="N41" s="51"/>
      <c r="O41" s="80"/>
      <c r="P41" s="31"/>
      <c r="Q41" s="42"/>
      <c r="R41" s="46"/>
      <c r="S41" s="46"/>
      <c r="T41" s="46"/>
      <c r="U41" s="47"/>
      <c r="V41" s="48"/>
      <c r="W41" s="47"/>
      <c r="X41" s="49"/>
      <c r="Y41" s="50"/>
      <c r="Z41" s="50"/>
      <c r="AA41" s="50"/>
    </row>
    <row r="42" spans="1:27" ht="14.4" customHeight="1">
      <c r="A42" s="63">
        <v>38</v>
      </c>
      <c r="B42" s="38"/>
      <c r="C42" s="41"/>
      <c r="D42" s="39"/>
      <c r="E42" s="40" t="s">
        <v>412</v>
      </c>
      <c r="F42" s="41"/>
      <c r="G42" s="42"/>
      <c r="H42" s="42"/>
      <c r="I42" s="42"/>
      <c r="J42" s="43"/>
      <c r="K42" s="44"/>
      <c r="L42" s="41"/>
      <c r="M42" s="45"/>
      <c r="N42" s="51"/>
      <c r="O42" s="80"/>
      <c r="P42" s="31"/>
      <c r="Q42" s="42"/>
      <c r="R42" s="46"/>
      <c r="S42" s="46"/>
      <c r="T42" s="46"/>
      <c r="U42" s="47"/>
      <c r="V42" s="48"/>
      <c r="W42" s="47"/>
      <c r="X42" s="49"/>
      <c r="Y42" s="50"/>
      <c r="Z42" s="50"/>
      <c r="AA42" s="50"/>
    </row>
    <row r="43" spans="1:27" ht="14.4" customHeight="1">
      <c r="A43" s="37">
        <v>39</v>
      </c>
      <c r="B43" s="38"/>
      <c r="C43" s="41" t="s">
        <v>281</v>
      </c>
      <c r="D43" s="39" t="str">
        <f>REPLACE(C43,1,3, )</f>
        <v xml:space="preserve"> 495</v>
      </c>
      <c r="E43" s="40" t="s">
        <v>281</v>
      </c>
      <c r="F43" s="41">
        <f>IF(C43=E43,0,1)</f>
        <v>0</v>
      </c>
      <c r="G43" s="42" t="s">
        <v>20</v>
      </c>
      <c r="H43" s="42"/>
      <c r="I43" s="42" t="s">
        <v>303</v>
      </c>
      <c r="J43" s="43">
        <v>74000</v>
      </c>
      <c r="K43" s="44">
        <f>J43-M43</f>
        <v>8250</v>
      </c>
      <c r="L43" s="41" t="s">
        <v>22</v>
      </c>
      <c r="M43" s="45">
        <f>J43-N43</f>
        <v>65750</v>
      </c>
      <c r="N43" s="45">
        <f>2000+5200+600+200+250</f>
        <v>8250</v>
      </c>
      <c r="O43" s="80">
        <f>M43+N43</f>
        <v>74000</v>
      </c>
      <c r="P43" s="31"/>
      <c r="Q43" s="42" t="s">
        <v>74</v>
      </c>
      <c r="R43" s="57"/>
      <c r="S43" s="57">
        <f>R43+O43</f>
        <v>74000</v>
      </c>
      <c r="T43" s="57">
        <f>S43/0.7</f>
        <v>105714.28571428572</v>
      </c>
      <c r="U43" s="58">
        <f>T43/0.875</f>
        <v>120816.32653061226</v>
      </c>
      <c r="V43" s="59">
        <f>(U43-T43)/U43</f>
        <v>0.12500000000000006</v>
      </c>
      <c r="W43" s="58">
        <f>(ROUNDUP((U43/100),0))*100</f>
        <v>120900</v>
      </c>
      <c r="X43" s="60">
        <f>(T43-O43)/T43</f>
        <v>0.30000000000000004</v>
      </c>
      <c r="Y43" s="61"/>
      <c r="Z43" s="61"/>
      <c r="AA43" s="62"/>
    </row>
    <row r="44" spans="1:27" ht="14.4" customHeight="1">
      <c r="A44" s="63">
        <v>40</v>
      </c>
      <c r="B44" s="38"/>
      <c r="C44" s="41"/>
      <c r="D44" s="39"/>
      <c r="E44" s="40" t="s">
        <v>415</v>
      </c>
      <c r="F44" s="41"/>
      <c r="G44" s="42"/>
      <c r="H44" s="42"/>
      <c r="I44" s="42"/>
      <c r="J44" s="43"/>
      <c r="K44" s="44"/>
      <c r="L44" s="41"/>
      <c r="M44" s="45"/>
      <c r="N44" s="45"/>
      <c r="O44" s="80"/>
      <c r="P44" s="31"/>
      <c r="Q44" s="42"/>
      <c r="R44" s="57"/>
      <c r="S44" s="57"/>
      <c r="T44" s="57"/>
      <c r="U44" s="58"/>
      <c r="V44" s="59"/>
      <c r="W44" s="58"/>
      <c r="X44" s="60"/>
      <c r="Y44" s="61"/>
      <c r="Z44" s="61"/>
      <c r="AA44" s="62"/>
    </row>
    <row r="45" spans="1:27" ht="14.4" customHeight="1">
      <c r="A45" s="37">
        <v>41</v>
      </c>
      <c r="B45" s="38"/>
      <c r="C45" s="41"/>
      <c r="D45" s="39"/>
      <c r="E45" s="40" t="s">
        <v>417</v>
      </c>
      <c r="F45" s="41"/>
      <c r="G45" s="42"/>
      <c r="H45" s="42"/>
      <c r="I45" s="42"/>
      <c r="J45" s="43"/>
      <c r="K45" s="44"/>
      <c r="L45" s="41"/>
      <c r="M45" s="45"/>
      <c r="N45" s="45"/>
      <c r="O45" s="80"/>
      <c r="P45" s="31"/>
      <c r="Q45" s="42"/>
      <c r="R45" s="57"/>
      <c r="S45" s="57"/>
      <c r="T45" s="57"/>
      <c r="U45" s="58"/>
      <c r="V45" s="59"/>
      <c r="W45" s="58"/>
      <c r="X45" s="60"/>
      <c r="Y45" s="61"/>
      <c r="Z45" s="61"/>
      <c r="AA45" s="62"/>
    </row>
    <row r="46" spans="1:27" ht="14.4" customHeight="1">
      <c r="A46" s="63">
        <v>42</v>
      </c>
      <c r="B46" s="38"/>
      <c r="C46" s="41"/>
      <c r="D46" s="39"/>
      <c r="E46" s="40" t="s">
        <v>420</v>
      </c>
      <c r="F46" s="41"/>
      <c r="G46" s="42"/>
      <c r="H46" s="42"/>
      <c r="I46" s="42"/>
      <c r="J46" s="43"/>
      <c r="K46" s="44"/>
      <c r="L46" s="41"/>
      <c r="M46" s="45"/>
      <c r="N46" s="45"/>
      <c r="O46" s="80"/>
      <c r="P46" s="31"/>
      <c r="Q46" s="42"/>
      <c r="R46" s="57"/>
      <c r="S46" s="57"/>
      <c r="T46" s="57"/>
      <c r="U46" s="58"/>
      <c r="V46" s="59"/>
      <c r="W46" s="58"/>
      <c r="X46" s="60"/>
      <c r="Y46" s="61"/>
      <c r="Z46" s="61"/>
      <c r="AA46" s="62"/>
    </row>
    <row r="47" spans="1:27" ht="14.4" customHeight="1">
      <c r="A47" s="37">
        <v>43</v>
      </c>
      <c r="B47" s="38"/>
      <c r="C47" s="41"/>
      <c r="D47" s="39"/>
      <c r="E47" s="40" t="s">
        <v>420</v>
      </c>
      <c r="F47" s="41"/>
      <c r="G47" s="42"/>
      <c r="H47" s="42"/>
      <c r="I47" s="42"/>
      <c r="J47" s="43"/>
      <c r="K47" s="44"/>
      <c r="L47" s="41"/>
      <c r="M47" s="45"/>
      <c r="N47" s="45"/>
      <c r="O47" s="80"/>
      <c r="P47" s="31"/>
      <c r="Q47" s="42"/>
      <c r="R47" s="57"/>
      <c r="S47" s="57"/>
      <c r="T47" s="57"/>
      <c r="U47" s="58"/>
      <c r="V47" s="59"/>
      <c r="W47" s="58"/>
      <c r="X47" s="60"/>
      <c r="Y47" s="61"/>
      <c r="Z47" s="61"/>
      <c r="AA47" s="62"/>
    </row>
    <row r="48" spans="1:27" ht="14.4" customHeight="1">
      <c r="A48" s="63">
        <v>44</v>
      </c>
      <c r="B48" s="38"/>
      <c r="C48" s="41" t="s">
        <v>148</v>
      </c>
      <c r="D48" s="39" t="str">
        <f>REPLACE(C48,1,3, )</f>
        <v xml:space="preserve"> 775</v>
      </c>
      <c r="E48" s="40" t="s">
        <v>148</v>
      </c>
      <c r="F48" s="41">
        <f>IF(C48=E48,0,1)</f>
        <v>0</v>
      </c>
      <c r="G48" s="42" t="s">
        <v>37</v>
      </c>
      <c r="H48" s="42"/>
      <c r="I48" s="42" t="s">
        <v>46</v>
      </c>
      <c r="J48" s="43">
        <v>65000</v>
      </c>
      <c r="K48" s="44">
        <f>J48-M48</f>
        <v>8150</v>
      </c>
      <c r="L48" s="41" t="s">
        <v>22</v>
      </c>
      <c r="M48" s="45">
        <f>J48-N48</f>
        <v>56850</v>
      </c>
      <c r="N48" s="45">
        <f>2000+5100+600+200+250</f>
        <v>8150</v>
      </c>
      <c r="O48" s="80">
        <f>M48+N48</f>
        <v>65000</v>
      </c>
      <c r="P48" s="31"/>
      <c r="Q48" s="42" t="s">
        <v>72</v>
      </c>
      <c r="R48" s="46"/>
      <c r="S48" s="46">
        <f>R48+O48</f>
        <v>65000</v>
      </c>
      <c r="T48" s="46">
        <f>S48/0.7</f>
        <v>92857.14285714287</v>
      </c>
      <c r="U48" s="47">
        <f>T48/0.875</f>
        <v>106122.44897959185</v>
      </c>
      <c r="V48" s="48">
        <f>(U48-T48)/U48</f>
        <v>0.12499999999999999</v>
      </c>
      <c r="W48" s="47">
        <f>(ROUNDUP((U48/100),0))*100</f>
        <v>106200</v>
      </c>
      <c r="X48" s="49">
        <f>(T48-O48)/T48</f>
        <v>0.3000000000000001</v>
      </c>
      <c r="Y48" s="50"/>
      <c r="Z48" s="50"/>
      <c r="AA48" s="50"/>
    </row>
    <row r="49" spans="1:27" ht="14.4" customHeight="1">
      <c r="A49" s="37">
        <v>45</v>
      </c>
      <c r="B49" s="38"/>
      <c r="C49" s="41" t="s">
        <v>120</v>
      </c>
      <c r="D49" s="39" t="str">
        <f>REPLACE(C49,1,3, )</f>
        <v xml:space="preserve"> 019</v>
      </c>
      <c r="E49" s="40" t="s">
        <v>120</v>
      </c>
      <c r="F49" s="41">
        <f>IF(C49=E49,0,1)</f>
        <v>0</v>
      </c>
      <c r="G49" s="42" t="s">
        <v>20</v>
      </c>
      <c r="H49" s="42"/>
      <c r="I49" s="42" t="s">
        <v>40</v>
      </c>
      <c r="J49" s="43">
        <v>71500</v>
      </c>
      <c r="K49" s="44">
        <f>J49-M49</f>
        <v>8150</v>
      </c>
      <c r="L49" s="41" t="s">
        <v>22</v>
      </c>
      <c r="M49" s="45">
        <f>J49-N49</f>
        <v>63350</v>
      </c>
      <c r="N49" s="45">
        <f>2000+5100+600+200+250</f>
        <v>8150</v>
      </c>
      <c r="O49" s="80">
        <f>M49+N49</f>
        <v>71500</v>
      </c>
      <c r="P49" s="31"/>
      <c r="Q49" s="42" t="s">
        <v>72</v>
      </c>
      <c r="R49" s="46"/>
      <c r="S49" s="46"/>
      <c r="T49" s="46"/>
      <c r="U49" s="47"/>
      <c r="V49" s="48"/>
      <c r="W49" s="47"/>
      <c r="X49" s="49"/>
      <c r="Y49" s="50"/>
      <c r="Z49" s="50"/>
      <c r="AA49" s="52"/>
    </row>
    <row r="50" spans="1:27" ht="14.4" customHeight="1">
      <c r="A50" s="63">
        <v>46</v>
      </c>
      <c r="B50" s="38"/>
      <c r="C50" s="41" t="s">
        <v>122</v>
      </c>
      <c r="D50" s="39" t="str">
        <f>REPLACE(C50,1,3, )</f>
        <v xml:space="preserve"> 743</v>
      </c>
      <c r="E50" s="40" t="s">
        <v>122</v>
      </c>
      <c r="F50" s="41">
        <f>IF(C50=E50,0,1)</f>
        <v>0</v>
      </c>
      <c r="G50" s="42" t="s">
        <v>37</v>
      </c>
      <c r="H50" s="42"/>
      <c r="I50" s="42" t="s">
        <v>40</v>
      </c>
      <c r="J50" s="43">
        <v>71500</v>
      </c>
      <c r="K50" s="44">
        <f>J50-M50</f>
        <v>8150</v>
      </c>
      <c r="L50" s="41" t="s">
        <v>22</v>
      </c>
      <c r="M50" s="45">
        <f>J50-N50</f>
        <v>63350</v>
      </c>
      <c r="N50" s="45">
        <f>2000+5100+600+200+250</f>
        <v>8150</v>
      </c>
      <c r="O50" s="80">
        <f>M50+N50</f>
        <v>71500</v>
      </c>
      <c r="P50" s="31"/>
      <c r="Q50" s="42" t="s">
        <v>72</v>
      </c>
      <c r="R50" s="46"/>
      <c r="S50" s="46">
        <f>R50+O50</f>
        <v>71500</v>
      </c>
      <c r="T50" s="46">
        <f>S50/0.7</f>
        <v>102142.85714285714</v>
      </c>
      <c r="U50" s="47">
        <f>T50/0.875</f>
        <v>116734.69387755102</v>
      </c>
      <c r="V50" s="48">
        <f>(U50-T50)/U50</f>
        <v>0.12499999999999999</v>
      </c>
      <c r="W50" s="47">
        <f>(ROUNDUP((U50/100),0))*100</f>
        <v>116800</v>
      </c>
      <c r="X50" s="49">
        <f>(T50-O50)/T50</f>
        <v>0.3</v>
      </c>
      <c r="Y50" s="50"/>
      <c r="Z50" s="50"/>
      <c r="AA50" s="50"/>
    </row>
    <row r="51" spans="1:27" ht="14.4" customHeight="1">
      <c r="A51" s="37">
        <v>47</v>
      </c>
      <c r="B51" s="38"/>
      <c r="C51" s="41"/>
      <c r="D51" s="39"/>
      <c r="E51" s="40" t="s">
        <v>427</v>
      </c>
      <c r="F51" s="41"/>
      <c r="G51" s="42"/>
      <c r="H51" s="42"/>
      <c r="I51" s="42"/>
      <c r="J51" s="43"/>
      <c r="K51" s="44"/>
      <c r="L51" s="41"/>
      <c r="M51" s="45"/>
      <c r="N51" s="45"/>
      <c r="O51" s="80"/>
      <c r="P51" s="31"/>
      <c r="Q51" s="42"/>
      <c r="R51" s="46"/>
      <c r="S51" s="46"/>
      <c r="T51" s="46"/>
      <c r="U51" s="47"/>
      <c r="V51" s="48"/>
      <c r="W51" s="47"/>
      <c r="X51" s="49"/>
      <c r="Y51" s="50"/>
      <c r="Z51" s="50"/>
      <c r="AA51" s="50"/>
    </row>
    <row r="52" spans="1:27" ht="14.4" customHeight="1">
      <c r="A52" s="63">
        <v>48</v>
      </c>
      <c r="B52" s="38"/>
      <c r="C52" s="41"/>
      <c r="D52" s="39"/>
      <c r="E52" s="40" t="s">
        <v>430</v>
      </c>
      <c r="F52" s="41"/>
      <c r="G52" s="42"/>
      <c r="H52" s="42"/>
      <c r="I52" s="42"/>
      <c r="J52" s="43"/>
      <c r="K52" s="44"/>
      <c r="L52" s="41"/>
      <c r="M52" s="45"/>
      <c r="N52" s="45"/>
      <c r="O52" s="80"/>
      <c r="P52" s="31"/>
      <c r="Q52" s="42"/>
      <c r="R52" s="46"/>
      <c r="S52" s="46"/>
      <c r="T52" s="46"/>
      <c r="U52" s="47"/>
      <c r="V52" s="48"/>
      <c r="W52" s="47"/>
      <c r="X52" s="49"/>
      <c r="Y52" s="50"/>
      <c r="Z52" s="50"/>
      <c r="AA52" s="50"/>
    </row>
    <row r="53" spans="1:27" ht="14.4" customHeight="1">
      <c r="A53" s="37">
        <v>49</v>
      </c>
      <c r="B53" s="38"/>
      <c r="C53" s="41" t="s">
        <v>145</v>
      </c>
      <c r="D53" s="39" t="str">
        <f>REPLACE(C53,1,3, )</f>
        <v xml:space="preserve"> 462</v>
      </c>
      <c r="E53" s="40" t="s">
        <v>145</v>
      </c>
      <c r="F53" s="41">
        <f>IF(C53=E53,0,1)</f>
        <v>0</v>
      </c>
      <c r="G53" s="42" t="s">
        <v>37</v>
      </c>
      <c r="H53" s="42"/>
      <c r="I53" s="42" t="s">
        <v>46</v>
      </c>
      <c r="J53" s="43">
        <v>65000</v>
      </c>
      <c r="K53" s="44">
        <f>J53-M53</f>
        <v>8150</v>
      </c>
      <c r="L53" s="41" t="s">
        <v>22</v>
      </c>
      <c r="M53" s="45">
        <f>J53-N53</f>
        <v>56850</v>
      </c>
      <c r="N53" s="45">
        <f>2000+5100+600+200+250</f>
        <v>8150</v>
      </c>
      <c r="O53" s="80">
        <f>M53+N53</f>
        <v>65000</v>
      </c>
      <c r="P53" s="31"/>
      <c r="Q53" s="42" t="s">
        <v>72</v>
      </c>
      <c r="R53" s="46"/>
      <c r="S53" s="46">
        <f>R53+O53</f>
        <v>65000</v>
      </c>
      <c r="T53" s="46">
        <f>S53/0.7</f>
        <v>92857.14285714287</v>
      </c>
      <c r="U53" s="47">
        <f>T53/0.875</f>
        <v>106122.44897959185</v>
      </c>
      <c r="V53" s="48">
        <f>(U53-T53)/U53</f>
        <v>0.12499999999999999</v>
      </c>
      <c r="W53" s="47">
        <f>(ROUNDUP((U53/100),0))*100</f>
        <v>106200</v>
      </c>
      <c r="X53" s="49">
        <f>(T53-O53)/T53</f>
        <v>0.3000000000000001</v>
      </c>
      <c r="Y53" s="50"/>
      <c r="Z53" s="50"/>
      <c r="AA53" s="52"/>
    </row>
    <row r="54" spans="1:27" ht="14.4" customHeight="1">
      <c r="A54" s="63">
        <v>50</v>
      </c>
      <c r="B54" s="38"/>
      <c r="C54" s="41" t="s">
        <v>265</v>
      </c>
      <c r="D54" s="39" t="str">
        <f>REPLACE(C54,1,3, )</f>
        <v xml:space="preserve"> 496</v>
      </c>
      <c r="E54" s="40" t="s">
        <v>265</v>
      </c>
      <c r="F54" s="41">
        <f>IF(C54=E54,0,1)</f>
        <v>0</v>
      </c>
      <c r="G54" s="42" t="s">
        <v>37</v>
      </c>
      <c r="H54" s="42"/>
      <c r="I54" s="42" t="s">
        <v>297</v>
      </c>
      <c r="J54" s="43">
        <v>69000</v>
      </c>
      <c r="K54" s="44">
        <f>J54-M54</f>
        <v>8150</v>
      </c>
      <c r="L54" s="41" t="s">
        <v>22</v>
      </c>
      <c r="M54" s="45">
        <f>J54-N54</f>
        <v>60850</v>
      </c>
      <c r="N54" s="45">
        <f>2000+5100+600+200+250</f>
        <v>8150</v>
      </c>
      <c r="O54" s="80">
        <f>M54+N54</f>
        <v>69000</v>
      </c>
      <c r="P54" s="31"/>
      <c r="Q54" s="42" t="s">
        <v>72</v>
      </c>
      <c r="R54" s="57"/>
      <c r="S54" s="57">
        <f>R54+O54</f>
        <v>69000</v>
      </c>
      <c r="T54" s="57">
        <f>S54/0.7</f>
        <v>98571.42857142858</v>
      </c>
      <c r="U54" s="58">
        <f>T54/0.875</f>
        <v>112653.06122448981</v>
      </c>
      <c r="V54" s="59">
        <f>(U54-T54)/U54</f>
        <v>0.12500000000000003</v>
      </c>
      <c r="W54" s="58">
        <f>(ROUNDUP((U54/100),0))*100</f>
        <v>112700</v>
      </c>
      <c r="X54" s="60">
        <f>(T54-O54)/T54</f>
        <v>0.30000000000000004</v>
      </c>
      <c r="Y54" s="61"/>
      <c r="Z54" s="61"/>
      <c r="AA54" s="62"/>
    </row>
    <row r="55" spans="1:27" ht="14.4" customHeight="1">
      <c r="A55" s="37">
        <v>51</v>
      </c>
      <c r="B55" s="38"/>
      <c r="C55" s="41" t="s">
        <v>280</v>
      </c>
      <c r="D55" s="39" t="str">
        <f>REPLACE(C55,1,3, )</f>
        <v xml:space="preserve"> 868</v>
      </c>
      <c r="E55" s="40" t="s">
        <v>280</v>
      </c>
      <c r="F55" s="41">
        <f>IF(C55=E55,0,1)</f>
        <v>0</v>
      </c>
      <c r="G55" s="42" t="s">
        <v>37</v>
      </c>
      <c r="H55" s="42"/>
      <c r="I55" s="42" t="s">
        <v>303</v>
      </c>
      <c r="J55" s="43">
        <v>78000</v>
      </c>
      <c r="K55" s="44">
        <f>J55-M55</f>
        <v>8250</v>
      </c>
      <c r="L55" s="41" t="s">
        <v>22</v>
      </c>
      <c r="M55" s="45">
        <f>J55-N55</f>
        <v>69750</v>
      </c>
      <c r="N55" s="45">
        <f>2000+5200+600+200+250</f>
        <v>8250</v>
      </c>
      <c r="O55" s="80">
        <f>M55+N55</f>
        <v>78000</v>
      </c>
      <c r="P55" s="31"/>
      <c r="Q55" s="42" t="s">
        <v>74</v>
      </c>
      <c r="R55" s="57"/>
      <c r="S55" s="57">
        <f>R55+O55</f>
        <v>78000</v>
      </c>
      <c r="T55" s="57">
        <f>S55/0.7</f>
        <v>111428.57142857143</v>
      </c>
      <c r="U55" s="58">
        <f>T55/0.875</f>
        <v>127346.93877551021</v>
      </c>
      <c r="V55" s="59">
        <f>(U55-T55)/U55</f>
        <v>0.12499999999999997</v>
      </c>
      <c r="W55" s="58">
        <f>(ROUNDUP((U55/100),0))*100</f>
        <v>127400</v>
      </c>
      <c r="X55" s="60">
        <f>(T55-O55)/T55</f>
        <v>0.30000000000000004</v>
      </c>
      <c r="Y55" s="61"/>
      <c r="Z55" s="61"/>
      <c r="AA55" s="62"/>
    </row>
    <row r="56" spans="1:27" ht="14.4" customHeight="1">
      <c r="A56" s="63">
        <v>52</v>
      </c>
      <c r="B56" s="38"/>
      <c r="C56" s="41" t="s">
        <v>146</v>
      </c>
      <c r="D56" s="39" t="str">
        <f>REPLACE(C56,1,3, )</f>
        <v xml:space="preserve"> 343</v>
      </c>
      <c r="E56" s="40" t="s">
        <v>146</v>
      </c>
      <c r="F56" s="41">
        <f>IF(C56=E56,0,1)</f>
        <v>0</v>
      </c>
      <c r="G56" s="42" t="s">
        <v>20</v>
      </c>
      <c r="H56" s="42"/>
      <c r="I56" s="42" t="s">
        <v>46</v>
      </c>
      <c r="J56" s="43">
        <v>62500</v>
      </c>
      <c r="K56" s="44">
        <f>J56-M56</f>
        <v>8150</v>
      </c>
      <c r="L56" s="41" t="s">
        <v>22</v>
      </c>
      <c r="M56" s="45">
        <f>J56-N56</f>
        <v>54350</v>
      </c>
      <c r="N56" s="45">
        <f>2000+5100+600+200+250</f>
        <v>8150</v>
      </c>
      <c r="O56" s="80">
        <f>M56+N56</f>
        <v>62500</v>
      </c>
      <c r="P56" s="31"/>
      <c r="Q56" s="42" t="s">
        <v>72</v>
      </c>
      <c r="R56" s="46"/>
      <c r="S56" s="46">
        <f>R56+O56</f>
        <v>62500</v>
      </c>
      <c r="T56" s="46">
        <f>S56/0.7</f>
        <v>89285.71428571429</v>
      </c>
      <c r="U56" s="47">
        <f>T56/0.875</f>
        <v>102040.81632653062</v>
      </c>
      <c r="V56" s="48">
        <f>(U56-T56)/U56</f>
        <v>0.12500000000000003</v>
      </c>
      <c r="W56" s="47">
        <f>(ROUNDUP((U56/100),0))*100</f>
        <v>102100</v>
      </c>
      <c r="X56" s="49">
        <f>(T56-O56)/T56</f>
        <v>0.30000000000000004</v>
      </c>
      <c r="Y56" s="64">
        <v>86013</v>
      </c>
      <c r="Z56" s="65">
        <f>T56-Y56</f>
        <v>3272.7142857142899</v>
      </c>
      <c r="AA56" s="66">
        <f>Z56/Y56</f>
        <v>3.8049065672797019E-2</v>
      </c>
    </row>
    <row r="57" spans="1:27" ht="14.4" customHeight="1">
      <c r="A57" s="37">
        <v>53</v>
      </c>
      <c r="B57" s="38"/>
      <c r="C57" s="41" t="s">
        <v>147</v>
      </c>
      <c r="D57" s="39" t="str">
        <f>REPLACE(C57,1,3, )</f>
        <v xml:space="preserve"> 710</v>
      </c>
      <c r="E57" s="40" t="s">
        <v>147</v>
      </c>
      <c r="F57" s="41">
        <f>IF(C57=E57,0,1)</f>
        <v>0</v>
      </c>
      <c r="G57" s="42" t="s">
        <v>37</v>
      </c>
      <c r="H57" s="42"/>
      <c r="I57" s="42" t="s">
        <v>46</v>
      </c>
      <c r="J57" s="43">
        <v>65000</v>
      </c>
      <c r="K57" s="44">
        <f>J57-M57</f>
        <v>8150</v>
      </c>
      <c r="L57" s="41" t="s">
        <v>22</v>
      </c>
      <c r="M57" s="45">
        <f>J57-N57</f>
        <v>56850</v>
      </c>
      <c r="N57" s="45">
        <f>2000+5100+600+200+250</f>
        <v>8150</v>
      </c>
      <c r="O57" s="80">
        <f>M57+N57</f>
        <v>65000</v>
      </c>
      <c r="P57" s="31"/>
      <c r="Q57" s="42" t="s">
        <v>72</v>
      </c>
      <c r="R57" s="46"/>
      <c r="S57" s="46">
        <f>R57+O57</f>
        <v>65000</v>
      </c>
      <c r="T57" s="46">
        <f>S57/0.7</f>
        <v>92857.14285714287</v>
      </c>
      <c r="U57" s="47">
        <f>T57/0.875</f>
        <v>106122.44897959185</v>
      </c>
      <c r="V57" s="48">
        <f>(U57-T57)/U57</f>
        <v>0.12499999999999999</v>
      </c>
      <c r="W57" s="47">
        <f>(ROUNDUP((U57/100),0))*100</f>
        <v>106200</v>
      </c>
      <c r="X57" s="49">
        <f>(T57-O57)/T57</f>
        <v>0.3000000000000001</v>
      </c>
      <c r="Y57" s="50"/>
      <c r="Z57" s="50"/>
      <c r="AA57" s="52"/>
    </row>
    <row r="58" spans="1:27" ht="14.4" customHeight="1">
      <c r="A58" s="63">
        <v>54</v>
      </c>
      <c r="B58" s="38"/>
      <c r="C58" s="41"/>
      <c r="D58" s="39"/>
      <c r="E58" s="40" t="s">
        <v>437</v>
      </c>
      <c r="F58" s="41"/>
      <c r="G58" s="42"/>
      <c r="H58" s="42"/>
      <c r="I58" s="42"/>
      <c r="J58" s="43"/>
      <c r="K58" s="44"/>
      <c r="L58" s="41"/>
      <c r="M58" s="45"/>
      <c r="N58" s="45"/>
      <c r="O58" s="80"/>
      <c r="P58" s="31"/>
      <c r="Q58" s="42"/>
      <c r="R58" s="46"/>
      <c r="S58" s="46"/>
      <c r="T58" s="46"/>
      <c r="U58" s="47"/>
      <c r="V58" s="48"/>
      <c r="W58" s="47"/>
      <c r="X58" s="49"/>
      <c r="Y58" s="50"/>
      <c r="Z58" s="50"/>
      <c r="AA58" s="52"/>
    </row>
    <row r="59" spans="1:27" ht="14.4" customHeight="1">
      <c r="A59" s="37">
        <v>55</v>
      </c>
      <c r="B59" s="38"/>
      <c r="C59" s="41"/>
      <c r="D59" s="39"/>
      <c r="E59" s="40" t="s">
        <v>439</v>
      </c>
      <c r="F59" s="41"/>
      <c r="G59" s="42"/>
      <c r="H59" s="42"/>
      <c r="I59" s="42"/>
      <c r="J59" s="43"/>
      <c r="K59" s="44"/>
      <c r="L59" s="41"/>
      <c r="M59" s="45"/>
      <c r="N59" s="45"/>
      <c r="O59" s="80"/>
      <c r="P59" s="31"/>
      <c r="Q59" s="42"/>
      <c r="R59" s="46"/>
      <c r="S59" s="46"/>
      <c r="T59" s="46"/>
      <c r="U59" s="47"/>
      <c r="V59" s="48"/>
      <c r="W59" s="47"/>
      <c r="X59" s="49"/>
      <c r="Y59" s="50"/>
      <c r="Z59" s="50"/>
      <c r="AA59" s="52"/>
    </row>
    <row r="60" spans="1:27" ht="14.4" customHeight="1">
      <c r="A60" s="63">
        <v>56</v>
      </c>
      <c r="B60" s="38"/>
      <c r="C60" s="41"/>
      <c r="D60" s="39"/>
      <c r="E60" s="40" t="s">
        <v>441</v>
      </c>
      <c r="F60" s="41"/>
      <c r="G60" s="42"/>
      <c r="H60" s="42"/>
      <c r="I60" s="42"/>
      <c r="J60" s="43"/>
      <c r="K60" s="44"/>
      <c r="L60" s="41"/>
      <c r="M60" s="45"/>
      <c r="N60" s="45"/>
      <c r="O60" s="80"/>
      <c r="P60" s="31"/>
      <c r="Q60" s="42"/>
      <c r="R60" s="46"/>
      <c r="S60" s="46"/>
      <c r="T60" s="46"/>
      <c r="U60" s="47"/>
      <c r="V60" s="48"/>
      <c r="W60" s="47"/>
      <c r="X60" s="49"/>
      <c r="Y60" s="50"/>
      <c r="Z60" s="50"/>
      <c r="AA60" s="52"/>
    </row>
    <row r="61" spans="1:27" ht="14.4" customHeight="1">
      <c r="A61" s="37">
        <v>57</v>
      </c>
      <c r="B61" s="38"/>
      <c r="C61" s="41"/>
      <c r="D61" s="39"/>
      <c r="E61" s="40" t="s">
        <v>443</v>
      </c>
      <c r="F61" s="41"/>
      <c r="G61" s="42"/>
      <c r="H61" s="42"/>
      <c r="I61" s="42"/>
      <c r="J61" s="43"/>
      <c r="K61" s="44"/>
      <c r="L61" s="41"/>
      <c r="M61" s="45"/>
      <c r="N61" s="45"/>
      <c r="O61" s="80"/>
      <c r="P61" s="31"/>
      <c r="Q61" s="42"/>
      <c r="R61" s="46"/>
      <c r="S61" s="46"/>
      <c r="T61" s="46"/>
      <c r="U61" s="47"/>
      <c r="V61" s="48"/>
      <c r="W61" s="47"/>
      <c r="X61" s="49"/>
      <c r="Y61" s="50"/>
      <c r="Z61" s="50"/>
      <c r="AA61" s="52"/>
    </row>
    <row r="62" spans="1:27" ht="14.4" customHeight="1">
      <c r="A62" s="63">
        <v>58</v>
      </c>
      <c r="B62" s="38"/>
      <c r="C62" s="41" t="s">
        <v>164</v>
      </c>
      <c r="D62" s="39" t="str">
        <f>REPLACE(C62,1,3, )</f>
        <v xml:space="preserve"> 762</v>
      </c>
      <c r="E62" s="40" t="s">
        <v>164</v>
      </c>
      <c r="F62" s="41">
        <f>IF(C62=E62,0,1)</f>
        <v>0</v>
      </c>
      <c r="G62" s="42" t="s">
        <v>37</v>
      </c>
      <c r="H62" s="42"/>
      <c r="I62" s="42" t="s">
        <v>57</v>
      </c>
      <c r="J62" s="43">
        <v>71750</v>
      </c>
      <c r="K62" s="44">
        <f>J62-M62</f>
        <v>8150</v>
      </c>
      <c r="L62" s="41" t="s">
        <v>22</v>
      </c>
      <c r="M62" s="45">
        <f>J62-N62</f>
        <v>63600</v>
      </c>
      <c r="N62" s="51">
        <f>2000+5100+600+200+250</f>
        <v>8150</v>
      </c>
      <c r="O62" s="80">
        <f>M62+N62</f>
        <v>71750</v>
      </c>
      <c r="P62" s="31"/>
      <c r="Q62" s="42" t="s">
        <v>72</v>
      </c>
      <c r="R62" s="46"/>
      <c r="S62" s="46">
        <f>R62+O62</f>
        <v>71750</v>
      </c>
      <c r="T62" s="46">
        <f>S62/0.7</f>
        <v>102500</v>
      </c>
      <c r="U62" s="47">
        <f>T62/0.875</f>
        <v>117142.85714285714</v>
      </c>
      <c r="V62" s="48">
        <f>(U62-T62)/U62</f>
        <v>0.12500000000000003</v>
      </c>
      <c r="W62" s="47">
        <f>(ROUNDUP((U62/100),0))*100</f>
        <v>117200</v>
      </c>
      <c r="X62" s="49">
        <f>(T62-O62)/T62</f>
        <v>0.3</v>
      </c>
      <c r="Y62" s="50"/>
      <c r="Z62" s="50"/>
      <c r="AA62" s="52"/>
    </row>
    <row r="63" spans="1:27" ht="14.4" customHeight="1">
      <c r="A63" s="37">
        <v>59</v>
      </c>
      <c r="B63" s="38"/>
      <c r="C63" s="41"/>
      <c r="D63" s="39"/>
      <c r="E63" s="40" t="s">
        <v>446</v>
      </c>
      <c r="F63" s="41"/>
      <c r="G63" s="42"/>
      <c r="H63" s="42"/>
      <c r="I63" s="42"/>
      <c r="J63" s="43"/>
      <c r="K63" s="44"/>
      <c r="L63" s="41"/>
      <c r="M63" s="45"/>
      <c r="N63" s="51"/>
      <c r="O63" s="80"/>
      <c r="P63" s="31"/>
      <c r="Q63" s="42"/>
      <c r="R63" s="46"/>
      <c r="S63" s="46"/>
      <c r="T63" s="46"/>
      <c r="U63" s="47"/>
      <c r="V63" s="48"/>
      <c r="W63" s="47"/>
      <c r="X63" s="49"/>
      <c r="Y63" s="50"/>
      <c r="Z63" s="50"/>
      <c r="AA63" s="52"/>
    </row>
    <row r="64" spans="1:27" ht="14.4" customHeight="1">
      <c r="A64" s="63">
        <v>60</v>
      </c>
      <c r="B64" s="38"/>
      <c r="C64" s="41" t="s">
        <v>226</v>
      </c>
      <c r="D64" s="39" t="str">
        <f>REPLACE(C64,1,3, )</f>
        <v xml:space="preserve"> 195</v>
      </c>
      <c r="E64" s="40" t="s">
        <v>226</v>
      </c>
      <c r="F64" s="41">
        <f>IF(C64=E64,0,1)</f>
        <v>0</v>
      </c>
      <c r="G64" s="42" t="s">
        <v>37</v>
      </c>
      <c r="H64" s="42"/>
      <c r="I64" s="42" t="s">
        <v>60</v>
      </c>
      <c r="J64" s="43">
        <v>82500</v>
      </c>
      <c r="K64" s="44">
        <f>J64-M64</f>
        <v>8150</v>
      </c>
      <c r="L64" s="41" t="s">
        <v>22</v>
      </c>
      <c r="M64" s="45">
        <f>J64-N64</f>
        <v>74350</v>
      </c>
      <c r="N64" s="51">
        <f>2000+5100+600+200+250</f>
        <v>8150</v>
      </c>
      <c r="O64" s="80">
        <f>M64+N64</f>
        <v>82500</v>
      </c>
      <c r="P64" s="31"/>
      <c r="Q64" s="42" t="s">
        <v>72</v>
      </c>
      <c r="R64" s="46"/>
      <c r="S64" s="46">
        <f>R64+O64</f>
        <v>82500</v>
      </c>
      <c r="T64" s="46">
        <f>S64/0.7</f>
        <v>117857.14285714287</v>
      </c>
      <c r="U64" s="47">
        <f>T64/0.875</f>
        <v>134693.87755102041</v>
      </c>
      <c r="V64" s="48">
        <f>(U64-T64)/U64</f>
        <v>0.12499999999999994</v>
      </c>
      <c r="W64" s="47">
        <f>(ROUNDUP((U64/100),0))*100</f>
        <v>134700</v>
      </c>
      <c r="X64" s="49">
        <f>(T64-O64)/T64</f>
        <v>0.3000000000000001</v>
      </c>
      <c r="Y64" s="50"/>
      <c r="Z64" s="50"/>
      <c r="AA64" s="50"/>
    </row>
    <row r="65" spans="1:27" ht="14.4" customHeight="1">
      <c r="A65" s="37">
        <v>61</v>
      </c>
      <c r="B65" s="38"/>
      <c r="C65" s="41"/>
      <c r="D65" s="39"/>
      <c r="E65" s="40" t="s">
        <v>450</v>
      </c>
      <c r="F65" s="41"/>
      <c r="G65" s="42"/>
      <c r="H65" s="42"/>
      <c r="I65" s="42"/>
      <c r="J65" s="43"/>
      <c r="K65" s="44"/>
      <c r="L65" s="41"/>
      <c r="M65" s="45"/>
      <c r="N65" s="51"/>
      <c r="O65" s="80"/>
      <c r="P65" s="31"/>
      <c r="Q65" s="42"/>
      <c r="R65" s="46"/>
      <c r="S65" s="46"/>
      <c r="T65" s="46"/>
      <c r="U65" s="47"/>
      <c r="V65" s="48"/>
      <c r="W65" s="47"/>
      <c r="X65" s="49"/>
      <c r="Y65" s="50"/>
      <c r="Z65" s="50"/>
      <c r="AA65" s="50"/>
    </row>
    <row r="66" spans="1:27" ht="14.4" customHeight="1">
      <c r="A66" s="63">
        <v>62</v>
      </c>
      <c r="B66" s="38"/>
      <c r="C66" s="41" t="s">
        <v>227</v>
      </c>
      <c r="D66" s="39" t="str">
        <f>REPLACE(C66,1,3, )</f>
        <v xml:space="preserve"> 402</v>
      </c>
      <c r="E66" s="40" t="s">
        <v>227</v>
      </c>
      <c r="F66" s="41">
        <f>IF(C66=E66,0,1)</f>
        <v>0</v>
      </c>
      <c r="G66" s="42" t="s">
        <v>37</v>
      </c>
      <c r="H66" s="42"/>
      <c r="I66" s="42" t="s">
        <v>60</v>
      </c>
      <c r="J66" s="43">
        <v>82500</v>
      </c>
      <c r="K66" s="44">
        <f>J66-M66</f>
        <v>8150</v>
      </c>
      <c r="L66" s="41" t="s">
        <v>22</v>
      </c>
      <c r="M66" s="45">
        <f>J66-N66</f>
        <v>74350</v>
      </c>
      <c r="N66" s="51">
        <f>2000+5100+600+200+250</f>
        <v>8150</v>
      </c>
      <c r="O66" s="80">
        <f>M66+N66</f>
        <v>82500</v>
      </c>
      <c r="P66" s="31"/>
      <c r="Q66" s="42" t="s">
        <v>72</v>
      </c>
      <c r="R66" s="46"/>
      <c r="S66" s="46">
        <f>R66+O66</f>
        <v>82500</v>
      </c>
      <c r="T66" s="46">
        <f>S66/0.7</f>
        <v>117857.14285714287</v>
      </c>
      <c r="U66" s="47">
        <f>T66/0.875</f>
        <v>134693.87755102041</v>
      </c>
      <c r="V66" s="48">
        <f>(U66-T66)/U66</f>
        <v>0.12499999999999994</v>
      </c>
      <c r="W66" s="47">
        <f>(ROUNDUP((U66/100),0))*100</f>
        <v>134700</v>
      </c>
      <c r="X66" s="49">
        <f>(T66-O66)/T66</f>
        <v>0.3000000000000001</v>
      </c>
      <c r="Y66" s="50"/>
      <c r="Z66" s="50"/>
      <c r="AA66" s="52"/>
    </row>
    <row r="67" spans="1:27" ht="14.4" customHeight="1">
      <c r="A67" s="37">
        <v>63</v>
      </c>
      <c r="B67" s="38"/>
      <c r="C67" s="41"/>
      <c r="D67" s="39"/>
      <c r="E67" s="40" t="s">
        <v>453</v>
      </c>
      <c r="F67" s="41"/>
      <c r="G67" s="42"/>
      <c r="H67" s="42"/>
      <c r="I67" s="42"/>
      <c r="J67" s="43"/>
      <c r="K67" s="44"/>
      <c r="L67" s="41"/>
      <c r="M67" s="45"/>
      <c r="N67" s="51"/>
      <c r="O67" s="80"/>
      <c r="P67" s="31"/>
      <c r="Q67" s="42"/>
      <c r="R67" s="46"/>
      <c r="S67" s="46"/>
      <c r="T67" s="46"/>
      <c r="U67" s="47"/>
      <c r="V67" s="48"/>
      <c r="W67" s="47"/>
      <c r="X67" s="49"/>
      <c r="Y67" s="50"/>
      <c r="Z67" s="50"/>
      <c r="AA67" s="52"/>
    </row>
    <row r="68" spans="1:27" ht="14.4" customHeight="1">
      <c r="A68" s="63">
        <v>64</v>
      </c>
      <c r="B68" s="38"/>
      <c r="C68" s="41" t="s">
        <v>110</v>
      </c>
      <c r="D68" s="39" t="str">
        <f>REPLACE(C68,1,3, )</f>
        <v xml:space="preserve"> 317</v>
      </c>
      <c r="E68" s="40" t="s">
        <v>110</v>
      </c>
      <c r="F68" s="41">
        <f>IF(C68=E68,0,1)</f>
        <v>0</v>
      </c>
      <c r="G68" s="42" t="s">
        <v>37</v>
      </c>
      <c r="H68" s="42"/>
      <c r="I68" s="42" t="s">
        <v>39</v>
      </c>
      <c r="J68" s="43">
        <v>75000</v>
      </c>
      <c r="K68" s="44">
        <f>J68-M68</f>
        <v>8250</v>
      </c>
      <c r="L68" s="41" t="s">
        <v>22</v>
      </c>
      <c r="M68" s="45">
        <f>J68-N68</f>
        <v>66750</v>
      </c>
      <c r="N68" s="45">
        <f>2000+5200+600+200+250</f>
        <v>8250</v>
      </c>
      <c r="O68" s="80">
        <f>M68+N68</f>
        <v>75000</v>
      </c>
      <c r="P68" s="31"/>
      <c r="Q68" s="42" t="s">
        <v>74</v>
      </c>
      <c r="R68" s="46"/>
      <c r="S68" s="46">
        <f>R68+O68</f>
        <v>75000</v>
      </c>
      <c r="T68" s="46">
        <f>S68/0.7</f>
        <v>107142.85714285714</v>
      </c>
      <c r="U68" s="47">
        <f>T68/0.875</f>
        <v>122448.97959183673</v>
      </c>
      <c r="V68" s="48">
        <f>(U68-T68)/U68</f>
        <v>0.12499999999999996</v>
      </c>
      <c r="W68" s="47">
        <f>(ROUNDUP((U68/100),0))*100</f>
        <v>122500</v>
      </c>
      <c r="X68" s="49">
        <f>(T68-O68)/T68</f>
        <v>0.3</v>
      </c>
      <c r="Y68" s="50"/>
      <c r="Z68" s="50"/>
      <c r="AA68" s="50"/>
    </row>
    <row r="69" spans="1:27" ht="14.4" customHeight="1">
      <c r="A69" s="37">
        <v>65</v>
      </c>
      <c r="B69" s="38"/>
      <c r="C69" s="41"/>
      <c r="D69" s="39"/>
      <c r="E69" s="40" t="s">
        <v>456</v>
      </c>
      <c r="F69" s="41"/>
      <c r="G69" s="42"/>
      <c r="H69" s="42"/>
      <c r="I69" s="42"/>
      <c r="J69" s="43"/>
      <c r="K69" s="44"/>
      <c r="L69" s="41"/>
      <c r="M69" s="45"/>
      <c r="N69" s="45"/>
      <c r="O69" s="80"/>
      <c r="P69" s="31"/>
      <c r="Q69" s="42"/>
      <c r="R69" s="46"/>
      <c r="S69" s="46"/>
      <c r="T69" s="46"/>
      <c r="U69" s="47"/>
      <c r="V69" s="48"/>
      <c r="W69" s="47"/>
      <c r="X69" s="49"/>
      <c r="Y69" s="50"/>
      <c r="Z69" s="50"/>
      <c r="AA69" s="50"/>
    </row>
    <row r="70" spans="1:27" ht="14.4" customHeight="1">
      <c r="A70" s="63">
        <v>66</v>
      </c>
      <c r="B70" s="38"/>
      <c r="C70" s="41" t="s">
        <v>165</v>
      </c>
      <c r="D70" s="39" t="str">
        <f>REPLACE(C70,1,3, )</f>
        <v xml:space="preserve"> 172</v>
      </c>
      <c r="E70" s="40" t="s">
        <v>165</v>
      </c>
      <c r="F70" s="41">
        <f>IF(C70=E70,0,1)</f>
        <v>0</v>
      </c>
      <c r="G70" s="42" t="s">
        <v>37</v>
      </c>
      <c r="H70" s="42"/>
      <c r="I70" s="42" t="s">
        <v>57</v>
      </c>
      <c r="J70" s="43">
        <v>71750</v>
      </c>
      <c r="K70" s="44">
        <f>J70-M70</f>
        <v>8150</v>
      </c>
      <c r="L70" s="41" t="s">
        <v>22</v>
      </c>
      <c r="M70" s="45">
        <f>J70-N70</f>
        <v>63600</v>
      </c>
      <c r="N70" s="51">
        <f>2000+5100+600+200+250</f>
        <v>8150</v>
      </c>
      <c r="O70" s="80">
        <f>M70+N70</f>
        <v>71750</v>
      </c>
      <c r="P70" s="31"/>
      <c r="Q70" s="42" t="s">
        <v>72</v>
      </c>
      <c r="R70" s="46"/>
      <c r="S70" s="46">
        <f>R70+O70</f>
        <v>71750</v>
      </c>
      <c r="T70" s="46">
        <f>S70/0.7</f>
        <v>102500</v>
      </c>
      <c r="U70" s="47">
        <f>T70/0.875</f>
        <v>117142.85714285714</v>
      </c>
      <c r="V70" s="48">
        <f>(U70-T70)/U70</f>
        <v>0.12500000000000003</v>
      </c>
      <c r="W70" s="47">
        <f>(ROUNDUP((U70/100),0))*100</f>
        <v>117200</v>
      </c>
      <c r="X70" s="49">
        <f>(T70-O70)/T70</f>
        <v>0.3</v>
      </c>
      <c r="Y70" s="50"/>
      <c r="Z70" s="50"/>
      <c r="AA70" s="50"/>
    </row>
    <row r="71" spans="1:27" ht="14.4" customHeight="1">
      <c r="A71" s="37">
        <v>67</v>
      </c>
      <c r="B71" s="38"/>
      <c r="C71" s="41"/>
      <c r="D71" s="39"/>
      <c r="E71" s="40" t="s">
        <v>461</v>
      </c>
      <c r="F71" s="41"/>
      <c r="G71" s="42"/>
      <c r="H71" s="42"/>
      <c r="I71" s="42"/>
      <c r="J71" s="43"/>
      <c r="K71" s="44"/>
      <c r="L71" s="41"/>
      <c r="M71" s="45"/>
      <c r="N71" s="51"/>
      <c r="O71" s="80"/>
      <c r="P71" s="31"/>
      <c r="Q71" s="42"/>
      <c r="R71" s="46"/>
      <c r="S71" s="46"/>
      <c r="T71" s="46"/>
      <c r="U71" s="47"/>
      <c r="V71" s="48"/>
      <c r="W71" s="47"/>
      <c r="X71" s="49"/>
      <c r="Y71" s="50"/>
      <c r="Z71" s="50"/>
      <c r="AA71" s="50"/>
    </row>
    <row r="72" spans="1:27" ht="14.4" customHeight="1">
      <c r="A72" s="63">
        <v>68</v>
      </c>
      <c r="B72" s="38"/>
      <c r="C72" s="41"/>
      <c r="D72" s="39"/>
      <c r="E72" s="40" t="s">
        <v>463</v>
      </c>
      <c r="F72" s="41"/>
      <c r="G72" s="42"/>
      <c r="H72" s="42"/>
      <c r="I72" s="42"/>
      <c r="J72" s="43"/>
      <c r="K72" s="44"/>
      <c r="L72" s="41"/>
      <c r="M72" s="45"/>
      <c r="N72" s="51"/>
      <c r="O72" s="80"/>
      <c r="P72" s="31"/>
      <c r="Q72" s="42"/>
      <c r="R72" s="46"/>
      <c r="S72" s="46"/>
      <c r="T72" s="46"/>
      <c r="U72" s="47"/>
      <c r="V72" s="48"/>
      <c r="W72" s="47"/>
      <c r="X72" s="49"/>
      <c r="Y72" s="50"/>
      <c r="Z72" s="50"/>
      <c r="AA72" s="50"/>
    </row>
    <row r="73" spans="1:27" ht="14.4" customHeight="1">
      <c r="A73" s="37">
        <v>69</v>
      </c>
      <c r="B73" s="38"/>
      <c r="C73" s="41" t="s">
        <v>292</v>
      </c>
      <c r="D73" s="39" t="str">
        <f>REPLACE(C73,1,3, )</f>
        <v xml:space="preserve"> 771</v>
      </c>
      <c r="E73" s="40" t="s">
        <v>292</v>
      </c>
      <c r="F73" s="41">
        <f>IF(C73=E73,0,1)</f>
        <v>0</v>
      </c>
      <c r="G73" s="42" t="s">
        <v>37</v>
      </c>
      <c r="H73" s="42"/>
      <c r="I73" s="42" t="s">
        <v>307</v>
      </c>
      <c r="J73" s="43">
        <v>77500</v>
      </c>
      <c r="K73" s="44">
        <f>J73-M73</f>
        <v>8150</v>
      </c>
      <c r="L73" s="41" t="s">
        <v>22</v>
      </c>
      <c r="M73" s="45">
        <f>J73-N73</f>
        <v>69350</v>
      </c>
      <c r="N73" s="45">
        <f>5100+600+200+250+2000</f>
        <v>8150</v>
      </c>
      <c r="O73" s="80">
        <f>M73+N73</f>
        <v>77500</v>
      </c>
      <c r="P73" s="31"/>
      <c r="Q73" s="42" t="s">
        <v>72</v>
      </c>
      <c r="R73" s="57"/>
      <c r="S73" s="57">
        <f>R73+O73</f>
        <v>77500</v>
      </c>
      <c r="T73" s="57">
        <f>S73/0.7</f>
        <v>110714.28571428572</v>
      </c>
      <c r="U73" s="58">
        <f>T73/0.875</f>
        <v>126530.61224489797</v>
      </c>
      <c r="V73" s="59">
        <f>(U73-T73)/U73</f>
        <v>0.12500000000000003</v>
      </c>
      <c r="W73" s="58">
        <f>(ROUNDUP((U73/100),0))*100</f>
        <v>126600</v>
      </c>
      <c r="X73" s="60">
        <f>(T73-O73)/T73</f>
        <v>0.30000000000000004</v>
      </c>
      <c r="Y73" s="61"/>
      <c r="Z73" s="61"/>
      <c r="AA73" s="62"/>
    </row>
    <row r="74" spans="1:27" ht="14.4" customHeight="1">
      <c r="A74" s="63">
        <v>70</v>
      </c>
      <c r="B74" s="38"/>
      <c r="C74" s="41"/>
      <c r="D74" s="39"/>
      <c r="E74" s="40" t="s">
        <v>466</v>
      </c>
      <c r="F74" s="41"/>
      <c r="G74" s="42"/>
      <c r="H74" s="42"/>
      <c r="I74" s="42"/>
      <c r="J74" s="43"/>
      <c r="K74" s="44"/>
      <c r="L74" s="41"/>
      <c r="M74" s="45"/>
      <c r="N74" s="45"/>
      <c r="O74" s="80"/>
      <c r="P74" s="31"/>
      <c r="Q74" s="42"/>
      <c r="R74" s="57"/>
      <c r="S74" s="57"/>
      <c r="T74" s="57"/>
      <c r="U74" s="58"/>
      <c r="V74" s="59"/>
      <c r="W74" s="58"/>
      <c r="X74" s="60"/>
      <c r="Y74" s="61"/>
      <c r="Z74" s="61"/>
      <c r="AA74" s="62"/>
    </row>
    <row r="75" spans="1:27" ht="14.4" customHeight="1">
      <c r="A75" s="37">
        <v>71</v>
      </c>
      <c r="B75" s="38"/>
      <c r="C75" s="41" t="s">
        <v>124</v>
      </c>
      <c r="D75" s="39" t="str">
        <f>REPLACE(C75,1,3, )</f>
        <v xml:space="preserve"> 182</v>
      </c>
      <c r="E75" s="40" t="s">
        <v>124</v>
      </c>
      <c r="F75" s="41">
        <f>IF(C75=E75,0,1)</f>
        <v>0</v>
      </c>
      <c r="G75" s="42" t="s">
        <v>37</v>
      </c>
      <c r="H75" s="42"/>
      <c r="I75" s="42" t="s">
        <v>42</v>
      </c>
      <c r="J75" s="43">
        <v>67000</v>
      </c>
      <c r="K75" s="44">
        <f>J75-M75</f>
        <v>8150</v>
      </c>
      <c r="L75" s="41" t="s">
        <v>22</v>
      </c>
      <c r="M75" s="45">
        <f>J75-N75</f>
        <v>58850</v>
      </c>
      <c r="N75" s="45">
        <f>2000+5100+600+200+250</f>
        <v>8150</v>
      </c>
      <c r="O75" s="80">
        <f>M75+N75</f>
        <v>67000</v>
      </c>
      <c r="P75" s="31"/>
      <c r="Q75" s="42" t="s">
        <v>72</v>
      </c>
      <c r="R75" s="46"/>
      <c r="S75" s="46">
        <f>R75+O75</f>
        <v>67000</v>
      </c>
      <c r="T75" s="46">
        <f>S75/0.7</f>
        <v>95714.285714285725</v>
      </c>
      <c r="U75" s="47">
        <f>T75/0.875</f>
        <v>109387.75510204083</v>
      </c>
      <c r="V75" s="48">
        <f>(U75-T75)/U75</f>
        <v>0.125</v>
      </c>
      <c r="W75" s="47">
        <f>(ROUNDUP((U75/100),0))*100</f>
        <v>109400</v>
      </c>
      <c r="X75" s="49">
        <f>(T75-O75)/T75</f>
        <v>0.3000000000000001</v>
      </c>
      <c r="Y75" s="50"/>
      <c r="Z75" s="50"/>
      <c r="AA75" s="52"/>
    </row>
    <row r="76" spans="1:27" ht="14.4" customHeight="1">
      <c r="A76" s="63">
        <v>72</v>
      </c>
      <c r="B76" s="38"/>
      <c r="C76" s="41"/>
      <c r="D76" s="39"/>
      <c r="E76" s="40" t="s">
        <v>469</v>
      </c>
      <c r="F76" s="41"/>
      <c r="G76" s="42"/>
      <c r="H76" s="42"/>
      <c r="I76" s="42"/>
      <c r="J76" s="43"/>
      <c r="K76" s="44"/>
      <c r="L76" s="41"/>
      <c r="M76" s="45"/>
      <c r="N76" s="45"/>
      <c r="O76" s="80"/>
      <c r="P76" s="31"/>
      <c r="Q76" s="42"/>
      <c r="R76" s="46"/>
      <c r="S76" s="46"/>
      <c r="T76" s="46"/>
      <c r="U76" s="47"/>
      <c r="V76" s="48"/>
      <c r="W76" s="47"/>
      <c r="X76" s="49"/>
      <c r="Y76" s="50"/>
      <c r="Z76" s="50"/>
      <c r="AA76" s="52"/>
    </row>
    <row r="77" spans="1:27" ht="14.4" customHeight="1">
      <c r="A77" s="37">
        <v>73</v>
      </c>
      <c r="B77" s="38"/>
      <c r="C77" s="41" t="s">
        <v>262</v>
      </c>
      <c r="D77" s="39" t="str">
        <f>REPLACE(C77,1,3, )</f>
        <v xml:space="preserve"> 224</v>
      </c>
      <c r="E77" s="40" t="s">
        <v>262</v>
      </c>
      <c r="F77" s="41">
        <f>IF(C77=E77,0,1)</f>
        <v>0</v>
      </c>
      <c r="G77" s="42" t="s">
        <v>37</v>
      </c>
      <c r="H77" s="42"/>
      <c r="I77" s="42" t="s">
        <v>295</v>
      </c>
      <c r="J77" s="67">
        <v>68000</v>
      </c>
      <c r="K77" s="44">
        <f>J77-M77</f>
        <v>7900</v>
      </c>
      <c r="L77" s="41" t="s">
        <v>22</v>
      </c>
      <c r="M77" s="45">
        <f>J77-N77</f>
        <v>60100</v>
      </c>
      <c r="N77" s="45">
        <f>2000+4850+600+200+250</f>
        <v>7900</v>
      </c>
      <c r="O77" s="80">
        <f>M77+N77</f>
        <v>68000</v>
      </c>
      <c r="P77" s="31"/>
      <c r="Q77" s="42" t="s">
        <v>73</v>
      </c>
      <c r="R77" s="57"/>
      <c r="S77" s="57">
        <f>R77+O77</f>
        <v>68000</v>
      </c>
      <c r="T77" s="57">
        <f>S77/0.7</f>
        <v>97142.857142857145</v>
      </c>
      <c r="U77" s="58">
        <f>T77/0.875</f>
        <v>111020.40816326531</v>
      </c>
      <c r="V77" s="59">
        <f>(U77-T77)/U77</f>
        <v>0.12500000000000003</v>
      </c>
      <c r="W77" s="58">
        <f>(ROUNDUP((U77/100),0))*100</f>
        <v>111100</v>
      </c>
      <c r="X77" s="60">
        <f>(T77-O77)/T77</f>
        <v>0.3</v>
      </c>
      <c r="Y77" s="61"/>
      <c r="Z77" s="61"/>
      <c r="AA77" s="62"/>
    </row>
    <row r="78" spans="1:27" ht="14.4" customHeight="1">
      <c r="A78" s="63">
        <v>74</v>
      </c>
      <c r="B78" s="38"/>
      <c r="C78" s="41"/>
      <c r="D78" s="39"/>
      <c r="E78" s="40" t="s">
        <v>473</v>
      </c>
      <c r="F78" s="41"/>
      <c r="G78" s="42"/>
      <c r="H78" s="42"/>
      <c r="I78" s="42"/>
      <c r="J78" s="67"/>
      <c r="K78" s="44"/>
      <c r="L78" s="41"/>
      <c r="M78" s="45"/>
      <c r="N78" s="45"/>
      <c r="O78" s="80"/>
      <c r="P78" s="31"/>
      <c r="Q78" s="42"/>
      <c r="R78" s="57"/>
      <c r="S78" s="57"/>
      <c r="T78" s="57"/>
      <c r="U78" s="58"/>
      <c r="V78" s="59"/>
      <c r="W78" s="58"/>
      <c r="X78" s="60"/>
      <c r="Y78" s="61"/>
      <c r="Z78" s="61"/>
      <c r="AA78" s="62"/>
    </row>
    <row r="79" spans="1:27" ht="14.4" customHeight="1">
      <c r="A79" s="37">
        <v>75</v>
      </c>
      <c r="B79" s="38"/>
      <c r="C79" s="41" t="s">
        <v>260</v>
      </c>
      <c r="D79" s="39" t="str">
        <f>REPLACE(C79,1,3, )</f>
        <v xml:space="preserve"> 273</v>
      </c>
      <c r="E79" s="40" t="s">
        <v>260</v>
      </c>
      <c r="F79" s="41">
        <f>IF(C79=E79,0,1)</f>
        <v>0</v>
      </c>
      <c r="G79" s="42" t="s">
        <v>37</v>
      </c>
      <c r="H79" s="42"/>
      <c r="I79" s="42" t="s">
        <v>295</v>
      </c>
      <c r="J79" s="43">
        <v>75000</v>
      </c>
      <c r="K79" s="44">
        <f>J79-M79</f>
        <v>8150</v>
      </c>
      <c r="L79" s="41" t="s">
        <v>22</v>
      </c>
      <c r="M79" s="45">
        <f>J79-N79</f>
        <v>66850</v>
      </c>
      <c r="N79" s="45">
        <f>2000+5100+600+200+250</f>
        <v>8150</v>
      </c>
      <c r="O79" s="80">
        <f>M79+N79</f>
        <v>75000</v>
      </c>
      <c r="P79" s="31"/>
      <c r="Q79" s="42" t="s">
        <v>72</v>
      </c>
      <c r="R79" s="57"/>
      <c r="S79" s="57">
        <f>R79+O79</f>
        <v>75000</v>
      </c>
      <c r="T79" s="57">
        <f>S79/0.7</f>
        <v>107142.85714285714</v>
      </c>
      <c r="U79" s="58">
        <f>T79/0.875</f>
        <v>122448.97959183673</v>
      </c>
      <c r="V79" s="59">
        <f>(U79-T79)/U79</f>
        <v>0.12499999999999996</v>
      </c>
      <c r="W79" s="58">
        <f>(ROUNDUP((U79/100),0))*100</f>
        <v>122500</v>
      </c>
      <c r="X79" s="60">
        <f>(T79-O79)/T79</f>
        <v>0.3</v>
      </c>
      <c r="Y79" s="61"/>
      <c r="Z79" s="61"/>
      <c r="AA79" s="62"/>
    </row>
    <row r="80" spans="1:27" ht="14.4" customHeight="1">
      <c r="A80" s="63">
        <v>76</v>
      </c>
      <c r="B80" s="38"/>
      <c r="C80" s="41"/>
      <c r="D80" s="39"/>
      <c r="E80" s="40" t="s">
        <v>477</v>
      </c>
      <c r="F80" s="41"/>
      <c r="G80" s="42"/>
      <c r="H80" s="42"/>
      <c r="I80" s="42"/>
      <c r="J80" s="43"/>
      <c r="K80" s="44"/>
      <c r="L80" s="41"/>
      <c r="M80" s="45"/>
      <c r="N80" s="45"/>
      <c r="O80" s="80"/>
      <c r="P80" s="31"/>
      <c r="Q80" s="42"/>
      <c r="R80" s="57"/>
      <c r="S80" s="57"/>
      <c r="T80" s="57"/>
      <c r="U80" s="58"/>
      <c r="V80" s="59"/>
      <c r="W80" s="58"/>
      <c r="X80" s="60"/>
      <c r="Y80" s="61"/>
      <c r="Z80" s="61"/>
      <c r="AA80" s="62"/>
    </row>
    <row r="81" spans="1:27" ht="14.4" customHeight="1">
      <c r="A81" s="37">
        <v>77</v>
      </c>
      <c r="B81" s="38"/>
      <c r="C81" s="41" t="s">
        <v>119</v>
      </c>
      <c r="D81" s="39" t="str">
        <f>REPLACE(C81,1,3, )</f>
        <v xml:space="preserve"> 132</v>
      </c>
      <c r="E81" s="40" t="s">
        <v>119</v>
      </c>
      <c r="F81" s="41">
        <f>IF(C81=E81,0,1)</f>
        <v>0</v>
      </c>
      <c r="G81" s="42" t="s">
        <v>20</v>
      </c>
      <c r="H81" s="42"/>
      <c r="I81" s="42" t="s">
        <v>40</v>
      </c>
      <c r="J81" s="43">
        <v>71500</v>
      </c>
      <c r="K81" s="44">
        <f>J81-M81</f>
        <v>8150</v>
      </c>
      <c r="L81" s="41" t="s">
        <v>22</v>
      </c>
      <c r="M81" s="45">
        <f>J81-N81</f>
        <v>63350</v>
      </c>
      <c r="N81" s="45">
        <f>2000+5100+600+200+250</f>
        <v>8150</v>
      </c>
      <c r="O81" s="80">
        <f>M81+N81</f>
        <v>71500</v>
      </c>
      <c r="P81" s="31"/>
      <c r="Q81" s="42" t="s">
        <v>72</v>
      </c>
      <c r="R81" s="46"/>
      <c r="S81" s="46"/>
      <c r="T81" s="46"/>
      <c r="U81" s="47"/>
      <c r="V81" s="48"/>
      <c r="W81" s="47"/>
      <c r="X81" s="49"/>
      <c r="Y81" s="50"/>
      <c r="Z81" s="50"/>
      <c r="AA81" s="52"/>
    </row>
    <row r="82" spans="1:27" ht="14.4" customHeight="1">
      <c r="A82" s="63">
        <v>78</v>
      </c>
      <c r="B82" s="38"/>
      <c r="C82" s="41" t="s">
        <v>244</v>
      </c>
      <c r="D82" s="39" t="str">
        <f>REPLACE(C82,1,3, )</f>
        <v xml:space="preserve"> 553</v>
      </c>
      <c r="E82" s="40" t="s">
        <v>244</v>
      </c>
      <c r="F82" s="41">
        <f>IF(C82=E82,0,1)</f>
        <v>0</v>
      </c>
      <c r="G82" s="42" t="s">
        <v>37</v>
      </c>
      <c r="H82" s="42"/>
      <c r="I82" s="42" t="s">
        <v>63</v>
      </c>
      <c r="J82" s="43">
        <v>76000</v>
      </c>
      <c r="K82" s="44">
        <f>J82-M82</f>
        <v>8150</v>
      </c>
      <c r="L82" s="41" t="s">
        <v>22</v>
      </c>
      <c r="M82" s="45">
        <f>J82-N82</f>
        <v>67850</v>
      </c>
      <c r="N82" s="51">
        <f>2000+5100+600+200+250</f>
        <v>8150</v>
      </c>
      <c r="O82" s="80">
        <f>M82+N82</f>
        <v>76000</v>
      </c>
      <c r="P82" s="31"/>
      <c r="Q82" s="42" t="s">
        <v>72</v>
      </c>
      <c r="R82" s="46"/>
      <c r="S82" s="46">
        <f>R82+O82</f>
        <v>76000</v>
      </c>
      <c r="T82" s="46">
        <f>S82/0.7</f>
        <v>108571.42857142858</v>
      </c>
      <c r="U82" s="47">
        <f>T82/0.875</f>
        <v>124081.63265306123</v>
      </c>
      <c r="V82" s="48">
        <f>(U82-T82)/U82</f>
        <v>0.12499999999999996</v>
      </c>
      <c r="W82" s="47">
        <f>(ROUNDUP((U82/100),0))*100</f>
        <v>124100</v>
      </c>
      <c r="X82" s="49">
        <f>(T82-O82)/T82</f>
        <v>0.30000000000000004</v>
      </c>
      <c r="Y82" s="50"/>
      <c r="Z82" s="50"/>
      <c r="AA82" s="50"/>
    </row>
    <row r="83" spans="1:27" ht="14.4" customHeight="1">
      <c r="A83" s="37">
        <v>79</v>
      </c>
      <c r="B83" s="38"/>
      <c r="C83" s="41"/>
      <c r="D83" s="39"/>
      <c r="E83" s="40" t="s">
        <v>482</v>
      </c>
      <c r="F83" s="41"/>
      <c r="G83" s="42"/>
      <c r="H83" s="42"/>
      <c r="I83" s="42"/>
      <c r="J83" s="43"/>
      <c r="K83" s="44"/>
      <c r="L83" s="41"/>
      <c r="M83" s="45"/>
      <c r="N83" s="51"/>
      <c r="O83" s="80"/>
      <c r="P83" s="31"/>
      <c r="Q83" s="42"/>
      <c r="R83" s="46"/>
      <c r="S83" s="46"/>
      <c r="T83" s="46"/>
      <c r="U83" s="47"/>
      <c r="V83" s="48"/>
      <c r="W83" s="47"/>
      <c r="X83" s="49"/>
      <c r="Y83" s="50"/>
      <c r="Z83" s="50"/>
      <c r="AA83" s="50"/>
    </row>
    <row r="84" spans="1:27" ht="14.4" customHeight="1">
      <c r="A84" s="63">
        <v>80</v>
      </c>
      <c r="B84" s="38"/>
      <c r="C84" s="41"/>
      <c r="D84" s="39"/>
      <c r="E84" s="40" t="s">
        <v>484</v>
      </c>
      <c r="F84" s="41"/>
      <c r="G84" s="42"/>
      <c r="H84" s="42"/>
      <c r="I84" s="42"/>
      <c r="J84" s="43"/>
      <c r="K84" s="44"/>
      <c r="L84" s="41"/>
      <c r="M84" s="45"/>
      <c r="N84" s="51"/>
      <c r="O84" s="80"/>
      <c r="P84" s="31"/>
      <c r="Q84" s="42"/>
      <c r="R84" s="46"/>
      <c r="S84" s="46"/>
      <c r="T84" s="46"/>
      <c r="U84" s="47"/>
      <c r="V84" s="48"/>
      <c r="W84" s="47"/>
      <c r="X84" s="49"/>
      <c r="Y84" s="50"/>
      <c r="Z84" s="50"/>
      <c r="AA84" s="50"/>
    </row>
    <row r="85" spans="1:27" ht="14.4" customHeight="1">
      <c r="A85" s="37">
        <v>81</v>
      </c>
      <c r="B85" s="38"/>
      <c r="C85" s="41" t="s">
        <v>259</v>
      </c>
      <c r="D85" s="39" t="str">
        <f>REPLACE(C85,1,3, )</f>
        <v/>
      </c>
      <c r="E85" s="40" t="s">
        <v>486</v>
      </c>
      <c r="F85" s="41">
        <f>IF(C85=E85,0,1)</f>
        <v>1</v>
      </c>
      <c r="G85" s="42" t="s">
        <v>37</v>
      </c>
      <c r="H85" s="42"/>
      <c r="I85" s="42" t="s">
        <v>69</v>
      </c>
      <c r="J85" s="43">
        <v>65000</v>
      </c>
      <c r="K85" s="44">
        <f>J85-M85</f>
        <v>7900</v>
      </c>
      <c r="L85" s="41" t="s">
        <v>22</v>
      </c>
      <c r="M85" s="45">
        <f>J85-N85</f>
        <v>57100</v>
      </c>
      <c r="N85" s="51">
        <f>2000+4850+600+200+250</f>
        <v>7900</v>
      </c>
      <c r="O85" s="80">
        <f>M85+N85</f>
        <v>65000</v>
      </c>
      <c r="P85" s="31"/>
      <c r="Q85" s="42" t="s">
        <v>73</v>
      </c>
      <c r="R85" s="46"/>
      <c r="S85" s="46">
        <f>R85+O85</f>
        <v>65000</v>
      </c>
      <c r="T85" s="46">
        <f>S85/0.7</f>
        <v>92857.14285714287</v>
      </c>
      <c r="U85" s="47">
        <f>T85/0.875</f>
        <v>106122.44897959185</v>
      </c>
      <c r="V85" s="48">
        <f>(U85-T85)/U85</f>
        <v>0.12499999999999999</v>
      </c>
      <c r="W85" s="47">
        <f>(ROUNDUP((U85/100),0))*100</f>
        <v>106200</v>
      </c>
      <c r="X85" s="49">
        <f>(T85-O85)/T85</f>
        <v>0.3000000000000001</v>
      </c>
      <c r="Y85" s="50"/>
      <c r="Z85" s="50"/>
      <c r="AA85" s="52"/>
    </row>
    <row r="86" spans="1:27" ht="14.4" customHeight="1">
      <c r="A86" s="63">
        <v>82</v>
      </c>
      <c r="B86" s="38"/>
      <c r="C86" s="41"/>
      <c r="D86" s="39"/>
      <c r="E86" s="40" t="s">
        <v>488</v>
      </c>
      <c r="F86" s="41"/>
      <c r="G86" s="42"/>
      <c r="H86" s="42"/>
      <c r="I86" s="42"/>
      <c r="J86" s="43"/>
      <c r="K86" s="44"/>
      <c r="L86" s="41"/>
      <c r="M86" s="45"/>
      <c r="N86" s="51"/>
      <c r="O86" s="80"/>
      <c r="P86" s="31"/>
      <c r="Q86" s="42"/>
      <c r="R86" s="46"/>
      <c r="S86" s="46"/>
      <c r="T86" s="46"/>
      <c r="U86" s="47"/>
      <c r="V86" s="48"/>
      <c r="W86" s="47"/>
      <c r="X86" s="49"/>
      <c r="Y86" s="50"/>
      <c r="Z86" s="50"/>
      <c r="AA86" s="52"/>
    </row>
    <row r="87" spans="1:27" ht="14.4" customHeight="1">
      <c r="A87" s="37">
        <v>83</v>
      </c>
      <c r="B87" s="38"/>
      <c r="C87" s="41"/>
      <c r="D87" s="39"/>
      <c r="E87" s="40" t="s">
        <v>490</v>
      </c>
      <c r="F87" s="41"/>
      <c r="G87" s="42"/>
      <c r="H87" s="42"/>
      <c r="I87" s="42"/>
      <c r="J87" s="43"/>
      <c r="K87" s="44"/>
      <c r="L87" s="41"/>
      <c r="M87" s="45"/>
      <c r="N87" s="51"/>
      <c r="O87" s="80"/>
      <c r="P87" s="31"/>
      <c r="Q87" s="42"/>
      <c r="R87" s="46"/>
      <c r="S87" s="46"/>
      <c r="T87" s="46"/>
      <c r="U87" s="47"/>
      <c r="V87" s="48"/>
      <c r="W87" s="47"/>
      <c r="X87" s="49"/>
      <c r="Y87" s="50"/>
      <c r="Z87" s="50"/>
      <c r="AA87" s="52"/>
    </row>
    <row r="88" spans="1:27" ht="14.4" customHeight="1">
      <c r="A88" s="63">
        <v>84</v>
      </c>
      <c r="B88" s="38"/>
      <c r="C88" s="41"/>
      <c r="D88" s="39"/>
      <c r="E88" s="40" t="s">
        <v>493</v>
      </c>
      <c r="F88" s="41"/>
      <c r="G88" s="42"/>
      <c r="H88" s="42"/>
      <c r="I88" s="42"/>
      <c r="J88" s="43"/>
      <c r="K88" s="44"/>
      <c r="L88" s="41"/>
      <c r="M88" s="45"/>
      <c r="N88" s="51"/>
      <c r="O88" s="80"/>
      <c r="P88" s="31"/>
      <c r="Q88" s="42"/>
      <c r="R88" s="46"/>
      <c r="S88" s="46"/>
      <c r="T88" s="46"/>
      <c r="U88" s="47"/>
      <c r="V88" s="48"/>
      <c r="W88" s="47"/>
      <c r="X88" s="49"/>
      <c r="Y88" s="50"/>
      <c r="Z88" s="50"/>
      <c r="AA88" s="52"/>
    </row>
    <row r="89" spans="1:27" ht="14.4" customHeight="1">
      <c r="A89" s="37">
        <v>85</v>
      </c>
      <c r="B89" s="38"/>
      <c r="C89" s="41" t="s">
        <v>118</v>
      </c>
      <c r="D89" s="39" t="str">
        <f>REPLACE(C89,1,3, )</f>
        <v xml:space="preserve"> 442</v>
      </c>
      <c r="E89" s="40" t="s">
        <v>118</v>
      </c>
      <c r="F89" s="41">
        <f>IF(C89=E89,0,1)</f>
        <v>0</v>
      </c>
      <c r="G89" s="42" t="s">
        <v>37</v>
      </c>
      <c r="H89" s="42"/>
      <c r="I89" s="42" t="s">
        <v>40</v>
      </c>
      <c r="J89" s="43">
        <v>70500</v>
      </c>
      <c r="K89" s="44">
        <f>J89-M89</f>
        <v>8150</v>
      </c>
      <c r="L89" s="41" t="s">
        <v>22</v>
      </c>
      <c r="M89" s="45">
        <f>J89-N89</f>
        <v>62350</v>
      </c>
      <c r="N89" s="45">
        <f>2000+5100+600+200+250</f>
        <v>8150</v>
      </c>
      <c r="O89" s="80">
        <f>M89+N89</f>
        <v>70500</v>
      </c>
      <c r="P89" s="31"/>
      <c r="Q89" s="42" t="s">
        <v>72</v>
      </c>
      <c r="R89" s="46"/>
      <c r="S89" s="46">
        <f>R89+O89</f>
        <v>70500</v>
      </c>
      <c r="T89" s="46">
        <f>S89/0.7</f>
        <v>100714.28571428572</v>
      </c>
      <c r="U89" s="47">
        <f>T89/0.875</f>
        <v>115102.04081632654</v>
      </c>
      <c r="V89" s="48">
        <f>(U89-T89)/U89</f>
        <v>0.12499999999999997</v>
      </c>
      <c r="W89" s="47">
        <f>(ROUNDUP((U89/100),0))*100</f>
        <v>115200</v>
      </c>
      <c r="X89" s="49">
        <f>(T89-O89)/T89</f>
        <v>0.3000000000000001</v>
      </c>
      <c r="Y89" s="50"/>
      <c r="Z89" s="50"/>
      <c r="AA89" s="52"/>
    </row>
    <row r="90" spans="1:27" ht="14.4" customHeight="1">
      <c r="A90" s="63">
        <v>86</v>
      </c>
      <c r="B90" s="38"/>
      <c r="C90" s="41"/>
      <c r="D90" s="39"/>
      <c r="E90" s="40" t="s">
        <v>496</v>
      </c>
      <c r="F90" s="41"/>
      <c r="G90" s="42"/>
      <c r="H90" s="42"/>
      <c r="I90" s="42"/>
      <c r="J90" s="43"/>
      <c r="K90" s="44"/>
      <c r="L90" s="41"/>
      <c r="M90" s="45"/>
      <c r="N90" s="45"/>
      <c r="O90" s="80"/>
      <c r="P90" s="31"/>
      <c r="Q90" s="42"/>
      <c r="R90" s="46"/>
      <c r="S90" s="46"/>
      <c r="T90" s="46"/>
      <c r="U90" s="47"/>
      <c r="V90" s="48"/>
      <c r="W90" s="47"/>
      <c r="X90" s="49"/>
      <c r="Y90" s="50"/>
      <c r="Z90" s="50"/>
      <c r="AA90" s="52"/>
    </row>
    <row r="91" spans="1:27" ht="14.4" customHeight="1">
      <c r="A91" s="37">
        <v>87</v>
      </c>
      <c r="B91" s="38"/>
      <c r="C91" s="41" t="s">
        <v>121</v>
      </c>
      <c r="D91" s="39" t="str">
        <f>REPLACE(C91,1,3, )</f>
        <v xml:space="preserve"> 612</v>
      </c>
      <c r="E91" s="40" t="s">
        <v>121</v>
      </c>
      <c r="F91" s="41">
        <f>IF(C91=E91,0,1)</f>
        <v>0</v>
      </c>
      <c r="G91" s="42" t="s">
        <v>37</v>
      </c>
      <c r="H91" s="42"/>
      <c r="I91" s="42" t="s">
        <v>40</v>
      </c>
      <c r="J91" s="43">
        <v>71500</v>
      </c>
      <c r="K91" s="44">
        <f>J91-M91</f>
        <v>8150</v>
      </c>
      <c r="L91" s="41" t="s">
        <v>22</v>
      </c>
      <c r="M91" s="45">
        <f>J91-N91</f>
        <v>63350</v>
      </c>
      <c r="N91" s="45">
        <f>2000+5100+600+200+250</f>
        <v>8150</v>
      </c>
      <c r="O91" s="80">
        <f>M91+N91</f>
        <v>71500</v>
      </c>
      <c r="P91" s="31"/>
      <c r="Q91" s="42" t="s">
        <v>72</v>
      </c>
      <c r="R91" s="46"/>
      <c r="S91" s="46">
        <f>R91+O91</f>
        <v>71500</v>
      </c>
      <c r="T91" s="46">
        <f>S91/0.7</f>
        <v>102142.85714285714</v>
      </c>
      <c r="U91" s="47">
        <f>T91/0.875</f>
        <v>116734.69387755102</v>
      </c>
      <c r="V91" s="48">
        <f>(U91-T91)/U91</f>
        <v>0.12499999999999999</v>
      </c>
      <c r="W91" s="47">
        <f>(ROUNDUP((U91/100),0))*100</f>
        <v>116800</v>
      </c>
      <c r="X91" s="49">
        <f>(T91-O91)/T91</f>
        <v>0.3</v>
      </c>
      <c r="Y91" s="50"/>
      <c r="Z91" s="50"/>
      <c r="AA91" s="52"/>
    </row>
    <row r="92" spans="1:27" ht="14.4" customHeight="1">
      <c r="A92" s="63">
        <v>88</v>
      </c>
      <c r="B92" s="38"/>
      <c r="C92" s="41"/>
      <c r="D92" s="39"/>
      <c r="E92" s="40" t="s">
        <v>499</v>
      </c>
      <c r="F92" s="41"/>
      <c r="G92" s="42"/>
      <c r="H92" s="42"/>
      <c r="I92" s="42"/>
      <c r="J92" s="43"/>
      <c r="K92" s="44"/>
      <c r="L92" s="41"/>
      <c r="M92" s="45"/>
      <c r="N92" s="45"/>
      <c r="O92" s="80"/>
      <c r="P92" s="31"/>
      <c r="Q92" s="42"/>
      <c r="R92" s="46"/>
      <c r="S92" s="46"/>
      <c r="T92" s="46"/>
      <c r="U92" s="47"/>
      <c r="V92" s="48"/>
      <c r="W92" s="47"/>
      <c r="X92" s="49"/>
      <c r="Y92" s="50"/>
      <c r="Z92" s="50"/>
      <c r="AA92" s="52"/>
    </row>
    <row r="93" spans="1:27" ht="14.4" customHeight="1">
      <c r="A93" s="37">
        <v>89</v>
      </c>
      <c r="B93" s="38"/>
      <c r="C93" s="41"/>
      <c r="D93" s="39"/>
      <c r="E93" s="40" t="s">
        <v>501</v>
      </c>
      <c r="F93" s="41"/>
      <c r="G93" s="42"/>
      <c r="H93" s="42"/>
      <c r="I93" s="42"/>
      <c r="J93" s="43"/>
      <c r="K93" s="44"/>
      <c r="L93" s="41"/>
      <c r="M93" s="45"/>
      <c r="N93" s="45"/>
      <c r="O93" s="80"/>
      <c r="P93" s="31"/>
      <c r="Q93" s="42"/>
      <c r="R93" s="46"/>
      <c r="S93" s="46"/>
      <c r="T93" s="46"/>
      <c r="U93" s="47"/>
      <c r="V93" s="48"/>
      <c r="W93" s="47"/>
      <c r="X93" s="49"/>
      <c r="Y93" s="50"/>
      <c r="Z93" s="50"/>
      <c r="AA93" s="52"/>
    </row>
    <row r="94" spans="1:27" ht="14.4" customHeight="1">
      <c r="A94" s="63">
        <v>90</v>
      </c>
      <c r="B94" s="38"/>
      <c r="C94" s="41"/>
      <c r="D94" s="39"/>
      <c r="E94" s="40" t="s">
        <v>504</v>
      </c>
      <c r="F94" s="41"/>
      <c r="G94" s="42"/>
      <c r="H94" s="42"/>
      <c r="I94" s="42"/>
      <c r="J94" s="43"/>
      <c r="K94" s="44"/>
      <c r="L94" s="41"/>
      <c r="M94" s="45"/>
      <c r="N94" s="45"/>
      <c r="O94" s="80"/>
      <c r="P94" s="31"/>
      <c r="Q94" s="42"/>
      <c r="R94" s="46"/>
      <c r="S94" s="46"/>
      <c r="T94" s="46"/>
      <c r="U94" s="47"/>
      <c r="V94" s="48"/>
      <c r="W94" s="47"/>
      <c r="X94" s="49"/>
      <c r="Y94" s="50"/>
      <c r="Z94" s="50"/>
      <c r="AA94" s="52"/>
    </row>
    <row r="95" spans="1:27" ht="14.4" customHeight="1">
      <c r="A95" s="37">
        <v>91</v>
      </c>
      <c r="B95" s="38"/>
      <c r="C95" s="41"/>
      <c r="D95" s="39"/>
      <c r="E95" s="40" t="s">
        <v>506</v>
      </c>
      <c r="F95" s="41"/>
      <c r="G95" s="42"/>
      <c r="H95" s="42"/>
      <c r="I95" s="42"/>
      <c r="J95" s="43"/>
      <c r="K95" s="44"/>
      <c r="L95" s="41"/>
      <c r="M95" s="45"/>
      <c r="N95" s="45"/>
      <c r="O95" s="80"/>
      <c r="P95" s="31"/>
      <c r="Q95" s="42"/>
      <c r="R95" s="46"/>
      <c r="S95" s="46"/>
      <c r="T95" s="46"/>
      <c r="U95" s="47"/>
      <c r="V95" s="48"/>
      <c r="W95" s="47"/>
      <c r="X95" s="49"/>
      <c r="Y95" s="50"/>
      <c r="Z95" s="50"/>
      <c r="AA95" s="52"/>
    </row>
    <row r="96" spans="1:27" ht="14.4" customHeight="1">
      <c r="A96" s="63">
        <v>92</v>
      </c>
      <c r="B96" s="38"/>
      <c r="C96" s="41"/>
      <c r="D96" s="39"/>
      <c r="E96" s="40" t="s">
        <v>509</v>
      </c>
      <c r="F96" s="41"/>
      <c r="G96" s="42"/>
      <c r="H96" s="42"/>
      <c r="I96" s="42"/>
      <c r="J96" s="43"/>
      <c r="K96" s="44"/>
      <c r="L96" s="41"/>
      <c r="M96" s="45"/>
      <c r="N96" s="45"/>
      <c r="O96" s="80"/>
      <c r="P96" s="31"/>
      <c r="Q96" s="42"/>
      <c r="R96" s="46"/>
      <c r="S96" s="46"/>
      <c r="T96" s="46"/>
      <c r="U96" s="47"/>
      <c r="V96" s="48"/>
      <c r="W96" s="47"/>
      <c r="X96" s="49"/>
      <c r="Y96" s="50"/>
      <c r="Z96" s="50"/>
      <c r="AA96" s="52"/>
    </row>
    <row r="97" spans="1:27" ht="14.4" customHeight="1">
      <c r="A97" s="37">
        <v>93</v>
      </c>
      <c r="B97" s="38"/>
      <c r="C97" s="41" t="s">
        <v>240</v>
      </c>
      <c r="D97" s="39" t="str">
        <f>REPLACE(C97,1,3, )</f>
        <v xml:space="preserve"> 827</v>
      </c>
      <c r="E97" s="40" t="s">
        <v>240</v>
      </c>
      <c r="F97" s="41">
        <f>IF(C97=E97,0,1)</f>
        <v>0</v>
      </c>
      <c r="G97" s="42" t="s">
        <v>37</v>
      </c>
      <c r="H97" s="42"/>
      <c r="I97" s="42" t="s">
        <v>68</v>
      </c>
      <c r="J97" s="43">
        <v>71500</v>
      </c>
      <c r="K97" s="44">
        <f>J97-M97</f>
        <v>8150</v>
      </c>
      <c r="L97" s="41" t="s">
        <v>22</v>
      </c>
      <c r="M97" s="45">
        <f>J97-N97</f>
        <v>63350</v>
      </c>
      <c r="N97" s="51">
        <f>2000+5100+600+200+250</f>
        <v>8150</v>
      </c>
      <c r="O97" s="80">
        <f>M97+N97</f>
        <v>71500</v>
      </c>
      <c r="P97" s="31"/>
      <c r="Q97" s="42" t="s">
        <v>72</v>
      </c>
      <c r="R97" s="46"/>
      <c r="S97" s="46">
        <f>R97+O97</f>
        <v>71500</v>
      </c>
      <c r="T97" s="46">
        <f>S97/0.7</f>
        <v>102142.85714285714</v>
      </c>
      <c r="U97" s="47">
        <f>T97/0.875</f>
        <v>116734.69387755102</v>
      </c>
      <c r="V97" s="48">
        <f>(U97-T97)/U97</f>
        <v>0.12499999999999999</v>
      </c>
      <c r="W97" s="47">
        <f>(ROUNDUP((U97/100),0))*100</f>
        <v>116800</v>
      </c>
      <c r="X97" s="49">
        <f>(T97-O97)/T97</f>
        <v>0.3</v>
      </c>
      <c r="Y97" s="50"/>
      <c r="Z97" s="50"/>
      <c r="AA97" s="52"/>
    </row>
    <row r="98" spans="1:27" ht="14.4" customHeight="1">
      <c r="A98" s="63">
        <v>94</v>
      </c>
      <c r="B98" s="38"/>
      <c r="C98" s="41"/>
      <c r="D98" s="39"/>
      <c r="E98" s="40" t="s">
        <v>388</v>
      </c>
      <c r="F98" s="41"/>
      <c r="G98" s="42"/>
      <c r="H98" s="42"/>
      <c r="I98" s="42"/>
      <c r="J98" s="43"/>
      <c r="K98" s="44"/>
      <c r="L98" s="41"/>
      <c r="M98" s="45"/>
      <c r="N98" s="51"/>
      <c r="O98" s="80"/>
      <c r="P98" s="31"/>
      <c r="Q98" s="42"/>
      <c r="R98" s="46"/>
      <c r="S98" s="46"/>
      <c r="T98" s="46"/>
      <c r="U98" s="47"/>
      <c r="V98" s="48"/>
      <c r="W98" s="47"/>
      <c r="X98" s="49"/>
      <c r="Y98" s="50"/>
      <c r="Z98" s="50"/>
      <c r="AA98" s="52"/>
    </row>
    <row r="99" spans="1:27" ht="14.4" customHeight="1">
      <c r="A99" s="37">
        <v>95</v>
      </c>
      <c r="B99" s="38"/>
      <c r="C99" s="41"/>
      <c r="D99" s="39"/>
      <c r="E99" s="40" t="s">
        <v>512</v>
      </c>
      <c r="F99" s="41"/>
      <c r="G99" s="42"/>
      <c r="H99" s="42"/>
      <c r="I99" s="42"/>
      <c r="J99" s="43"/>
      <c r="K99" s="44"/>
      <c r="L99" s="41"/>
      <c r="M99" s="45"/>
      <c r="N99" s="51"/>
      <c r="O99" s="80"/>
      <c r="P99" s="31"/>
      <c r="Q99" s="42"/>
      <c r="R99" s="46"/>
      <c r="S99" s="46"/>
      <c r="T99" s="46"/>
      <c r="U99" s="47"/>
      <c r="V99" s="48"/>
      <c r="W99" s="47"/>
      <c r="X99" s="49"/>
      <c r="Y99" s="50"/>
      <c r="Z99" s="50"/>
      <c r="AA99" s="52"/>
    </row>
    <row r="100" spans="1:27" ht="14.4" customHeight="1">
      <c r="A100" s="63">
        <v>96</v>
      </c>
      <c r="B100" s="38"/>
      <c r="C100" s="41"/>
      <c r="D100" s="39"/>
      <c r="E100" s="40" t="s">
        <v>514</v>
      </c>
      <c r="F100" s="41"/>
      <c r="G100" s="42"/>
      <c r="H100" s="42"/>
      <c r="I100" s="42"/>
      <c r="J100" s="43"/>
      <c r="K100" s="44"/>
      <c r="L100" s="41"/>
      <c r="M100" s="45"/>
      <c r="N100" s="51"/>
      <c r="O100" s="80"/>
      <c r="P100" s="31"/>
      <c r="Q100" s="42"/>
      <c r="R100" s="46"/>
      <c r="S100" s="46"/>
      <c r="T100" s="46"/>
      <c r="U100" s="47"/>
      <c r="V100" s="48"/>
      <c r="W100" s="47"/>
      <c r="X100" s="49"/>
      <c r="Y100" s="50"/>
      <c r="Z100" s="50"/>
      <c r="AA100" s="52"/>
    </row>
    <row r="101" spans="1:27" ht="14.4" customHeight="1">
      <c r="A101" s="37">
        <v>97</v>
      </c>
      <c r="B101" s="38"/>
      <c r="C101" s="41" t="s">
        <v>259</v>
      </c>
      <c r="D101" s="39" t="str">
        <f>REPLACE(C101,1,3, )</f>
        <v/>
      </c>
      <c r="E101" s="40" t="s">
        <v>517</v>
      </c>
      <c r="F101" s="41">
        <f>IF(C101=E101,0,1)</f>
        <v>1</v>
      </c>
      <c r="G101" s="42" t="s">
        <v>37</v>
      </c>
      <c r="H101" s="42"/>
      <c r="I101" s="42" t="s">
        <v>69</v>
      </c>
      <c r="J101" s="43">
        <v>63000</v>
      </c>
      <c r="K101" s="44">
        <f>J101-M101</f>
        <v>7900</v>
      </c>
      <c r="L101" s="41" t="s">
        <v>22</v>
      </c>
      <c r="M101" s="45">
        <f>J101-N101</f>
        <v>55100</v>
      </c>
      <c r="N101" s="51">
        <f>2000+4850+600+200+250</f>
        <v>7900</v>
      </c>
      <c r="O101" s="80">
        <f>M101+N101</f>
        <v>63000</v>
      </c>
      <c r="P101" s="31"/>
      <c r="Q101" s="42" t="s">
        <v>73</v>
      </c>
      <c r="R101" s="46"/>
      <c r="S101" s="46">
        <f>R101+O101</f>
        <v>63000</v>
      </c>
      <c r="T101" s="46">
        <f>S101/0.7</f>
        <v>90000</v>
      </c>
      <c r="U101" s="47">
        <f>T101/0.875</f>
        <v>102857.14285714286</v>
      </c>
      <c r="V101" s="48">
        <f>(U101-T101)/U101</f>
        <v>0.12499999999999999</v>
      </c>
      <c r="W101" s="47">
        <f>(ROUNDUP((U101/100),0))*100</f>
        <v>102900</v>
      </c>
      <c r="X101" s="49">
        <f>(T101-O101)/T101</f>
        <v>0.3</v>
      </c>
      <c r="Y101" s="50"/>
      <c r="Z101" s="50"/>
      <c r="AA101" s="50"/>
    </row>
    <row r="102" spans="1:27" ht="14.4" customHeight="1">
      <c r="A102" s="63">
        <v>98</v>
      </c>
      <c r="B102" s="38"/>
      <c r="C102" s="41" t="s">
        <v>291</v>
      </c>
      <c r="D102" s="39" t="str">
        <f>REPLACE(C102,1,3, )</f>
        <v xml:space="preserve"> 831</v>
      </c>
      <c r="E102" s="40" t="s">
        <v>291</v>
      </c>
      <c r="F102" s="41">
        <f>IF(C102=E102,0,1)</f>
        <v>0</v>
      </c>
      <c r="G102" s="42" t="s">
        <v>20</v>
      </c>
      <c r="H102" s="42"/>
      <c r="I102" s="42" t="s">
        <v>307</v>
      </c>
      <c r="J102" s="43">
        <v>64500</v>
      </c>
      <c r="K102" s="44">
        <f>J102-M102</f>
        <v>6350</v>
      </c>
      <c r="L102" s="41" t="s">
        <v>22</v>
      </c>
      <c r="M102" s="45">
        <f>J102-N102</f>
        <v>58150</v>
      </c>
      <c r="N102" s="45">
        <f>5100+600+200+250+200</f>
        <v>6350</v>
      </c>
      <c r="O102" s="80">
        <f>M102+N102</f>
        <v>64500</v>
      </c>
      <c r="P102" s="31"/>
      <c r="Q102" s="42" t="s">
        <v>72</v>
      </c>
      <c r="R102" s="57"/>
      <c r="S102" s="57">
        <f>R102+O102</f>
        <v>64500</v>
      </c>
      <c r="T102" s="57">
        <f>S102/0.7</f>
        <v>92142.857142857145</v>
      </c>
      <c r="U102" s="58">
        <f>T102/0.875</f>
        <v>105306.1224489796</v>
      </c>
      <c r="V102" s="59">
        <f>(U102-T102)/U102</f>
        <v>0.12500000000000006</v>
      </c>
      <c r="W102" s="58">
        <f>(ROUNDUP((U102/100),0))*100</f>
        <v>105400</v>
      </c>
      <c r="X102" s="60">
        <f>(T102-O102)/T102</f>
        <v>0.3</v>
      </c>
      <c r="Y102" s="61"/>
      <c r="Z102" s="61"/>
      <c r="AA102" s="62"/>
    </row>
    <row r="103" spans="1:27" ht="14.4" customHeight="1">
      <c r="A103" s="37">
        <v>99</v>
      </c>
      <c r="B103" s="38"/>
      <c r="C103" s="41"/>
      <c r="D103" s="39"/>
      <c r="E103" s="40" t="s">
        <v>520</v>
      </c>
      <c r="F103" s="41"/>
      <c r="G103" s="42"/>
      <c r="H103" s="42"/>
      <c r="I103" s="42"/>
      <c r="J103" s="43"/>
      <c r="K103" s="44"/>
      <c r="L103" s="41"/>
      <c r="M103" s="45"/>
      <c r="N103" s="45"/>
      <c r="O103" s="80"/>
      <c r="P103" s="31"/>
      <c r="Q103" s="42"/>
      <c r="R103" s="57"/>
      <c r="S103" s="57"/>
      <c r="T103" s="57"/>
      <c r="U103" s="58"/>
      <c r="V103" s="59"/>
      <c r="W103" s="58"/>
      <c r="X103" s="60"/>
      <c r="Y103" s="61"/>
      <c r="Z103" s="61"/>
      <c r="AA103" s="62"/>
    </row>
    <row r="104" spans="1:27" ht="14.4" customHeight="1">
      <c r="A104" s="37">
        <v>100</v>
      </c>
      <c r="B104" s="38"/>
      <c r="C104" s="41" t="s">
        <v>107</v>
      </c>
      <c r="D104" s="39" t="str">
        <f>REPLACE(C104,1,3, )</f>
        <v xml:space="preserve"> 796</v>
      </c>
      <c r="E104" s="40" t="s">
        <v>107</v>
      </c>
      <c r="F104" s="41">
        <f>IF(C104=E104,0,1)</f>
        <v>0</v>
      </c>
      <c r="G104" s="41" t="s">
        <v>37</v>
      </c>
      <c r="H104" s="42"/>
      <c r="I104" s="42" t="s">
        <v>39</v>
      </c>
      <c r="J104" s="43">
        <v>68000</v>
      </c>
      <c r="K104" s="44">
        <f>J104-M104</f>
        <v>7900</v>
      </c>
      <c r="L104" s="41" t="s">
        <v>22</v>
      </c>
      <c r="M104" s="45">
        <f>J104-N104</f>
        <v>60100</v>
      </c>
      <c r="N104" s="45">
        <f>2000+4850+600+200+250</f>
        <v>7900</v>
      </c>
      <c r="O104" s="80">
        <f>M104+N104</f>
        <v>68000</v>
      </c>
      <c r="P104" s="32"/>
      <c r="Q104" s="42" t="s">
        <v>73</v>
      </c>
      <c r="R104" s="46"/>
      <c r="S104" s="46">
        <f>R104+O104</f>
        <v>68000</v>
      </c>
      <c r="T104" s="46">
        <f>S104/0.7</f>
        <v>97142.857142857145</v>
      </c>
      <c r="U104" s="47">
        <f>T104/0.875</f>
        <v>111020.40816326531</v>
      </c>
      <c r="V104" s="48">
        <f>(U104-T104)/U104</f>
        <v>0.12500000000000003</v>
      </c>
      <c r="W104" s="47">
        <f>(ROUNDUP((U104/100),0))*100</f>
        <v>111100</v>
      </c>
      <c r="X104" s="49">
        <f>(T104-O104)/T104</f>
        <v>0.3</v>
      </c>
      <c r="Y104" s="50"/>
      <c r="Z104" s="50"/>
      <c r="AA104" s="52"/>
    </row>
    <row r="105" spans="1:27" ht="14.4" customHeight="1">
      <c r="A105" s="37">
        <v>101</v>
      </c>
      <c r="B105" s="38"/>
      <c r="C105" s="41"/>
      <c r="D105" s="39"/>
      <c r="E105" s="40" t="s">
        <v>523</v>
      </c>
      <c r="F105" s="41"/>
      <c r="G105" s="41"/>
      <c r="H105" s="42"/>
      <c r="I105" s="42"/>
      <c r="J105" s="43"/>
      <c r="K105" s="44"/>
      <c r="L105" s="41"/>
      <c r="M105" s="45"/>
      <c r="N105" s="45"/>
      <c r="O105" s="80"/>
      <c r="P105" s="32"/>
      <c r="Q105" s="42"/>
      <c r="R105" s="46"/>
      <c r="S105" s="46"/>
      <c r="T105" s="46"/>
      <c r="U105" s="47"/>
      <c r="V105" s="48"/>
      <c r="W105" s="47"/>
      <c r="X105" s="49"/>
      <c r="Y105" s="50"/>
      <c r="Z105" s="50"/>
      <c r="AA105" s="52"/>
    </row>
    <row r="106" spans="1:27" ht="14.4" customHeight="1">
      <c r="A106" s="37">
        <v>102</v>
      </c>
      <c r="B106" s="38"/>
      <c r="C106" s="41"/>
      <c r="D106" s="39"/>
      <c r="E106" s="40" t="s">
        <v>526</v>
      </c>
      <c r="F106" s="41"/>
      <c r="G106" s="41"/>
      <c r="H106" s="42"/>
      <c r="I106" s="42"/>
      <c r="J106" s="43"/>
      <c r="K106" s="44"/>
      <c r="L106" s="41"/>
      <c r="M106" s="45"/>
      <c r="N106" s="45"/>
      <c r="O106" s="80"/>
      <c r="P106" s="32"/>
      <c r="Q106" s="42"/>
      <c r="R106" s="46"/>
      <c r="S106" s="46"/>
      <c r="T106" s="46"/>
      <c r="U106" s="47"/>
      <c r="V106" s="48"/>
      <c r="W106" s="47"/>
      <c r="X106" s="49"/>
      <c r="Y106" s="50"/>
      <c r="Z106" s="50"/>
      <c r="AA106" s="52"/>
    </row>
    <row r="107" spans="1:27" ht="14.4" customHeight="1">
      <c r="A107" s="37">
        <v>103</v>
      </c>
      <c r="B107" s="38"/>
      <c r="C107" s="41"/>
      <c r="D107" s="39"/>
      <c r="E107" s="40" t="s">
        <v>528</v>
      </c>
      <c r="F107" s="41"/>
      <c r="G107" s="41"/>
      <c r="H107" s="42"/>
      <c r="I107" s="42"/>
      <c r="J107" s="43"/>
      <c r="K107" s="44"/>
      <c r="L107" s="41"/>
      <c r="M107" s="45"/>
      <c r="N107" s="45"/>
      <c r="O107" s="80"/>
      <c r="P107" s="32"/>
      <c r="Q107" s="42"/>
      <c r="R107" s="46"/>
      <c r="S107" s="46"/>
      <c r="T107" s="46"/>
      <c r="U107" s="47"/>
      <c r="V107" s="48"/>
      <c r="W107" s="47"/>
      <c r="X107" s="49"/>
      <c r="Y107" s="50"/>
      <c r="Z107" s="50"/>
      <c r="AA107" s="52"/>
    </row>
    <row r="108" spans="1:27" ht="14.4" customHeight="1">
      <c r="A108" s="37">
        <v>104</v>
      </c>
      <c r="B108" s="38"/>
      <c r="C108" s="41"/>
      <c r="D108" s="39"/>
      <c r="E108" s="40" t="s">
        <v>530</v>
      </c>
      <c r="F108" s="41"/>
      <c r="G108" s="41"/>
      <c r="H108" s="42"/>
      <c r="I108" s="42"/>
      <c r="J108" s="43"/>
      <c r="K108" s="44"/>
      <c r="L108" s="41"/>
      <c r="M108" s="45"/>
      <c r="N108" s="45"/>
      <c r="O108" s="80"/>
      <c r="P108" s="32"/>
      <c r="Q108" s="42"/>
      <c r="R108" s="46"/>
      <c r="S108" s="46"/>
      <c r="T108" s="46"/>
      <c r="U108" s="47"/>
      <c r="V108" s="48"/>
      <c r="W108" s="47"/>
      <c r="X108" s="49"/>
      <c r="Y108" s="50"/>
      <c r="Z108" s="50"/>
      <c r="AA108" s="52"/>
    </row>
    <row r="109" spans="1:27" ht="14.4" customHeight="1">
      <c r="A109" s="37">
        <v>105</v>
      </c>
      <c r="B109" s="38"/>
      <c r="C109" s="41" t="s">
        <v>123</v>
      </c>
      <c r="D109" s="39" t="str">
        <f>REPLACE(C109,1,3, )</f>
        <v xml:space="preserve"> 422</v>
      </c>
      <c r="E109" s="40" t="s">
        <v>123</v>
      </c>
      <c r="F109" s="41">
        <f>IF(C109=E109,0,1)</f>
        <v>0</v>
      </c>
      <c r="G109" s="42" t="s">
        <v>20</v>
      </c>
      <c r="H109" s="42"/>
      <c r="I109" s="42" t="s">
        <v>42</v>
      </c>
      <c r="J109" s="43">
        <v>60000</v>
      </c>
      <c r="K109" s="44">
        <f>J109-M109</f>
        <v>8150</v>
      </c>
      <c r="L109" s="41" t="s">
        <v>22</v>
      </c>
      <c r="M109" s="45">
        <f>J109-N109</f>
        <v>51850</v>
      </c>
      <c r="N109" s="45">
        <f>2000+5100+600+200+250</f>
        <v>8150</v>
      </c>
      <c r="O109" s="80">
        <f>M109+N109</f>
        <v>60000</v>
      </c>
      <c r="P109" s="31"/>
      <c r="Q109" s="42" t="s">
        <v>72</v>
      </c>
      <c r="R109" s="46"/>
      <c r="S109" s="46">
        <f>R109+O109</f>
        <v>60000</v>
      </c>
      <c r="T109" s="46">
        <f>S109/0.7</f>
        <v>85714.285714285725</v>
      </c>
      <c r="U109" s="47">
        <f>T109/0.875</f>
        <v>97959.183673469393</v>
      </c>
      <c r="V109" s="48">
        <f>(U109-T109)/U109</f>
        <v>0.12499999999999994</v>
      </c>
      <c r="W109" s="47">
        <f>(ROUNDUP((U109/100),0))*100</f>
        <v>98000</v>
      </c>
      <c r="X109" s="49">
        <f>(T109-O109)/T109</f>
        <v>0.3000000000000001</v>
      </c>
      <c r="Y109" s="64">
        <v>85050</v>
      </c>
      <c r="Z109" s="65">
        <f>T109-Y109</f>
        <v>664.28571428572468</v>
      </c>
      <c r="AA109" s="66">
        <f>Z109/Y109</f>
        <v>7.8105316200555519E-3</v>
      </c>
    </row>
    <row r="110" spans="1:27" ht="14.4" customHeight="1">
      <c r="A110" s="37">
        <v>106</v>
      </c>
      <c r="B110" s="38"/>
      <c r="C110" s="41" t="s">
        <v>106</v>
      </c>
      <c r="D110" s="39" t="str">
        <f>REPLACE(C110,1,3, )</f>
        <v xml:space="preserve"> 126</v>
      </c>
      <c r="E110" s="40" t="s">
        <v>106</v>
      </c>
      <c r="F110" s="41">
        <f>IF(C110=E110,0,1)</f>
        <v>0</v>
      </c>
      <c r="G110" s="41" t="s">
        <v>37</v>
      </c>
      <c r="H110" s="42"/>
      <c r="I110" s="42" t="s">
        <v>39</v>
      </c>
      <c r="J110" s="43">
        <v>68000</v>
      </c>
      <c r="K110" s="44">
        <f>J110-M110</f>
        <v>7900</v>
      </c>
      <c r="L110" s="41" t="s">
        <v>22</v>
      </c>
      <c r="M110" s="45">
        <f>J110-N110</f>
        <v>60100</v>
      </c>
      <c r="N110" s="45">
        <f>2000+4850+600+200+250</f>
        <v>7900</v>
      </c>
      <c r="O110" s="80">
        <f>M110+N110</f>
        <v>68000</v>
      </c>
      <c r="P110" s="31"/>
      <c r="Q110" s="42" t="s">
        <v>73</v>
      </c>
      <c r="R110" s="46"/>
      <c r="S110" s="46">
        <f>R110+O110</f>
        <v>68000</v>
      </c>
      <c r="T110" s="46">
        <f>S110/0.7</f>
        <v>97142.857142857145</v>
      </c>
      <c r="U110" s="47">
        <f>T110/0.875</f>
        <v>111020.40816326531</v>
      </c>
      <c r="V110" s="48">
        <f>(U110-T110)/U110</f>
        <v>0.12500000000000003</v>
      </c>
      <c r="W110" s="47">
        <f>(ROUNDUP((U110/100),0))*100</f>
        <v>111100</v>
      </c>
      <c r="X110" s="49">
        <f>(T110-O110)/T110</f>
        <v>0.3</v>
      </c>
      <c r="Y110" s="50"/>
      <c r="Z110" s="50"/>
      <c r="AA110" s="52"/>
    </row>
    <row r="111" spans="1:27" ht="14.4" customHeight="1">
      <c r="A111" s="37">
        <v>107</v>
      </c>
      <c r="B111" s="38"/>
      <c r="C111" s="41"/>
      <c r="D111" s="39"/>
      <c r="E111" s="40" t="s">
        <v>534</v>
      </c>
      <c r="F111" s="41"/>
      <c r="G111" s="41"/>
      <c r="H111" s="42"/>
      <c r="I111" s="42"/>
      <c r="J111" s="43"/>
      <c r="K111" s="44"/>
      <c r="L111" s="41"/>
      <c r="M111" s="45"/>
      <c r="N111" s="45"/>
      <c r="O111" s="80"/>
      <c r="P111" s="31"/>
      <c r="Q111" s="42"/>
      <c r="R111" s="46"/>
      <c r="S111" s="46"/>
      <c r="T111" s="46"/>
      <c r="U111" s="47"/>
      <c r="V111" s="48"/>
      <c r="W111" s="47"/>
      <c r="X111" s="49"/>
      <c r="Y111" s="50"/>
      <c r="Z111" s="50"/>
      <c r="AA111" s="52"/>
    </row>
    <row r="112" spans="1:27" ht="14.4" customHeight="1">
      <c r="A112" s="37">
        <v>108</v>
      </c>
      <c r="B112" s="38"/>
      <c r="C112" s="41" t="s">
        <v>163</v>
      </c>
      <c r="D112" s="39" t="str">
        <f>REPLACE(C112,1,3, )</f>
        <v xml:space="preserve"> 801</v>
      </c>
      <c r="E112" s="40" t="s">
        <v>163</v>
      </c>
      <c r="F112" s="41">
        <f>IF(C112=E112,0,1)</f>
        <v>0</v>
      </c>
      <c r="G112" s="42" t="s">
        <v>37</v>
      </c>
      <c r="H112" s="42"/>
      <c r="I112" s="42" t="s">
        <v>57</v>
      </c>
      <c r="J112" s="43">
        <v>67500</v>
      </c>
      <c r="K112" s="44">
        <f>J112-M112</f>
        <v>8150</v>
      </c>
      <c r="L112" s="41" t="s">
        <v>22</v>
      </c>
      <c r="M112" s="45">
        <f>J112-N112</f>
        <v>59350</v>
      </c>
      <c r="N112" s="51">
        <f>2000+5100+600+200+250</f>
        <v>8150</v>
      </c>
      <c r="O112" s="80">
        <f>M112+N112</f>
        <v>67500</v>
      </c>
      <c r="P112" s="31"/>
      <c r="Q112" s="42" t="s">
        <v>72</v>
      </c>
      <c r="R112" s="46"/>
      <c r="S112" s="46">
        <f>R112+O112</f>
        <v>67500</v>
      </c>
      <c r="T112" s="46">
        <f>S112/0.7</f>
        <v>96428.571428571435</v>
      </c>
      <c r="U112" s="47">
        <f>T112/0.875</f>
        <v>110204.08163265306</v>
      </c>
      <c r="V112" s="48">
        <f>(U112-T112)/U112</f>
        <v>0.12499999999999994</v>
      </c>
      <c r="W112" s="47">
        <f>(ROUNDUP((U112/100),0))*100</f>
        <v>110300</v>
      </c>
      <c r="X112" s="49">
        <f>(T112-O112)/T112</f>
        <v>0.30000000000000004</v>
      </c>
      <c r="Y112" s="50"/>
      <c r="Z112" s="50"/>
      <c r="AA112" s="52"/>
    </row>
    <row r="113" spans="1:27" ht="14.4" customHeight="1">
      <c r="A113" s="37">
        <v>109</v>
      </c>
      <c r="B113" s="38"/>
      <c r="C113" s="41"/>
      <c r="D113" s="39"/>
      <c r="E113" s="40" t="s">
        <v>537</v>
      </c>
      <c r="F113" s="41"/>
      <c r="G113" s="42"/>
      <c r="H113" s="42"/>
      <c r="I113" s="42"/>
      <c r="J113" s="43"/>
      <c r="K113" s="44"/>
      <c r="L113" s="41"/>
      <c r="M113" s="45"/>
      <c r="N113" s="51"/>
      <c r="O113" s="80"/>
      <c r="P113" s="31"/>
      <c r="Q113" s="42"/>
      <c r="R113" s="46"/>
      <c r="S113" s="46"/>
      <c r="T113" s="46"/>
      <c r="U113" s="47"/>
      <c r="V113" s="48"/>
      <c r="W113" s="47"/>
      <c r="X113" s="49"/>
      <c r="Y113" s="50"/>
      <c r="Z113" s="50"/>
      <c r="AA113" s="52"/>
    </row>
    <row r="114" spans="1:27" ht="14.4" customHeight="1">
      <c r="A114" s="37">
        <v>110</v>
      </c>
      <c r="B114" s="41"/>
      <c r="C114" s="81" t="s">
        <v>322</v>
      </c>
      <c r="D114" s="54" t="str">
        <f>REPLACE(C114,1,3, )</f>
        <v xml:space="preserve"> 440</v>
      </c>
      <c r="E114" s="40" t="s">
        <v>322</v>
      </c>
      <c r="F114" s="41">
        <f>IF(C114=E114,0,1)</f>
        <v>0</v>
      </c>
      <c r="G114" s="55" t="s">
        <v>37</v>
      </c>
      <c r="H114" s="55" t="s">
        <v>335</v>
      </c>
      <c r="I114" s="55" t="s">
        <v>328</v>
      </c>
      <c r="J114" s="56">
        <v>62500</v>
      </c>
      <c r="K114" s="44">
        <f>J114-M114</f>
        <v>7900</v>
      </c>
      <c r="L114" s="41" t="s">
        <v>22</v>
      </c>
      <c r="M114" s="45">
        <f>J114-N114</f>
        <v>54600</v>
      </c>
      <c r="N114" s="56">
        <f>2000+4850+600+200+250</f>
        <v>7900</v>
      </c>
      <c r="O114" s="80">
        <f>M114+N114</f>
        <v>62500</v>
      </c>
      <c r="P114" s="31"/>
      <c r="Q114" s="42" t="s">
        <v>339</v>
      </c>
      <c r="R114" s="57"/>
      <c r="S114" s="57"/>
      <c r="T114" s="57"/>
      <c r="U114" s="58"/>
      <c r="V114" s="59"/>
      <c r="W114" s="58"/>
      <c r="X114" s="60"/>
      <c r="Y114" s="61"/>
      <c r="Z114" s="61"/>
      <c r="AA114" s="62"/>
    </row>
    <row r="115" spans="1:27" ht="14.4" customHeight="1">
      <c r="A115" s="37">
        <v>111</v>
      </c>
      <c r="B115" s="41"/>
      <c r="C115" s="81"/>
      <c r="D115" s="54"/>
      <c r="E115" s="40" t="s">
        <v>540</v>
      </c>
      <c r="F115" s="41"/>
      <c r="G115" s="55"/>
      <c r="H115" s="55"/>
      <c r="I115" s="55"/>
      <c r="J115" s="56"/>
      <c r="K115" s="44"/>
      <c r="L115" s="41"/>
      <c r="M115" s="45"/>
      <c r="N115" s="56"/>
      <c r="O115" s="80"/>
      <c r="P115" s="31"/>
      <c r="Q115" s="42"/>
      <c r="R115" s="57"/>
      <c r="S115" s="57"/>
      <c r="T115" s="57"/>
      <c r="U115" s="58"/>
      <c r="V115" s="59"/>
      <c r="W115" s="58"/>
      <c r="X115" s="60"/>
      <c r="Y115" s="61"/>
      <c r="Z115" s="61"/>
      <c r="AA115" s="62"/>
    </row>
    <row r="116" spans="1:27" ht="14.4" customHeight="1">
      <c r="A116" s="37">
        <v>112</v>
      </c>
      <c r="B116" s="38"/>
      <c r="C116" s="41" t="s">
        <v>108</v>
      </c>
      <c r="D116" s="39" t="str">
        <f>REPLACE(C116,1,3, )</f>
        <v xml:space="preserve"> 342</v>
      </c>
      <c r="E116" s="40" t="s">
        <v>108</v>
      </c>
      <c r="F116" s="41">
        <f>IF(C116=E116,0,1)</f>
        <v>0</v>
      </c>
      <c r="G116" s="41" t="s">
        <v>37</v>
      </c>
      <c r="H116" s="42"/>
      <c r="I116" s="42" t="s">
        <v>39</v>
      </c>
      <c r="J116" s="43">
        <v>68000</v>
      </c>
      <c r="K116" s="44">
        <f>J116-M116</f>
        <v>7900</v>
      </c>
      <c r="L116" s="41" t="s">
        <v>22</v>
      </c>
      <c r="M116" s="45">
        <f>J116-N116</f>
        <v>60100</v>
      </c>
      <c r="N116" s="45">
        <f>2000+4850+600+200+250</f>
        <v>7900</v>
      </c>
      <c r="O116" s="80">
        <f>M116+N116</f>
        <v>68000</v>
      </c>
      <c r="P116" s="31"/>
      <c r="Q116" s="42" t="s">
        <v>73</v>
      </c>
      <c r="R116" s="46"/>
      <c r="S116" s="46">
        <f>R116+O116</f>
        <v>68000</v>
      </c>
      <c r="T116" s="46">
        <f>S116/0.7</f>
        <v>97142.857142857145</v>
      </c>
      <c r="U116" s="47">
        <f>T116/0.875</f>
        <v>111020.40816326531</v>
      </c>
      <c r="V116" s="48">
        <f>(U116-T116)/U116</f>
        <v>0.12500000000000003</v>
      </c>
      <c r="W116" s="47">
        <f>(ROUNDUP((U116/100),0))*100</f>
        <v>111100</v>
      </c>
      <c r="X116" s="49">
        <f>(T116-O116)/T116</f>
        <v>0.3</v>
      </c>
      <c r="Y116" s="50"/>
      <c r="Z116" s="50"/>
      <c r="AA116" s="52"/>
    </row>
    <row r="117" spans="1:27" ht="14.4" customHeight="1">
      <c r="A117" s="37">
        <v>113</v>
      </c>
      <c r="B117" s="38"/>
      <c r="C117" s="41"/>
      <c r="D117" s="39"/>
      <c r="E117" s="40" t="s">
        <v>543</v>
      </c>
      <c r="F117" s="41"/>
      <c r="G117" s="41"/>
      <c r="H117" s="42"/>
      <c r="I117" s="42"/>
      <c r="J117" s="43"/>
      <c r="K117" s="44"/>
      <c r="L117" s="41"/>
      <c r="M117" s="45"/>
      <c r="N117" s="45"/>
      <c r="O117" s="80"/>
      <c r="P117" s="31"/>
      <c r="Q117" s="42"/>
      <c r="R117" s="46"/>
      <c r="S117" s="46"/>
      <c r="T117" s="46"/>
      <c r="U117" s="47"/>
      <c r="V117" s="48"/>
      <c r="W117" s="47"/>
      <c r="X117" s="49"/>
      <c r="Y117" s="50"/>
      <c r="Z117" s="50"/>
      <c r="AA117" s="52"/>
    </row>
    <row r="118" spans="1:27" ht="14.4" customHeight="1">
      <c r="A118" s="37">
        <v>114</v>
      </c>
      <c r="B118" s="38"/>
      <c r="C118" s="42" t="s">
        <v>105</v>
      </c>
      <c r="D118" s="39" t="str">
        <f>REPLACE(C118,1,3, )</f>
        <v xml:space="preserve"> 837</v>
      </c>
      <c r="E118" s="40" t="s">
        <v>105</v>
      </c>
      <c r="F118" s="41">
        <f>IF(C118=E118,0,1)</f>
        <v>0</v>
      </c>
      <c r="G118" s="41" t="s">
        <v>37</v>
      </c>
      <c r="H118" s="42"/>
      <c r="I118" s="42" t="s">
        <v>38</v>
      </c>
      <c r="J118" s="43">
        <v>66000</v>
      </c>
      <c r="K118" s="44">
        <f>J118-M118</f>
        <v>7900</v>
      </c>
      <c r="L118" s="41" t="s">
        <v>22</v>
      </c>
      <c r="M118" s="45">
        <f>J118-N118</f>
        <v>58100</v>
      </c>
      <c r="N118" s="45">
        <f>2000+4850+600+200+250</f>
        <v>7900</v>
      </c>
      <c r="O118" s="80">
        <f>M118+N118</f>
        <v>66000</v>
      </c>
      <c r="P118" s="31"/>
      <c r="Q118" s="42" t="s">
        <v>73</v>
      </c>
      <c r="R118" s="46"/>
      <c r="S118" s="46">
        <f>R118+O118</f>
        <v>66000</v>
      </c>
      <c r="T118" s="46">
        <f>S118/0.7</f>
        <v>94285.71428571429</v>
      </c>
      <c r="U118" s="47">
        <f>T118/0.875</f>
        <v>107755.10204081633</v>
      </c>
      <c r="V118" s="48">
        <f>(U118-T118)/U118</f>
        <v>0.125</v>
      </c>
      <c r="W118" s="47">
        <f>(ROUNDUP((U118/100),0))*100</f>
        <v>107800</v>
      </c>
      <c r="X118" s="49">
        <f>(T118-O118)/T118</f>
        <v>0.30000000000000004</v>
      </c>
      <c r="Y118" s="50"/>
      <c r="Z118" s="50"/>
      <c r="AA118" s="50"/>
    </row>
    <row r="119" spans="1:27" ht="14.4" customHeight="1">
      <c r="A119" s="37">
        <v>115</v>
      </c>
      <c r="B119" s="38"/>
      <c r="C119" s="42" t="s">
        <v>103</v>
      </c>
      <c r="D119" s="39" t="str">
        <f>REPLACE(C119,1,3, )</f>
        <v xml:space="preserve"> 208</v>
      </c>
      <c r="E119" s="40" t="s">
        <v>103</v>
      </c>
      <c r="F119" s="41">
        <f>IF(C119=E119,0,1)</f>
        <v>0</v>
      </c>
      <c r="G119" s="41" t="s">
        <v>37</v>
      </c>
      <c r="H119" s="42"/>
      <c r="I119" s="42" t="s">
        <v>38</v>
      </c>
      <c r="J119" s="67">
        <v>66000</v>
      </c>
      <c r="K119" s="44">
        <f>J119-M119</f>
        <v>7900</v>
      </c>
      <c r="L119" s="41" t="s">
        <v>22</v>
      </c>
      <c r="M119" s="45">
        <f>J119-N119</f>
        <v>58100</v>
      </c>
      <c r="N119" s="45">
        <f>2000+4850+600+200+250</f>
        <v>7900</v>
      </c>
      <c r="O119" s="80">
        <f>M119+N119</f>
        <v>66000</v>
      </c>
      <c r="P119" s="31"/>
      <c r="Q119" s="42" t="s">
        <v>73</v>
      </c>
      <c r="R119" s="46"/>
      <c r="S119" s="46">
        <f>R119+O119</f>
        <v>66000</v>
      </c>
      <c r="T119" s="46">
        <f>S119/0.7</f>
        <v>94285.71428571429</v>
      </c>
      <c r="U119" s="47">
        <f>T119/0.875</f>
        <v>107755.10204081633</v>
      </c>
      <c r="V119" s="48">
        <f>(U119-T119)/U119</f>
        <v>0.125</v>
      </c>
      <c r="W119" s="47">
        <f>(ROUNDUP((U119/100),0))*100</f>
        <v>107800</v>
      </c>
      <c r="X119" s="49">
        <f>(T119-O119)/T119</f>
        <v>0.30000000000000004</v>
      </c>
      <c r="Y119" s="50"/>
      <c r="Z119" s="50"/>
      <c r="AA119" s="50"/>
    </row>
    <row r="120" spans="1:27" ht="14.4" customHeight="1">
      <c r="A120" s="37">
        <v>116</v>
      </c>
      <c r="B120" s="38"/>
      <c r="C120" s="42"/>
      <c r="D120" s="39"/>
      <c r="E120" s="40" t="s">
        <v>548</v>
      </c>
      <c r="F120" s="41"/>
      <c r="G120" s="41"/>
      <c r="H120" s="42"/>
      <c r="I120" s="42"/>
      <c r="J120" s="67"/>
      <c r="K120" s="44"/>
      <c r="L120" s="41"/>
      <c r="M120" s="45"/>
      <c r="N120" s="45"/>
      <c r="O120" s="80"/>
      <c r="P120" s="31"/>
      <c r="Q120" s="42"/>
      <c r="R120" s="46"/>
      <c r="S120" s="46"/>
      <c r="T120" s="46"/>
      <c r="U120" s="47"/>
      <c r="V120" s="48"/>
      <c r="W120" s="47"/>
      <c r="X120" s="49"/>
      <c r="Y120" s="50"/>
      <c r="Z120" s="50"/>
      <c r="AA120" s="50"/>
    </row>
    <row r="121" spans="1:27" ht="14.4" customHeight="1">
      <c r="A121" s="37">
        <v>117</v>
      </c>
      <c r="B121" s="38"/>
      <c r="C121" s="42"/>
      <c r="D121" s="39"/>
      <c r="E121" s="40" t="s">
        <v>550</v>
      </c>
      <c r="F121" s="41"/>
      <c r="G121" s="41"/>
      <c r="H121" s="42"/>
      <c r="I121" s="42"/>
      <c r="J121" s="67"/>
      <c r="K121" s="44"/>
      <c r="L121" s="41"/>
      <c r="M121" s="45"/>
      <c r="N121" s="45"/>
      <c r="O121" s="80"/>
      <c r="P121" s="31"/>
      <c r="Q121" s="42"/>
      <c r="R121" s="46"/>
      <c r="S121" s="46"/>
      <c r="T121" s="46"/>
      <c r="U121" s="47"/>
      <c r="V121" s="48"/>
      <c r="W121" s="47"/>
      <c r="X121" s="49"/>
      <c r="Y121" s="50"/>
      <c r="Z121" s="50"/>
      <c r="AA121" s="50"/>
    </row>
    <row r="122" spans="1:27" ht="14.4" customHeight="1">
      <c r="A122" s="37">
        <v>118</v>
      </c>
      <c r="B122" s="38"/>
      <c r="C122" s="41" t="s">
        <v>161</v>
      </c>
      <c r="D122" s="39" t="str">
        <f>REPLACE(C122,1,3, )</f>
        <v xml:space="preserve"> 785</v>
      </c>
      <c r="E122" s="40" t="s">
        <v>161</v>
      </c>
      <c r="F122" s="41">
        <f>IF(C122=E122,0,1)</f>
        <v>0</v>
      </c>
      <c r="G122" s="42" t="s">
        <v>37</v>
      </c>
      <c r="H122" s="42"/>
      <c r="I122" s="42" t="s">
        <v>57</v>
      </c>
      <c r="J122" s="43">
        <v>67500</v>
      </c>
      <c r="K122" s="44">
        <f>J122-M122</f>
        <v>8150</v>
      </c>
      <c r="L122" s="41" t="s">
        <v>22</v>
      </c>
      <c r="M122" s="45">
        <f>J122-N122</f>
        <v>59350</v>
      </c>
      <c r="N122" s="51">
        <f>2000+5100+600+200+250</f>
        <v>8150</v>
      </c>
      <c r="O122" s="80">
        <f>M122+N122</f>
        <v>67500</v>
      </c>
      <c r="P122" s="68"/>
      <c r="Q122" s="42" t="s">
        <v>72</v>
      </c>
      <c r="R122" s="46"/>
      <c r="S122" s="46">
        <f>R122+O122</f>
        <v>67500</v>
      </c>
      <c r="T122" s="46">
        <f>S122/0.7</f>
        <v>96428.571428571435</v>
      </c>
      <c r="U122" s="47">
        <f>T122/0.875</f>
        <v>110204.08163265306</v>
      </c>
      <c r="V122" s="48">
        <f>(U122-T122)/U122</f>
        <v>0.12499999999999994</v>
      </c>
      <c r="W122" s="47">
        <f>(ROUNDUP((U122/100),0))*100</f>
        <v>110300</v>
      </c>
      <c r="X122" s="49">
        <f>(T122-O122)/T122</f>
        <v>0.30000000000000004</v>
      </c>
      <c r="Y122" s="50"/>
      <c r="Z122" s="50"/>
      <c r="AA122" s="50"/>
    </row>
    <row r="123" spans="1:27" ht="14.4" customHeight="1">
      <c r="A123" s="37">
        <v>119</v>
      </c>
      <c r="B123" s="38"/>
      <c r="C123" s="41" t="s">
        <v>224</v>
      </c>
      <c r="D123" s="39" t="str">
        <f>REPLACE(C123,1,3, )</f>
        <v xml:space="preserve"> 314</v>
      </c>
      <c r="E123" s="40" t="s">
        <v>224</v>
      </c>
      <c r="F123" s="41">
        <f>IF(C123=E123,0,1)</f>
        <v>0</v>
      </c>
      <c r="G123" s="42" t="s">
        <v>37</v>
      </c>
      <c r="H123" s="42"/>
      <c r="I123" s="42" t="s">
        <v>60</v>
      </c>
      <c r="J123" s="43">
        <v>70000</v>
      </c>
      <c r="K123" s="44">
        <f>J123-M123</f>
        <v>7900</v>
      </c>
      <c r="L123" s="41" t="s">
        <v>22</v>
      </c>
      <c r="M123" s="45">
        <f>J123-N123</f>
        <v>62100</v>
      </c>
      <c r="N123" s="51">
        <f>2000+4850+600+200+250</f>
        <v>7900</v>
      </c>
      <c r="O123" s="80">
        <f>M123+N123</f>
        <v>70000</v>
      </c>
      <c r="P123" s="31"/>
      <c r="Q123" s="42" t="s">
        <v>73</v>
      </c>
      <c r="R123" s="46"/>
      <c r="S123" s="46">
        <f>R123+O123</f>
        <v>70000</v>
      </c>
      <c r="T123" s="46">
        <f>S123/0.7</f>
        <v>100000</v>
      </c>
      <c r="U123" s="47">
        <f>T123/0.875</f>
        <v>114285.71428571429</v>
      </c>
      <c r="V123" s="48">
        <f>(U123-T123)/U123</f>
        <v>0.12500000000000003</v>
      </c>
      <c r="W123" s="47">
        <f>(ROUNDUP((U123/100),0))*100</f>
        <v>114300</v>
      </c>
      <c r="X123" s="49">
        <f>(T123-O123)/T123</f>
        <v>0.3</v>
      </c>
      <c r="Y123" s="50"/>
      <c r="Z123" s="50"/>
      <c r="AA123" s="52"/>
    </row>
    <row r="124" spans="1:27" ht="14.4" customHeight="1">
      <c r="A124" s="37">
        <v>120</v>
      </c>
      <c r="B124" s="38"/>
      <c r="C124" s="41" t="s">
        <v>162</v>
      </c>
      <c r="D124" s="39" t="str">
        <f>REPLACE(C124,1,3, )</f>
        <v xml:space="preserve"> 736</v>
      </c>
      <c r="E124" s="40" t="s">
        <v>162</v>
      </c>
      <c r="F124" s="41">
        <f>IF(C124=E124,0,1)</f>
        <v>0</v>
      </c>
      <c r="G124" s="42" t="s">
        <v>37</v>
      </c>
      <c r="H124" s="42"/>
      <c r="I124" s="42" t="s">
        <v>57</v>
      </c>
      <c r="J124" s="43">
        <v>67500</v>
      </c>
      <c r="K124" s="44">
        <f>J124-M124</f>
        <v>8150</v>
      </c>
      <c r="L124" s="41" t="s">
        <v>22</v>
      </c>
      <c r="M124" s="45">
        <f>J124-N124</f>
        <v>59350</v>
      </c>
      <c r="N124" s="51">
        <f>2000+5100+600+200+250</f>
        <v>8150</v>
      </c>
      <c r="O124" s="80">
        <f>M124+N124</f>
        <v>67500</v>
      </c>
      <c r="P124" s="31"/>
      <c r="Q124" s="42" t="s">
        <v>72</v>
      </c>
      <c r="R124" s="46"/>
      <c r="S124" s="46">
        <f>R124+O124</f>
        <v>67500</v>
      </c>
      <c r="T124" s="46">
        <f>S124/0.7</f>
        <v>96428.571428571435</v>
      </c>
      <c r="U124" s="47">
        <f>T124/0.875</f>
        <v>110204.08163265306</v>
      </c>
      <c r="V124" s="48">
        <f>(U124-T124)/U124</f>
        <v>0.12499999999999994</v>
      </c>
      <c r="W124" s="47">
        <f>(ROUNDUP((U124/100),0))*100</f>
        <v>110300</v>
      </c>
      <c r="X124" s="49">
        <f>(T124-O124)/T124</f>
        <v>0.30000000000000004</v>
      </c>
      <c r="Y124" s="50"/>
      <c r="Z124" s="50"/>
      <c r="AA124" s="50"/>
    </row>
    <row r="125" spans="1:27" ht="14.4" customHeight="1">
      <c r="A125" s="37">
        <v>121</v>
      </c>
      <c r="B125" s="38"/>
      <c r="C125" s="41"/>
      <c r="D125" s="39"/>
      <c r="E125" s="40" t="s">
        <v>555</v>
      </c>
      <c r="F125" s="41"/>
      <c r="G125" s="42"/>
      <c r="H125" s="42"/>
      <c r="I125" s="42"/>
      <c r="J125" s="43"/>
      <c r="K125" s="44"/>
      <c r="L125" s="41"/>
      <c r="M125" s="45"/>
      <c r="N125" s="51"/>
      <c r="O125" s="80"/>
      <c r="P125" s="31"/>
      <c r="Q125" s="42"/>
      <c r="R125" s="46"/>
      <c r="S125" s="46"/>
      <c r="T125" s="46"/>
      <c r="U125" s="47"/>
      <c r="V125" s="48"/>
      <c r="W125" s="47"/>
      <c r="X125" s="49"/>
      <c r="Y125" s="50"/>
      <c r="Z125" s="50"/>
      <c r="AA125" s="50"/>
    </row>
    <row r="126" spans="1:27" ht="14.4" customHeight="1">
      <c r="A126" s="37">
        <v>122</v>
      </c>
      <c r="B126" s="38"/>
      <c r="C126" s="41"/>
      <c r="D126" s="39"/>
      <c r="E126" s="40" t="s">
        <v>558</v>
      </c>
      <c r="F126" s="41"/>
      <c r="G126" s="42"/>
      <c r="H126" s="42"/>
      <c r="I126" s="42"/>
      <c r="J126" s="43"/>
      <c r="K126" s="44"/>
      <c r="L126" s="41"/>
      <c r="M126" s="45"/>
      <c r="N126" s="51"/>
      <c r="O126" s="80"/>
      <c r="P126" s="31"/>
      <c r="Q126" s="42"/>
      <c r="R126" s="46"/>
      <c r="S126" s="46"/>
      <c r="T126" s="46"/>
      <c r="U126" s="47"/>
      <c r="V126" s="48"/>
      <c r="W126" s="47"/>
      <c r="X126" s="49"/>
      <c r="Y126" s="50"/>
      <c r="Z126" s="50"/>
      <c r="AA126" s="50"/>
    </row>
    <row r="127" spans="1:27" ht="14.4" customHeight="1">
      <c r="A127" s="37">
        <v>123</v>
      </c>
      <c r="B127" s="38"/>
      <c r="C127" s="42" t="s">
        <v>101</v>
      </c>
      <c r="D127" s="39" t="str">
        <f>REPLACE(C127,1,3, )</f>
        <v xml:space="preserve"> 721</v>
      </c>
      <c r="E127" s="40" t="s">
        <v>101</v>
      </c>
      <c r="F127" s="41">
        <f>IF(C127=E127,0,1)</f>
        <v>0</v>
      </c>
      <c r="G127" s="42" t="s">
        <v>20</v>
      </c>
      <c r="H127" s="42"/>
      <c r="I127" s="42" t="s">
        <v>38</v>
      </c>
      <c r="J127" s="43">
        <v>63000</v>
      </c>
      <c r="K127" s="44">
        <f>J127-M127</f>
        <v>8150</v>
      </c>
      <c r="L127" s="41" t="s">
        <v>22</v>
      </c>
      <c r="M127" s="45">
        <f>J127-N127</f>
        <v>54850</v>
      </c>
      <c r="N127" s="45">
        <f>2000+5100+600+200+250</f>
        <v>8150</v>
      </c>
      <c r="O127" s="80">
        <f>M127+N127</f>
        <v>63000</v>
      </c>
      <c r="P127" s="32"/>
      <c r="Q127" s="42" t="s">
        <v>72</v>
      </c>
      <c r="R127" s="46"/>
      <c r="S127" s="46">
        <f>R127+O127</f>
        <v>63000</v>
      </c>
      <c r="T127" s="46">
        <f>S127/0.7</f>
        <v>90000</v>
      </c>
      <c r="U127" s="47">
        <f>T127/0.875</f>
        <v>102857.14285714286</v>
      </c>
      <c r="V127" s="48">
        <f>(U127-T127)/U127</f>
        <v>0.12499999999999999</v>
      </c>
      <c r="W127" s="47">
        <f>(ROUNDUP((U127/100),0))*100</f>
        <v>102900</v>
      </c>
      <c r="X127" s="49">
        <f>(T127-O127)/T127</f>
        <v>0.3</v>
      </c>
      <c r="Y127" s="64">
        <v>85575</v>
      </c>
      <c r="Z127" s="65">
        <f>T127-Y127</f>
        <v>4425</v>
      </c>
      <c r="AA127" s="66">
        <f>Z127/Y127</f>
        <v>5.1709027169149865E-2</v>
      </c>
    </row>
    <row r="128" spans="1:27" ht="14.4" customHeight="1">
      <c r="A128" s="37">
        <v>124</v>
      </c>
      <c r="B128" s="38"/>
      <c r="C128" s="42"/>
      <c r="D128" s="39"/>
      <c r="E128" s="40" t="s">
        <v>561</v>
      </c>
      <c r="F128" s="41"/>
      <c r="G128" s="42"/>
      <c r="H128" s="42"/>
      <c r="I128" s="42"/>
      <c r="J128" s="43"/>
      <c r="K128" s="44"/>
      <c r="L128" s="41"/>
      <c r="M128" s="45"/>
      <c r="N128" s="45"/>
      <c r="O128" s="80"/>
      <c r="P128" s="32"/>
      <c r="Q128" s="42"/>
      <c r="R128" s="46"/>
      <c r="S128" s="46"/>
      <c r="T128" s="46"/>
      <c r="U128" s="47"/>
      <c r="V128" s="48"/>
      <c r="W128" s="47"/>
      <c r="X128" s="49"/>
      <c r="Y128" s="64"/>
      <c r="Z128" s="65"/>
      <c r="AA128" s="66"/>
    </row>
    <row r="129" spans="1:27" ht="14.4" customHeight="1">
      <c r="A129" s="37">
        <v>125</v>
      </c>
      <c r="B129" s="38"/>
      <c r="C129" s="42"/>
      <c r="D129" s="39"/>
      <c r="E129" s="40" t="s">
        <v>563</v>
      </c>
      <c r="F129" s="41"/>
      <c r="G129" s="42"/>
      <c r="H129" s="42"/>
      <c r="I129" s="42"/>
      <c r="J129" s="43"/>
      <c r="K129" s="44"/>
      <c r="L129" s="41"/>
      <c r="M129" s="45"/>
      <c r="N129" s="45"/>
      <c r="O129" s="80"/>
      <c r="P129" s="32"/>
      <c r="Q129" s="42"/>
      <c r="R129" s="46"/>
      <c r="S129" s="46"/>
      <c r="T129" s="46"/>
      <c r="U129" s="47"/>
      <c r="V129" s="48"/>
      <c r="W129" s="47"/>
      <c r="X129" s="49"/>
      <c r="Y129" s="64"/>
      <c r="Z129" s="65"/>
      <c r="AA129" s="66"/>
    </row>
    <row r="130" spans="1:27" ht="14.4" customHeight="1">
      <c r="A130" s="37">
        <v>126</v>
      </c>
      <c r="B130" s="38"/>
      <c r="C130" s="42" t="s">
        <v>104</v>
      </c>
      <c r="D130" s="39" t="str">
        <f>REPLACE(C130,1,3, )</f>
        <v xml:space="preserve"> 333</v>
      </c>
      <c r="E130" s="40" t="s">
        <v>104</v>
      </c>
      <c r="F130" s="41">
        <f>IF(C130=E130,0,1)</f>
        <v>0</v>
      </c>
      <c r="G130" s="41" t="s">
        <v>37</v>
      </c>
      <c r="H130" s="42"/>
      <c r="I130" s="42" t="s">
        <v>38</v>
      </c>
      <c r="J130" s="67">
        <v>66000</v>
      </c>
      <c r="K130" s="44">
        <f>J130-M130</f>
        <v>7900</v>
      </c>
      <c r="L130" s="41" t="s">
        <v>22</v>
      </c>
      <c r="M130" s="45">
        <f>J130-N130</f>
        <v>58100</v>
      </c>
      <c r="N130" s="45">
        <f>2000+4850+600+200+250</f>
        <v>7900</v>
      </c>
      <c r="O130" s="80">
        <f>M130+N130</f>
        <v>66000</v>
      </c>
      <c r="P130" s="32"/>
      <c r="Q130" s="42" t="s">
        <v>73</v>
      </c>
      <c r="R130" s="46"/>
      <c r="S130" s="46">
        <f>R130+O130</f>
        <v>66000</v>
      </c>
      <c r="T130" s="46">
        <f>S130/0.7</f>
        <v>94285.71428571429</v>
      </c>
      <c r="U130" s="47">
        <f>T130/0.875</f>
        <v>107755.10204081633</v>
      </c>
      <c r="V130" s="48">
        <f>(U130-T130)/U130</f>
        <v>0.125</v>
      </c>
      <c r="W130" s="47">
        <f>(ROUNDUP((U130/100),0))*100</f>
        <v>107800</v>
      </c>
      <c r="X130" s="49">
        <f>(T130-O130)/T130</f>
        <v>0.30000000000000004</v>
      </c>
      <c r="Y130" s="50"/>
      <c r="Z130" s="50"/>
      <c r="AA130" s="50"/>
    </row>
    <row r="131" spans="1:27" ht="14.4" customHeight="1">
      <c r="A131" s="37">
        <v>127</v>
      </c>
      <c r="B131" s="38"/>
      <c r="C131" s="41" t="s">
        <v>566</v>
      </c>
      <c r="D131" s="39" t="str">
        <f>REPLACE(C131,1,3, )</f>
        <v xml:space="preserve"> 563</v>
      </c>
      <c r="E131" s="40" t="s">
        <v>566</v>
      </c>
      <c r="F131" s="41">
        <f>IF(C131=E131,0,1)</f>
        <v>0</v>
      </c>
      <c r="G131" s="42" t="s">
        <v>37</v>
      </c>
      <c r="H131" s="42"/>
      <c r="I131" s="42"/>
      <c r="J131" s="43">
        <v>0</v>
      </c>
      <c r="K131" s="44">
        <f>J131-M131</f>
        <v>0</v>
      </c>
      <c r="L131" s="41" t="s">
        <v>22</v>
      </c>
      <c r="M131" s="45">
        <f>J131-N131</f>
        <v>0</v>
      </c>
      <c r="N131" s="45">
        <v>0</v>
      </c>
      <c r="O131" s="80">
        <f>M131+N131</f>
        <v>0</v>
      </c>
      <c r="P131" s="31"/>
      <c r="Q131" s="42" t="s">
        <v>77</v>
      </c>
      <c r="R131" s="46"/>
      <c r="S131" s="46">
        <f>R131+O131</f>
        <v>0</v>
      </c>
      <c r="T131" s="46">
        <f>S131/0.7</f>
        <v>0</v>
      </c>
      <c r="U131" s="47">
        <f>T131/0.875</f>
        <v>0</v>
      </c>
      <c r="V131" s="48" t="e">
        <f>(U131-T131)/U131</f>
        <v>#DIV/0!</v>
      </c>
      <c r="W131" s="47">
        <f>(ROUNDUP((U131/100),0))*100</f>
        <v>0</v>
      </c>
      <c r="X131" s="49" t="e">
        <f>(T131-O131)/T131</f>
        <v>#DIV/0!</v>
      </c>
      <c r="Y131" s="50"/>
      <c r="Z131" s="50"/>
      <c r="AA131" s="50"/>
    </row>
    <row r="132" spans="1:27" ht="14.4" customHeight="1">
      <c r="A132" s="37">
        <v>128</v>
      </c>
      <c r="B132" s="38"/>
      <c r="C132" s="41"/>
      <c r="D132" s="39"/>
      <c r="E132" s="40" t="s">
        <v>569</v>
      </c>
      <c r="F132" s="41"/>
      <c r="G132" s="42"/>
      <c r="H132" s="42"/>
      <c r="I132" s="42"/>
      <c r="J132" s="43"/>
      <c r="K132" s="44"/>
      <c r="L132" s="41"/>
      <c r="M132" s="45"/>
      <c r="N132" s="45"/>
      <c r="O132" s="80"/>
      <c r="P132" s="31"/>
      <c r="Q132" s="42"/>
      <c r="R132" s="46"/>
      <c r="S132" s="46"/>
      <c r="T132" s="46"/>
      <c r="U132" s="47"/>
      <c r="V132" s="48"/>
      <c r="W132" s="47"/>
      <c r="X132" s="49"/>
      <c r="Y132" s="50"/>
      <c r="Z132" s="50"/>
      <c r="AA132" s="50"/>
    </row>
    <row r="133" spans="1:27" ht="14.4" customHeight="1">
      <c r="A133" s="37">
        <v>129</v>
      </c>
      <c r="B133" s="38"/>
      <c r="C133" s="41"/>
      <c r="D133" s="39"/>
      <c r="E133" s="40" t="s">
        <v>571</v>
      </c>
      <c r="F133" s="41"/>
      <c r="G133" s="42"/>
      <c r="H133" s="42"/>
      <c r="I133" s="42"/>
      <c r="J133" s="43"/>
      <c r="K133" s="44"/>
      <c r="L133" s="41"/>
      <c r="M133" s="45"/>
      <c r="N133" s="45"/>
      <c r="O133" s="80"/>
      <c r="P133" s="31"/>
      <c r="Q133" s="42"/>
      <c r="R133" s="46"/>
      <c r="S133" s="46"/>
      <c r="T133" s="46"/>
      <c r="U133" s="47"/>
      <c r="V133" s="48"/>
      <c r="W133" s="47"/>
      <c r="X133" s="49"/>
      <c r="Y133" s="50"/>
      <c r="Z133" s="50"/>
      <c r="AA133" s="50"/>
    </row>
    <row r="134" spans="1:27" ht="14.4" customHeight="1">
      <c r="A134" s="37">
        <v>130</v>
      </c>
      <c r="B134" s="38"/>
      <c r="C134" s="41"/>
      <c r="D134" s="39"/>
      <c r="E134" s="40" t="s">
        <v>573</v>
      </c>
      <c r="F134" s="41"/>
      <c r="G134" s="42"/>
      <c r="H134" s="42"/>
      <c r="I134" s="42"/>
      <c r="J134" s="43"/>
      <c r="K134" s="44"/>
      <c r="L134" s="41"/>
      <c r="M134" s="45"/>
      <c r="N134" s="45"/>
      <c r="O134" s="80"/>
      <c r="P134" s="31"/>
      <c r="Q134" s="42"/>
      <c r="R134" s="46"/>
      <c r="S134" s="46"/>
      <c r="T134" s="46"/>
      <c r="U134" s="47"/>
      <c r="V134" s="48"/>
      <c r="W134" s="47"/>
      <c r="X134" s="49"/>
      <c r="Y134" s="50"/>
      <c r="Z134" s="50"/>
      <c r="AA134" s="50"/>
    </row>
    <row r="135" spans="1:27" ht="14.4" customHeight="1">
      <c r="A135" s="37">
        <v>131</v>
      </c>
      <c r="B135" s="38"/>
      <c r="C135" s="41" t="s">
        <v>225</v>
      </c>
      <c r="D135" s="39" t="str">
        <f t="shared" ref="D135:D141" si="5">REPLACE(C135,1,3, )</f>
        <v xml:space="preserve"> 493</v>
      </c>
      <c r="E135" s="40" t="s">
        <v>225</v>
      </c>
      <c r="F135" s="41">
        <f t="shared" ref="F135:F141" si="6">IF(C135=E135,0,1)</f>
        <v>0</v>
      </c>
      <c r="G135" s="42" t="s">
        <v>37</v>
      </c>
      <c r="H135" s="42"/>
      <c r="I135" s="42" t="s">
        <v>60</v>
      </c>
      <c r="J135" s="43">
        <v>70000</v>
      </c>
      <c r="K135" s="44">
        <f t="shared" ref="K135:K141" si="7">J135-M135</f>
        <v>7900</v>
      </c>
      <c r="L135" s="41" t="s">
        <v>22</v>
      </c>
      <c r="M135" s="45">
        <f t="shared" ref="M135:M141" si="8">J135-N135</f>
        <v>62100</v>
      </c>
      <c r="N135" s="51">
        <f>2000+4850+600+200+250</f>
        <v>7900</v>
      </c>
      <c r="O135" s="80">
        <f t="shared" ref="O135:O141" si="9">M135+N135</f>
        <v>70000</v>
      </c>
      <c r="P135" s="31"/>
      <c r="Q135" s="42" t="s">
        <v>73</v>
      </c>
      <c r="R135" s="46"/>
      <c r="S135" s="46">
        <f t="shared" ref="S135:S141" si="10">R135+O135</f>
        <v>70000</v>
      </c>
      <c r="T135" s="46">
        <f t="shared" ref="T135:T141" si="11">S135/0.7</f>
        <v>100000</v>
      </c>
      <c r="U135" s="47">
        <f t="shared" ref="U135:U141" si="12">T135/0.875</f>
        <v>114285.71428571429</v>
      </c>
      <c r="V135" s="48">
        <f t="shared" ref="V135:V141" si="13">(U135-T135)/U135</f>
        <v>0.12500000000000003</v>
      </c>
      <c r="W135" s="47">
        <f t="shared" ref="W135:W141" si="14">(ROUNDUP((U135/100),0))*100</f>
        <v>114300</v>
      </c>
      <c r="X135" s="49">
        <f t="shared" ref="X135:X141" si="15">(T135-O135)/T135</f>
        <v>0.3</v>
      </c>
      <c r="Y135" s="50"/>
      <c r="Z135" s="50"/>
      <c r="AA135" s="50"/>
    </row>
    <row r="136" spans="1:27" ht="14.4" customHeight="1">
      <c r="A136" s="37">
        <v>132</v>
      </c>
      <c r="B136" s="38"/>
      <c r="C136" s="42" t="s">
        <v>102</v>
      </c>
      <c r="D136" s="39" t="str">
        <f t="shared" si="5"/>
        <v xml:space="preserve"> 424</v>
      </c>
      <c r="E136" s="40" t="s">
        <v>102</v>
      </c>
      <c r="F136" s="41">
        <f t="shared" si="6"/>
        <v>0</v>
      </c>
      <c r="G136" s="41" t="s">
        <v>20</v>
      </c>
      <c r="H136" s="42"/>
      <c r="I136" s="42" t="s">
        <v>38</v>
      </c>
      <c r="J136" s="43">
        <v>63000</v>
      </c>
      <c r="K136" s="44">
        <f t="shared" si="7"/>
        <v>8150</v>
      </c>
      <c r="L136" s="41" t="s">
        <v>22</v>
      </c>
      <c r="M136" s="45">
        <f t="shared" si="8"/>
        <v>54850</v>
      </c>
      <c r="N136" s="45">
        <f>2000+5100+600+200+250</f>
        <v>8150</v>
      </c>
      <c r="O136" s="80">
        <f t="shared" si="9"/>
        <v>63000</v>
      </c>
      <c r="P136" s="31"/>
      <c r="Q136" s="42" t="s">
        <v>72</v>
      </c>
      <c r="R136" s="46"/>
      <c r="S136" s="46">
        <f t="shared" si="10"/>
        <v>63000</v>
      </c>
      <c r="T136" s="46">
        <f t="shared" si="11"/>
        <v>90000</v>
      </c>
      <c r="U136" s="47">
        <f t="shared" si="12"/>
        <v>102857.14285714286</v>
      </c>
      <c r="V136" s="48">
        <f t="shared" si="13"/>
        <v>0.12499999999999999</v>
      </c>
      <c r="W136" s="47">
        <f t="shared" si="14"/>
        <v>102900</v>
      </c>
      <c r="X136" s="49">
        <f t="shared" si="15"/>
        <v>0.3</v>
      </c>
      <c r="Y136" s="64">
        <v>87063</v>
      </c>
      <c r="Z136" s="65">
        <f>T136-Y136</f>
        <v>2937</v>
      </c>
      <c r="AA136" s="66">
        <f>Z136/Y136</f>
        <v>3.3734192481306637E-2</v>
      </c>
    </row>
    <row r="137" spans="1:27" ht="14.4" customHeight="1">
      <c r="A137" s="37">
        <v>133</v>
      </c>
      <c r="B137" s="38"/>
      <c r="C137" s="41" t="s">
        <v>259</v>
      </c>
      <c r="D137" s="39" t="str">
        <f t="shared" si="5"/>
        <v/>
      </c>
      <c r="E137" s="40" t="s">
        <v>578</v>
      </c>
      <c r="F137" s="41">
        <f t="shared" si="6"/>
        <v>1</v>
      </c>
      <c r="G137" s="42" t="s">
        <v>37</v>
      </c>
      <c r="H137" s="42"/>
      <c r="I137" s="42" t="s">
        <v>69</v>
      </c>
      <c r="J137" s="43">
        <v>63000</v>
      </c>
      <c r="K137" s="44">
        <f t="shared" si="7"/>
        <v>7900</v>
      </c>
      <c r="L137" s="41" t="s">
        <v>22</v>
      </c>
      <c r="M137" s="45">
        <f t="shared" si="8"/>
        <v>55100</v>
      </c>
      <c r="N137" s="51">
        <f>2000+4850+600+200+250</f>
        <v>7900</v>
      </c>
      <c r="O137" s="80">
        <f t="shared" si="9"/>
        <v>63000</v>
      </c>
      <c r="P137" s="31"/>
      <c r="Q137" s="42" t="s">
        <v>73</v>
      </c>
      <c r="R137" s="46"/>
      <c r="S137" s="46">
        <f t="shared" si="10"/>
        <v>63000</v>
      </c>
      <c r="T137" s="46">
        <f t="shared" si="11"/>
        <v>90000</v>
      </c>
      <c r="U137" s="47">
        <f t="shared" si="12"/>
        <v>102857.14285714286</v>
      </c>
      <c r="V137" s="48">
        <f t="shared" si="13"/>
        <v>0.12499999999999999</v>
      </c>
      <c r="W137" s="47">
        <f t="shared" si="14"/>
        <v>102900</v>
      </c>
      <c r="X137" s="49">
        <f t="shared" si="15"/>
        <v>0.3</v>
      </c>
      <c r="Y137" s="50"/>
      <c r="Z137" s="50"/>
      <c r="AA137" s="52"/>
    </row>
    <row r="138" spans="1:27" ht="14.4" customHeight="1">
      <c r="A138" s="37">
        <v>134</v>
      </c>
      <c r="B138" s="38"/>
      <c r="C138" s="41" t="s">
        <v>200</v>
      </c>
      <c r="D138" s="39" t="str">
        <f t="shared" si="5"/>
        <v xml:space="preserve"> 561</v>
      </c>
      <c r="E138" s="40" t="s">
        <v>200</v>
      </c>
      <c r="F138" s="41">
        <f t="shared" si="6"/>
        <v>0</v>
      </c>
      <c r="G138" s="42" t="s">
        <v>20</v>
      </c>
      <c r="H138" s="42"/>
      <c r="I138" s="42" t="s">
        <v>41</v>
      </c>
      <c r="J138" s="43">
        <v>49000</v>
      </c>
      <c r="K138" s="44">
        <f t="shared" si="7"/>
        <v>7900</v>
      </c>
      <c r="L138" s="41" t="s">
        <v>22</v>
      </c>
      <c r="M138" s="45">
        <f t="shared" si="8"/>
        <v>41100</v>
      </c>
      <c r="N138" s="45">
        <f>2000+4850+600+200+250</f>
        <v>7900</v>
      </c>
      <c r="O138" s="80">
        <f t="shared" si="9"/>
        <v>49000</v>
      </c>
      <c r="P138" s="32"/>
      <c r="Q138" s="42" t="s">
        <v>73</v>
      </c>
      <c r="R138" s="46"/>
      <c r="S138" s="46">
        <f t="shared" si="10"/>
        <v>49000</v>
      </c>
      <c r="T138" s="46">
        <f t="shared" si="11"/>
        <v>70000</v>
      </c>
      <c r="U138" s="47">
        <f t="shared" si="12"/>
        <v>80000</v>
      </c>
      <c r="V138" s="48">
        <f t="shared" si="13"/>
        <v>0.125</v>
      </c>
      <c r="W138" s="47">
        <f t="shared" si="14"/>
        <v>80000</v>
      </c>
      <c r="X138" s="49">
        <f t="shared" si="15"/>
        <v>0.3</v>
      </c>
      <c r="Y138" s="64">
        <v>68075</v>
      </c>
      <c r="Z138" s="65">
        <f>T138-Y138</f>
        <v>1925</v>
      </c>
      <c r="AA138" s="66">
        <f>Z138/Y138</f>
        <v>2.8277634961439587E-2</v>
      </c>
    </row>
    <row r="139" spans="1:27" ht="14.4" customHeight="1">
      <c r="A139" s="37">
        <v>135</v>
      </c>
      <c r="B139" s="38"/>
      <c r="C139" s="41" t="s">
        <v>282</v>
      </c>
      <c r="D139" s="39" t="str">
        <f t="shared" si="5"/>
        <v xml:space="preserve"> 902</v>
      </c>
      <c r="E139" s="40" t="s">
        <v>282</v>
      </c>
      <c r="F139" s="41">
        <f t="shared" si="6"/>
        <v>0</v>
      </c>
      <c r="G139" s="42" t="s">
        <v>37</v>
      </c>
      <c r="H139" s="42"/>
      <c r="I139" s="42" t="s">
        <v>304</v>
      </c>
      <c r="J139" s="43">
        <v>62500</v>
      </c>
      <c r="K139" s="44">
        <f t="shared" si="7"/>
        <v>7900</v>
      </c>
      <c r="L139" s="41" t="s">
        <v>22</v>
      </c>
      <c r="M139" s="45">
        <f t="shared" si="8"/>
        <v>54600</v>
      </c>
      <c r="N139" s="45">
        <f>2000+4850+600+200+250</f>
        <v>7900</v>
      </c>
      <c r="O139" s="80">
        <f t="shared" si="9"/>
        <v>62500</v>
      </c>
      <c r="P139" s="31"/>
      <c r="Q139" s="42" t="s">
        <v>73</v>
      </c>
      <c r="R139" s="57"/>
      <c r="S139" s="57">
        <f t="shared" si="10"/>
        <v>62500</v>
      </c>
      <c r="T139" s="57">
        <f t="shared" si="11"/>
        <v>89285.71428571429</v>
      </c>
      <c r="U139" s="58">
        <f t="shared" si="12"/>
        <v>102040.81632653062</v>
      </c>
      <c r="V139" s="59">
        <f t="shared" si="13"/>
        <v>0.12500000000000003</v>
      </c>
      <c r="W139" s="58">
        <f t="shared" si="14"/>
        <v>102100</v>
      </c>
      <c r="X139" s="60">
        <f t="shared" si="15"/>
        <v>0.30000000000000004</v>
      </c>
      <c r="Y139" s="61"/>
      <c r="Z139" s="61"/>
      <c r="AA139" s="62"/>
    </row>
    <row r="140" spans="1:27" ht="14.4" customHeight="1">
      <c r="A140" s="37">
        <v>136</v>
      </c>
      <c r="B140" s="38"/>
      <c r="C140" s="41" t="s">
        <v>98</v>
      </c>
      <c r="D140" s="39" t="str">
        <f t="shared" si="5"/>
        <v xml:space="preserve"> 374</v>
      </c>
      <c r="E140" s="40" t="s">
        <v>98</v>
      </c>
      <c r="F140" s="41">
        <f t="shared" si="6"/>
        <v>0</v>
      </c>
      <c r="G140" s="42" t="s">
        <v>37</v>
      </c>
      <c r="H140" s="42"/>
      <c r="I140" s="42" t="s">
        <v>49</v>
      </c>
      <c r="J140" s="43">
        <v>80000</v>
      </c>
      <c r="K140" s="44">
        <f t="shared" si="7"/>
        <v>8250</v>
      </c>
      <c r="L140" s="41" t="s">
        <v>22</v>
      </c>
      <c r="M140" s="45">
        <f t="shared" si="8"/>
        <v>71750</v>
      </c>
      <c r="N140" s="45">
        <f>2000+5200+600+200+250</f>
        <v>8250</v>
      </c>
      <c r="O140" s="80">
        <f t="shared" si="9"/>
        <v>80000</v>
      </c>
      <c r="P140" s="31"/>
      <c r="Q140" s="42" t="s">
        <v>74</v>
      </c>
      <c r="R140" s="46"/>
      <c r="S140" s="46">
        <f t="shared" si="10"/>
        <v>80000</v>
      </c>
      <c r="T140" s="46">
        <f t="shared" si="11"/>
        <v>114285.71428571429</v>
      </c>
      <c r="U140" s="47">
        <f t="shared" si="12"/>
        <v>130612.24489795919</v>
      </c>
      <c r="V140" s="48">
        <f t="shared" si="13"/>
        <v>0.12499999999999999</v>
      </c>
      <c r="W140" s="47">
        <f t="shared" si="14"/>
        <v>130700</v>
      </c>
      <c r="X140" s="49">
        <f t="shared" si="15"/>
        <v>0.30000000000000004</v>
      </c>
      <c r="Y140" s="50"/>
      <c r="Z140" s="50"/>
      <c r="AA140" s="50"/>
    </row>
    <row r="141" spans="1:27" ht="14.4" customHeight="1">
      <c r="A141" s="37">
        <v>137</v>
      </c>
      <c r="B141" s="38"/>
      <c r="C141" s="41" t="s">
        <v>294</v>
      </c>
      <c r="D141" s="39" t="str">
        <f t="shared" si="5"/>
        <v xml:space="preserve"> 162</v>
      </c>
      <c r="E141" s="40" t="s">
        <v>294</v>
      </c>
      <c r="F141" s="41">
        <f t="shared" si="6"/>
        <v>0</v>
      </c>
      <c r="G141" s="42" t="s">
        <v>20</v>
      </c>
      <c r="H141" s="42"/>
      <c r="I141" s="42" t="s">
        <v>307</v>
      </c>
      <c r="J141" s="43">
        <v>77500</v>
      </c>
      <c r="K141" s="44">
        <f t="shared" si="7"/>
        <v>8250</v>
      </c>
      <c r="L141" s="41" t="s">
        <v>22</v>
      </c>
      <c r="M141" s="45">
        <f t="shared" si="8"/>
        <v>69250</v>
      </c>
      <c r="N141" s="45">
        <f>5200+600+200+250+2000</f>
        <v>8250</v>
      </c>
      <c r="O141" s="80">
        <f t="shared" si="9"/>
        <v>77500</v>
      </c>
      <c r="P141" s="31"/>
      <c r="Q141" s="42" t="s">
        <v>74</v>
      </c>
      <c r="R141" s="57"/>
      <c r="S141" s="57">
        <f t="shared" si="10"/>
        <v>77500</v>
      </c>
      <c r="T141" s="57">
        <f t="shared" si="11"/>
        <v>110714.28571428572</v>
      </c>
      <c r="U141" s="58">
        <f t="shared" si="12"/>
        <v>126530.61224489797</v>
      </c>
      <c r="V141" s="59">
        <f t="shared" si="13"/>
        <v>0.12500000000000003</v>
      </c>
      <c r="W141" s="58">
        <f t="shared" si="14"/>
        <v>126600</v>
      </c>
      <c r="X141" s="60">
        <f t="shared" si="15"/>
        <v>0.30000000000000004</v>
      </c>
      <c r="Y141" s="61"/>
      <c r="Z141" s="61"/>
      <c r="AA141" s="62"/>
    </row>
    <row r="142" spans="1:27" ht="14.4" customHeight="1">
      <c r="A142" s="37">
        <v>138</v>
      </c>
      <c r="B142" s="38"/>
      <c r="C142" s="41"/>
      <c r="D142" s="39"/>
      <c r="E142" s="40" t="s">
        <v>585</v>
      </c>
      <c r="F142" s="41"/>
      <c r="G142" s="42"/>
      <c r="H142" s="42"/>
      <c r="I142" s="42"/>
      <c r="J142" s="43"/>
      <c r="K142" s="44"/>
      <c r="L142" s="41"/>
      <c r="M142" s="45"/>
      <c r="N142" s="45"/>
      <c r="O142" s="80"/>
      <c r="P142" s="31"/>
      <c r="Q142" s="42"/>
      <c r="R142" s="57"/>
      <c r="S142" s="57"/>
      <c r="T142" s="57"/>
      <c r="U142" s="58"/>
      <c r="V142" s="59"/>
      <c r="W142" s="58"/>
      <c r="X142" s="60"/>
      <c r="Y142" s="61"/>
      <c r="Z142" s="61"/>
      <c r="AA142" s="62"/>
    </row>
    <row r="143" spans="1:27" ht="14.4" customHeight="1">
      <c r="A143" s="37">
        <v>139</v>
      </c>
      <c r="B143" s="38"/>
      <c r="C143" s="41" t="s">
        <v>97</v>
      </c>
      <c r="D143" s="39" t="str">
        <f>REPLACE(C143,1,3, )</f>
        <v xml:space="preserve"> 616</v>
      </c>
      <c r="E143" s="40" t="s">
        <v>97</v>
      </c>
      <c r="F143" s="41">
        <f>IF(C143=E143,0,1)</f>
        <v>0</v>
      </c>
      <c r="G143" s="42" t="s">
        <v>37</v>
      </c>
      <c r="H143" s="42"/>
      <c r="I143" s="42" t="s">
        <v>49</v>
      </c>
      <c r="J143" s="43">
        <v>80000</v>
      </c>
      <c r="K143" s="44">
        <f>J143-M143</f>
        <v>8250</v>
      </c>
      <c r="L143" s="41" t="s">
        <v>22</v>
      </c>
      <c r="M143" s="45">
        <f>J143-N143</f>
        <v>71750</v>
      </c>
      <c r="N143" s="45">
        <f>2000+5200+600+200+250</f>
        <v>8250</v>
      </c>
      <c r="O143" s="80">
        <f>M143+N143</f>
        <v>80000</v>
      </c>
      <c r="P143" s="31"/>
      <c r="Q143" s="42" t="s">
        <v>74</v>
      </c>
      <c r="R143" s="46"/>
      <c r="S143" s="46">
        <f>R143+O143</f>
        <v>80000</v>
      </c>
      <c r="T143" s="46">
        <f>S143/0.7</f>
        <v>114285.71428571429</v>
      </c>
      <c r="U143" s="47">
        <f>T143/0.875</f>
        <v>130612.24489795919</v>
      </c>
      <c r="V143" s="48">
        <f>(U143-T143)/U143</f>
        <v>0.12499999999999999</v>
      </c>
      <c r="W143" s="47">
        <f>(ROUNDUP((U143/100),0))*100</f>
        <v>130700</v>
      </c>
      <c r="X143" s="49">
        <f>(T143-O143)/T143</f>
        <v>0.30000000000000004</v>
      </c>
      <c r="Y143" s="50"/>
      <c r="Z143" s="50"/>
      <c r="AA143" s="50"/>
    </row>
    <row r="144" spans="1:27" ht="14.4" customHeight="1">
      <c r="A144" s="37">
        <v>140</v>
      </c>
      <c r="B144" s="38"/>
      <c r="C144" s="41" t="s">
        <v>231</v>
      </c>
      <c r="D144" s="39" t="str">
        <f>REPLACE(C144,1,3, )</f>
        <v xml:space="preserve"> 757</v>
      </c>
      <c r="E144" s="40" t="s">
        <v>231</v>
      </c>
      <c r="F144" s="41">
        <f>IF(C144=E144,0,1)</f>
        <v>0</v>
      </c>
      <c r="G144" s="42" t="s">
        <v>20</v>
      </c>
      <c r="H144" s="42"/>
      <c r="I144" s="42" t="s">
        <v>58</v>
      </c>
      <c r="J144" s="43">
        <v>82000</v>
      </c>
      <c r="K144" s="44">
        <f>J144-M144</f>
        <v>8750</v>
      </c>
      <c r="L144" s="41" t="s">
        <v>22</v>
      </c>
      <c r="M144" s="45">
        <f>J144-N144</f>
        <v>73250</v>
      </c>
      <c r="N144" s="51">
        <f>5200+2000+600+200+250+500</f>
        <v>8750</v>
      </c>
      <c r="O144" s="80">
        <f>M144+N144</f>
        <v>82000</v>
      </c>
      <c r="P144" s="31"/>
      <c r="Q144" s="42" t="s">
        <v>86</v>
      </c>
      <c r="R144" s="46"/>
      <c r="S144" s="46">
        <f>R144+O144</f>
        <v>82000</v>
      </c>
      <c r="T144" s="46">
        <f>S144/0.7</f>
        <v>117142.85714285714</v>
      </c>
      <c r="U144" s="47">
        <f>T144/0.875</f>
        <v>133877.55102040817</v>
      </c>
      <c r="V144" s="48">
        <f>(U144-T144)/U144</f>
        <v>0.125</v>
      </c>
      <c r="W144" s="47">
        <f>(ROUNDUP((U144/100),0))*100</f>
        <v>133900</v>
      </c>
      <c r="X144" s="49">
        <f>(T144-O144)/T144</f>
        <v>0.3</v>
      </c>
      <c r="Y144" s="64">
        <v>115063</v>
      </c>
      <c r="Z144" s="65">
        <f>T144-Y144</f>
        <v>2079.8571428571449</v>
      </c>
      <c r="AA144" s="66">
        <f>Z144/Y144</f>
        <v>1.80758118844211E-2</v>
      </c>
    </row>
    <row r="145" spans="1:27" ht="14.4" customHeight="1">
      <c r="A145" s="37">
        <v>141</v>
      </c>
      <c r="B145" s="38"/>
      <c r="C145" s="41" t="s">
        <v>243</v>
      </c>
      <c r="D145" s="39" t="str">
        <f>REPLACE(C145,1,3, )</f>
        <v xml:space="preserve"> 352</v>
      </c>
      <c r="E145" s="40" t="s">
        <v>243</v>
      </c>
      <c r="F145" s="41">
        <f>IF(C145=E145,0,1)</f>
        <v>0</v>
      </c>
      <c r="G145" s="42" t="s">
        <v>37</v>
      </c>
      <c r="H145" s="42"/>
      <c r="I145" s="42" t="s">
        <v>62</v>
      </c>
      <c r="J145" s="43">
        <v>98000</v>
      </c>
      <c r="K145" s="44">
        <f>J145-M145</f>
        <v>8550</v>
      </c>
      <c r="L145" s="41" t="s">
        <v>22</v>
      </c>
      <c r="M145" s="45">
        <f>J145-N145</f>
        <v>89450</v>
      </c>
      <c r="N145" s="51">
        <f>2000+5500+600+200+250</f>
        <v>8550</v>
      </c>
      <c r="O145" s="80">
        <f>M145+N145</f>
        <v>98000</v>
      </c>
      <c r="P145" s="31"/>
      <c r="Q145" s="42" t="s">
        <v>77</v>
      </c>
      <c r="R145" s="46"/>
      <c r="S145" s="46">
        <f>R145+O145</f>
        <v>98000</v>
      </c>
      <c r="T145" s="46">
        <f>S145/0.7</f>
        <v>140000</v>
      </c>
      <c r="U145" s="47">
        <f>T145/0.875</f>
        <v>160000</v>
      </c>
      <c r="V145" s="48">
        <f>(U145-T145)/U145</f>
        <v>0.125</v>
      </c>
      <c r="W145" s="47">
        <f>(ROUNDUP((U145/100),0))*100</f>
        <v>160000</v>
      </c>
      <c r="X145" s="49">
        <f>(T145-O145)/T145</f>
        <v>0.3</v>
      </c>
      <c r="Y145" s="50"/>
      <c r="Z145" s="50"/>
      <c r="AA145" s="50"/>
    </row>
    <row r="146" spans="1:27" ht="14.4" customHeight="1">
      <c r="A146" s="37">
        <v>142</v>
      </c>
      <c r="B146" s="38"/>
      <c r="C146" s="41"/>
      <c r="D146" s="39"/>
      <c r="E146" s="40" t="s">
        <v>592</v>
      </c>
      <c r="F146" s="41"/>
      <c r="G146" s="42"/>
      <c r="H146" s="42"/>
      <c r="I146" s="42"/>
      <c r="J146" s="43"/>
      <c r="K146" s="44"/>
      <c r="L146" s="41"/>
      <c r="M146" s="45"/>
      <c r="N146" s="51"/>
      <c r="O146" s="80"/>
      <c r="P146" s="31"/>
      <c r="Q146" s="42"/>
      <c r="R146" s="46"/>
      <c r="S146" s="46"/>
      <c r="T146" s="46"/>
      <c r="U146" s="47"/>
      <c r="V146" s="48"/>
      <c r="W146" s="47"/>
      <c r="X146" s="49"/>
      <c r="Y146" s="50"/>
      <c r="Z146" s="50"/>
      <c r="AA146" s="50"/>
    </row>
    <row r="147" spans="1:27" ht="14.4" customHeight="1">
      <c r="A147" s="37">
        <v>143</v>
      </c>
      <c r="B147" s="38"/>
      <c r="C147" s="41" t="s">
        <v>272</v>
      </c>
      <c r="D147" s="39" t="str">
        <f>REPLACE(C147,1,3, )</f>
        <v xml:space="preserve"> 206</v>
      </c>
      <c r="E147" s="40" t="s">
        <v>272</v>
      </c>
      <c r="F147" s="41">
        <f>IF(C147=E147,0,1)</f>
        <v>0</v>
      </c>
      <c r="G147" s="41" t="s">
        <v>37</v>
      </c>
      <c r="H147" s="42"/>
      <c r="I147" s="42" t="s">
        <v>301</v>
      </c>
      <c r="J147" s="43">
        <v>123500</v>
      </c>
      <c r="K147" s="44">
        <f>J147-M147</f>
        <v>9550</v>
      </c>
      <c r="L147" s="41" t="s">
        <v>22</v>
      </c>
      <c r="M147" s="45">
        <f>J147-N147</f>
        <v>113950</v>
      </c>
      <c r="N147" s="45">
        <f>2000+5500+600+200+250+1000</f>
        <v>9550</v>
      </c>
      <c r="O147" s="80">
        <f>M147+N147</f>
        <v>123500</v>
      </c>
      <c r="P147" s="31"/>
      <c r="Q147" s="42" t="s">
        <v>88</v>
      </c>
      <c r="R147" s="57"/>
      <c r="S147" s="57">
        <f>R147+O147</f>
        <v>123500</v>
      </c>
      <c r="T147" s="57">
        <f>S147/0.7</f>
        <v>176428.57142857145</v>
      </c>
      <c r="U147" s="58">
        <f>T147/0.875</f>
        <v>201632.65306122453</v>
      </c>
      <c r="V147" s="59">
        <f>(U147-T147)/U147</f>
        <v>0.12500000000000006</v>
      </c>
      <c r="W147" s="58">
        <f>(ROUNDUP((U147/100),0))*100</f>
        <v>201700</v>
      </c>
      <c r="X147" s="60">
        <f>(T147-O147)/T147</f>
        <v>0.3000000000000001</v>
      </c>
      <c r="Y147" s="61"/>
      <c r="Z147" s="61"/>
      <c r="AA147" s="62"/>
    </row>
    <row r="148" spans="1:27" ht="14.4" customHeight="1">
      <c r="A148" s="37">
        <v>144</v>
      </c>
      <c r="B148" s="38"/>
      <c r="C148" s="41"/>
      <c r="D148" s="39"/>
      <c r="E148" s="40" t="s">
        <v>596</v>
      </c>
      <c r="F148" s="41"/>
      <c r="G148" s="41"/>
      <c r="H148" s="42"/>
      <c r="I148" s="42"/>
      <c r="J148" s="43"/>
      <c r="K148" s="44"/>
      <c r="L148" s="41"/>
      <c r="M148" s="45"/>
      <c r="N148" s="45"/>
      <c r="O148" s="80"/>
      <c r="P148" s="31"/>
      <c r="Q148" s="42"/>
      <c r="R148" s="57"/>
      <c r="S148" s="57"/>
      <c r="T148" s="57"/>
      <c r="U148" s="58"/>
      <c r="V148" s="59"/>
      <c r="W148" s="58"/>
      <c r="X148" s="60"/>
      <c r="Y148" s="61"/>
      <c r="Z148" s="61"/>
      <c r="AA148" s="62"/>
    </row>
    <row r="149" spans="1:27" ht="14.4" customHeight="1">
      <c r="A149" s="37">
        <v>145</v>
      </c>
      <c r="B149" s="38"/>
      <c r="C149" s="41" t="s">
        <v>242</v>
      </c>
      <c r="D149" s="39" t="str">
        <f>REPLACE(C149,1,3, )</f>
        <v xml:space="preserve"> 583</v>
      </c>
      <c r="E149" s="40" t="s">
        <v>242</v>
      </c>
      <c r="F149" s="41">
        <f>IF(C149=E149,0,1)</f>
        <v>0</v>
      </c>
      <c r="G149" s="42" t="s">
        <v>37</v>
      </c>
      <c r="H149" s="42"/>
      <c r="I149" s="42" t="s">
        <v>62</v>
      </c>
      <c r="J149" s="43">
        <v>86000</v>
      </c>
      <c r="K149" s="44">
        <f>J149-M149</f>
        <v>8550</v>
      </c>
      <c r="L149" s="41" t="s">
        <v>22</v>
      </c>
      <c r="M149" s="45">
        <f>J149-N149</f>
        <v>77450</v>
      </c>
      <c r="N149" s="51">
        <f>2000+5500+600+200+250</f>
        <v>8550</v>
      </c>
      <c r="O149" s="80">
        <f>M149+N149</f>
        <v>86000</v>
      </c>
      <c r="P149" s="31"/>
      <c r="Q149" s="42" t="s">
        <v>77</v>
      </c>
      <c r="R149" s="46"/>
      <c r="S149" s="46">
        <f>R149+O149</f>
        <v>86000</v>
      </c>
      <c r="T149" s="46">
        <f>S149/0.7</f>
        <v>122857.14285714287</v>
      </c>
      <c r="U149" s="47">
        <f>T149/0.875</f>
        <v>140408.16326530612</v>
      </c>
      <c r="V149" s="48">
        <f>(U149-T149)/U149</f>
        <v>0.12499999999999992</v>
      </c>
      <c r="W149" s="47">
        <f>(ROUNDUP((U149/100),0))*100</f>
        <v>140500</v>
      </c>
      <c r="X149" s="49">
        <f>(T149-O149)/T149</f>
        <v>0.30000000000000004</v>
      </c>
      <c r="Y149" s="50"/>
      <c r="Z149" s="50"/>
      <c r="AA149" s="52"/>
    </row>
    <row r="150" spans="1:27" ht="14.4" customHeight="1">
      <c r="A150" s="37">
        <v>146</v>
      </c>
      <c r="B150" s="38"/>
      <c r="C150" s="41"/>
      <c r="D150" s="39"/>
      <c r="E150" s="40" t="s">
        <v>600</v>
      </c>
      <c r="F150" s="41"/>
      <c r="G150" s="42"/>
      <c r="H150" s="42"/>
      <c r="I150" s="42"/>
      <c r="J150" s="43"/>
      <c r="K150" s="44"/>
      <c r="L150" s="41"/>
      <c r="M150" s="45"/>
      <c r="N150" s="51"/>
      <c r="O150" s="80"/>
      <c r="P150" s="31"/>
      <c r="Q150" s="42"/>
      <c r="R150" s="46"/>
      <c r="S150" s="46"/>
      <c r="T150" s="46"/>
      <c r="U150" s="47"/>
      <c r="V150" s="48"/>
      <c r="W150" s="47"/>
      <c r="X150" s="49"/>
      <c r="Y150" s="50"/>
      <c r="Z150" s="50"/>
      <c r="AA150" s="52"/>
    </row>
    <row r="151" spans="1:27" ht="14.4" customHeight="1">
      <c r="A151" s="37">
        <v>147</v>
      </c>
      <c r="B151" s="38"/>
      <c r="C151" s="41" t="s">
        <v>241</v>
      </c>
      <c r="D151" s="39" t="str">
        <f>REPLACE(C151,1,3, )</f>
        <v xml:space="preserve"> 523</v>
      </c>
      <c r="E151" s="40" t="s">
        <v>241</v>
      </c>
      <c r="F151" s="41">
        <f>IF(C151=E151,0,1)</f>
        <v>0</v>
      </c>
      <c r="G151" s="42" t="s">
        <v>37</v>
      </c>
      <c r="H151" s="42"/>
      <c r="I151" s="42" t="s">
        <v>62</v>
      </c>
      <c r="J151" s="43">
        <v>98000</v>
      </c>
      <c r="K151" s="44">
        <f>J151-M151</f>
        <v>8550</v>
      </c>
      <c r="L151" s="41" t="s">
        <v>22</v>
      </c>
      <c r="M151" s="45">
        <f>J151-N151</f>
        <v>89450</v>
      </c>
      <c r="N151" s="51">
        <f>2000+5500+600+200+250</f>
        <v>8550</v>
      </c>
      <c r="O151" s="80">
        <f>M151+N151</f>
        <v>98000</v>
      </c>
      <c r="P151" s="31"/>
      <c r="Q151" s="42" t="s">
        <v>77</v>
      </c>
      <c r="R151" s="46"/>
      <c r="S151" s="46">
        <f>R151+O151</f>
        <v>98000</v>
      </c>
      <c r="T151" s="46">
        <f>S151/0.7</f>
        <v>140000</v>
      </c>
      <c r="U151" s="47">
        <f>T151/0.875</f>
        <v>160000</v>
      </c>
      <c r="V151" s="48">
        <f>(U151-T151)/U151</f>
        <v>0.125</v>
      </c>
      <c r="W151" s="47">
        <f>(ROUNDUP((U151/100),0))*100</f>
        <v>160000</v>
      </c>
      <c r="X151" s="49">
        <f>(T151-O151)/T151</f>
        <v>0.3</v>
      </c>
      <c r="Y151" s="50"/>
      <c r="Z151" s="50"/>
      <c r="AA151" s="52"/>
    </row>
    <row r="152" spans="1:27" ht="14.4" customHeight="1">
      <c r="A152" s="37">
        <v>148</v>
      </c>
      <c r="B152" s="38"/>
      <c r="C152" s="41" t="s">
        <v>208</v>
      </c>
      <c r="D152" s="39" t="str">
        <f>REPLACE(C152,1,3, )</f>
        <v xml:space="preserve"> 688</v>
      </c>
      <c r="E152" s="40" t="s">
        <v>208</v>
      </c>
      <c r="F152" s="41">
        <f>IF(C152=E152,0,1)</f>
        <v>0</v>
      </c>
      <c r="G152" s="42" t="s">
        <v>37</v>
      </c>
      <c r="H152" s="42"/>
      <c r="I152" s="42" t="s">
        <v>67</v>
      </c>
      <c r="J152" s="43">
        <v>77000</v>
      </c>
      <c r="K152" s="44">
        <f>J152-M152</f>
        <v>8650</v>
      </c>
      <c r="L152" s="41" t="s">
        <v>22</v>
      </c>
      <c r="M152" s="45">
        <f>J152-N152</f>
        <v>68350</v>
      </c>
      <c r="N152" s="51">
        <f>2000+5100+600+200+250+500</f>
        <v>8650</v>
      </c>
      <c r="O152" s="80">
        <f>M152+N152</f>
        <v>77000</v>
      </c>
      <c r="P152" s="31"/>
      <c r="Q152" s="42" t="s">
        <v>91</v>
      </c>
      <c r="R152" s="46"/>
      <c r="S152" s="46">
        <f>R152+O152</f>
        <v>77000</v>
      </c>
      <c r="T152" s="46">
        <f>S152/0.7</f>
        <v>110000</v>
      </c>
      <c r="U152" s="47">
        <f>T152/0.875</f>
        <v>125714.28571428571</v>
      </c>
      <c r="V152" s="48">
        <f>(U152-T152)/U152</f>
        <v>0.12499999999999997</v>
      </c>
      <c r="W152" s="47">
        <f>(ROUNDUP((U152/100),0))*100</f>
        <v>125800</v>
      </c>
      <c r="X152" s="49">
        <f>(T152-O152)/T152</f>
        <v>0.3</v>
      </c>
      <c r="Y152" s="50"/>
      <c r="Z152" s="50"/>
      <c r="AA152" s="52"/>
    </row>
    <row r="153" spans="1:27" ht="14.4" customHeight="1">
      <c r="A153" s="37">
        <v>149</v>
      </c>
      <c r="B153" s="41"/>
      <c r="C153" s="81" t="s">
        <v>321</v>
      </c>
      <c r="D153" s="54" t="str">
        <f>REPLACE(C153,1,3, )</f>
        <v xml:space="preserve"> 696</v>
      </c>
      <c r="E153" s="40" t="s">
        <v>321</v>
      </c>
      <c r="F153" s="41">
        <f>IF(C153=E153,0,1)</f>
        <v>0</v>
      </c>
      <c r="G153" s="55" t="s">
        <v>20</v>
      </c>
      <c r="H153" s="55" t="s">
        <v>334</v>
      </c>
      <c r="I153" s="55" t="s">
        <v>327</v>
      </c>
      <c r="J153" s="56">
        <v>71500</v>
      </c>
      <c r="K153" s="44">
        <f>J153-M153</f>
        <v>7900</v>
      </c>
      <c r="L153" s="41" t="s">
        <v>22</v>
      </c>
      <c r="M153" s="45">
        <f>J153-N153</f>
        <v>63600</v>
      </c>
      <c r="N153" s="56">
        <f>2000+4850+600+200+250</f>
        <v>7900</v>
      </c>
      <c r="O153" s="80">
        <f>M153+N153</f>
        <v>71500</v>
      </c>
      <c r="P153" s="31"/>
      <c r="Q153" s="42" t="s">
        <v>339</v>
      </c>
      <c r="R153" s="57"/>
      <c r="S153" s="57"/>
      <c r="T153" s="57"/>
      <c r="U153" s="58"/>
      <c r="V153" s="59"/>
      <c r="W153" s="58"/>
      <c r="X153" s="60"/>
      <c r="Y153" s="61"/>
      <c r="Z153" s="61"/>
      <c r="AA153" s="62"/>
    </row>
    <row r="154" spans="1:27" ht="14.4" customHeight="1">
      <c r="A154" s="37">
        <v>150</v>
      </c>
      <c r="B154" s="38"/>
      <c r="C154" s="41" t="s">
        <v>209</v>
      </c>
      <c r="D154" s="39" t="str">
        <f>REPLACE(C154,1,3, )</f>
        <v xml:space="preserve"> 820</v>
      </c>
      <c r="E154" s="40" t="s">
        <v>209</v>
      </c>
      <c r="F154" s="41">
        <f>IF(C154=E154,0,1)</f>
        <v>0</v>
      </c>
      <c r="G154" s="42" t="s">
        <v>37</v>
      </c>
      <c r="H154" s="42"/>
      <c r="I154" s="42" t="s">
        <v>67</v>
      </c>
      <c r="J154" s="43">
        <v>68150</v>
      </c>
      <c r="K154" s="44">
        <f>J154-M154</f>
        <v>8150</v>
      </c>
      <c r="L154" s="41" t="s">
        <v>22</v>
      </c>
      <c r="M154" s="45">
        <f>J154-N154</f>
        <v>60000</v>
      </c>
      <c r="N154" s="51">
        <f>2000+5100+600+200+250</f>
        <v>8150</v>
      </c>
      <c r="O154" s="80">
        <f>M154+N154</f>
        <v>68150</v>
      </c>
      <c r="P154" s="31"/>
      <c r="Q154" s="42" t="s">
        <v>72</v>
      </c>
      <c r="R154" s="46"/>
      <c r="S154" s="46"/>
      <c r="T154" s="46"/>
      <c r="U154" s="47"/>
      <c r="V154" s="48"/>
      <c r="W154" s="47"/>
      <c r="X154" s="49"/>
      <c r="Y154" s="50"/>
      <c r="Z154" s="50"/>
      <c r="AA154" s="50"/>
    </row>
    <row r="155" spans="1:27" ht="14.4" customHeight="1">
      <c r="A155" s="37">
        <v>151</v>
      </c>
      <c r="B155" s="38"/>
      <c r="C155" s="41"/>
      <c r="D155" s="39"/>
      <c r="E155" s="40" t="s">
        <v>606</v>
      </c>
      <c r="F155" s="41"/>
      <c r="G155" s="42"/>
      <c r="H155" s="42"/>
      <c r="I155" s="42"/>
      <c r="J155" s="43"/>
      <c r="K155" s="44"/>
      <c r="L155" s="41"/>
      <c r="M155" s="45"/>
      <c r="N155" s="51"/>
      <c r="O155" s="80"/>
      <c r="P155" s="31"/>
      <c r="Q155" s="42"/>
      <c r="R155" s="46"/>
      <c r="S155" s="46"/>
      <c r="T155" s="46"/>
      <c r="U155" s="47"/>
      <c r="V155" s="48"/>
      <c r="W155" s="47"/>
      <c r="X155" s="49"/>
      <c r="Y155" s="50"/>
      <c r="Z155" s="50"/>
      <c r="AA155" s="50"/>
    </row>
    <row r="156" spans="1:27" ht="14.4" customHeight="1">
      <c r="A156" s="37">
        <v>152</v>
      </c>
      <c r="B156" s="38"/>
      <c r="C156" s="41"/>
      <c r="D156" s="39"/>
      <c r="E156" s="40" t="s">
        <v>609</v>
      </c>
      <c r="F156" s="41"/>
      <c r="G156" s="42"/>
      <c r="H156" s="42"/>
      <c r="I156" s="42"/>
      <c r="J156" s="43"/>
      <c r="K156" s="44"/>
      <c r="L156" s="41"/>
      <c r="M156" s="45"/>
      <c r="N156" s="51"/>
      <c r="O156" s="80"/>
      <c r="P156" s="31"/>
      <c r="Q156" s="42"/>
      <c r="R156" s="46"/>
      <c r="S156" s="46"/>
      <c r="T156" s="46"/>
      <c r="U156" s="47"/>
      <c r="V156" s="48"/>
      <c r="W156" s="47"/>
      <c r="X156" s="49"/>
      <c r="Y156" s="50"/>
      <c r="Z156" s="50"/>
      <c r="AA156" s="50"/>
    </row>
    <row r="157" spans="1:27" ht="14.4" customHeight="1">
      <c r="A157" s="37">
        <v>153</v>
      </c>
      <c r="B157" s="38"/>
      <c r="C157" s="41" t="s">
        <v>273</v>
      </c>
      <c r="D157" s="39" t="str">
        <f>REPLACE(C157,1,3, )</f>
        <v xml:space="preserve"> 843</v>
      </c>
      <c r="E157" s="40" t="s">
        <v>273</v>
      </c>
      <c r="F157" s="41">
        <f>IF(C157=E157,0,1)</f>
        <v>0</v>
      </c>
      <c r="G157" s="41" t="s">
        <v>37</v>
      </c>
      <c r="H157" s="42"/>
      <c r="I157" s="42" t="s">
        <v>301</v>
      </c>
      <c r="J157" s="43">
        <v>117500</v>
      </c>
      <c r="K157" s="44">
        <f>J157-M157</f>
        <v>9150</v>
      </c>
      <c r="L157" s="41" t="s">
        <v>22</v>
      </c>
      <c r="M157" s="45">
        <f>J157-N157</f>
        <v>108350</v>
      </c>
      <c r="N157" s="45">
        <f>2000+5100+600+200+250+1000</f>
        <v>9150</v>
      </c>
      <c r="O157" s="80">
        <f>M157+N157</f>
        <v>117500</v>
      </c>
      <c r="P157" s="31"/>
      <c r="Q157" s="42" t="s">
        <v>310</v>
      </c>
      <c r="R157" s="57"/>
      <c r="S157" s="57">
        <f>R157+O157</f>
        <v>117500</v>
      </c>
      <c r="T157" s="57">
        <f>S157/0.7</f>
        <v>167857.14285714287</v>
      </c>
      <c r="U157" s="58">
        <f>T157/0.875</f>
        <v>191836.73469387757</v>
      </c>
      <c r="V157" s="59">
        <f>(U157-T157)/U157</f>
        <v>0.12500000000000003</v>
      </c>
      <c r="W157" s="58">
        <f>(ROUNDUP((U157/100),0))*100</f>
        <v>191900</v>
      </c>
      <c r="X157" s="60">
        <f>(T157-O157)/T157</f>
        <v>0.30000000000000004</v>
      </c>
      <c r="Y157" s="61"/>
      <c r="Z157" s="61"/>
      <c r="AA157" s="62"/>
    </row>
    <row r="158" spans="1:27" ht="14.4" customHeight="1">
      <c r="A158" s="37">
        <v>154</v>
      </c>
      <c r="B158" s="38"/>
      <c r="C158" s="41"/>
      <c r="D158" s="39"/>
      <c r="E158" s="40" t="s">
        <v>613</v>
      </c>
      <c r="F158" s="41"/>
      <c r="G158" s="41"/>
      <c r="H158" s="42"/>
      <c r="I158" s="42"/>
      <c r="J158" s="43"/>
      <c r="K158" s="44"/>
      <c r="L158" s="41"/>
      <c r="M158" s="45"/>
      <c r="N158" s="45"/>
      <c r="O158" s="80"/>
      <c r="P158" s="31"/>
      <c r="Q158" s="42"/>
      <c r="R158" s="57"/>
      <c r="S158" s="57"/>
      <c r="T158" s="57"/>
      <c r="U158" s="58"/>
      <c r="V158" s="59"/>
      <c r="W158" s="58"/>
      <c r="X158" s="60"/>
      <c r="Y158" s="61"/>
      <c r="Z158" s="61"/>
      <c r="AA158" s="62"/>
    </row>
    <row r="159" spans="1:27" ht="14.4" customHeight="1">
      <c r="A159" s="37">
        <v>155</v>
      </c>
      <c r="B159" s="41"/>
      <c r="C159" s="81" t="s">
        <v>320</v>
      </c>
      <c r="D159" s="54" t="str">
        <f>REPLACE(C159,1,3, )</f>
        <v xml:space="preserve"> 983</v>
      </c>
      <c r="E159" s="40" t="s">
        <v>320</v>
      </c>
      <c r="F159" s="41">
        <f>IF(C159=E159,0,1)</f>
        <v>0</v>
      </c>
      <c r="G159" s="55" t="s">
        <v>37</v>
      </c>
      <c r="H159" s="55" t="s">
        <v>340</v>
      </c>
      <c r="I159" s="55" t="s">
        <v>327</v>
      </c>
      <c r="J159" s="56">
        <v>80000</v>
      </c>
      <c r="K159" s="44">
        <f>J159-M159</f>
        <v>9550</v>
      </c>
      <c r="L159" s="41" t="s">
        <v>22</v>
      </c>
      <c r="M159" s="45">
        <f>J159-N159</f>
        <v>70450</v>
      </c>
      <c r="N159" s="56">
        <f>2000+5500+600+200+250+1000</f>
        <v>9550</v>
      </c>
      <c r="O159" s="80">
        <f>M159+N159</f>
        <v>80000</v>
      </c>
      <c r="P159" s="31"/>
      <c r="Q159" s="42" t="s">
        <v>337</v>
      </c>
      <c r="R159" s="57"/>
      <c r="S159" s="57"/>
      <c r="T159" s="57"/>
      <c r="U159" s="58"/>
      <c r="V159" s="59"/>
      <c r="W159" s="58"/>
      <c r="X159" s="60"/>
      <c r="Y159" s="61"/>
      <c r="Z159" s="61"/>
      <c r="AA159" s="62"/>
    </row>
    <row r="160" spans="1:27" ht="14.4" customHeight="1">
      <c r="A160" s="37">
        <v>156</v>
      </c>
      <c r="B160" s="41"/>
      <c r="C160" s="81"/>
      <c r="D160" s="54"/>
      <c r="E160" s="40" t="s">
        <v>618</v>
      </c>
      <c r="F160" s="41"/>
      <c r="G160" s="55"/>
      <c r="H160" s="55"/>
      <c r="I160" s="55"/>
      <c r="J160" s="56"/>
      <c r="K160" s="44"/>
      <c r="L160" s="41"/>
      <c r="M160" s="45"/>
      <c r="N160" s="56"/>
      <c r="O160" s="80"/>
      <c r="P160" s="31"/>
      <c r="Q160" s="42"/>
      <c r="R160" s="57"/>
      <c r="S160" s="57"/>
      <c r="T160" s="57"/>
      <c r="U160" s="58"/>
      <c r="V160" s="59"/>
      <c r="W160" s="58"/>
      <c r="X160" s="60"/>
      <c r="Y160" s="61"/>
      <c r="Z160" s="61"/>
      <c r="AA160" s="62"/>
    </row>
    <row r="161" spans="1:27" ht="14.4" customHeight="1">
      <c r="A161" s="37">
        <v>157</v>
      </c>
      <c r="B161" s="41"/>
      <c r="C161" s="81"/>
      <c r="D161" s="54"/>
      <c r="E161" s="40" t="s">
        <v>621</v>
      </c>
      <c r="F161" s="41"/>
      <c r="G161" s="55"/>
      <c r="H161" s="55"/>
      <c r="I161" s="55"/>
      <c r="J161" s="56"/>
      <c r="K161" s="44"/>
      <c r="L161" s="41"/>
      <c r="M161" s="45"/>
      <c r="N161" s="56"/>
      <c r="O161" s="80"/>
      <c r="P161" s="31"/>
      <c r="Q161" s="42"/>
      <c r="R161" s="57"/>
      <c r="S161" s="57"/>
      <c r="T161" s="57"/>
      <c r="U161" s="58"/>
      <c r="V161" s="59"/>
      <c r="W161" s="58"/>
      <c r="X161" s="60"/>
      <c r="Y161" s="61"/>
      <c r="Z161" s="61"/>
      <c r="AA161" s="62"/>
    </row>
    <row r="162" spans="1:27" ht="14.4" customHeight="1">
      <c r="A162" s="37">
        <v>158</v>
      </c>
      <c r="B162" s="41"/>
      <c r="C162" s="81"/>
      <c r="D162" s="54"/>
      <c r="E162" s="40" t="s">
        <v>624</v>
      </c>
      <c r="F162" s="41"/>
      <c r="G162" s="55"/>
      <c r="H162" s="55"/>
      <c r="I162" s="55"/>
      <c r="J162" s="56"/>
      <c r="K162" s="44"/>
      <c r="L162" s="41"/>
      <c r="M162" s="45"/>
      <c r="N162" s="56"/>
      <c r="O162" s="80"/>
      <c r="P162" s="31"/>
      <c r="Q162" s="42"/>
      <c r="R162" s="57"/>
      <c r="S162" s="57"/>
      <c r="T162" s="57"/>
      <c r="U162" s="58"/>
      <c r="V162" s="59"/>
      <c r="W162" s="58"/>
      <c r="X162" s="60"/>
      <c r="Y162" s="61"/>
      <c r="Z162" s="61"/>
      <c r="AA162" s="62"/>
    </row>
    <row r="163" spans="1:27" ht="14.4" customHeight="1">
      <c r="A163" s="37">
        <v>159</v>
      </c>
      <c r="B163" s="38"/>
      <c r="C163" s="41" t="s">
        <v>141</v>
      </c>
      <c r="D163" s="39" t="str">
        <f>REPLACE(C163,1,3, )</f>
        <v xml:space="preserve"> 844</v>
      </c>
      <c r="E163" s="40" t="s">
        <v>141</v>
      </c>
      <c r="F163" s="41">
        <f>IF(C163=E163,0,1)</f>
        <v>0</v>
      </c>
      <c r="G163" s="42" t="s">
        <v>37</v>
      </c>
      <c r="H163" s="42"/>
      <c r="I163" s="42" t="s">
        <v>45</v>
      </c>
      <c r="J163" s="43">
        <v>73150</v>
      </c>
      <c r="K163" s="44">
        <f>J163-M163</f>
        <v>8150</v>
      </c>
      <c r="L163" s="41" t="s">
        <v>22</v>
      </c>
      <c r="M163" s="45">
        <f>J163-N163</f>
        <v>65000</v>
      </c>
      <c r="N163" s="45">
        <f>2000+5100+600+200+250</f>
        <v>8150</v>
      </c>
      <c r="O163" s="80">
        <f>M163+N163</f>
        <v>73150</v>
      </c>
      <c r="P163" s="31"/>
      <c r="Q163" s="42" t="s">
        <v>72</v>
      </c>
      <c r="R163" s="46"/>
      <c r="S163" s="46">
        <f>R163+O163</f>
        <v>73150</v>
      </c>
      <c r="T163" s="46">
        <f>S163/0.7</f>
        <v>104500</v>
      </c>
      <c r="U163" s="47">
        <f>T163/0.875</f>
        <v>119428.57142857143</v>
      </c>
      <c r="V163" s="48">
        <f>(U163-T163)/U163</f>
        <v>0.12500000000000006</v>
      </c>
      <c r="W163" s="47">
        <f>(ROUNDUP((U163/100),0))*100</f>
        <v>119500</v>
      </c>
      <c r="X163" s="49">
        <f>(T163-O163)/T163</f>
        <v>0.3</v>
      </c>
      <c r="Y163" s="50"/>
      <c r="Z163" s="50"/>
      <c r="AA163" s="50"/>
    </row>
    <row r="164" spans="1:27" ht="14.4" customHeight="1">
      <c r="A164" s="37">
        <v>160</v>
      </c>
      <c r="B164" s="38"/>
      <c r="C164" s="41"/>
      <c r="D164" s="39"/>
      <c r="E164" s="40" t="s">
        <v>627</v>
      </c>
      <c r="F164" s="41"/>
      <c r="G164" s="42"/>
      <c r="H164" s="42"/>
      <c r="I164" s="42"/>
      <c r="J164" s="43"/>
      <c r="K164" s="44"/>
      <c r="L164" s="41"/>
      <c r="M164" s="45"/>
      <c r="N164" s="45"/>
      <c r="O164" s="80"/>
      <c r="P164" s="31"/>
      <c r="Q164" s="42"/>
      <c r="R164" s="46"/>
      <c r="S164" s="46"/>
      <c r="T164" s="46"/>
      <c r="U164" s="47"/>
      <c r="V164" s="48"/>
      <c r="W164" s="47"/>
      <c r="X164" s="49"/>
      <c r="Y164" s="50"/>
      <c r="Z164" s="50"/>
      <c r="AA164" s="50"/>
    </row>
    <row r="165" spans="1:27" ht="14.4" customHeight="1">
      <c r="A165" s="37">
        <v>161</v>
      </c>
      <c r="B165" s="38"/>
      <c r="C165" s="41"/>
      <c r="D165" s="39"/>
      <c r="E165" s="40" t="s">
        <v>630</v>
      </c>
      <c r="F165" s="41"/>
      <c r="G165" s="42"/>
      <c r="H165" s="42"/>
      <c r="I165" s="42"/>
      <c r="J165" s="43"/>
      <c r="K165" s="44"/>
      <c r="L165" s="41"/>
      <c r="M165" s="45"/>
      <c r="N165" s="45"/>
      <c r="O165" s="80"/>
      <c r="P165" s="31"/>
      <c r="Q165" s="42"/>
      <c r="R165" s="46"/>
      <c r="S165" s="46"/>
      <c r="T165" s="46"/>
      <c r="U165" s="47"/>
      <c r="V165" s="48"/>
      <c r="W165" s="47"/>
      <c r="X165" s="49"/>
      <c r="Y165" s="50"/>
      <c r="Z165" s="50"/>
      <c r="AA165" s="50"/>
    </row>
    <row r="166" spans="1:27" ht="14.4" customHeight="1">
      <c r="A166" s="37">
        <v>162</v>
      </c>
      <c r="B166" s="38"/>
      <c r="C166" s="41" t="s">
        <v>233</v>
      </c>
      <c r="D166" s="39" t="str">
        <f>REPLACE(C166,1,3, )</f>
        <v>231</v>
      </c>
      <c r="E166" s="40" t="s">
        <v>633</v>
      </c>
      <c r="F166" s="41">
        <f>IF(C166=E166,0,1)</f>
        <v>1</v>
      </c>
      <c r="G166" s="42" t="s">
        <v>37</v>
      </c>
      <c r="H166" s="42"/>
      <c r="I166" s="42" t="s">
        <v>58</v>
      </c>
      <c r="J166" s="43">
        <v>80000</v>
      </c>
      <c r="K166" s="44">
        <f>J166-M166</f>
        <v>9250</v>
      </c>
      <c r="L166" s="41" t="s">
        <v>22</v>
      </c>
      <c r="M166" s="45">
        <f>J166-N166</f>
        <v>70750</v>
      </c>
      <c r="N166" s="51">
        <f>2000+5200+600+200+250+1000</f>
        <v>9250</v>
      </c>
      <c r="O166" s="80">
        <f>M166+N166</f>
        <v>80000</v>
      </c>
      <c r="P166" s="31"/>
      <c r="Q166" s="42" t="s">
        <v>87</v>
      </c>
      <c r="R166" s="46"/>
      <c r="S166" s="46">
        <f>R166+O166</f>
        <v>80000</v>
      </c>
      <c r="T166" s="46">
        <f>S166/0.7</f>
        <v>114285.71428571429</v>
      </c>
      <c r="U166" s="47">
        <f>T166/0.875</f>
        <v>130612.24489795919</v>
      </c>
      <c r="V166" s="48">
        <f>(U166-T166)/U166</f>
        <v>0.12499999999999999</v>
      </c>
      <c r="W166" s="47">
        <f>(ROUNDUP((U166/100),0))*100</f>
        <v>130700</v>
      </c>
      <c r="X166" s="49">
        <f>(T166-O166)/T166</f>
        <v>0.30000000000000004</v>
      </c>
      <c r="Y166" s="50"/>
      <c r="Z166" s="50"/>
      <c r="AA166" s="52"/>
    </row>
    <row r="167" spans="1:27" ht="14.4" customHeight="1">
      <c r="A167" s="37">
        <v>163</v>
      </c>
      <c r="B167" s="38"/>
      <c r="C167" s="41"/>
      <c r="D167" s="39"/>
      <c r="E167" s="40" t="s">
        <v>635</v>
      </c>
      <c r="F167" s="41"/>
      <c r="G167" s="42"/>
      <c r="H167" s="42"/>
      <c r="I167" s="42"/>
      <c r="J167" s="43"/>
      <c r="K167" s="44"/>
      <c r="L167" s="41"/>
      <c r="M167" s="45"/>
      <c r="N167" s="51"/>
      <c r="O167" s="80"/>
      <c r="P167" s="31"/>
      <c r="Q167" s="42"/>
      <c r="R167" s="46"/>
      <c r="S167" s="46"/>
      <c r="T167" s="46"/>
      <c r="U167" s="47"/>
      <c r="V167" s="48"/>
      <c r="W167" s="47"/>
      <c r="X167" s="49"/>
      <c r="Y167" s="50"/>
      <c r="Z167" s="50"/>
      <c r="AA167" s="52"/>
    </row>
    <row r="168" spans="1:27" ht="14.4" customHeight="1">
      <c r="A168" s="37">
        <v>164</v>
      </c>
      <c r="B168" s="38"/>
      <c r="C168" s="41"/>
      <c r="D168" s="39"/>
      <c r="E168" s="40" t="s">
        <v>638</v>
      </c>
      <c r="F168" s="41"/>
      <c r="G168" s="42"/>
      <c r="H168" s="42"/>
      <c r="I168" s="42"/>
      <c r="J168" s="43"/>
      <c r="K168" s="44"/>
      <c r="L168" s="41"/>
      <c r="M168" s="45"/>
      <c r="N168" s="51"/>
      <c r="O168" s="80"/>
      <c r="P168" s="31"/>
      <c r="Q168" s="42"/>
      <c r="R168" s="46"/>
      <c r="S168" s="46"/>
      <c r="T168" s="46"/>
      <c r="U168" s="47"/>
      <c r="V168" s="48"/>
      <c r="W168" s="47"/>
      <c r="X168" s="49"/>
      <c r="Y168" s="50"/>
      <c r="Z168" s="50"/>
      <c r="AA168" s="52"/>
    </row>
    <row r="169" spans="1:27" ht="14.4" customHeight="1">
      <c r="A169" s="37">
        <v>165</v>
      </c>
      <c r="B169" s="38"/>
      <c r="C169" s="41" t="s">
        <v>222</v>
      </c>
      <c r="D169" s="39" t="str">
        <f>REPLACE(C169,1,3, )</f>
        <v xml:space="preserve"> 499</v>
      </c>
      <c r="E169" s="40" t="s">
        <v>222</v>
      </c>
      <c r="F169" s="41">
        <f>IF(C169=E169,0,1)</f>
        <v>0</v>
      </c>
      <c r="G169" s="42" t="s">
        <v>37</v>
      </c>
      <c r="H169" s="42"/>
      <c r="I169" s="42" t="s">
        <v>65</v>
      </c>
      <c r="J169" s="43">
        <v>76000</v>
      </c>
      <c r="K169" s="44">
        <f>J169-M169</f>
        <v>8150</v>
      </c>
      <c r="L169" s="41" t="s">
        <v>22</v>
      </c>
      <c r="M169" s="45">
        <f>J169-N169</f>
        <v>67850</v>
      </c>
      <c r="N169" s="51">
        <f>2000+5100+600+200+250</f>
        <v>8150</v>
      </c>
      <c r="O169" s="80">
        <f>M169+N169</f>
        <v>76000</v>
      </c>
      <c r="P169" s="31"/>
      <c r="Q169" s="42" t="s">
        <v>72</v>
      </c>
      <c r="R169" s="46"/>
      <c r="S169" s="46">
        <f>R169+O169</f>
        <v>76000</v>
      </c>
      <c r="T169" s="46">
        <f>S169/0.7</f>
        <v>108571.42857142858</v>
      </c>
      <c r="U169" s="47">
        <f>T169/0.875</f>
        <v>124081.63265306123</v>
      </c>
      <c r="V169" s="48">
        <f>(U169-T169)/U169</f>
        <v>0.12499999999999996</v>
      </c>
      <c r="W169" s="47">
        <f>(ROUNDUP((U169/100),0))*100</f>
        <v>124100</v>
      </c>
      <c r="X169" s="49">
        <f>(T169-O169)/T169</f>
        <v>0.30000000000000004</v>
      </c>
      <c r="Y169" s="50"/>
      <c r="Z169" s="50"/>
      <c r="AA169" s="52"/>
    </row>
    <row r="170" spans="1:27" ht="14.4" customHeight="1">
      <c r="A170" s="37">
        <v>166</v>
      </c>
      <c r="B170" s="38"/>
      <c r="C170" s="41"/>
      <c r="D170" s="39"/>
      <c r="E170" s="40" t="s">
        <v>641</v>
      </c>
      <c r="F170" s="41"/>
      <c r="G170" s="42"/>
      <c r="H170" s="42"/>
      <c r="I170" s="42"/>
      <c r="J170" s="43"/>
      <c r="K170" s="44"/>
      <c r="L170" s="41"/>
      <c r="M170" s="45"/>
      <c r="N170" s="51"/>
      <c r="O170" s="80"/>
      <c r="P170" s="31"/>
      <c r="Q170" s="42"/>
      <c r="R170" s="46"/>
      <c r="S170" s="46"/>
      <c r="T170" s="46"/>
      <c r="U170" s="47"/>
      <c r="V170" s="48"/>
      <c r="W170" s="47"/>
      <c r="X170" s="49"/>
      <c r="Y170" s="50"/>
      <c r="Z170" s="50"/>
      <c r="AA170" s="52"/>
    </row>
    <row r="171" spans="1:27" ht="14.4" customHeight="1">
      <c r="A171" s="37">
        <v>167</v>
      </c>
      <c r="B171" s="38"/>
      <c r="C171" s="41" t="s">
        <v>223</v>
      </c>
      <c r="D171" s="39" t="str">
        <f>REPLACE(C171,1,3, )</f>
        <v xml:space="preserve"> 335</v>
      </c>
      <c r="E171" s="40" t="s">
        <v>223</v>
      </c>
      <c r="F171" s="41">
        <f>IF(C171=E171,0,1)</f>
        <v>0</v>
      </c>
      <c r="G171" s="42" t="s">
        <v>37</v>
      </c>
      <c r="H171" s="42"/>
      <c r="I171" s="42" t="s">
        <v>65</v>
      </c>
      <c r="J171" s="43">
        <v>76000</v>
      </c>
      <c r="K171" s="44">
        <f>J171-M171</f>
        <v>8150</v>
      </c>
      <c r="L171" s="41" t="s">
        <v>22</v>
      </c>
      <c r="M171" s="45">
        <f>J171-N171</f>
        <v>67850</v>
      </c>
      <c r="N171" s="51">
        <f>2000+5100+600+200+250</f>
        <v>8150</v>
      </c>
      <c r="O171" s="80">
        <f>M171+N171</f>
        <v>76000</v>
      </c>
      <c r="P171" s="31"/>
      <c r="Q171" s="42" t="s">
        <v>72</v>
      </c>
      <c r="R171" s="46"/>
      <c r="S171" s="46">
        <f>R171+O171</f>
        <v>76000</v>
      </c>
      <c r="T171" s="46">
        <f>S171/0.7</f>
        <v>108571.42857142858</v>
      </c>
      <c r="U171" s="47">
        <f>T171/0.875</f>
        <v>124081.63265306123</v>
      </c>
      <c r="V171" s="48">
        <f>(U171-T171)/U171</f>
        <v>0.12499999999999996</v>
      </c>
      <c r="W171" s="47">
        <f>(ROUNDUP((U171/100),0))*100</f>
        <v>124100</v>
      </c>
      <c r="X171" s="49">
        <f>(T171-O171)/T171</f>
        <v>0.30000000000000004</v>
      </c>
      <c r="Y171" s="50"/>
      <c r="Z171" s="50"/>
      <c r="AA171" s="52"/>
    </row>
    <row r="172" spans="1:27" ht="14.4" customHeight="1">
      <c r="A172" s="37">
        <v>168</v>
      </c>
      <c r="B172" s="38"/>
      <c r="C172" s="41" t="s">
        <v>284</v>
      </c>
      <c r="D172" s="39" t="str">
        <f>REPLACE(C172,1,3, )</f>
        <v xml:space="preserve"> 795</v>
      </c>
      <c r="E172" s="40" t="s">
        <v>284</v>
      </c>
      <c r="F172" s="41">
        <f>IF(C172=E172,0,1)</f>
        <v>0</v>
      </c>
      <c r="G172" s="42" t="s">
        <v>20</v>
      </c>
      <c r="H172" s="42"/>
      <c r="I172" s="42" t="s">
        <v>305</v>
      </c>
      <c r="J172" s="43">
        <v>76000</v>
      </c>
      <c r="K172" s="44">
        <f>J172-M172</f>
        <v>8150</v>
      </c>
      <c r="L172" s="41" t="s">
        <v>22</v>
      </c>
      <c r="M172" s="45">
        <f>J172-N172</f>
        <v>67850</v>
      </c>
      <c r="N172" s="45">
        <v>8150</v>
      </c>
      <c r="O172" s="80">
        <f>M172+N172</f>
        <v>76000</v>
      </c>
      <c r="P172" s="31"/>
      <c r="Q172" s="42" t="s">
        <v>72</v>
      </c>
      <c r="R172" s="57"/>
      <c r="S172" s="57">
        <f>R172+O172</f>
        <v>76000</v>
      </c>
      <c r="T172" s="57">
        <f>S172/0.7</f>
        <v>108571.42857142858</v>
      </c>
      <c r="U172" s="58">
        <f>T172/0.875</f>
        <v>124081.63265306123</v>
      </c>
      <c r="V172" s="59">
        <f>(U172-T172)/U172</f>
        <v>0.12499999999999996</v>
      </c>
      <c r="W172" s="58">
        <f>(ROUNDUP((U172/100),0))*100</f>
        <v>124100</v>
      </c>
      <c r="X172" s="60">
        <f>(T172-O172)/T172</f>
        <v>0.30000000000000004</v>
      </c>
      <c r="Y172" s="61"/>
      <c r="Z172" s="61"/>
      <c r="AA172" s="62"/>
    </row>
    <row r="173" spans="1:27" ht="14.4" customHeight="1">
      <c r="A173" s="37">
        <v>169</v>
      </c>
      <c r="B173" s="38"/>
      <c r="C173" s="41"/>
      <c r="D173" s="39"/>
      <c r="E173" s="40" t="s">
        <v>646</v>
      </c>
      <c r="F173" s="41"/>
      <c r="G173" s="42"/>
      <c r="H173" s="42"/>
      <c r="I173" s="42"/>
      <c r="J173" s="43"/>
      <c r="K173" s="44"/>
      <c r="L173" s="41"/>
      <c r="M173" s="45"/>
      <c r="N173" s="45"/>
      <c r="O173" s="80"/>
      <c r="P173" s="31"/>
      <c r="Q173" s="42"/>
      <c r="R173" s="57"/>
      <c r="S173" s="57"/>
      <c r="T173" s="57"/>
      <c r="U173" s="58"/>
      <c r="V173" s="59"/>
      <c r="W173" s="58"/>
      <c r="X173" s="60"/>
      <c r="Y173" s="61"/>
      <c r="Z173" s="61"/>
      <c r="AA173" s="62"/>
    </row>
    <row r="174" spans="1:27" ht="14.4" customHeight="1">
      <c r="A174" s="37">
        <v>170</v>
      </c>
      <c r="B174" s="38"/>
      <c r="C174" s="41"/>
      <c r="D174" s="39"/>
      <c r="E174" s="40" t="s">
        <v>649</v>
      </c>
      <c r="F174" s="41"/>
      <c r="G174" s="42"/>
      <c r="H174" s="42"/>
      <c r="I174" s="42"/>
      <c r="J174" s="43"/>
      <c r="K174" s="44"/>
      <c r="L174" s="41"/>
      <c r="M174" s="45"/>
      <c r="N174" s="45"/>
      <c r="O174" s="80"/>
      <c r="P174" s="31"/>
      <c r="Q174" s="42"/>
      <c r="R174" s="57"/>
      <c r="S174" s="57"/>
      <c r="T174" s="57"/>
      <c r="U174" s="58"/>
      <c r="V174" s="59"/>
      <c r="W174" s="58"/>
      <c r="X174" s="60"/>
      <c r="Y174" s="61"/>
      <c r="Z174" s="61"/>
      <c r="AA174" s="62"/>
    </row>
    <row r="175" spans="1:27" ht="14.4" customHeight="1">
      <c r="A175" s="37">
        <v>171</v>
      </c>
      <c r="B175" s="38"/>
      <c r="C175" s="41" t="s">
        <v>192</v>
      </c>
      <c r="D175" s="39" t="str">
        <f>REPLACE(C175,1,3, )</f>
        <v xml:space="preserve"> 798</v>
      </c>
      <c r="E175" s="40" t="s">
        <v>192</v>
      </c>
      <c r="F175" s="41">
        <f>IF(C175=E175,0,1)</f>
        <v>0</v>
      </c>
      <c r="G175" s="42" t="s">
        <v>37</v>
      </c>
      <c r="H175" s="42"/>
      <c r="I175" s="42" t="s">
        <v>66</v>
      </c>
      <c r="J175" s="43">
        <v>62500</v>
      </c>
      <c r="K175" s="44">
        <f>J175-M175</f>
        <v>7900</v>
      </c>
      <c r="L175" s="41" t="s">
        <v>22</v>
      </c>
      <c r="M175" s="45">
        <f>J175-N175</f>
        <v>54600</v>
      </c>
      <c r="N175" s="51">
        <f>2000+4850+600+200+250</f>
        <v>7900</v>
      </c>
      <c r="O175" s="80">
        <f>M175+N175</f>
        <v>62500</v>
      </c>
      <c r="P175" s="31"/>
      <c r="Q175" s="42" t="s">
        <v>73</v>
      </c>
      <c r="R175" s="46"/>
      <c r="S175" s="46">
        <f>R175+O175</f>
        <v>62500</v>
      </c>
      <c r="T175" s="46">
        <f>S175/0.7</f>
        <v>89285.71428571429</v>
      </c>
      <c r="U175" s="47">
        <f>T175/0.875</f>
        <v>102040.81632653062</v>
      </c>
      <c r="V175" s="48">
        <f>(U175-T175)/U175</f>
        <v>0.12500000000000003</v>
      </c>
      <c r="W175" s="47">
        <f>(ROUNDUP((U175/100),0))*100</f>
        <v>102100</v>
      </c>
      <c r="X175" s="49">
        <f>(T175-O175)/T175</f>
        <v>0.30000000000000004</v>
      </c>
      <c r="Y175" s="50"/>
      <c r="Z175" s="50"/>
      <c r="AA175" s="52"/>
    </row>
    <row r="176" spans="1:27" ht="14.4" customHeight="1">
      <c r="A176" s="37">
        <v>172</v>
      </c>
      <c r="B176" s="38"/>
      <c r="C176" s="41"/>
      <c r="D176" s="39"/>
      <c r="E176" s="40" t="s">
        <v>653</v>
      </c>
      <c r="F176" s="41"/>
      <c r="G176" s="42"/>
      <c r="H176" s="42"/>
      <c r="I176" s="42"/>
      <c r="J176" s="43"/>
      <c r="K176" s="44"/>
      <c r="L176" s="41"/>
      <c r="M176" s="45"/>
      <c r="N176" s="51"/>
      <c r="O176" s="80"/>
      <c r="P176" s="31"/>
      <c r="Q176" s="42"/>
      <c r="R176" s="46"/>
      <c r="S176" s="46"/>
      <c r="T176" s="46"/>
      <c r="U176" s="47"/>
      <c r="V176" s="48"/>
      <c r="W176" s="47"/>
      <c r="X176" s="49"/>
      <c r="Y176" s="50"/>
      <c r="Z176" s="50"/>
      <c r="AA176" s="52"/>
    </row>
    <row r="177" spans="1:27" ht="14.4" customHeight="1">
      <c r="A177" s="37">
        <v>173</v>
      </c>
      <c r="B177" s="38"/>
      <c r="C177" s="41"/>
      <c r="D177" s="39"/>
      <c r="E177" s="40" t="s">
        <v>655</v>
      </c>
      <c r="F177" s="41"/>
      <c r="G177" s="42"/>
      <c r="H177" s="42"/>
      <c r="I177" s="42"/>
      <c r="J177" s="43"/>
      <c r="K177" s="44"/>
      <c r="L177" s="41"/>
      <c r="M177" s="45"/>
      <c r="N177" s="51"/>
      <c r="O177" s="80"/>
      <c r="P177" s="31"/>
      <c r="Q177" s="42"/>
      <c r="R177" s="46"/>
      <c r="S177" s="46"/>
      <c r="T177" s="46"/>
      <c r="U177" s="47"/>
      <c r="V177" s="48"/>
      <c r="W177" s="47"/>
      <c r="X177" s="49"/>
      <c r="Y177" s="50"/>
      <c r="Z177" s="50"/>
      <c r="AA177" s="52"/>
    </row>
    <row r="178" spans="1:27" ht="14.4" customHeight="1">
      <c r="A178" s="37">
        <v>174</v>
      </c>
      <c r="B178" s="38"/>
      <c r="C178" s="41"/>
      <c r="D178" s="39"/>
      <c r="E178" s="40" t="s">
        <v>658</v>
      </c>
      <c r="F178" s="41"/>
      <c r="G178" s="42"/>
      <c r="H178" s="42"/>
      <c r="I178" s="42"/>
      <c r="J178" s="43"/>
      <c r="K178" s="44"/>
      <c r="L178" s="41"/>
      <c r="M178" s="45"/>
      <c r="N178" s="51"/>
      <c r="O178" s="80"/>
      <c r="P178" s="31"/>
      <c r="Q178" s="42"/>
      <c r="R178" s="46"/>
      <c r="S178" s="46"/>
      <c r="T178" s="46"/>
      <c r="U178" s="47"/>
      <c r="V178" s="48"/>
      <c r="W178" s="47"/>
      <c r="X178" s="49"/>
      <c r="Y178" s="50"/>
      <c r="Z178" s="50"/>
      <c r="AA178" s="52"/>
    </row>
    <row r="179" spans="1:27" ht="14.4" customHeight="1">
      <c r="A179" s="37">
        <v>175</v>
      </c>
      <c r="B179" s="38"/>
      <c r="C179" s="41" t="s">
        <v>258</v>
      </c>
      <c r="D179" s="39" t="str">
        <f>REPLACE(C179,1,3, )</f>
        <v xml:space="preserve"> 455</v>
      </c>
      <c r="E179" s="40" t="s">
        <v>258</v>
      </c>
      <c r="F179" s="41">
        <f>IF(C179=E179,0,1)</f>
        <v>0</v>
      </c>
      <c r="G179" s="42" t="s">
        <v>37</v>
      </c>
      <c r="H179" s="42"/>
      <c r="I179" s="42" t="s">
        <v>51</v>
      </c>
      <c r="J179" s="43">
        <v>71000</v>
      </c>
      <c r="K179" s="44">
        <f>J179-M179</f>
        <v>7900</v>
      </c>
      <c r="L179" s="41" t="s">
        <v>22</v>
      </c>
      <c r="M179" s="45">
        <f>J179-N179</f>
        <v>63100</v>
      </c>
      <c r="N179" s="45">
        <f>2000+4850+600+200+250</f>
        <v>7900</v>
      </c>
      <c r="O179" s="80">
        <f>M179+N179</f>
        <v>71000</v>
      </c>
      <c r="P179" s="31"/>
      <c r="Q179" s="42" t="s">
        <v>73</v>
      </c>
      <c r="R179" s="46"/>
      <c r="S179" s="46">
        <f>R179+O179</f>
        <v>71000</v>
      </c>
      <c r="T179" s="46">
        <f>S179/0.7</f>
        <v>101428.57142857143</v>
      </c>
      <c r="U179" s="47">
        <f>T179/0.875</f>
        <v>115918.36734693879</v>
      </c>
      <c r="V179" s="48">
        <f>(U179-T179)/U179</f>
        <v>0.12500000000000003</v>
      </c>
      <c r="W179" s="47">
        <f>(ROUNDUP((U179/100),0))*100</f>
        <v>116000</v>
      </c>
      <c r="X179" s="49">
        <f>(T179-O179)/T179</f>
        <v>0.30000000000000004</v>
      </c>
      <c r="Y179" s="50"/>
      <c r="Z179" s="50"/>
      <c r="AA179" s="52"/>
    </row>
    <row r="180" spans="1:27" ht="14.4" customHeight="1">
      <c r="A180" s="63">
        <v>176</v>
      </c>
      <c r="B180" s="38"/>
      <c r="C180" s="41" t="s">
        <v>271</v>
      </c>
      <c r="D180" s="39" t="str">
        <f>REPLACE(C180,1,3, )</f>
        <v xml:space="preserve"> 570</v>
      </c>
      <c r="E180" s="40" t="s">
        <v>271</v>
      </c>
      <c r="F180" s="41">
        <f>IF(C180=E180,0,1)</f>
        <v>0</v>
      </c>
      <c r="G180" s="42" t="s">
        <v>37</v>
      </c>
      <c r="H180" s="42"/>
      <c r="I180" s="42" t="s">
        <v>300</v>
      </c>
      <c r="J180" s="43">
        <v>70000</v>
      </c>
      <c r="K180" s="44">
        <f>J180-M180</f>
        <v>7900</v>
      </c>
      <c r="L180" s="41" t="s">
        <v>22</v>
      </c>
      <c r="M180" s="45">
        <f>J180-N180</f>
        <v>62100</v>
      </c>
      <c r="N180" s="45">
        <f>2000+4850+600+200+250</f>
        <v>7900</v>
      </c>
      <c r="O180" s="80">
        <f>M180+N180</f>
        <v>70000</v>
      </c>
      <c r="P180" s="31"/>
      <c r="Q180" s="42" t="s">
        <v>73</v>
      </c>
      <c r="R180" s="57"/>
      <c r="S180" s="57">
        <f>R180+O180</f>
        <v>70000</v>
      </c>
      <c r="T180" s="57">
        <f>S180/0.7</f>
        <v>100000</v>
      </c>
      <c r="U180" s="58">
        <f>T180/0.875</f>
        <v>114285.71428571429</v>
      </c>
      <c r="V180" s="59">
        <f>(U180-T180)/U180</f>
        <v>0.12500000000000003</v>
      </c>
      <c r="W180" s="58">
        <f>(ROUNDUP((U180/100),0))*100</f>
        <v>114300</v>
      </c>
      <c r="X180" s="60">
        <f>(T180-O180)/T180</f>
        <v>0.3</v>
      </c>
      <c r="Y180" s="61"/>
      <c r="Z180" s="61"/>
      <c r="AA180" s="62"/>
    </row>
    <row r="181" spans="1:27" ht="14.4" customHeight="1">
      <c r="A181" s="37">
        <v>177</v>
      </c>
      <c r="B181" s="38"/>
      <c r="C181" s="41" t="s">
        <v>179</v>
      </c>
      <c r="D181" s="39" t="str">
        <f>REPLACE(C181,1,3, )</f>
        <v xml:space="preserve"> 152</v>
      </c>
      <c r="E181" s="40" t="s">
        <v>179</v>
      </c>
      <c r="F181" s="41">
        <f>IF(C181=E181,0,1)</f>
        <v>0</v>
      </c>
      <c r="G181" s="42" t="s">
        <v>37</v>
      </c>
      <c r="H181" s="42"/>
      <c r="I181" s="42" t="s">
        <v>51</v>
      </c>
      <c r="J181" s="43">
        <v>74000</v>
      </c>
      <c r="K181" s="44">
        <f>J181-M181</f>
        <v>7900</v>
      </c>
      <c r="L181" s="41" t="s">
        <v>22</v>
      </c>
      <c r="M181" s="45">
        <f>J181-N181</f>
        <v>66100</v>
      </c>
      <c r="N181" s="45">
        <f>2000+4850+600+200+250</f>
        <v>7900</v>
      </c>
      <c r="O181" s="80">
        <f>M181+N181</f>
        <v>74000</v>
      </c>
      <c r="P181" s="31"/>
      <c r="Q181" s="42" t="s">
        <v>73</v>
      </c>
      <c r="R181" s="46"/>
      <c r="S181" s="46">
        <f>R181+O181</f>
        <v>74000</v>
      </c>
      <c r="T181" s="46">
        <f>S181/0.7</f>
        <v>105714.28571428572</v>
      </c>
      <c r="U181" s="47">
        <f>T181/0.875</f>
        <v>120816.32653061226</v>
      </c>
      <c r="V181" s="48">
        <f>(U181-T181)/U181</f>
        <v>0.12500000000000006</v>
      </c>
      <c r="W181" s="47">
        <f>(ROUNDUP((U181/100),0))*100</f>
        <v>120900</v>
      </c>
      <c r="X181" s="49">
        <f>(T181-O181)/T181</f>
        <v>0.30000000000000004</v>
      </c>
      <c r="Y181" s="50"/>
      <c r="Z181" s="50"/>
      <c r="AA181" s="50"/>
    </row>
    <row r="182" spans="1:27" ht="14.4" customHeight="1">
      <c r="A182" s="63">
        <v>178</v>
      </c>
      <c r="B182" s="38"/>
      <c r="C182" s="41" t="s">
        <v>270</v>
      </c>
      <c r="D182" s="39" t="str">
        <f>REPLACE(C182,1,3, )</f>
        <v xml:space="preserve"> 790</v>
      </c>
      <c r="E182" s="40" t="s">
        <v>270</v>
      </c>
      <c r="F182" s="41">
        <f>IF(C182=E182,0,1)</f>
        <v>0</v>
      </c>
      <c r="G182" s="42" t="s">
        <v>20</v>
      </c>
      <c r="H182" s="42"/>
      <c r="I182" s="42" t="s">
        <v>300</v>
      </c>
      <c r="J182" s="43">
        <v>77500</v>
      </c>
      <c r="K182" s="44">
        <f>J182-M182</f>
        <v>7900</v>
      </c>
      <c r="L182" s="41" t="s">
        <v>22</v>
      </c>
      <c r="M182" s="45">
        <f>J182-N182</f>
        <v>69600</v>
      </c>
      <c r="N182" s="45">
        <f>2000+4850+600+200+250</f>
        <v>7900</v>
      </c>
      <c r="O182" s="80">
        <f>M182+N182</f>
        <v>77500</v>
      </c>
      <c r="P182" s="31"/>
      <c r="Q182" s="42" t="s">
        <v>73</v>
      </c>
      <c r="R182" s="57"/>
      <c r="S182" s="57">
        <f>R182+O182</f>
        <v>77500</v>
      </c>
      <c r="T182" s="57">
        <f>S182/0.7</f>
        <v>110714.28571428572</v>
      </c>
      <c r="U182" s="58">
        <f>T182/0.875</f>
        <v>126530.61224489797</v>
      </c>
      <c r="V182" s="59">
        <f>(U182-T182)/U182</f>
        <v>0.12500000000000003</v>
      </c>
      <c r="W182" s="58">
        <f>(ROUNDUP((U182/100),0))*100</f>
        <v>126600</v>
      </c>
      <c r="X182" s="60">
        <f>(T182-O182)/T182</f>
        <v>0.30000000000000004</v>
      </c>
      <c r="Y182" s="61"/>
      <c r="Z182" s="61"/>
      <c r="AA182" s="62"/>
    </row>
    <row r="183" spans="1:27" ht="14.4" customHeight="1">
      <c r="A183" s="37">
        <v>179</v>
      </c>
      <c r="B183" s="38"/>
      <c r="C183" s="41" t="s">
        <v>180</v>
      </c>
      <c r="D183" s="39" t="str">
        <f>REPLACE(C183,1,3, )</f>
        <v xml:space="preserve"> 489</v>
      </c>
      <c r="E183" s="40" t="s">
        <v>180</v>
      </c>
      <c r="F183" s="41">
        <f>IF(C183=E183,0,1)</f>
        <v>0</v>
      </c>
      <c r="G183" s="42" t="s">
        <v>37</v>
      </c>
      <c r="H183" s="42"/>
      <c r="I183" s="42" t="s">
        <v>51</v>
      </c>
      <c r="J183" s="43">
        <v>71000</v>
      </c>
      <c r="K183" s="44">
        <f>J183-M183</f>
        <v>7900</v>
      </c>
      <c r="L183" s="41" t="s">
        <v>22</v>
      </c>
      <c r="M183" s="45">
        <f>J183-N183</f>
        <v>63100</v>
      </c>
      <c r="N183" s="45">
        <f>2000+4850+600+200+250</f>
        <v>7900</v>
      </c>
      <c r="O183" s="80">
        <f>M183+N183</f>
        <v>71000</v>
      </c>
      <c r="P183" s="31"/>
      <c r="Q183" s="42" t="s">
        <v>73</v>
      </c>
      <c r="R183" s="46"/>
      <c r="S183" s="46">
        <f>R183+O183</f>
        <v>71000</v>
      </c>
      <c r="T183" s="46">
        <f>S183/0.7</f>
        <v>101428.57142857143</v>
      </c>
      <c r="U183" s="47">
        <f>T183/0.875</f>
        <v>115918.36734693879</v>
      </c>
      <c r="V183" s="48">
        <f>(U183-T183)/U183</f>
        <v>0.12500000000000003</v>
      </c>
      <c r="W183" s="47">
        <f>(ROUNDUP((U183/100),0))*100</f>
        <v>116000</v>
      </c>
      <c r="X183" s="49">
        <f>(T183-O183)/T183</f>
        <v>0.30000000000000004</v>
      </c>
      <c r="Y183" s="50"/>
      <c r="Z183" s="50"/>
      <c r="AA183" s="50"/>
    </row>
    <row r="184" spans="1:27" ht="14.4" customHeight="1">
      <c r="A184" s="63">
        <v>180</v>
      </c>
      <c r="B184" s="38"/>
      <c r="C184" s="41"/>
      <c r="D184" s="39"/>
      <c r="E184" s="40" t="s">
        <v>99</v>
      </c>
      <c r="F184" s="41"/>
      <c r="G184" s="42"/>
      <c r="H184" s="42"/>
      <c r="I184" s="42"/>
      <c r="J184" s="43"/>
      <c r="K184" s="44"/>
      <c r="L184" s="41"/>
      <c r="M184" s="45"/>
      <c r="N184" s="45"/>
      <c r="O184" s="80"/>
      <c r="P184" s="31"/>
      <c r="Q184" s="42"/>
      <c r="R184" s="46"/>
      <c r="S184" s="46"/>
      <c r="T184" s="46"/>
      <c r="U184" s="47"/>
      <c r="V184" s="48"/>
      <c r="W184" s="47"/>
      <c r="X184" s="49"/>
      <c r="Y184" s="50"/>
      <c r="Z184" s="50"/>
      <c r="AA184" s="50"/>
    </row>
    <row r="185" spans="1:27" ht="14.4" customHeight="1">
      <c r="A185" s="63">
        <v>181</v>
      </c>
      <c r="B185" s="38"/>
      <c r="C185" s="41" t="s">
        <v>232</v>
      </c>
      <c r="D185" s="39" t="str">
        <f t="shared" ref="D185:D193" si="16">REPLACE(C185,1,3, )</f>
        <v xml:space="preserve"> 351</v>
      </c>
      <c r="E185" s="40" t="s">
        <v>232</v>
      </c>
      <c r="F185" s="41">
        <f t="shared" ref="F185:F193" si="17">IF(C185=E185,0,1)</f>
        <v>0</v>
      </c>
      <c r="G185" s="42" t="s">
        <v>37</v>
      </c>
      <c r="H185" s="42"/>
      <c r="I185" s="42" t="s">
        <v>58</v>
      </c>
      <c r="J185" s="43">
        <v>70000</v>
      </c>
      <c r="K185" s="44">
        <f t="shared" ref="K185:K193" si="18">J185-M185</f>
        <v>8150</v>
      </c>
      <c r="L185" s="41" t="s">
        <v>22</v>
      </c>
      <c r="M185" s="45">
        <f t="shared" ref="M185:M193" si="19">J185-N185</f>
        <v>61850</v>
      </c>
      <c r="N185" s="51">
        <f>2000+5100+600+250+200</f>
        <v>8150</v>
      </c>
      <c r="O185" s="80">
        <f t="shared" ref="O185:O193" si="20">M185+N185</f>
        <v>70000</v>
      </c>
      <c r="P185" s="31"/>
      <c r="Q185" s="42" t="s">
        <v>72</v>
      </c>
      <c r="R185" s="46"/>
      <c r="S185" s="46">
        <f>R185+O185</f>
        <v>70000</v>
      </c>
      <c r="T185" s="46">
        <f>S185/0.7</f>
        <v>100000</v>
      </c>
      <c r="U185" s="47">
        <f>T185/0.875</f>
        <v>114285.71428571429</v>
      </c>
      <c r="V185" s="48">
        <f>(U185-T185)/U185</f>
        <v>0.12500000000000003</v>
      </c>
      <c r="W185" s="47">
        <f>(ROUNDUP((U185/100),0))*100</f>
        <v>114300</v>
      </c>
      <c r="X185" s="49">
        <f>(T185-O185)/T185</f>
        <v>0.3</v>
      </c>
      <c r="Y185" s="50"/>
      <c r="Z185" s="50"/>
      <c r="AA185" s="50"/>
    </row>
    <row r="186" spans="1:27" ht="14.4" customHeight="1">
      <c r="A186" s="37">
        <v>182</v>
      </c>
      <c r="B186" s="38"/>
      <c r="C186" s="41" t="s">
        <v>99</v>
      </c>
      <c r="D186" s="39" t="str">
        <f t="shared" si="16"/>
        <v xml:space="preserve"> 313</v>
      </c>
      <c r="E186" s="40" t="s">
        <v>100</v>
      </c>
      <c r="F186" s="41">
        <f t="shared" si="17"/>
        <v>1</v>
      </c>
      <c r="G186" s="42" t="s">
        <v>20</v>
      </c>
      <c r="H186" s="42"/>
      <c r="I186" s="42" t="s">
        <v>49</v>
      </c>
      <c r="J186" s="43">
        <v>72000</v>
      </c>
      <c r="K186" s="44">
        <f t="shared" si="18"/>
        <v>7900</v>
      </c>
      <c r="L186" s="41" t="s">
        <v>22</v>
      </c>
      <c r="M186" s="45">
        <f t="shared" si="19"/>
        <v>64100</v>
      </c>
      <c r="N186" s="45">
        <f>2000+4850+600+200+250</f>
        <v>7900</v>
      </c>
      <c r="O186" s="80">
        <f t="shared" si="20"/>
        <v>72000</v>
      </c>
      <c r="P186" s="31"/>
      <c r="Q186" s="42" t="s">
        <v>73</v>
      </c>
      <c r="R186" s="46"/>
      <c r="S186" s="46">
        <f>R186+O186</f>
        <v>72000</v>
      </c>
      <c r="T186" s="46">
        <f>S186/0.7</f>
        <v>102857.14285714287</v>
      </c>
      <c r="U186" s="47">
        <f>T186/0.875</f>
        <v>117551.02040816328</v>
      </c>
      <c r="V186" s="48">
        <f>(U186-T186)/U186</f>
        <v>0.12500000000000003</v>
      </c>
      <c r="W186" s="47">
        <f>(ROUNDUP((U186/100),0))*100</f>
        <v>117600</v>
      </c>
      <c r="X186" s="49">
        <f>(T186-O186)/T186</f>
        <v>0.3000000000000001</v>
      </c>
      <c r="Y186" s="64">
        <v>99050</v>
      </c>
      <c r="Z186" s="65">
        <f>T186-Y186</f>
        <v>3807.1428571428696</v>
      </c>
      <c r="AA186" s="66">
        <f>Z186/Y186</f>
        <v>3.8436576043845226E-2</v>
      </c>
    </row>
    <row r="187" spans="1:27" ht="14.4" customHeight="1">
      <c r="A187" s="63">
        <v>183</v>
      </c>
      <c r="B187" s="38"/>
      <c r="C187" s="41" t="s">
        <v>169</v>
      </c>
      <c r="D187" s="39" t="str">
        <f t="shared" si="16"/>
        <v xml:space="preserve"> 382</v>
      </c>
      <c r="E187" s="40" t="s">
        <v>169</v>
      </c>
      <c r="F187" s="41">
        <f t="shared" si="17"/>
        <v>0</v>
      </c>
      <c r="G187" s="42" t="s">
        <v>37</v>
      </c>
      <c r="H187" s="42"/>
      <c r="I187" s="42" t="s">
        <v>56</v>
      </c>
      <c r="J187" s="43">
        <v>70000</v>
      </c>
      <c r="K187" s="44">
        <f t="shared" si="18"/>
        <v>7900</v>
      </c>
      <c r="L187" s="41" t="s">
        <v>22</v>
      </c>
      <c r="M187" s="45">
        <f t="shared" si="19"/>
        <v>62100</v>
      </c>
      <c r="N187" s="51">
        <f>2000+4850+600+200+250</f>
        <v>7900</v>
      </c>
      <c r="O187" s="80">
        <f t="shared" si="20"/>
        <v>70000</v>
      </c>
      <c r="P187" s="68"/>
      <c r="Q187" s="42" t="s">
        <v>73</v>
      </c>
      <c r="R187" s="46"/>
      <c r="S187" s="46">
        <f>R187+O187</f>
        <v>70000</v>
      </c>
      <c r="T187" s="46">
        <f>S187/0.7</f>
        <v>100000</v>
      </c>
      <c r="U187" s="47">
        <f>T187/0.875</f>
        <v>114285.71428571429</v>
      </c>
      <c r="V187" s="48">
        <f>(U187-T187)/U187</f>
        <v>0.12500000000000003</v>
      </c>
      <c r="W187" s="47">
        <f>(ROUNDUP((U187/100),0))*100</f>
        <v>114300</v>
      </c>
      <c r="X187" s="49">
        <f>(T187-O187)/T187</f>
        <v>0.3</v>
      </c>
      <c r="Y187" s="50"/>
      <c r="Z187" s="50"/>
      <c r="AA187" s="52"/>
    </row>
    <row r="188" spans="1:27" ht="14.4" customHeight="1">
      <c r="A188" s="63">
        <v>184</v>
      </c>
      <c r="B188" s="38"/>
      <c r="C188" s="41" t="s">
        <v>182</v>
      </c>
      <c r="D188" s="39" t="str">
        <f t="shared" si="16"/>
        <v xml:space="preserve"> 745</v>
      </c>
      <c r="E188" s="40" t="s">
        <v>182</v>
      </c>
      <c r="F188" s="41">
        <f t="shared" si="17"/>
        <v>0</v>
      </c>
      <c r="G188" s="42" t="s">
        <v>37</v>
      </c>
      <c r="H188" s="42"/>
      <c r="I188" s="42" t="s">
        <v>51</v>
      </c>
      <c r="J188" s="43">
        <v>71000</v>
      </c>
      <c r="K188" s="44">
        <f t="shared" si="18"/>
        <v>7900</v>
      </c>
      <c r="L188" s="41" t="s">
        <v>22</v>
      </c>
      <c r="M188" s="45">
        <f t="shared" si="19"/>
        <v>63100</v>
      </c>
      <c r="N188" s="45">
        <f>2000+4850+600+200+250</f>
        <v>7900</v>
      </c>
      <c r="O188" s="80">
        <f t="shared" si="20"/>
        <v>71000</v>
      </c>
      <c r="P188" s="31"/>
      <c r="Q188" s="42" t="s">
        <v>73</v>
      </c>
      <c r="R188" s="46"/>
      <c r="S188" s="46">
        <f>R188+O188</f>
        <v>71000</v>
      </c>
      <c r="T188" s="46">
        <f>S188/0.7</f>
        <v>101428.57142857143</v>
      </c>
      <c r="U188" s="47">
        <f>T188/0.875</f>
        <v>115918.36734693879</v>
      </c>
      <c r="V188" s="48">
        <f>(U188-T188)/U188</f>
        <v>0.12500000000000003</v>
      </c>
      <c r="W188" s="47">
        <f>(ROUNDUP((U188/100),0))*100</f>
        <v>116000</v>
      </c>
      <c r="X188" s="49">
        <f>(T188-O188)/T188</f>
        <v>0.30000000000000004</v>
      </c>
      <c r="Y188" s="50"/>
      <c r="Z188" s="50"/>
      <c r="AA188" s="50"/>
    </row>
    <row r="189" spans="1:27" ht="14.4" customHeight="1">
      <c r="A189" s="37">
        <v>185</v>
      </c>
      <c r="B189" s="38"/>
      <c r="C189" s="41" t="s">
        <v>261</v>
      </c>
      <c r="D189" s="39" t="str">
        <f t="shared" si="16"/>
        <v xml:space="preserve"> 236</v>
      </c>
      <c r="E189" s="40" t="s">
        <v>261</v>
      </c>
      <c r="F189" s="41">
        <f t="shared" si="17"/>
        <v>0</v>
      </c>
      <c r="G189" s="42" t="s">
        <v>37</v>
      </c>
      <c r="H189" s="39"/>
      <c r="I189" s="42" t="s">
        <v>295</v>
      </c>
      <c r="J189" s="43"/>
      <c r="K189" s="44">
        <f t="shared" si="18"/>
        <v>7900</v>
      </c>
      <c r="L189" s="41" t="s">
        <v>22</v>
      </c>
      <c r="M189" s="45">
        <f t="shared" si="19"/>
        <v>-7900</v>
      </c>
      <c r="N189" s="45">
        <f>2000+4850+600+200+250</f>
        <v>7900</v>
      </c>
      <c r="O189" s="80">
        <f t="shared" si="20"/>
        <v>0</v>
      </c>
      <c r="P189" s="31"/>
      <c r="Q189" s="42" t="s">
        <v>73</v>
      </c>
      <c r="R189" s="57"/>
      <c r="S189" s="57">
        <f>R189+O189</f>
        <v>0</v>
      </c>
      <c r="T189" s="57">
        <f>S189/0.7</f>
        <v>0</v>
      </c>
      <c r="U189" s="58">
        <f>T189/0.875</f>
        <v>0</v>
      </c>
      <c r="V189" s="59" t="e">
        <f>(U189-T189)/U189</f>
        <v>#DIV/0!</v>
      </c>
      <c r="W189" s="58">
        <f>(ROUNDUP((U189/100),0))*100</f>
        <v>0</v>
      </c>
      <c r="X189" s="60" t="e">
        <f>(T189-O189)/T189</f>
        <v>#DIV/0!</v>
      </c>
      <c r="Y189" s="61"/>
      <c r="Z189" s="61"/>
      <c r="AA189" s="62"/>
    </row>
    <row r="190" spans="1:27" ht="14.4" customHeight="1">
      <c r="A190" s="63">
        <v>186</v>
      </c>
      <c r="B190" s="41"/>
      <c r="C190" s="81" t="s">
        <v>313</v>
      </c>
      <c r="D190" s="54" t="str">
        <f t="shared" si="16"/>
        <v xml:space="preserve"> 884</v>
      </c>
      <c r="E190" s="40" t="s">
        <v>313</v>
      </c>
      <c r="F190" s="41">
        <f t="shared" si="17"/>
        <v>0</v>
      </c>
      <c r="G190" s="55" t="s">
        <v>37</v>
      </c>
      <c r="H190" s="55" t="s">
        <v>330</v>
      </c>
      <c r="I190" s="55" t="s">
        <v>324</v>
      </c>
      <c r="J190" s="69">
        <v>80000</v>
      </c>
      <c r="K190" s="44">
        <f t="shared" si="18"/>
        <v>7900</v>
      </c>
      <c r="L190" s="41" t="s">
        <v>22</v>
      </c>
      <c r="M190" s="45">
        <f t="shared" si="19"/>
        <v>72100</v>
      </c>
      <c r="N190" s="70">
        <f>2000+4850+600+200+250</f>
        <v>7900</v>
      </c>
      <c r="O190" s="80">
        <f t="shared" si="20"/>
        <v>80000</v>
      </c>
      <c r="P190" s="31"/>
      <c r="Q190" s="42" t="s">
        <v>72</v>
      </c>
      <c r="R190" s="57"/>
      <c r="S190" s="57"/>
      <c r="T190" s="57"/>
      <c r="U190" s="58"/>
      <c r="V190" s="59"/>
      <c r="W190" s="58"/>
      <c r="X190" s="60"/>
      <c r="Y190" s="61"/>
      <c r="Z190" s="61"/>
      <c r="AA190" s="62"/>
    </row>
    <row r="191" spans="1:27" ht="14.4" customHeight="1">
      <c r="A191" s="63">
        <v>187</v>
      </c>
      <c r="B191" s="38"/>
      <c r="C191" s="41" t="s">
        <v>111</v>
      </c>
      <c r="D191" s="39" t="str">
        <f t="shared" si="16"/>
        <v xml:space="preserve"> 293</v>
      </c>
      <c r="E191" s="40" t="s">
        <v>111</v>
      </c>
      <c r="F191" s="41">
        <f t="shared" si="17"/>
        <v>0</v>
      </c>
      <c r="G191" s="42" t="s">
        <v>37</v>
      </c>
      <c r="H191" s="42"/>
      <c r="I191" s="42" t="s">
        <v>39</v>
      </c>
      <c r="J191" s="43">
        <v>78000</v>
      </c>
      <c r="K191" s="44">
        <f t="shared" si="18"/>
        <v>8250</v>
      </c>
      <c r="L191" s="41" t="s">
        <v>22</v>
      </c>
      <c r="M191" s="45">
        <f t="shared" si="19"/>
        <v>69750</v>
      </c>
      <c r="N191" s="45">
        <f>2000+5200+600+200+250</f>
        <v>8250</v>
      </c>
      <c r="O191" s="80">
        <f t="shared" si="20"/>
        <v>78000</v>
      </c>
      <c r="P191" s="31"/>
      <c r="Q191" s="42" t="s">
        <v>74</v>
      </c>
      <c r="R191" s="46"/>
      <c r="S191" s="46">
        <f>R191+O191</f>
        <v>78000</v>
      </c>
      <c r="T191" s="46">
        <f>S191/0.7</f>
        <v>111428.57142857143</v>
      </c>
      <c r="U191" s="47">
        <f>T191/0.875</f>
        <v>127346.93877551021</v>
      </c>
      <c r="V191" s="48">
        <f>(U191-T191)/U191</f>
        <v>0.12499999999999997</v>
      </c>
      <c r="W191" s="47">
        <f>(ROUNDUP((U191/100),0))*100</f>
        <v>127400</v>
      </c>
      <c r="X191" s="49">
        <f>(T191-O191)/T191</f>
        <v>0.30000000000000004</v>
      </c>
      <c r="Y191" s="50"/>
      <c r="Z191" s="50"/>
      <c r="AA191" s="50"/>
    </row>
    <row r="192" spans="1:27" ht="14.4" customHeight="1">
      <c r="A192" s="37">
        <v>188</v>
      </c>
      <c r="B192" s="38"/>
      <c r="C192" s="41" t="s">
        <v>112</v>
      </c>
      <c r="D192" s="39" t="str">
        <f t="shared" si="16"/>
        <v xml:space="preserve"> 995</v>
      </c>
      <c r="E192" s="40" t="s">
        <v>112</v>
      </c>
      <c r="F192" s="41">
        <f t="shared" si="17"/>
        <v>0</v>
      </c>
      <c r="G192" s="42" t="s">
        <v>37</v>
      </c>
      <c r="H192" s="42"/>
      <c r="I192" s="42" t="s">
        <v>39</v>
      </c>
      <c r="J192" s="43">
        <v>78000</v>
      </c>
      <c r="K192" s="44">
        <f t="shared" si="18"/>
        <v>8250</v>
      </c>
      <c r="L192" s="41" t="s">
        <v>22</v>
      </c>
      <c r="M192" s="45">
        <f t="shared" si="19"/>
        <v>69750</v>
      </c>
      <c r="N192" s="45">
        <f>2000+5200+600+200+250</f>
        <v>8250</v>
      </c>
      <c r="O192" s="80">
        <f t="shared" si="20"/>
        <v>78000</v>
      </c>
      <c r="P192" s="31"/>
      <c r="Q192" s="42" t="s">
        <v>74</v>
      </c>
      <c r="R192" s="46"/>
      <c r="S192" s="46">
        <f>R192+O192</f>
        <v>78000</v>
      </c>
      <c r="T192" s="46">
        <f>S192/0.7</f>
        <v>111428.57142857143</v>
      </c>
      <c r="U192" s="47">
        <f>T192/0.875</f>
        <v>127346.93877551021</v>
      </c>
      <c r="V192" s="48">
        <f>(U192-T192)/U192</f>
        <v>0.12499999999999997</v>
      </c>
      <c r="W192" s="47">
        <f>(ROUNDUP((U192/100),0))*100</f>
        <v>127400</v>
      </c>
      <c r="X192" s="49">
        <f>(T192-O192)/T192</f>
        <v>0.30000000000000004</v>
      </c>
      <c r="Y192" s="50"/>
      <c r="Z192" s="50"/>
      <c r="AA192" s="52"/>
    </row>
    <row r="193" spans="1:27" ht="14.4" customHeight="1">
      <c r="A193" s="63">
        <v>189</v>
      </c>
      <c r="B193" s="38"/>
      <c r="C193" s="41" t="s">
        <v>109</v>
      </c>
      <c r="D193" s="39" t="str">
        <f t="shared" si="16"/>
        <v xml:space="preserve"> 885</v>
      </c>
      <c r="E193" s="40" t="s">
        <v>109</v>
      </c>
      <c r="F193" s="41">
        <f t="shared" si="17"/>
        <v>0</v>
      </c>
      <c r="G193" s="41" t="s">
        <v>37</v>
      </c>
      <c r="H193" s="42"/>
      <c r="I193" s="42" t="s">
        <v>39</v>
      </c>
      <c r="J193" s="43">
        <v>78000</v>
      </c>
      <c r="K193" s="44">
        <f t="shared" si="18"/>
        <v>8250</v>
      </c>
      <c r="L193" s="41" t="s">
        <v>22</v>
      </c>
      <c r="M193" s="45">
        <f t="shared" si="19"/>
        <v>69750</v>
      </c>
      <c r="N193" s="45">
        <f>2000+5200+600+200+250</f>
        <v>8250</v>
      </c>
      <c r="O193" s="80">
        <f t="shared" si="20"/>
        <v>78000</v>
      </c>
      <c r="P193" s="31"/>
      <c r="Q193" s="42" t="s">
        <v>74</v>
      </c>
      <c r="R193" s="46"/>
      <c r="S193" s="46">
        <f>R193+O193</f>
        <v>78000</v>
      </c>
      <c r="T193" s="46">
        <f>S193/0.7</f>
        <v>111428.57142857143</v>
      </c>
      <c r="U193" s="47">
        <f>T193/0.875</f>
        <v>127346.93877551021</v>
      </c>
      <c r="V193" s="48">
        <f>(U193-T193)/U193</f>
        <v>0.12499999999999997</v>
      </c>
      <c r="W193" s="47">
        <f>(ROUNDUP((U193/100),0))*100</f>
        <v>127400</v>
      </c>
      <c r="X193" s="49">
        <f>(T193-O193)/T193</f>
        <v>0.30000000000000004</v>
      </c>
      <c r="Y193" s="50"/>
      <c r="Z193" s="50"/>
      <c r="AA193" s="52"/>
    </row>
    <row r="194" spans="1:27" ht="14.4" customHeight="1">
      <c r="A194" s="63">
        <v>190</v>
      </c>
      <c r="B194" s="38"/>
      <c r="C194" s="41"/>
      <c r="D194" s="39"/>
      <c r="E194" s="40" t="s">
        <v>677</v>
      </c>
      <c r="F194" s="41"/>
      <c r="G194" s="41"/>
      <c r="H194" s="42"/>
      <c r="I194" s="42"/>
      <c r="J194" s="43"/>
      <c r="K194" s="44"/>
      <c r="L194" s="41"/>
      <c r="M194" s="45"/>
      <c r="N194" s="45"/>
      <c r="O194" s="80"/>
      <c r="P194" s="31"/>
      <c r="Q194" s="42"/>
      <c r="R194" s="46"/>
      <c r="S194" s="46"/>
      <c r="T194" s="46"/>
      <c r="U194" s="47"/>
      <c r="V194" s="48"/>
      <c r="W194" s="47"/>
      <c r="X194" s="49"/>
      <c r="Y194" s="50"/>
      <c r="Z194" s="50"/>
      <c r="AA194" s="52"/>
    </row>
    <row r="195" spans="1:27" ht="14.4" customHeight="1">
      <c r="A195" s="37">
        <v>191</v>
      </c>
      <c r="B195" s="38"/>
      <c r="C195" s="41"/>
      <c r="D195" s="39"/>
      <c r="E195" s="40" t="s">
        <v>681</v>
      </c>
      <c r="F195" s="41"/>
      <c r="G195" s="41"/>
      <c r="H195" s="42"/>
      <c r="I195" s="42"/>
      <c r="J195" s="43"/>
      <c r="K195" s="44"/>
      <c r="L195" s="41"/>
      <c r="M195" s="45"/>
      <c r="N195" s="45"/>
      <c r="O195" s="80"/>
      <c r="P195" s="31"/>
      <c r="Q195" s="42"/>
      <c r="R195" s="46"/>
      <c r="S195" s="46"/>
      <c r="T195" s="46"/>
      <c r="U195" s="47"/>
      <c r="V195" s="48"/>
      <c r="W195" s="47"/>
      <c r="X195" s="49"/>
      <c r="Y195" s="50"/>
      <c r="Z195" s="50"/>
      <c r="AA195" s="52"/>
    </row>
    <row r="196" spans="1:27" ht="14.4" customHeight="1">
      <c r="A196" s="63">
        <v>192</v>
      </c>
      <c r="B196" s="38"/>
      <c r="C196" s="41"/>
      <c r="D196" s="39"/>
      <c r="E196" s="40" t="s">
        <v>685</v>
      </c>
      <c r="F196" s="41"/>
      <c r="G196" s="41"/>
      <c r="H196" s="42"/>
      <c r="I196" s="42"/>
      <c r="J196" s="43"/>
      <c r="K196" s="44"/>
      <c r="L196" s="41"/>
      <c r="M196" s="45"/>
      <c r="N196" s="45"/>
      <c r="O196" s="80"/>
      <c r="P196" s="31"/>
      <c r="Q196" s="42"/>
      <c r="R196" s="46"/>
      <c r="S196" s="46"/>
      <c r="T196" s="46"/>
      <c r="U196" s="47"/>
      <c r="V196" s="48"/>
      <c r="W196" s="47"/>
      <c r="X196" s="49"/>
      <c r="Y196" s="50"/>
      <c r="Z196" s="50"/>
      <c r="AA196" s="52"/>
    </row>
    <row r="197" spans="1:27" ht="14.4" customHeight="1">
      <c r="A197" s="63">
        <v>193</v>
      </c>
      <c r="B197" s="38"/>
      <c r="C197" s="41"/>
      <c r="D197" s="39"/>
      <c r="E197" s="40" t="s">
        <v>687</v>
      </c>
      <c r="F197" s="41"/>
      <c r="G197" s="41"/>
      <c r="H197" s="42"/>
      <c r="I197" s="42"/>
      <c r="J197" s="43"/>
      <c r="K197" s="44"/>
      <c r="L197" s="41"/>
      <c r="M197" s="45"/>
      <c r="N197" s="45"/>
      <c r="O197" s="80"/>
      <c r="P197" s="31"/>
      <c r="Q197" s="42"/>
      <c r="R197" s="46"/>
      <c r="S197" s="46"/>
      <c r="T197" s="46"/>
      <c r="U197" s="47"/>
      <c r="V197" s="48"/>
      <c r="W197" s="47"/>
      <c r="X197" s="49"/>
      <c r="Y197" s="50"/>
      <c r="Z197" s="50"/>
      <c r="AA197" s="52"/>
    </row>
    <row r="198" spans="1:27" ht="14.4" customHeight="1">
      <c r="A198" s="37">
        <v>194</v>
      </c>
      <c r="B198" s="38"/>
      <c r="C198" s="41"/>
      <c r="D198" s="39"/>
      <c r="E198" s="40" t="s">
        <v>690</v>
      </c>
      <c r="F198" s="41"/>
      <c r="G198" s="41"/>
      <c r="H198" s="42"/>
      <c r="I198" s="42"/>
      <c r="J198" s="43"/>
      <c r="K198" s="44"/>
      <c r="L198" s="41"/>
      <c r="M198" s="45"/>
      <c r="N198" s="45"/>
      <c r="O198" s="80"/>
      <c r="P198" s="31"/>
      <c r="Q198" s="42"/>
      <c r="R198" s="46"/>
      <c r="S198" s="46"/>
      <c r="T198" s="46"/>
      <c r="U198" s="47"/>
      <c r="V198" s="48"/>
      <c r="W198" s="47"/>
      <c r="X198" s="49"/>
      <c r="Y198" s="50"/>
      <c r="Z198" s="50"/>
      <c r="AA198" s="52"/>
    </row>
    <row r="199" spans="1:27" ht="14.4" customHeight="1">
      <c r="A199" s="63">
        <v>195</v>
      </c>
      <c r="B199" s="38"/>
      <c r="C199" s="41"/>
      <c r="D199" s="39"/>
      <c r="E199" s="40" t="s">
        <v>692</v>
      </c>
      <c r="F199" s="41"/>
      <c r="G199" s="41"/>
      <c r="H199" s="42"/>
      <c r="I199" s="42"/>
      <c r="J199" s="43"/>
      <c r="K199" s="44"/>
      <c r="L199" s="41"/>
      <c r="M199" s="45"/>
      <c r="N199" s="45"/>
      <c r="O199" s="80"/>
      <c r="P199" s="31"/>
      <c r="Q199" s="42"/>
      <c r="R199" s="46"/>
      <c r="S199" s="46"/>
      <c r="T199" s="46"/>
      <c r="U199" s="47"/>
      <c r="V199" s="48"/>
      <c r="W199" s="47"/>
      <c r="X199" s="49"/>
      <c r="Y199" s="50"/>
      <c r="Z199" s="50"/>
      <c r="AA199" s="52"/>
    </row>
    <row r="200" spans="1:27" ht="14.4" customHeight="1">
      <c r="A200" s="63">
        <v>196</v>
      </c>
      <c r="B200" s="38"/>
      <c r="C200" s="41"/>
      <c r="D200" s="39"/>
      <c r="E200" s="40" t="s">
        <v>694</v>
      </c>
      <c r="F200" s="41"/>
      <c r="G200" s="41"/>
      <c r="H200" s="42"/>
      <c r="I200" s="42"/>
      <c r="J200" s="43"/>
      <c r="K200" s="44"/>
      <c r="L200" s="41"/>
      <c r="M200" s="45"/>
      <c r="N200" s="45"/>
      <c r="O200" s="80"/>
      <c r="P200" s="31"/>
      <c r="Q200" s="42"/>
      <c r="R200" s="46"/>
      <c r="S200" s="46"/>
      <c r="T200" s="46"/>
      <c r="U200" s="47"/>
      <c r="V200" s="48"/>
      <c r="W200" s="47"/>
      <c r="X200" s="49"/>
      <c r="Y200" s="50"/>
      <c r="Z200" s="50"/>
      <c r="AA200" s="52"/>
    </row>
    <row r="201" spans="1:27" ht="14.4" customHeight="1">
      <c r="A201" s="37">
        <v>197</v>
      </c>
      <c r="B201" s="38"/>
      <c r="C201" s="41" t="s">
        <v>167</v>
      </c>
      <c r="D201" s="39" t="str">
        <f>REPLACE(C201,1,3, )</f>
        <v xml:space="preserve"> 853</v>
      </c>
      <c r="E201" s="40" t="s">
        <v>167</v>
      </c>
      <c r="F201" s="41">
        <f>IF(C201=E201,0,1)</f>
        <v>0</v>
      </c>
      <c r="G201" s="42" t="s">
        <v>37</v>
      </c>
      <c r="H201" s="42"/>
      <c r="I201" s="42" t="s">
        <v>56</v>
      </c>
      <c r="J201" s="43">
        <v>72500</v>
      </c>
      <c r="K201" s="44">
        <f>J201-M201</f>
        <v>8150</v>
      </c>
      <c r="L201" s="41" t="s">
        <v>22</v>
      </c>
      <c r="M201" s="45">
        <f>J201-N201</f>
        <v>64350</v>
      </c>
      <c r="N201" s="51">
        <f>2000+5100+600+200+250</f>
        <v>8150</v>
      </c>
      <c r="O201" s="80">
        <f>M201+N201</f>
        <v>72500</v>
      </c>
      <c r="P201" s="31"/>
      <c r="Q201" s="42" t="s">
        <v>72</v>
      </c>
      <c r="R201" s="46"/>
      <c r="S201" s="46">
        <f>R201+O201</f>
        <v>72500</v>
      </c>
      <c r="T201" s="46">
        <f>S201/0.7</f>
        <v>103571.42857142858</v>
      </c>
      <c r="U201" s="47">
        <f>T201/0.875</f>
        <v>118367.34693877552</v>
      </c>
      <c r="V201" s="48">
        <f>(U201-T201)/U201</f>
        <v>0.12499999999999999</v>
      </c>
      <c r="W201" s="47">
        <f>(ROUNDUP((U201/100),0))*100</f>
        <v>118400</v>
      </c>
      <c r="X201" s="49">
        <f>(T201-O201)/T201</f>
        <v>0.30000000000000004</v>
      </c>
      <c r="Y201" s="71"/>
      <c r="Z201" s="50"/>
      <c r="AA201" s="52"/>
    </row>
    <row r="202" spans="1:27" ht="14.4" customHeight="1">
      <c r="A202" s="63">
        <v>198</v>
      </c>
      <c r="B202" s="38"/>
      <c r="C202" s="41"/>
      <c r="D202" s="39"/>
      <c r="E202" s="40" t="s">
        <v>698</v>
      </c>
      <c r="F202" s="41"/>
      <c r="G202" s="42"/>
      <c r="H202" s="42"/>
      <c r="I202" s="42"/>
      <c r="J202" s="43"/>
      <c r="K202" s="44"/>
      <c r="L202" s="41"/>
      <c r="M202" s="45"/>
      <c r="N202" s="51"/>
      <c r="O202" s="80"/>
      <c r="P202" s="31"/>
      <c r="Q202" s="42"/>
      <c r="R202" s="46"/>
      <c r="S202" s="46"/>
      <c r="T202" s="46"/>
      <c r="U202" s="47"/>
      <c r="V202" s="48"/>
      <c r="W202" s="47"/>
      <c r="X202" s="49"/>
      <c r="Y202" s="71"/>
      <c r="Z202" s="50"/>
      <c r="AA202" s="52"/>
    </row>
    <row r="203" spans="1:27" ht="14.4" customHeight="1">
      <c r="A203" s="63">
        <v>199</v>
      </c>
      <c r="B203" s="38"/>
      <c r="C203" s="41"/>
      <c r="D203" s="39"/>
      <c r="E203" s="40" t="s">
        <v>700</v>
      </c>
      <c r="F203" s="41"/>
      <c r="G203" s="42"/>
      <c r="H203" s="42"/>
      <c r="I203" s="42"/>
      <c r="J203" s="43"/>
      <c r="K203" s="44"/>
      <c r="L203" s="41"/>
      <c r="M203" s="45"/>
      <c r="N203" s="51"/>
      <c r="O203" s="80"/>
      <c r="P203" s="31"/>
      <c r="Q203" s="42"/>
      <c r="R203" s="46"/>
      <c r="S203" s="46"/>
      <c r="T203" s="46"/>
      <c r="U203" s="47"/>
      <c r="V203" s="48"/>
      <c r="W203" s="47"/>
      <c r="X203" s="49"/>
      <c r="Y203" s="71"/>
      <c r="Z203" s="50"/>
      <c r="AA203" s="52"/>
    </row>
    <row r="204" spans="1:27" ht="14.4" customHeight="1">
      <c r="A204" s="37">
        <v>200</v>
      </c>
      <c r="B204" s="38"/>
      <c r="C204" s="41"/>
      <c r="D204" s="39"/>
      <c r="E204" s="40" t="s">
        <v>388</v>
      </c>
      <c r="F204" s="41"/>
      <c r="G204" s="42"/>
      <c r="H204" s="42"/>
      <c r="I204" s="42"/>
      <c r="J204" s="43"/>
      <c r="K204" s="44"/>
      <c r="L204" s="41"/>
      <c r="M204" s="45"/>
      <c r="N204" s="51"/>
      <c r="O204" s="80"/>
      <c r="P204" s="31"/>
      <c r="Q204" s="42"/>
      <c r="R204" s="46"/>
      <c r="S204" s="46"/>
      <c r="T204" s="46"/>
      <c r="U204" s="47"/>
      <c r="V204" s="48"/>
      <c r="W204" s="47"/>
      <c r="X204" s="49"/>
      <c r="Y204" s="71"/>
      <c r="Z204" s="50"/>
      <c r="AA204" s="52"/>
    </row>
    <row r="205" spans="1:27" ht="14.4" customHeight="1">
      <c r="A205" s="63">
        <v>201</v>
      </c>
      <c r="B205" s="38"/>
      <c r="C205" s="41"/>
      <c r="D205" s="39"/>
      <c r="E205" s="40" t="s">
        <v>703</v>
      </c>
      <c r="F205" s="41"/>
      <c r="G205" s="42"/>
      <c r="H205" s="42"/>
      <c r="I205" s="42"/>
      <c r="J205" s="43"/>
      <c r="K205" s="44"/>
      <c r="L205" s="41"/>
      <c r="M205" s="45"/>
      <c r="N205" s="51"/>
      <c r="O205" s="80"/>
      <c r="P205" s="31"/>
      <c r="Q205" s="42"/>
      <c r="R205" s="46"/>
      <c r="S205" s="46"/>
      <c r="T205" s="46"/>
      <c r="U205" s="47"/>
      <c r="V205" s="48"/>
      <c r="W205" s="47"/>
      <c r="X205" s="49"/>
      <c r="Y205" s="71"/>
      <c r="Z205" s="50"/>
      <c r="AA205" s="52"/>
    </row>
    <row r="206" spans="1:27" ht="14.4" customHeight="1">
      <c r="A206" s="37">
        <v>202</v>
      </c>
      <c r="B206" s="38"/>
      <c r="C206" s="41" t="s">
        <v>186</v>
      </c>
      <c r="D206" s="39" t="str">
        <f>REPLACE(C206,1,3, )</f>
        <v xml:space="preserve"> 171</v>
      </c>
      <c r="E206" s="40" t="s">
        <v>186</v>
      </c>
      <c r="F206" s="41">
        <f>IF(C206=E206,0,1)</f>
        <v>0</v>
      </c>
      <c r="G206" s="42" t="s">
        <v>20</v>
      </c>
      <c r="H206" s="42"/>
      <c r="I206" s="42" t="s">
        <v>50</v>
      </c>
      <c r="J206" s="43">
        <v>145000</v>
      </c>
      <c r="K206" s="44">
        <f>J206-M206</f>
        <v>8550</v>
      </c>
      <c r="L206" s="41" t="s">
        <v>22</v>
      </c>
      <c r="M206" s="45">
        <f>J206-N206</f>
        <v>136450</v>
      </c>
      <c r="N206" s="45">
        <f>2000+5500+600+200+250</f>
        <v>8550</v>
      </c>
      <c r="O206" s="80">
        <f>M206+N206</f>
        <v>145000</v>
      </c>
      <c r="P206" s="31"/>
      <c r="Q206" s="42" t="s">
        <v>77</v>
      </c>
      <c r="R206" s="46"/>
      <c r="S206" s="46">
        <f>R206+O206</f>
        <v>145000</v>
      </c>
      <c r="T206" s="46">
        <f>S206/0.7</f>
        <v>207142.85714285716</v>
      </c>
      <c r="U206" s="47">
        <f>T206/0.875</f>
        <v>236734.69387755104</v>
      </c>
      <c r="V206" s="48">
        <f>(U206-T206)/U206</f>
        <v>0.12499999999999999</v>
      </c>
      <c r="W206" s="47">
        <f>(ROUNDUP((U206/100),0))*100</f>
        <v>236800</v>
      </c>
      <c r="X206" s="49">
        <f>(T206-O206)/T206</f>
        <v>0.30000000000000004</v>
      </c>
      <c r="Y206" s="64">
        <v>199063</v>
      </c>
      <c r="Z206" s="65">
        <f>T206-Y206</f>
        <v>8079.8571428571595</v>
      </c>
      <c r="AA206" s="66">
        <f>Z206/Y206</f>
        <v>4.0589447274768084E-2</v>
      </c>
    </row>
    <row r="207" spans="1:27" ht="14.4" customHeight="1">
      <c r="A207" s="63">
        <v>203</v>
      </c>
      <c r="B207" s="38"/>
      <c r="C207" s="41"/>
      <c r="D207" s="39"/>
      <c r="E207" s="40" t="s">
        <v>707</v>
      </c>
      <c r="F207" s="41"/>
      <c r="G207" s="42"/>
      <c r="H207" s="42"/>
      <c r="I207" s="42"/>
      <c r="J207" s="43"/>
      <c r="K207" s="44"/>
      <c r="L207" s="41"/>
      <c r="M207" s="45"/>
      <c r="N207" s="45"/>
      <c r="O207" s="80"/>
      <c r="P207" s="31"/>
      <c r="Q207" s="42"/>
      <c r="R207" s="46"/>
      <c r="S207" s="46"/>
      <c r="T207" s="46"/>
      <c r="U207" s="47"/>
      <c r="V207" s="48"/>
      <c r="W207" s="47"/>
      <c r="X207" s="49"/>
      <c r="Y207" s="64"/>
      <c r="Z207" s="65"/>
      <c r="AA207" s="66"/>
    </row>
    <row r="208" spans="1:27" ht="14.4" customHeight="1">
      <c r="A208" s="37">
        <v>204</v>
      </c>
      <c r="B208" s="38"/>
      <c r="C208" s="41"/>
      <c r="D208" s="39"/>
      <c r="E208" s="40" t="s">
        <v>710</v>
      </c>
      <c r="F208" s="41"/>
      <c r="G208" s="42"/>
      <c r="H208" s="42"/>
      <c r="I208" s="42"/>
      <c r="J208" s="43"/>
      <c r="K208" s="44"/>
      <c r="L208" s="41"/>
      <c r="M208" s="45"/>
      <c r="N208" s="45"/>
      <c r="O208" s="80"/>
      <c r="P208" s="31"/>
      <c r="Q208" s="42"/>
      <c r="R208" s="46"/>
      <c r="S208" s="46"/>
      <c r="T208" s="46"/>
      <c r="U208" s="47"/>
      <c r="V208" s="48"/>
      <c r="W208" s="47"/>
      <c r="X208" s="49"/>
      <c r="Y208" s="64"/>
      <c r="Z208" s="65"/>
      <c r="AA208" s="66"/>
    </row>
    <row r="209" spans="1:27" ht="14.4" customHeight="1">
      <c r="A209" s="63">
        <v>205</v>
      </c>
      <c r="B209" s="38"/>
      <c r="C209" s="41"/>
      <c r="D209" s="39"/>
      <c r="E209" s="40" t="s">
        <v>712</v>
      </c>
      <c r="F209" s="41"/>
      <c r="G209" s="42"/>
      <c r="H209" s="42"/>
      <c r="I209" s="42"/>
      <c r="J209" s="43"/>
      <c r="K209" s="44"/>
      <c r="L209" s="41"/>
      <c r="M209" s="45"/>
      <c r="N209" s="45"/>
      <c r="O209" s="80"/>
      <c r="P209" s="31"/>
      <c r="Q209" s="42"/>
      <c r="R209" s="46"/>
      <c r="S209" s="46"/>
      <c r="T209" s="46"/>
      <c r="U209" s="47"/>
      <c r="V209" s="48"/>
      <c r="W209" s="47"/>
      <c r="X209" s="49"/>
      <c r="Y209" s="64"/>
      <c r="Z209" s="65"/>
      <c r="AA209" s="66"/>
    </row>
    <row r="210" spans="1:27" ht="14.4" customHeight="1">
      <c r="A210" s="37">
        <v>206</v>
      </c>
      <c r="B210" s="38"/>
      <c r="C210" s="41" t="s">
        <v>185</v>
      </c>
      <c r="D210" s="39" t="str">
        <f>REPLACE(C210,1,3, )</f>
        <v xml:space="preserve"> 984</v>
      </c>
      <c r="E210" s="40" t="s">
        <v>185</v>
      </c>
      <c r="F210" s="41">
        <f>IF(C210=E210,0,1)</f>
        <v>0</v>
      </c>
      <c r="G210" s="42" t="s">
        <v>20</v>
      </c>
      <c r="H210" s="42"/>
      <c r="I210" s="42" t="s">
        <v>50</v>
      </c>
      <c r="J210" s="43">
        <v>145000</v>
      </c>
      <c r="K210" s="44">
        <f>J210-M210</f>
        <v>8550</v>
      </c>
      <c r="L210" s="41" t="s">
        <v>22</v>
      </c>
      <c r="M210" s="45">
        <f>J210-N210</f>
        <v>136450</v>
      </c>
      <c r="N210" s="45">
        <f>2000+5500+600+200+250</f>
        <v>8550</v>
      </c>
      <c r="O210" s="80">
        <f>M210+N210</f>
        <v>145000</v>
      </c>
      <c r="P210" s="31"/>
      <c r="Q210" s="42" t="s">
        <v>77</v>
      </c>
      <c r="R210" s="46"/>
      <c r="S210" s="46">
        <f>R210+O210</f>
        <v>145000</v>
      </c>
      <c r="T210" s="46">
        <f>S210/0.7</f>
        <v>207142.85714285716</v>
      </c>
      <c r="U210" s="47">
        <f>T210/0.875</f>
        <v>236734.69387755104</v>
      </c>
      <c r="V210" s="48">
        <f>(U210-T210)/U210</f>
        <v>0.12499999999999999</v>
      </c>
      <c r="W210" s="47">
        <f>(ROUNDUP((U210/100),0))*100</f>
        <v>236800</v>
      </c>
      <c r="X210" s="49">
        <f>(T210-O210)/T210</f>
        <v>0.30000000000000004</v>
      </c>
      <c r="Y210" s="64">
        <v>202563</v>
      </c>
      <c r="Z210" s="65">
        <f>T210-Y210</f>
        <v>4579.8571428571595</v>
      </c>
      <c r="AA210" s="66">
        <f>Z210/Y210</f>
        <v>2.2609544402764373E-2</v>
      </c>
    </row>
    <row r="211" spans="1:27" ht="15" customHeight="1">
      <c r="A211" s="63">
        <v>207</v>
      </c>
      <c r="B211" s="38"/>
      <c r="C211" s="41" t="s">
        <v>188</v>
      </c>
      <c r="D211" s="39" t="str">
        <f>REPLACE(C211,1,3, )</f>
        <v xml:space="preserve"> 759</v>
      </c>
      <c r="E211" s="40" t="s">
        <v>188</v>
      </c>
      <c r="F211" s="41">
        <f>IF(C211=E211,0,1)</f>
        <v>0</v>
      </c>
      <c r="G211" s="42" t="s">
        <v>37</v>
      </c>
      <c r="H211" s="42"/>
      <c r="I211" s="42" t="s">
        <v>50</v>
      </c>
      <c r="J211" s="43">
        <v>145000</v>
      </c>
      <c r="K211" s="44">
        <f>J211-M211</f>
        <v>8550</v>
      </c>
      <c r="L211" s="41" t="s">
        <v>22</v>
      </c>
      <c r="M211" s="45">
        <f>J211-N211</f>
        <v>136450</v>
      </c>
      <c r="N211" s="45">
        <f>2000+5500+600+200+250</f>
        <v>8550</v>
      </c>
      <c r="O211" s="80">
        <f>M211+N211</f>
        <v>145000</v>
      </c>
      <c r="P211" s="31"/>
      <c r="Q211" s="42" t="s">
        <v>77</v>
      </c>
      <c r="R211" s="46"/>
      <c r="S211" s="46">
        <f>R211+O211</f>
        <v>145000</v>
      </c>
      <c r="T211" s="46">
        <f>S211/0.7</f>
        <v>207142.85714285716</v>
      </c>
      <c r="U211" s="47">
        <f>T211/0.875</f>
        <v>236734.69387755104</v>
      </c>
      <c r="V211" s="48">
        <f>(U211-T211)/U211</f>
        <v>0.12499999999999999</v>
      </c>
      <c r="W211" s="47">
        <f>(ROUNDUP((U211/100),0))*100</f>
        <v>236800</v>
      </c>
      <c r="X211" s="49">
        <f>(T211-O211)/T211</f>
        <v>0.30000000000000004</v>
      </c>
      <c r="Y211" s="50"/>
      <c r="Z211" s="50"/>
      <c r="AA211" s="50"/>
    </row>
    <row r="212" spans="1:27" ht="15" customHeight="1">
      <c r="A212" s="37">
        <v>208</v>
      </c>
      <c r="B212" s="38"/>
      <c r="C212" s="41"/>
      <c r="D212" s="39"/>
      <c r="E212" s="40" t="s">
        <v>717</v>
      </c>
      <c r="F212" s="41"/>
      <c r="G212" s="42"/>
      <c r="H212" s="42"/>
      <c r="I212" s="42"/>
      <c r="J212" s="43"/>
      <c r="K212" s="44"/>
      <c r="L212" s="41"/>
      <c r="M212" s="45"/>
      <c r="N212" s="45"/>
      <c r="O212" s="80"/>
      <c r="P212" s="31"/>
      <c r="Q212" s="42"/>
      <c r="R212" s="46"/>
      <c r="S212" s="46"/>
      <c r="T212" s="46"/>
      <c r="U212" s="47"/>
      <c r="V212" s="48"/>
      <c r="W212" s="47"/>
      <c r="X212" s="49"/>
      <c r="Y212" s="50"/>
      <c r="Z212" s="50"/>
      <c r="AA212" s="50"/>
    </row>
    <row r="213" spans="1:27" ht="15" customHeight="1">
      <c r="A213" s="63">
        <v>209</v>
      </c>
      <c r="B213" s="38"/>
      <c r="C213" s="41"/>
      <c r="D213" s="39"/>
      <c r="E213" s="40" t="s">
        <v>720</v>
      </c>
      <c r="F213" s="41"/>
      <c r="G213" s="42"/>
      <c r="H213" s="42"/>
      <c r="I213" s="42"/>
      <c r="J213" s="43"/>
      <c r="K213" s="44"/>
      <c r="L213" s="41"/>
      <c r="M213" s="45"/>
      <c r="N213" s="45"/>
      <c r="O213" s="80"/>
      <c r="P213" s="31"/>
      <c r="Q213" s="42"/>
      <c r="R213" s="46"/>
      <c r="S213" s="46"/>
      <c r="T213" s="46"/>
      <c r="U213" s="47"/>
      <c r="V213" s="48"/>
      <c r="W213" s="47"/>
      <c r="X213" s="49"/>
      <c r="Y213" s="50"/>
      <c r="Z213" s="50"/>
      <c r="AA213" s="50"/>
    </row>
    <row r="214" spans="1:27" ht="15" customHeight="1">
      <c r="A214" s="37">
        <v>210</v>
      </c>
      <c r="B214" s="38"/>
      <c r="C214" s="41" t="s">
        <v>184</v>
      </c>
      <c r="D214" s="39" t="str">
        <f>REPLACE(C214,1,3, )</f>
        <v xml:space="preserve"> 252</v>
      </c>
      <c r="E214" s="40" t="s">
        <v>184</v>
      </c>
      <c r="F214" s="41">
        <f>IF(C214=E214,0,1)</f>
        <v>0</v>
      </c>
      <c r="G214" s="42" t="s">
        <v>37</v>
      </c>
      <c r="H214" s="42"/>
      <c r="I214" s="42" t="s">
        <v>50</v>
      </c>
      <c r="J214" s="43">
        <v>127500</v>
      </c>
      <c r="K214" s="44">
        <f>J214-M214</f>
        <v>8550</v>
      </c>
      <c r="L214" s="41" t="s">
        <v>22</v>
      </c>
      <c r="M214" s="45">
        <f>J214-N214</f>
        <v>118950</v>
      </c>
      <c r="N214" s="45">
        <f>2000+5500+600+200+250</f>
        <v>8550</v>
      </c>
      <c r="O214" s="80">
        <f>M214+N214</f>
        <v>127500</v>
      </c>
      <c r="P214" s="31"/>
      <c r="Q214" s="42" t="s">
        <v>77</v>
      </c>
      <c r="R214" s="46"/>
      <c r="S214" s="46">
        <f>R214+O214</f>
        <v>127500</v>
      </c>
      <c r="T214" s="46">
        <f>S214/0.7</f>
        <v>182142.85714285716</v>
      </c>
      <c r="U214" s="47">
        <f>T214/0.875</f>
        <v>208163.26530612246</v>
      </c>
      <c r="V214" s="48">
        <f>(U214-T214)/U214</f>
        <v>0.12499999999999994</v>
      </c>
      <c r="W214" s="47">
        <f>(ROUNDUP((U214/100),0))*100</f>
        <v>208200</v>
      </c>
      <c r="X214" s="49">
        <f>(T214-O214)/T214</f>
        <v>0.30000000000000004</v>
      </c>
      <c r="Y214" s="50"/>
      <c r="Z214" s="50"/>
      <c r="AA214" s="52"/>
    </row>
    <row r="215" spans="1:27" ht="14.4" customHeight="1">
      <c r="A215" s="63">
        <v>211</v>
      </c>
      <c r="B215" s="38"/>
      <c r="C215" s="41" t="s">
        <v>187</v>
      </c>
      <c r="D215" s="39" t="str">
        <f>REPLACE(C215,1,3, )</f>
        <v xml:space="preserve"> 261</v>
      </c>
      <c r="E215" s="40" t="s">
        <v>187</v>
      </c>
      <c r="F215" s="41">
        <f>IF(C215=E215,0,1)</f>
        <v>0</v>
      </c>
      <c r="G215" s="42" t="s">
        <v>20</v>
      </c>
      <c r="H215" s="42"/>
      <c r="I215" s="42" t="s">
        <v>50</v>
      </c>
      <c r="J215" s="43">
        <v>127500</v>
      </c>
      <c r="K215" s="44">
        <f>J215-M215</f>
        <v>8550</v>
      </c>
      <c r="L215" s="41" t="s">
        <v>22</v>
      </c>
      <c r="M215" s="45">
        <f>J215-N215</f>
        <v>118950</v>
      </c>
      <c r="N215" s="45">
        <f>2000+5500+600+200+250</f>
        <v>8550</v>
      </c>
      <c r="O215" s="80">
        <f>M215+N215</f>
        <v>127500</v>
      </c>
      <c r="P215" s="31"/>
      <c r="Q215" s="42" t="s">
        <v>77</v>
      </c>
      <c r="R215" s="46"/>
      <c r="S215" s="46">
        <f>R215+O215</f>
        <v>127500</v>
      </c>
      <c r="T215" s="46">
        <f>S215/0.7</f>
        <v>182142.85714285716</v>
      </c>
      <c r="U215" s="47">
        <f>T215/0.875</f>
        <v>208163.26530612246</v>
      </c>
      <c r="V215" s="48">
        <f>(U215-T215)/U215</f>
        <v>0.12499999999999994</v>
      </c>
      <c r="W215" s="47">
        <f>(ROUNDUP((U215/100),0))*100</f>
        <v>208200</v>
      </c>
      <c r="X215" s="49">
        <f>(T215-O215)/T215</f>
        <v>0.30000000000000004</v>
      </c>
      <c r="Y215" s="64">
        <v>180075</v>
      </c>
      <c r="Z215" s="65">
        <f>T215-Y215</f>
        <v>2067.8571428571595</v>
      </c>
      <c r="AA215" s="66">
        <f>Z215/Y215</f>
        <v>1.1483310525376423E-2</v>
      </c>
    </row>
    <row r="216" spans="1:27" ht="14.4" customHeight="1">
      <c r="A216" s="37">
        <v>212</v>
      </c>
      <c r="B216" s="38"/>
      <c r="C216" s="41"/>
      <c r="D216" s="39"/>
      <c r="E216" s="40" t="s">
        <v>725</v>
      </c>
      <c r="F216" s="41"/>
      <c r="G216" s="42"/>
      <c r="H216" s="42"/>
      <c r="I216" s="42"/>
      <c r="J216" s="43"/>
      <c r="K216" s="44"/>
      <c r="L216" s="41"/>
      <c r="M216" s="45"/>
      <c r="N216" s="45"/>
      <c r="O216" s="80"/>
      <c r="P216" s="31"/>
      <c r="Q216" s="42"/>
      <c r="R216" s="46"/>
      <c r="S216" s="46"/>
      <c r="T216" s="46"/>
      <c r="U216" s="47"/>
      <c r="V216" s="48"/>
      <c r="W216" s="47"/>
      <c r="X216" s="49"/>
      <c r="Y216" s="64"/>
      <c r="Z216" s="65"/>
      <c r="AA216" s="66"/>
    </row>
    <row r="217" spans="1:27" ht="14.4" customHeight="1">
      <c r="A217" s="63">
        <v>213</v>
      </c>
      <c r="B217" s="38"/>
      <c r="C217" s="41"/>
      <c r="D217" s="39"/>
      <c r="E217" s="40" t="s">
        <v>728</v>
      </c>
      <c r="F217" s="41"/>
      <c r="G217" s="42"/>
      <c r="H217" s="42"/>
      <c r="I217" s="42"/>
      <c r="J217" s="43"/>
      <c r="K217" s="44"/>
      <c r="L217" s="41"/>
      <c r="M217" s="45"/>
      <c r="N217" s="45"/>
      <c r="O217" s="80"/>
      <c r="P217" s="31"/>
      <c r="Q217" s="42"/>
      <c r="R217" s="46"/>
      <c r="S217" s="46"/>
      <c r="T217" s="46"/>
      <c r="U217" s="47"/>
      <c r="V217" s="48"/>
      <c r="W217" s="47"/>
      <c r="X217" s="49"/>
      <c r="Y217" s="64"/>
      <c r="Z217" s="65"/>
      <c r="AA217" s="66"/>
    </row>
    <row r="218" spans="1:27" ht="14.4" customHeight="1">
      <c r="A218" s="37">
        <v>214</v>
      </c>
      <c r="B218" s="38"/>
      <c r="C218" s="41"/>
      <c r="D218" s="39"/>
      <c r="E218" s="40" t="s">
        <v>731</v>
      </c>
      <c r="F218" s="41"/>
      <c r="G218" s="42"/>
      <c r="H218" s="42"/>
      <c r="I218" s="42"/>
      <c r="J218" s="43"/>
      <c r="K218" s="44"/>
      <c r="L218" s="41"/>
      <c r="M218" s="45"/>
      <c r="N218" s="45"/>
      <c r="O218" s="80"/>
      <c r="P218" s="31"/>
      <c r="Q218" s="42"/>
      <c r="R218" s="46"/>
      <c r="S218" s="46"/>
      <c r="T218" s="46"/>
      <c r="U218" s="47"/>
      <c r="V218" s="48"/>
      <c r="W218" s="47"/>
      <c r="X218" s="49"/>
      <c r="Y218" s="64"/>
      <c r="Z218" s="65"/>
      <c r="AA218" s="66"/>
    </row>
    <row r="219" spans="1:27" ht="14.4" customHeight="1">
      <c r="A219" s="63">
        <v>215</v>
      </c>
      <c r="B219" s="38"/>
      <c r="C219" s="41"/>
      <c r="D219" s="39"/>
      <c r="E219" s="40" t="s">
        <v>734</v>
      </c>
      <c r="F219" s="41"/>
      <c r="G219" s="42"/>
      <c r="H219" s="42"/>
      <c r="I219" s="42"/>
      <c r="J219" s="43"/>
      <c r="K219" s="44"/>
      <c r="L219" s="41"/>
      <c r="M219" s="45"/>
      <c r="N219" s="45"/>
      <c r="O219" s="80"/>
      <c r="P219" s="31"/>
      <c r="Q219" s="42"/>
      <c r="R219" s="46"/>
      <c r="S219" s="46"/>
      <c r="T219" s="46"/>
      <c r="U219" s="47"/>
      <c r="V219" s="48"/>
      <c r="W219" s="47"/>
      <c r="X219" s="49"/>
      <c r="Y219" s="64"/>
      <c r="Z219" s="65"/>
      <c r="AA219" s="66"/>
    </row>
    <row r="220" spans="1:27" ht="14.4" customHeight="1">
      <c r="A220" s="37">
        <v>216</v>
      </c>
      <c r="B220" s="38"/>
      <c r="C220" s="41"/>
      <c r="D220" s="39"/>
      <c r="E220" s="40" t="s">
        <v>737</v>
      </c>
      <c r="F220" s="41"/>
      <c r="G220" s="42"/>
      <c r="H220" s="42"/>
      <c r="I220" s="42"/>
      <c r="J220" s="43"/>
      <c r="K220" s="44"/>
      <c r="L220" s="41"/>
      <c r="M220" s="45"/>
      <c r="N220" s="45"/>
      <c r="O220" s="80"/>
      <c r="P220" s="31"/>
      <c r="Q220" s="42"/>
      <c r="R220" s="46"/>
      <c r="S220" s="46"/>
      <c r="T220" s="46"/>
      <c r="U220" s="47"/>
      <c r="V220" s="48"/>
      <c r="W220" s="47"/>
      <c r="X220" s="49"/>
      <c r="Y220" s="64"/>
      <c r="Z220" s="65"/>
      <c r="AA220" s="66"/>
    </row>
    <row r="221" spans="1:27" ht="14.4" customHeight="1">
      <c r="A221" s="63">
        <v>217</v>
      </c>
      <c r="B221" s="38"/>
      <c r="C221" s="41"/>
      <c r="D221" s="39"/>
      <c r="E221" s="40" t="s">
        <v>740</v>
      </c>
      <c r="F221" s="41"/>
      <c r="G221" s="42"/>
      <c r="H221" s="42"/>
      <c r="I221" s="42"/>
      <c r="J221" s="43"/>
      <c r="K221" s="44"/>
      <c r="L221" s="41"/>
      <c r="M221" s="45"/>
      <c r="N221" s="45"/>
      <c r="O221" s="80"/>
      <c r="P221" s="31"/>
      <c r="Q221" s="42"/>
      <c r="R221" s="46"/>
      <c r="S221" s="46"/>
      <c r="T221" s="46"/>
      <c r="U221" s="47"/>
      <c r="V221" s="48"/>
      <c r="W221" s="47"/>
      <c r="X221" s="49"/>
      <c r="Y221" s="64"/>
      <c r="Z221" s="65"/>
      <c r="AA221" s="66"/>
    </row>
    <row r="222" spans="1:27" ht="14.4" customHeight="1">
      <c r="A222" s="37">
        <v>218</v>
      </c>
      <c r="B222" s="38"/>
      <c r="C222" s="41" t="s">
        <v>235</v>
      </c>
      <c r="D222" s="39" t="str">
        <f>REPLACE(C222,1,3, )</f>
        <v xml:space="preserve"> 548</v>
      </c>
      <c r="E222" s="40" t="s">
        <v>235</v>
      </c>
      <c r="F222" s="41">
        <f>IF(C222=E222,0,1)</f>
        <v>0</v>
      </c>
      <c r="G222" s="42" t="s">
        <v>37</v>
      </c>
      <c r="H222" s="42"/>
      <c r="I222" s="42" t="s">
        <v>52</v>
      </c>
      <c r="J222" s="45">
        <v>116500</v>
      </c>
      <c r="K222" s="44">
        <f>J222-M222</f>
        <v>8550</v>
      </c>
      <c r="L222" s="41" t="s">
        <v>22</v>
      </c>
      <c r="M222" s="45">
        <f>J222-N222</f>
        <v>107950</v>
      </c>
      <c r="N222" s="45">
        <f>2000+5500+600+200+250</f>
        <v>8550</v>
      </c>
      <c r="O222" s="80">
        <f>M222+N222</f>
        <v>116500</v>
      </c>
      <c r="P222" s="31"/>
      <c r="Q222" s="42" t="s">
        <v>77</v>
      </c>
      <c r="R222" s="46"/>
      <c r="S222" s="46">
        <f>R222+O222</f>
        <v>116500</v>
      </c>
      <c r="T222" s="46">
        <f>S222/0.7</f>
        <v>166428.57142857145</v>
      </c>
      <c r="U222" s="47">
        <f>T222/0.875</f>
        <v>190204.08163265308</v>
      </c>
      <c r="V222" s="48">
        <f>(U222-T222)/U222</f>
        <v>0.12499999999999996</v>
      </c>
      <c r="W222" s="47">
        <f>(ROUNDUP((U222/100),0))*100</f>
        <v>190300</v>
      </c>
      <c r="X222" s="49">
        <f>(T222-O222)/T222</f>
        <v>0.3000000000000001</v>
      </c>
      <c r="Y222" s="50"/>
      <c r="Z222" s="50"/>
      <c r="AA222" s="52"/>
    </row>
    <row r="223" spans="1:27" ht="14.4" customHeight="1">
      <c r="A223" s="63">
        <v>219</v>
      </c>
      <c r="B223" s="38"/>
      <c r="C223" s="41"/>
      <c r="D223" s="39"/>
      <c r="E223" s="40" t="s">
        <v>744</v>
      </c>
      <c r="F223" s="41"/>
      <c r="G223" s="42"/>
      <c r="H223" s="42"/>
      <c r="I223" s="42"/>
      <c r="J223" s="45"/>
      <c r="K223" s="44"/>
      <c r="L223" s="41"/>
      <c r="M223" s="45"/>
      <c r="N223" s="45"/>
      <c r="O223" s="80"/>
      <c r="P223" s="31"/>
      <c r="Q223" s="42"/>
      <c r="R223" s="46"/>
      <c r="S223" s="46"/>
      <c r="T223" s="46"/>
      <c r="U223" s="47"/>
      <c r="V223" s="48"/>
      <c r="W223" s="47"/>
      <c r="X223" s="49"/>
      <c r="Y223" s="50"/>
      <c r="Z223" s="50"/>
      <c r="AA223" s="52"/>
    </row>
    <row r="224" spans="1:27" ht="14.4" customHeight="1">
      <c r="A224" s="37">
        <v>220</v>
      </c>
      <c r="B224" s="38"/>
      <c r="C224" s="41" t="s">
        <v>236</v>
      </c>
      <c r="D224" s="39" t="str">
        <f>REPLACE(C224,1,3, )</f>
        <v xml:space="preserve"> 212</v>
      </c>
      <c r="E224" s="40" t="s">
        <v>236</v>
      </c>
      <c r="F224" s="41">
        <f>IF(C224=E224,0,1)</f>
        <v>0</v>
      </c>
      <c r="G224" s="42" t="s">
        <v>37</v>
      </c>
      <c r="H224" s="42"/>
      <c r="I224" s="42" t="s">
        <v>52</v>
      </c>
      <c r="J224" s="43">
        <v>116500</v>
      </c>
      <c r="K224" s="44">
        <f>J224-M224</f>
        <v>8550</v>
      </c>
      <c r="L224" s="41" t="s">
        <v>22</v>
      </c>
      <c r="M224" s="45">
        <f>J224-N224</f>
        <v>107950</v>
      </c>
      <c r="N224" s="45">
        <f>2000+5500+600+200+250</f>
        <v>8550</v>
      </c>
      <c r="O224" s="80">
        <f>M224+N224</f>
        <v>116500</v>
      </c>
      <c r="P224" s="31"/>
      <c r="Q224" s="42" t="s">
        <v>77</v>
      </c>
      <c r="R224" s="46"/>
      <c r="S224" s="46">
        <f>R224+O224</f>
        <v>116500</v>
      </c>
      <c r="T224" s="46">
        <f>S224/0.7</f>
        <v>166428.57142857145</v>
      </c>
      <c r="U224" s="47">
        <f>T224/0.875</f>
        <v>190204.08163265308</v>
      </c>
      <c r="V224" s="48">
        <f>(U224-T224)/U224</f>
        <v>0.12499999999999996</v>
      </c>
      <c r="W224" s="47">
        <f>(ROUNDUP((U224/100),0))*100</f>
        <v>190300</v>
      </c>
      <c r="X224" s="49">
        <f>(T224-O224)/T224</f>
        <v>0.3000000000000001</v>
      </c>
      <c r="Y224" s="50"/>
      <c r="Z224" s="50"/>
      <c r="AA224" s="50"/>
    </row>
    <row r="225" spans="1:27" ht="14.4" customHeight="1">
      <c r="A225" s="63">
        <v>221</v>
      </c>
      <c r="B225" s="38"/>
      <c r="C225" s="41" t="s">
        <v>129</v>
      </c>
      <c r="D225" s="39" t="str">
        <f>REPLACE(C225,1,3, )</f>
        <v xml:space="preserve"> 642</v>
      </c>
      <c r="E225" s="40" t="s">
        <v>130</v>
      </c>
      <c r="F225" s="41">
        <f>IF(C225=E225,0,1)</f>
        <v>1</v>
      </c>
      <c r="G225" s="42" t="s">
        <v>37</v>
      </c>
      <c r="H225" s="42"/>
      <c r="I225" s="42" t="s">
        <v>42</v>
      </c>
      <c r="J225" s="43">
        <v>92500</v>
      </c>
      <c r="K225" s="44">
        <f>J225-M225</f>
        <v>9050</v>
      </c>
      <c r="L225" s="41" t="s">
        <v>22</v>
      </c>
      <c r="M225" s="45">
        <f>J225-N225</f>
        <v>83450</v>
      </c>
      <c r="N225" s="45">
        <f>2000+5500+600+200+250+500</f>
        <v>9050</v>
      </c>
      <c r="O225" s="80">
        <f>M225+N225</f>
        <v>92500</v>
      </c>
      <c r="P225" s="31"/>
      <c r="Q225" s="42" t="s">
        <v>80</v>
      </c>
      <c r="R225" s="46"/>
      <c r="S225" s="46">
        <f>R225+O225</f>
        <v>92500</v>
      </c>
      <c r="T225" s="46">
        <f>S225/0.7</f>
        <v>132142.85714285716</v>
      </c>
      <c r="U225" s="47">
        <f>T225/0.875</f>
        <v>151020.40816326533</v>
      </c>
      <c r="V225" s="48">
        <f>(U225-T225)/U225</f>
        <v>0.125</v>
      </c>
      <c r="W225" s="47">
        <f>(ROUNDUP((U225/100),0))*100</f>
        <v>151100</v>
      </c>
      <c r="X225" s="72">
        <f>(T225-O225)/T225</f>
        <v>0.3000000000000001</v>
      </c>
      <c r="Y225" s="50"/>
      <c r="Z225" s="50"/>
      <c r="AA225" s="52"/>
    </row>
    <row r="226" spans="1:27" ht="14.4" customHeight="1">
      <c r="A226" s="63">
        <v>222</v>
      </c>
      <c r="B226" s="38"/>
      <c r="C226" s="41" t="s">
        <v>278</v>
      </c>
      <c r="D226" s="39" t="str">
        <f>REPLACE(C226,1,3, )</f>
        <v xml:space="preserve"> 322</v>
      </c>
      <c r="E226" s="40" t="s">
        <v>278</v>
      </c>
      <c r="F226" s="41">
        <f>IF(C226=E226,0,1)</f>
        <v>0</v>
      </c>
      <c r="G226" s="42" t="s">
        <v>37</v>
      </c>
      <c r="H226" s="42"/>
      <c r="I226" s="42" t="s">
        <v>302</v>
      </c>
      <c r="J226" s="43">
        <v>122000</v>
      </c>
      <c r="K226" s="44">
        <f>J226-M226</f>
        <v>8450</v>
      </c>
      <c r="L226" s="41" t="s">
        <v>22</v>
      </c>
      <c r="M226" s="45">
        <f>J226-N226</f>
        <v>113550</v>
      </c>
      <c r="N226" s="45">
        <f>2000+5500+200+250+500</f>
        <v>8450</v>
      </c>
      <c r="O226" s="80">
        <f>M226+N226</f>
        <v>122000</v>
      </c>
      <c r="P226" s="31"/>
      <c r="Q226" s="42" t="s">
        <v>312</v>
      </c>
      <c r="R226" s="57"/>
      <c r="S226" s="57">
        <f>R226+O226</f>
        <v>122000</v>
      </c>
      <c r="T226" s="57">
        <f>S226/0.7</f>
        <v>174285.71428571429</v>
      </c>
      <c r="U226" s="58">
        <f>T226/0.875</f>
        <v>199183.67346938775</v>
      </c>
      <c r="V226" s="59">
        <f>(U226-T226)/U226</f>
        <v>0.12499999999999996</v>
      </c>
      <c r="W226" s="58">
        <f>(ROUNDUP((U226/100),0))*100</f>
        <v>199200</v>
      </c>
      <c r="X226" s="60">
        <f>(T226-O226)/T226</f>
        <v>0.30000000000000004</v>
      </c>
      <c r="Y226" s="61"/>
      <c r="Z226" s="61"/>
      <c r="AA226" s="62"/>
    </row>
    <row r="227" spans="1:27" ht="14.4" customHeight="1">
      <c r="A227" s="63">
        <v>223</v>
      </c>
      <c r="B227" s="38"/>
      <c r="C227" s="41"/>
      <c r="D227" s="39"/>
      <c r="E227" s="40" t="s">
        <v>750</v>
      </c>
      <c r="F227" s="41"/>
      <c r="G227" s="42"/>
      <c r="H227" s="42"/>
      <c r="I227" s="42"/>
      <c r="J227" s="43"/>
      <c r="K227" s="44"/>
      <c r="L227" s="41"/>
      <c r="M227" s="45"/>
      <c r="N227" s="45"/>
      <c r="O227" s="80"/>
      <c r="P227" s="31"/>
      <c r="Q227" s="42"/>
      <c r="R227" s="57"/>
      <c r="S227" s="57"/>
      <c r="T227" s="57"/>
      <c r="U227" s="58"/>
      <c r="V227" s="59"/>
      <c r="W227" s="58"/>
      <c r="X227" s="60"/>
      <c r="Y227" s="61"/>
      <c r="Z227" s="61"/>
      <c r="AA227" s="62"/>
    </row>
    <row r="228" spans="1:27" ht="14.4" customHeight="1">
      <c r="A228" s="63">
        <v>224</v>
      </c>
      <c r="B228" s="38"/>
      <c r="C228" s="41" t="s">
        <v>277</v>
      </c>
      <c r="D228" s="39" t="str">
        <f>REPLACE(C228,1,3, )</f>
        <v xml:space="preserve"> 640</v>
      </c>
      <c r="E228" s="40" t="s">
        <v>277</v>
      </c>
      <c r="F228" s="41">
        <f>IF(C228=E228,0,1)</f>
        <v>0</v>
      </c>
      <c r="G228" s="42" t="s">
        <v>37</v>
      </c>
      <c r="H228" s="42"/>
      <c r="I228" s="42" t="s">
        <v>302</v>
      </c>
      <c r="J228" s="43">
        <v>122000</v>
      </c>
      <c r="K228" s="44">
        <f>J228-M228</f>
        <v>8450</v>
      </c>
      <c r="L228" s="41" t="s">
        <v>22</v>
      </c>
      <c r="M228" s="45">
        <f>J228-N228</f>
        <v>113550</v>
      </c>
      <c r="N228" s="45">
        <f>2000+5500+200+250+500</f>
        <v>8450</v>
      </c>
      <c r="O228" s="80">
        <f>M228+N228</f>
        <v>122000</v>
      </c>
      <c r="P228" s="31"/>
      <c r="Q228" s="42" t="s">
        <v>312</v>
      </c>
      <c r="R228" s="57"/>
      <c r="S228" s="57">
        <f>R228+O228</f>
        <v>122000</v>
      </c>
      <c r="T228" s="57">
        <f>S228/0.7</f>
        <v>174285.71428571429</v>
      </c>
      <c r="U228" s="58">
        <f>T228/0.875</f>
        <v>199183.67346938775</v>
      </c>
      <c r="V228" s="59">
        <f>(U228-T228)/U228</f>
        <v>0.12499999999999996</v>
      </c>
      <c r="W228" s="58">
        <f>(ROUNDUP((U228/100),0))*100</f>
        <v>199200</v>
      </c>
      <c r="X228" s="60">
        <f>(T228-O228)/T228</f>
        <v>0.30000000000000004</v>
      </c>
      <c r="Y228" s="61"/>
      <c r="Z228" s="61"/>
      <c r="AA228" s="62"/>
    </row>
    <row r="229" spans="1:27" ht="14.4" customHeight="1">
      <c r="A229" s="63">
        <v>225</v>
      </c>
      <c r="B229" s="38"/>
      <c r="C229" s="41"/>
      <c r="D229" s="39"/>
      <c r="E229" s="40" t="s">
        <v>754</v>
      </c>
      <c r="F229" s="41"/>
      <c r="G229" s="42"/>
      <c r="H229" s="42"/>
      <c r="I229" s="42"/>
      <c r="J229" s="43"/>
      <c r="K229" s="44"/>
      <c r="L229" s="41"/>
      <c r="M229" s="45"/>
      <c r="N229" s="45"/>
      <c r="O229" s="80"/>
      <c r="P229" s="31"/>
      <c r="Q229" s="42"/>
      <c r="R229" s="57"/>
      <c r="S229" s="57"/>
      <c r="T229" s="57"/>
      <c r="U229" s="58"/>
      <c r="V229" s="59"/>
      <c r="W229" s="58"/>
      <c r="X229" s="60"/>
      <c r="Y229" s="61"/>
      <c r="Z229" s="61"/>
      <c r="AA229" s="62"/>
    </row>
    <row r="230" spans="1:27" ht="14.4" customHeight="1">
      <c r="A230" s="63">
        <v>226</v>
      </c>
      <c r="B230" s="38"/>
      <c r="C230" s="41" t="s">
        <v>158</v>
      </c>
      <c r="D230" s="39" t="str">
        <f>REPLACE(C230,1,3, )</f>
        <v xml:space="preserve"> 520</v>
      </c>
      <c r="E230" s="40" t="s">
        <v>158</v>
      </c>
      <c r="F230" s="41">
        <f>IF(C230=E230,0,1)</f>
        <v>0</v>
      </c>
      <c r="G230" s="42" t="s">
        <v>20</v>
      </c>
      <c r="H230" s="42"/>
      <c r="I230" s="42" t="s">
        <v>48</v>
      </c>
      <c r="J230" s="43">
        <v>100000</v>
      </c>
      <c r="K230" s="44">
        <f>J230-M230</f>
        <v>8550</v>
      </c>
      <c r="L230" s="41" t="s">
        <v>22</v>
      </c>
      <c r="M230" s="45">
        <f>J230-N230</f>
        <v>91450</v>
      </c>
      <c r="N230" s="45">
        <f>2000+5500+600+200+250</f>
        <v>8550</v>
      </c>
      <c r="O230" s="80">
        <f>M230+N230</f>
        <v>100000</v>
      </c>
      <c r="P230" s="31"/>
      <c r="Q230" s="42" t="s">
        <v>77</v>
      </c>
      <c r="R230" s="46"/>
      <c r="S230" s="46">
        <f>R230+O230</f>
        <v>100000</v>
      </c>
      <c r="T230" s="46">
        <f>S230/0.7</f>
        <v>142857.14285714287</v>
      </c>
      <c r="U230" s="47">
        <f>T230/0.875</f>
        <v>163265.30612244899</v>
      </c>
      <c r="V230" s="48">
        <f>(U230-T230)/U230</f>
        <v>0.125</v>
      </c>
      <c r="W230" s="47">
        <f>(ROUNDUP((U230/100),0))*100</f>
        <v>163300</v>
      </c>
      <c r="X230" s="49">
        <f>(T230-O230)/T230</f>
        <v>0.30000000000000004</v>
      </c>
      <c r="Y230" s="64">
        <v>139038</v>
      </c>
      <c r="Z230" s="65">
        <f>T230-Y230</f>
        <v>3819.1428571428696</v>
      </c>
      <c r="AA230" s="66">
        <f>Z230/Y230</f>
        <v>2.7468338563147267E-2</v>
      </c>
    </row>
    <row r="231" spans="1:27" ht="14.4" customHeight="1">
      <c r="A231" s="63">
        <v>227</v>
      </c>
      <c r="B231" s="38"/>
      <c r="C231" s="41"/>
      <c r="D231" s="39"/>
      <c r="E231" s="40" t="s">
        <v>388</v>
      </c>
      <c r="F231" s="41"/>
      <c r="G231" s="42"/>
      <c r="H231" s="42"/>
      <c r="I231" s="42"/>
      <c r="J231" s="43"/>
      <c r="K231" s="44"/>
      <c r="L231" s="41"/>
      <c r="M231" s="45"/>
      <c r="N231" s="45"/>
      <c r="O231" s="80"/>
      <c r="P231" s="31"/>
      <c r="Q231" s="42"/>
      <c r="R231" s="46"/>
      <c r="S231" s="46"/>
      <c r="T231" s="46"/>
      <c r="U231" s="47"/>
      <c r="V231" s="48"/>
      <c r="W231" s="47"/>
      <c r="X231" s="49"/>
      <c r="Y231" s="64"/>
      <c r="Z231" s="65"/>
      <c r="AA231" s="66"/>
    </row>
    <row r="232" spans="1:27" ht="14.4" customHeight="1">
      <c r="A232" s="63">
        <v>228</v>
      </c>
      <c r="B232" s="38"/>
      <c r="C232" s="41" t="s">
        <v>202</v>
      </c>
      <c r="D232" s="39" t="str">
        <f>REPLACE(C232,1,3, )</f>
        <v xml:space="preserve"> 155</v>
      </c>
      <c r="E232" s="40" t="s">
        <v>202</v>
      </c>
      <c r="F232" s="41">
        <f>IF(C232=E232,0,1)</f>
        <v>0</v>
      </c>
      <c r="G232" s="42" t="s">
        <v>20</v>
      </c>
      <c r="H232" s="42"/>
      <c r="I232" s="42" t="s">
        <v>41</v>
      </c>
      <c r="J232" s="43">
        <v>81500</v>
      </c>
      <c r="K232" s="44">
        <f>J232-M232</f>
        <v>9050</v>
      </c>
      <c r="L232" s="41" t="s">
        <v>22</v>
      </c>
      <c r="M232" s="45">
        <f>J232-N232</f>
        <v>72450</v>
      </c>
      <c r="N232" s="45">
        <f>2000+5500+600+200+250+500</f>
        <v>9050</v>
      </c>
      <c r="O232" s="80">
        <f>M232+N232</f>
        <v>81500</v>
      </c>
      <c r="P232" s="31"/>
      <c r="Q232" s="42" t="s">
        <v>78</v>
      </c>
      <c r="R232" s="46"/>
      <c r="S232" s="46">
        <f>R232+O232</f>
        <v>81500</v>
      </c>
      <c r="T232" s="46">
        <f>S232/0.7</f>
        <v>116428.57142857143</v>
      </c>
      <c r="U232" s="47">
        <f>T232/0.875</f>
        <v>133061.22448979592</v>
      </c>
      <c r="V232" s="48">
        <f>(U232-T232)/U232</f>
        <v>0.12499999999999994</v>
      </c>
      <c r="W232" s="47">
        <f>(ROUNDUP((U232/100),0))*100</f>
        <v>133100</v>
      </c>
      <c r="X232" s="72">
        <f>(T232-O232)/T232</f>
        <v>0.30000000000000004</v>
      </c>
      <c r="Y232" s="64">
        <v>115063</v>
      </c>
      <c r="Z232" s="65">
        <f>T232-Y232</f>
        <v>1365.5714285714348</v>
      </c>
      <c r="AA232" s="66">
        <f>Z232/Y232</f>
        <v>1.186803254366247E-2</v>
      </c>
    </row>
    <row r="233" spans="1:27" ht="14.4" customHeight="1">
      <c r="A233" s="63">
        <v>229</v>
      </c>
      <c r="B233" s="38"/>
      <c r="C233" s="41"/>
      <c r="D233" s="39"/>
      <c r="E233" s="40" t="s">
        <v>388</v>
      </c>
      <c r="F233" s="41"/>
      <c r="G233" s="42"/>
      <c r="H233" s="42"/>
      <c r="I233" s="42"/>
      <c r="J233" s="43"/>
      <c r="K233" s="44"/>
      <c r="L233" s="41"/>
      <c r="M233" s="45"/>
      <c r="N233" s="45"/>
      <c r="O233" s="80"/>
      <c r="P233" s="31"/>
      <c r="Q233" s="42"/>
      <c r="R233" s="46"/>
      <c r="S233" s="46"/>
      <c r="T233" s="46"/>
      <c r="U233" s="47"/>
      <c r="V233" s="48"/>
      <c r="W233" s="47"/>
      <c r="X233" s="72"/>
      <c r="Y233" s="64"/>
      <c r="Z233" s="65"/>
      <c r="AA233" s="66"/>
    </row>
    <row r="234" spans="1:27" ht="14.4" customHeight="1">
      <c r="A234" s="63">
        <v>230</v>
      </c>
      <c r="B234" s="38"/>
      <c r="C234" s="41"/>
      <c r="D234" s="39"/>
      <c r="E234" s="40" t="s">
        <v>388</v>
      </c>
      <c r="F234" s="41"/>
      <c r="G234" s="42"/>
      <c r="H234" s="42"/>
      <c r="I234" s="42"/>
      <c r="J234" s="43"/>
      <c r="K234" s="44"/>
      <c r="L234" s="41"/>
      <c r="M234" s="45"/>
      <c r="N234" s="45"/>
      <c r="O234" s="80"/>
      <c r="P234" s="31"/>
      <c r="Q234" s="42"/>
      <c r="R234" s="46"/>
      <c r="S234" s="46"/>
      <c r="T234" s="46"/>
      <c r="U234" s="47"/>
      <c r="V234" s="48"/>
      <c r="W234" s="47"/>
      <c r="X234" s="72"/>
      <c r="Y234" s="64"/>
      <c r="Z234" s="65"/>
      <c r="AA234" s="66"/>
    </row>
    <row r="235" spans="1:27" ht="14.4" customHeight="1">
      <c r="A235" s="63">
        <v>231</v>
      </c>
      <c r="B235" s="38"/>
      <c r="C235" s="41"/>
      <c r="D235" s="39"/>
      <c r="E235" s="40" t="s">
        <v>388</v>
      </c>
      <c r="F235" s="41"/>
      <c r="G235" s="42"/>
      <c r="H235" s="42"/>
      <c r="I235" s="42"/>
      <c r="J235" s="43"/>
      <c r="K235" s="44"/>
      <c r="L235" s="41"/>
      <c r="M235" s="45"/>
      <c r="N235" s="45"/>
      <c r="O235" s="80"/>
      <c r="P235" s="31"/>
      <c r="Q235" s="42"/>
      <c r="R235" s="46"/>
      <c r="S235" s="46"/>
      <c r="T235" s="46"/>
      <c r="U235" s="47"/>
      <c r="V235" s="48"/>
      <c r="W235" s="47"/>
      <c r="X235" s="72"/>
      <c r="Y235" s="64"/>
      <c r="Z235" s="65"/>
      <c r="AA235" s="66"/>
    </row>
    <row r="236" spans="1:27" ht="14.4" customHeight="1">
      <c r="A236" s="63">
        <v>232</v>
      </c>
      <c r="B236" s="38"/>
      <c r="C236" s="41" t="s">
        <v>234</v>
      </c>
      <c r="D236" s="39" t="str">
        <f>REPLACE(C236,1,3, )</f>
        <v xml:space="preserve"> 522</v>
      </c>
      <c r="E236" s="40" t="s">
        <v>234</v>
      </c>
      <c r="F236" s="41">
        <f>IF(C236=E236,0,1)</f>
        <v>0</v>
      </c>
      <c r="G236" s="42" t="s">
        <v>20</v>
      </c>
      <c r="H236" s="42"/>
      <c r="I236" s="42" t="s">
        <v>52</v>
      </c>
      <c r="J236" s="45"/>
      <c r="K236" s="44"/>
      <c r="L236" s="41"/>
      <c r="M236" s="45"/>
      <c r="N236" s="45"/>
      <c r="O236" s="80"/>
      <c r="P236" s="31"/>
      <c r="Q236" s="42"/>
      <c r="R236" s="46"/>
      <c r="S236" s="46"/>
      <c r="T236" s="46"/>
      <c r="U236" s="47"/>
      <c r="V236" s="48"/>
      <c r="W236" s="47"/>
      <c r="X236" s="49"/>
      <c r="Y236" s="64">
        <v>165025</v>
      </c>
      <c r="Z236" s="65">
        <f>T236-Y236</f>
        <v>-165025</v>
      </c>
      <c r="AA236" s="66">
        <f>Z236/Y236</f>
        <v>-1</v>
      </c>
    </row>
    <row r="237" spans="1:27" ht="14.4" customHeight="1">
      <c r="A237" s="63">
        <v>233</v>
      </c>
      <c r="B237" s="38"/>
      <c r="C237" s="41"/>
      <c r="D237" s="39"/>
      <c r="E237" s="40" t="s">
        <v>761</v>
      </c>
      <c r="F237" s="41"/>
      <c r="G237" s="42"/>
      <c r="H237" s="42"/>
      <c r="I237" s="42"/>
      <c r="J237" s="45"/>
      <c r="K237" s="44"/>
      <c r="L237" s="41"/>
      <c r="M237" s="45"/>
      <c r="N237" s="45"/>
      <c r="O237" s="80"/>
      <c r="P237" s="31"/>
      <c r="Q237" s="42"/>
      <c r="R237" s="46"/>
      <c r="S237" s="46"/>
      <c r="T237" s="46"/>
      <c r="U237" s="47"/>
      <c r="V237" s="48"/>
      <c r="W237" s="47"/>
      <c r="X237" s="49"/>
      <c r="Y237" s="64"/>
      <c r="Z237" s="65"/>
      <c r="AA237" s="66"/>
    </row>
    <row r="238" spans="1:27" ht="14.4" customHeight="1">
      <c r="A238" s="63">
        <v>234</v>
      </c>
      <c r="B238" s="38"/>
      <c r="C238" s="41"/>
      <c r="D238" s="39"/>
      <c r="E238" s="40" t="s">
        <v>764</v>
      </c>
      <c r="F238" s="41"/>
      <c r="G238" s="42"/>
      <c r="H238" s="42"/>
      <c r="I238" s="42"/>
      <c r="J238" s="45"/>
      <c r="K238" s="44"/>
      <c r="L238" s="41"/>
      <c r="M238" s="45"/>
      <c r="N238" s="45"/>
      <c r="O238" s="80"/>
      <c r="P238" s="31"/>
      <c r="Q238" s="42"/>
      <c r="R238" s="46"/>
      <c r="S238" s="46"/>
      <c r="T238" s="46"/>
      <c r="U238" s="47"/>
      <c r="V238" s="48"/>
      <c r="W238" s="47"/>
      <c r="X238" s="49"/>
      <c r="Y238" s="64"/>
      <c r="Z238" s="65"/>
      <c r="AA238" s="66"/>
    </row>
    <row r="239" spans="1:27" ht="14.4" customHeight="1">
      <c r="A239" s="63">
        <v>235</v>
      </c>
      <c r="B239" s="38"/>
      <c r="C239" s="41" t="s">
        <v>178</v>
      </c>
      <c r="D239" s="39" t="str">
        <f>REPLACE(C239,1,3, )</f>
        <v xml:space="preserve"> 316</v>
      </c>
      <c r="E239" s="40" t="s">
        <v>178</v>
      </c>
      <c r="F239" s="41">
        <f>IF(C239=E239,0,1)</f>
        <v>0</v>
      </c>
      <c r="G239" s="42" t="s">
        <v>37</v>
      </c>
      <c r="H239" s="42"/>
      <c r="I239" s="42" t="s">
        <v>53</v>
      </c>
      <c r="J239" s="43">
        <v>88000</v>
      </c>
      <c r="K239" s="44">
        <f>J239-M239</f>
        <v>9350</v>
      </c>
      <c r="L239" s="41" t="s">
        <v>22</v>
      </c>
      <c r="M239" s="45">
        <f>J239-N239</f>
        <v>78650</v>
      </c>
      <c r="N239" s="51">
        <f>2000+5500+600+200+250+800</f>
        <v>9350</v>
      </c>
      <c r="O239" s="80">
        <f>M239+N239</f>
        <v>88000</v>
      </c>
      <c r="P239" s="31"/>
      <c r="Q239" s="42" t="s">
        <v>82</v>
      </c>
      <c r="R239" s="46"/>
      <c r="S239" s="46">
        <f>R239+O239</f>
        <v>88000</v>
      </c>
      <c r="T239" s="46">
        <f>S239/0.7</f>
        <v>125714.28571428572</v>
      </c>
      <c r="U239" s="47">
        <f>T239/0.875</f>
        <v>143673.46938775512</v>
      </c>
      <c r="V239" s="48">
        <f>(U239-T239)/U239</f>
        <v>0.12500000000000003</v>
      </c>
      <c r="W239" s="47">
        <f>(ROUNDUP((U239/100),0))*100</f>
        <v>143700</v>
      </c>
      <c r="X239" s="49">
        <f>(T239-O239)/T239</f>
        <v>0.30000000000000004</v>
      </c>
      <c r="Y239" s="50"/>
      <c r="Z239" s="50"/>
      <c r="AA239" s="52"/>
    </row>
    <row r="240" spans="1:27" ht="14.4" customHeight="1">
      <c r="A240" s="63">
        <v>236</v>
      </c>
      <c r="B240" s="38"/>
      <c r="C240" s="41"/>
      <c r="D240" s="39"/>
      <c r="E240" s="40" t="s">
        <v>768</v>
      </c>
      <c r="F240" s="41"/>
      <c r="G240" s="42"/>
      <c r="H240" s="42"/>
      <c r="I240" s="42"/>
      <c r="J240" s="43"/>
      <c r="K240" s="44"/>
      <c r="L240" s="41"/>
      <c r="M240" s="45"/>
      <c r="N240" s="51"/>
      <c r="O240" s="80"/>
      <c r="P240" s="31"/>
      <c r="Q240" s="42"/>
      <c r="R240" s="46"/>
      <c r="S240" s="46"/>
      <c r="T240" s="46"/>
      <c r="U240" s="47"/>
      <c r="V240" s="48"/>
      <c r="W240" s="47"/>
      <c r="X240" s="49"/>
      <c r="Y240" s="50"/>
      <c r="Z240" s="50"/>
      <c r="AA240" s="52"/>
    </row>
    <row r="241" spans="1:27" ht="14.4" customHeight="1">
      <c r="A241" s="63">
        <v>237</v>
      </c>
      <c r="B241" s="38"/>
      <c r="C241" s="41" t="s">
        <v>206</v>
      </c>
      <c r="D241" s="39" t="str">
        <f>REPLACE(C241,1,3, )</f>
        <v xml:space="preserve"> 320</v>
      </c>
      <c r="E241" s="40" t="s">
        <v>206</v>
      </c>
      <c r="F241" s="41"/>
      <c r="G241" s="42" t="s">
        <v>37</v>
      </c>
      <c r="H241" s="42"/>
      <c r="I241" s="42" t="s">
        <v>41</v>
      </c>
      <c r="J241" s="43"/>
      <c r="K241" s="44"/>
      <c r="L241" s="41"/>
      <c r="M241" s="45"/>
      <c r="N241" s="45"/>
      <c r="O241" s="80"/>
      <c r="P241" s="31"/>
      <c r="Q241" s="42"/>
      <c r="R241" s="46"/>
      <c r="S241" s="46"/>
      <c r="T241" s="46"/>
      <c r="U241" s="47"/>
      <c r="V241" s="48"/>
      <c r="W241" s="47"/>
      <c r="X241" s="49"/>
      <c r="Y241" s="50"/>
      <c r="Z241" s="50"/>
      <c r="AA241" s="52"/>
    </row>
    <row r="242" spans="1:27" ht="14.4" customHeight="1">
      <c r="A242" s="63">
        <v>238</v>
      </c>
      <c r="B242" s="38"/>
      <c r="C242" s="41" t="s">
        <v>252</v>
      </c>
      <c r="D242" s="39" t="str">
        <f>REPLACE(C242,1,3, )</f>
        <v xml:space="preserve"> 210</v>
      </c>
      <c r="E242" s="40" t="s">
        <v>252</v>
      </c>
      <c r="F242" s="41">
        <f>IF(C242=E242,0,1)</f>
        <v>0</v>
      </c>
      <c r="G242" s="42" t="s">
        <v>20</v>
      </c>
      <c r="H242" s="42"/>
      <c r="I242" s="42" t="s">
        <v>71</v>
      </c>
      <c r="J242" s="43">
        <v>90000</v>
      </c>
      <c r="K242" s="44">
        <f>J242-M242</f>
        <v>8550</v>
      </c>
      <c r="L242" s="41" t="s">
        <v>22</v>
      </c>
      <c r="M242" s="45">
        <f>J242-N242</f>
        <v>81450</v>
      </c>
      <c r="N242" s="45">
        <f>2000+5500+600+200+250</f>
        <v>8550</v>
      </c>
      <c r="O242" s="80">
        <f>M242+N242</f>
        <v>90000</v>
      </c>
      <c r="P242" s="31"/>
      <c r="Q242" s="42" t="s">
        <v>255</v>
      </c>
      <c r="R242" s="46"/>
      <c r="S242" s="46">
        <f>R242+O242</f>
        <v>90000</v>
      </c>
      <c r="T242" s="46">
        <f>S242/0.7</f>
        <v>128571.42857142858</v>
      </c>
      <c r="U242" s="47">
        <f>T242/0.875</f>
        <v>146938.77551020408</v>
      </c>
      <c r="V242" s="48">
        <f>(U242-T242)/U242</f>
        <v>0.12499999999999994</v>
      </c>
      <c r="W242" s="47">
        <f>(ROUNDUP((U242/100),0))*100</f>
        <v>147000</v>
      </c>
      <c r="X242" s="49">
        <f>(T242-O242)/T242</f>
        <v>0.30000000000000004</v>
      </c>
      <c r="Y242" s="64">
        <v>127050</v>
      </c>
      <c r="Z242" s="65">
        <f>T242-Y242</f>
        <v>1521.4285714285797</v>
      </c>
      <c r="AA242" s="66">
        <f>Z242/Y242</f>
        <v>1.1975037949063988E-2</v>
      </c>
    </row>
    <row r="243" spans="1:27" ht="14.4" customHeight="1">
      <c r="A243" s="63">
        <v>239</v>
      </c>
      <c r="B243" s="38"/>
      <c r="C243" s="41"/>
      <c r="D243" s="39"/>
      <c r="E243" s="40" t="s">
        <v>773</v>
      </c>
      <c r="F243" s="41"/>
      <c r="G243" s="42"/>
      <c r="H243" s="42"/>
      <c r="I243" s="42"/>
      <c r="J243" s="43"/>
      <c r="K243" s="44"/>
      <c r="L243" s="41"/>
      <c r="M243" s="45"/>
      <c r="N243" s="45"/>
      <c r="O243" s="80"/>
      <c r="P243" s="31"/>
      <c r="Q243" s="42"/>
      <c r="R243" s="46"/>
      <c r="S243" s="46"/>
      <c r="T243" s="46"/>
      <c r="U243" s="47"/>
      <c r="V243" s="48"/>
      <c r="W243" s="47"/>
      <c r="X243" s="49"/>
      <c r="Y243" s="64"/>
      <c r="Z243" s="65"/>
      <c r="AA243" s="66"/>
    </row>
    <row r="244" spans="1:27" ht="14.4" customHeight="1">
      <c r="A244" s="63">
        <v>240</v>
      </c>
      <c r="B244" s="38"/>
      <c r="C244" s="41"/>
      <c r="D244" s="39"/>
      <c r="E244" s="40" t="s">
        <v>775</v>
      </c>
      <c r="F244" s="41"/>
      <c r="G244" s="42"/>
      <c r="H244" s="42"/>
      <c r="I244" s="42"/>
      <c r="J244" s="43"/>
      <c r="K244" s="44"/>
      <c r="L244" s="41"/>
      <c r="M244" s="45"/>
      <c r="N244" s="45"/>
      <c r="O244" s="80"/>
      <c r="P244" s="31"/>
      <c r="Q244" s="42"/>
      <c r="R244" s="46"/>
      <c r="S244" s="46"/>
      <c r="T244" s="46"/>
      <c r="U244" s="47"/>
      <c r="V244" s="48"/>
      <c r="W244" s="47"/>
      <c r="X244" s="49"/>
      <c r="Y244" s="64"/>
      <c r="Z244" s="65"/>
      <c r="AA244" s="66"/>
    </row>
    <row r="245" spans="1:27" ht="14.4" customHeight="1">
      <c r="A245" s="63">
        <v>241</v>
      </c>
      <c r="B245" s="38"/>
      <c r="C245" s="41" t="s">
        <v>205</v>
      </c>
      <c r="D245" s="39" t="str">
        <f>REPLACE(C245,1,3, )</f>
        <v xml:space="preserve"> 349</v>
      </c>
      <c r="E245" s="40" t="s">
        <v>205</v>
      </c>
      <c r="F245" s="41">
        <f>IF(C245=E245,0,1)</f>
        <v>0</v>
      </c>
      <c r="G245" s="42" t="s">
        <v>37</v>
      </c>
      <c r="H245" s="42"/>
      <c r="I245" s="42" t="s">
        <v>41</v>
      </c>
      <c r="J245" s="43">
        <v>93000</v>
      </c>
      <c r="K245" s="44">
        <f>J245-M245</f>
        <v>9950</v>
      </c>
      <c r="L245" s="41" t="s">
        <v>22</v>
      </c>
      <c r="M245" s="45">
        <f>J245-N245</f>
        <v>83050</v>
      </c>
      <c r="N245" s="45">
        <f>2000+6200+600+200+250+700</f>
        <v>9950</v>
      </c>
      <c r="O245" s="80">
        <f>M245+N245</f>
        <v>93000</v>
      </c>
      <c r="P245" s="31"/>
      <c r="Q245" s="42" t="s">
        <v>79</v>
      </c>
      <c r="R245" s="46"/>
      <c r="S245" s="46">
        <f>R245+O245</f>
        <v>93000</v>
      </c>
      <c r="T245" s="46">
        <f>S245/0.7</f>
        <v>132857.14285714287</v>
      </c>
      <c r="U245" s="47">
        <f>T245/0.875</f>
        <v>151836.73469387757</v>
      </c>
      <c r="V245" s="48">
        <f>(U245-T245)/U245</f>
        <v>0.12500000000000006</v>
      </c>
      <c r="W245" s="47">
        <f>(ROUNDUP((U245/100),0))*100</f>
        <v>151900</v>
      </c>
      <c r="X245" s="49">
        <f>(T245-O245)/T245</f>
        <v>0.30000000000000004</v>
      </c>
      <c r="Y245" s="50"/>
      <c r="Z245" s="50"/>
      <c r="AA245" s="52"/>
    </row>
    <row r="246" spans="1:27" ht="14.4" customHeight="1">
      <c r="A246" s="63">
        <v>242</v>
      </c>
      <c r="B246" s="38"/>
      <c r="C246" s="41" t="s">
        <v>253</v>
      </c>
      <c r="D246" s="39" t="str">
        <f>REPLACE(C246,1,3, )</f>
        <v xml:space="preserve"> 690</v>
      </c>
      <c r="E246" s="40" t="s">
        <v>253</v>
      </c>
      <c r="F246" s="41">
        <f>IF(C246=E246,0,1)</f>
        <v>0</v>
      </c>
      <c r="G246" s="42" t="s">
        <v>20</v>
      </c>
      <c r="H246" s="42"/>
      <c r="I246" s="42" t="s">
        <v>71</v>
      </c>
      <c r="J246" s="43">
        <v>87000</v>
      </c>
      <c r="K246" s="44">
        <f>J246-M246</f>
        <v>9050</v>
      </c>
      <c r="L246" s="41" t="s">
        <v>22</v>
      </c>
      <c r="M246" s="45">
        <f>J246-N246</f>
        <v>77950</v>
      </c>
      <c r="N246" s="45">
        <f>2000+5500+600+200+250+500</f>
        <v>9050</v>
      </c>
      <c r="O246" s="80">
        <f>M246+N246</f>
        <v>87000</v>
      </c>
      <c r="P246" s="31"/>
      <c r="Q246" s="42" t="s">
        <v>257</v>
      </c>
      <c r="R246" s="46"/>
      <c r="S246" s="46">
        <f>R246+O246</f>
        <v>87000</v>
      </c>
      <c r="T246" s="46">
        <f>S246/0.7</f>
        <v>124285.71428571429</v>
      </c>
      <c r="U246" s="47">
        <f>T246/0.875</f>
        <v>142040.81632653062</v>
      </c>
      <c r="V246" s="48">
        <f>(U246-T246)/U246</f>
        <v>0.12500000000000003</v>
      </c>
      <c r="W246" s="47">
        <f>(ROUNDUP((U246/100),0))*100</f>
        <v>142100</v>
      </c>
      <c r="X246" s="49">
        <f>(T246-O246)/T246</f>
        <v>0.30000000000000004</v>
      </c>
      <c r="Y246" s="64">
        <v>122063</v>
      </c>
      <c r="Z246" s="65">
        <f>T246-Y246</f>
        <v>2222.7142857142899</v>
      </c>
      <c r="AA246" s="66">
        <f>Z246/Y246</f>
        <v>1.8209566254428367E-2</v>
      </c>
    </row>
    <row r="247" spans="1:27" ht="14.4" customHeight="1">
      <c r="A247" s="63">
        <v>243</v>
      </c>
      <c r="B247" s="38"/>
      <c r="C247" s="41" t="s">
        <v>210</v>
      </c>
      <c r="D247" s="39" t="str">
        <f>REPLACE(C247,1,3, )</f>
        <v xml:space="preserve"> 299</v>
      </c>
      <c r="E247" s="40" t="s">
        <v>210</v>
      </c>
      <c r="F247" s="41">
        <f>IF(C247=E247,0,1)</f>
        <v>0</v>
      </c>
      <c r="G247" s="42" t="s">
        <v>37</v>
      </c>
      <c r="H247" s="42"/>
      <c r="I247" s="42" t="s">
        <v>67</v>
      </c>
      <c r="J247" s="43">
        <v>79050</v>
      </c>
      <c r="K247" s="44">
        <f>J247-M247</f>
        <v>9050</v>
      </c>
      <c r="L247" s="41" t="s">
        <v>22</v>
      </c>
      <c r="M247" s="45">
        <f>J247-N247</f>
        <v>70000</v>
      </c>
      <c r="N247" s="51">
        <f>2000+5500+600+200+250+500</f>
        <v>9050</v>
      </c>
      <c r="O247" s="80">
        <f>M247+N247</f>
        <v>79050</v>
      </c>
      <c r="P247" s="31"/>
      <c r="Q247" s="42" t="s">
        <v>80</v>
      </c>
      <c r="R247" s="46"/>
      <c r="S247" s="46">
        <f>R247+O247</f>
        <v>79050</v>
      </c>
      <c r="T247" s="46">
        <f>S247/0.7</f>
        <v>112928.57142857143</v>
      </c>
      <c r="U247" s="47">
        <f>T247/0.875</f>
        <v>129061.22448979593</v>
      </c>
      <c r="V247" s="48">
        <f>(U247-T247)/U247</f>
        <v>0.12500000000000006</v>
      </c>
      <c r="W247" s="47">
        <f>(ROUNDUP((U247/100),0))*100</f>
        <v>129100</v>
      </c>
      <c r="X247" s="49">
        <f>(T247-O247)/T247</f>
        <v>0.30000000000000004</v>
      </c>
      <c r="Y247" s="50"/>
      <c r="Z247" s="50"/>
      <c r="AA247" s="50"/>
    </row>
    <row r="248" spans="1:27" ht="14.4" customHeight="1">
      <c r="A248" s="63">
        <v>244</v>
      </c>
      <c r="B248" s="38"/>
      <c r="C248" s="41"/>
      <c r="D248" s="39"/>
      <c r="E248" s="40" t="s">
        <v>781</v>
      </c>
      <c r="F248" s="41"/>
      <c r="G248" s="42"/>
      <c r="H248" s="42"/>
      <c r="I248" s="42"/>
      <c r="J248" s="43"/>
      <c r="K248" s="44"/>
      <c r="L248" s="41"/>
      <c r="M248" s="45"/>
      <c r="N248" s="51"/>
      <c r="O248" s="80"/>
      <c r="P248" s="31"/>
      <c r="Q248" s="42"/>
      <c r="R248" s="46"/>
      <c r="S248" s="46"/>
      <c r="T248" s="46"/>
      <c r="U248" s="47"/>
      <c r="V248" s="48"/>
      <c r="W248" s="47"/>
      <c r="X248" s="49"/>
      <c r="Y248" s="50"/>
      <c r="Z248" s="50"/>
      <c r="AA248" s="50"/>
    </row>
    <row r="249" spans="1:27" ht="14.4" customHeight="1">
      <c r="A249" s="63">
        <v>245</v>
      </c>
      <c r="B249" s="38"/>
      <c r="C249" s="41"/>
      <c r="D249" s="39"/>
      <c r="E249" s="40" t="s">
        <v>784</v>
      </c>
      <c r="F249" s="41"/>
      <c r="G249" s="42"/>
      <c r="H249" s="42"/>
      <c r="I249" s="42"/>
      <c r="J249" s="43"/>
      <c r="K249" s="44"/>
      <c r="L249" s="41"/>
      <c r="M249" s="45"/>
      <c r="N249" s="51"/>
      <c r="O249" s="80"/>
      <c r="P249" s="31"/>
      <c r="Q249" s="42"/>
      <c r="R249" s="46"/>
      <c r="S249" s="46"/>
      <c r="T249" s="46"/>
      <c r="U249" s="47"/>
      <c r="V249" s="48"/>
      <c r="W249" s="47"/>
      <c r="X249" s="49"/>
      <c r="Y249" s="50"/>
      <c r="Z249" s="50"/>
      <c r="AA249" s="50"/>
    </row>
    <row r="250" spans="1:27" ht="14.4" customHeight="1">
      <c r="A250" s="63">
        <v>246</v>
      </c>
      <c r="B250" s="38"/>
      <c r="C250" s="41"/>
      <c r="D250" s="39"/>
      <c r="E250" s="40" t="s">
        <v>786</v>
      </c>
      <c r="F250" s="41"/>
      <c r="G250" s="42"/>
      <c r="H250" s="42"/>
      <c r="I250" s="42"/>
      <c r="J250" s="43"/>
      <c r="K250" s="44"/>
      <c r="L250" s="41"/>
      <c r="M250" s="45"/>
      <c r="N250" s="51"/>
      <c r="O250" s="80"/>
      <c r="P250" s="31"/>
      <c r="Q250" s="42"/>
      <c r="R250" s="46"/>
      <c r="S250" s="46"/>
      <c r="T250" s="46"/>
      <c r="U250" s="47"/>
      <c r="V250" s="48"/>
      <c r="W250" s="47"/>
      <c r="X250" s="49"/>
      <c r="Y250" s="50"/>
      <c r="Z250" s="50"/>
      <c r="AA250" s="50"/>
    </row>
    <row r="251" spans="1:27" ht="14.4" customHeight="1">
      <c r="A251" s="63">
        <v>247</v>
      </c>
      <c r="B251" s="38"/>
      <c r="C251" s="41" t="s">
        <v>173</v>
      </c>
      <c r="D251" s="39" t="str">
        <f>REPLACE(C251,1,3, )</f>
        <v xml:space="preserve"> 414</v>
      </c>
      <c r="E251" s="40" t="s">
        <v>789</v>
      </c>
      <c r="F251" s="41">
        <f>IF(C251=E251,0,1)</f>
        <v>1</v>
      </c>
      <c r="G251" s="42" t="s">
        <v>37</v>
      </c>
      <c r="H251" s="42"/>
      <c r="I251" s="42" t="s">
        <v>54</v>
      </c>
      <c r="J251" s="43">
        <v>125000</v>
      </c>
      <c r="K251" s="44">
        <f>J251-M251</f>
        <v>9750</v>
      </c>
      <c r="L251" s="41" t="s">
        <v>22</v>
      </c>
      <c r="M251" s="45">
        <f>J251-N251</f>
        <v>115250</v>
      </c>
      <c r="N251" s="51">
        <f>2000+6200+600+500+200+250</f>
        <v>9750</v>
      </c>
      <c r="O251" s="80">
        <f>M251+N251</f>
        <v>125000</v>
      </c>
      <c r="P251" s="31"/>
      <c r="Q251" s="42" t="s">
        <v>84</v>
      </c>
      <c r="R251" s="46"/>
      <c r="S251" s="46">
        <f>R251+O251</f>
        <v>125000</v>
      </c>
      <c r="T251" s="46">
        <f>S251/0.7</f>
        <v>178571.42857142858</v>
      </c>
      <c r="U251" s="47">
        <f>T251/0.875</f>
        <v>204081.63265306124</v>
      </c>
      <c r="V251" s="48">
        <f>(U251-T251)/U251</f>
        <v>0.12500000000000003</v>
      </c>
      <c r="W251" s="47">
        <f>(ROUNDUP((U251/100),0))*100</f>
        <v>204100</v>
      </c>
      <c r="X251" s="49">
        <f>(T251-O251)/T251</f>
        <v>0.30000000000000004</v>
      </c>
      <c r="Y251" s="50"/>
      <c r="Z251" s="50"/>
      <c r="AA251" s="50"/>
    </row>
    <row r="252" spans="1:27" ht="14.4" customHeight="1">
      <c r="A252" s="63">
        <v>248</v>
      </c>
      <c r="B252" s="38"/>
      <c r="C252" s="41"/>
      <c r="D252" s="39"/>
      <c r="E252" s="40" t="s">
        <v>791</v>
      </c>
      <c r="F252" s="41"/>
      <c r="G252" s="42"/>
      <c r="H252" s="42"/>
      <c r="I252" s="42"/>
      <c r="J252" s="43"/>
      <c r="K252" s="44"/>
      <c r="L252" s="41"/>
      <c r="M252" s="45"/>
      <c r="N252" s="51"/>
      <c r="O252" s="80"/>
      <c r="P252" s="31"/>
      <c r="Q252" s="42"/>
      <c r="R252" s="46"/>
      <c r="S252" s="46"/>
      <c r="T252" s="46"/>
      <c r="U252" s="47"/>
      <c r="V252" s="48"/>
      <c r="W252" s="47"/>
      <c r="X252" s="49"/>
      <c r="Y252" s="50"/>
      <c r="Z252" s="50"/>
      <c r="AA252" s="50"/>
    </row>
    <row r="253" spans="1:27" ht="14.4" customHeight="1">
      <c r="A253" s="63">
        <v>249</v>
      </c>
      <c r="B253" s="38"/>
      <c r="C253" s="41" t="s">
        <v>172</v>
      </c>
      <c r="D253" s="39" t="str">
        <f>REPLACE(C253,1,3, )</f>
        <v xml:space="preserve"> 448</v>
      </c>
      <c r="E253" s="40" t="s">
        <v>794</v>
      </c>
      <c r="F253" s="41">
        <f>IF(C253=E253,0,1)</f>
        <v>1</v>
      </c>
      <c r="G253" s="42" t="s">
        <v>37</v>
      </c>
      <c r="H253" s="42"/>
      <c r="I253" s="42" t="s">
        <v>54</v>
      </c>
      <c r="J253" s="43">
        <v>125500</v>
      </c>
      <c r="K253" s="44">
        <f>J253-M253</f>
        <v>10050</v>
      </c>
      <c r="L253" s="41" t="s">
        <v>22</v>
      </c>
      <c r="M253" s="45">
        <f>J253-N253</f>
        <v>115450</v>
      </c>
      <c r="N253" s="51">
        <f>2000+6200+600+200+250+800</f>
        <v>10050</v>
      </c>
      <c r="O253" s="80">
        <f>M253+N253</f>
        <v>125500</v>
      </c>
      <c r="P253" s="31"/>
      <c r="Q253" s="42" t="s">
        <v>83</v>
      </c>
      <c r="R253" s="46"/>
      <c r="S253" s="46">
        <f>R253+O253</f>
        <v>125500</v>
      </c>
      <c r="T253" s="46">
        <f>S253/0.7</f>
        <v>179285.71428571429</v>
      </c>
      <c r="U253" s="47">
        <f>T253/0.875</f>
        <v>204897.95918367346</v>
      </c>
      <c r="V253" s="48">
        <f>(U253-T253)/U253</f>
        <v>0.12499999999999994</v>
      </c>
      <c r="W253" s="47">
        <f>(ROUNDUP((U253/100),0))*100</f>
        <v>204900</v>
      </c>
      <c r="X253" s="49">
        <f>(T253-O253)/T253</f>
        <v>0.3</v>
      </c>
      <c r="Y253" s="50"/>
      <c r="Z253" s="50"/>
      <c r="AA253" s="52"/>
    </row>
    <row r="254" spans="1:27" ht="14.4" customHeight="1">
      <c r="A254" s="63">
        <v>250</v>
      </c>
      <c r="B254" s="38"/>
      <c r="C254" s="41"/>
      <c r="D254" s="39"/>
      <c r="E254" s="40" t="s">
        <v>796</v>
      </c>
      <c r="F254" s="41"/>
      <c r="G254" s="42"/>
      <c r="H254" s="42"/>
      <c r="I254" s="42"/>
      <c r="J254" s="43"/>
      <c r="K254" s="44"/>
      <c r="L254" s="41"/>
      <c r="M254" s="45"/>
      <c r="N254" s="51"/>
      <c r="O254" s="80"/>
      <c r="P254" s="31"/>
      <c r="Q254" s="42"/>
      <c r="R254" s="46"/>
      <c r="S254" s="46"/>
      <c r="T254" s="46"/>
      <c r="U254" s="47"/>
      <c r="V254" s="48"/>
      <c r="W254" s="47"/>
      <c r="X254" s="49"/>
      <c r="Y254" s="50"/>
      <c r="Z254" s="50"/>
      <c r="AA254" s="52"/>
    </row>
    <row r="255" spans="1:27" ht="14.4" customHeight="1">
      <c r="A255" s="63">
        <v>251</v>
      </c>
      <c r="B255" s="38"/>
      <c r="C255" s="41"/>
      <c r="D255" s="39"/>
      <c r="E255" s="40" t="s">
        <v>799</v>
      </c>
      <c r="F255" s="41"/>
      <c r="G255" s="42"/>
      <c r="H255" s="42"/>
      <c r="I255" s="42"/>
      <c r="J255" s="43"/>
      <c r="K255" s="44"/>
      <c r="L255" s="41"/>
      <c r="M255" s="45"/>
      <c r="N255" s="51"/>
      <c r="O255" s="80"/>
      <c r="P255" s="31"/>
      <c r="Q255" s="42"/>
      <c r="R255" s="46"/>
      <c r="S255" s="46"/>
      <c r="T255" s="46"/>
      <c r="U255" s="47"/>
      <c r="V255" s="48"/>
      <c r="W255" s="47"/>
      <c r="X255" s="49"/>
      <c r="Y255" s="50"/>
      <c r="Z255" s="50"/>
      <c r="AA255" s="52"/>
    </row>
    <row r="256" spans="1:27" ht="14.4" customHeight="1">
      <c r="A256" s="63">
        <v>252</v>
      </c>
      <c r="B256" s="38"/>
      <c r="C256" s="41"/>
      <c r="D256" s="39"/>
      <c r="E256" s="40" t="s">
        <v>388</v>
      </c>
      <c r="F256" s="41"/>
      <c r="G256" s="42"/>
      <c r="H256" s="42"/>
      <c r="I256" s="42"/>
      <c r="J256" s="43"/>
      <c r="K256" s="44"/>
      <c r="L256" s="41"/>
      <c r="M256" s="45"/>
      <c r="N256" s="51"/>
      <c r="O256" s="80"/>
      <c r="P256" s="31"/>
      <c r="Q256" s="42"/>
      <c r="R256" s="46"/>
      <c r="S256" s="46"/>
      <c r="T256" s="46"/>
      <c r="U256" s="47"/>
      <c r="V256" s="48"/>
      <c r="W256" s="47"/>
      <c r="X256" s="49"/>
      <c r="Y256" s="50"/>
      <c r="Z256" s="50"/>
      <c r="AA256" s="52"/>
    </row>
    <row r="257" spans="1:27" ht="14.4" customHeight="1">
      <c r="A257" s="63">
        <v>253</v>
      </c>
      <c r="B257" s="38"/>
      <c r="C257" s="41" t="s">
        <v>171</v>
      </c>
      <c r="D257" s="39" t="str">
        <f>REPLACE(C257,1,3, )</f>
        <v xml:space="preserve"> 387</v>
      </c>
      <c r="E257" s="40" t="s">
        <v>801</v>
      </c>
      <c r="F257" s="41">
        <f>IF(C257=E257,0,1)</f>
        <v>1</v>
      </c>
      <c r="G257" s="42" t="s">
        <v>37</v>
      </c>
      <c r="H257" s="42"/>
      <c r="I257" s="42" t="s">
        <v>54</v>
      </c>
      <c r="J257" s="43">
        <v>194400</v>
      </c>
      <c r="K257" s="44">
        <f>J257-M257</f>
        <v>3850</v>
      </c>
      <c r="L257" s="41" t="s">
        <v>22</v>
      </c>
      <c r="M257" s="45">
        <f>J257-N257</f>
        <v>190550</v>
      </c>
      <c r="N257" s="51">
        <f>2000+600+800+200+250</f>
        <v>3850</v>
      </c>
      <c r="O257" s="80">
        <f>M257+N257</f>
        <v>194400</v>
      </c>
      <c r="P257" s="31"/>
      <c r="Q257" s="42" t="s">
        <v>85</v>
      </c>
      <c r="R257" s="46"/>
      <c r="S257" s="46">
        <f>R257+O257</f>
        <v>194400</v>
      </c>
      <c r="T257" s="46">
        <f>S257/0.7</f>
        <v>277714.28571428574</v>
      </c>
      <c r="U257" s="47">
        <f>T257/0.875</f>
        <v>317387.75510204083</v>
      </c>
      <c r="V257" s="48">
        <f>(U257-T257)/U257</f>
        <v>0.12499999999999996</v>
      </c>
      <c r="W257" s="47">
        <f>(ROUNDUP((U257/100),0))*100</f>
        <v>317400</v>
      </c>
      <c r="X257" s="49">
        <f>(T257-O257)/T257</f>
        <v>0.30000000000000004</v>
      </c>
      <c r="Y257" s="64">
        <v>265038</v>
      </c>
      <c r="Z257" s="65">
        <f>T257-Y257</f>
        <v>12676.285714285739</v>
      </c>
      <c r="AA257" s="66">
        <f>Z257/Y257</f>
        <v>4.7828182050444611E-2</v>
      </c>
    </row>
    <row r="258" spans="1:27" ht="14.4" customHeight="1">
      <c r="A258" s="63">
        <v>254</v>
      </c>
      <c r="B258" s="38"/>
      <c r="C258" s="41"/>
      <c r="D258" s="39"/>
      <c r="E258" s="40" t="s">
        <v>803</v>
      </c>
      <c r="F258" s="41"/>
      <c r="G258" s="42"/>
      <c r="H258" s="42"/>
      <c r="I258" s="42"/>
      <c r="J258" s="43"/>
      <c r="K258" s="44"/>
      <c r="L258" s="41"/>
      <c r="M258" s="45"/>
      <c r="N258" s="51"/>
      <c r="O258" s="80"/>
      <c r="P258" s="31"/>
      <c r="Q258" s="42"/>
      <c r="R258" s="46"/>
      <c r="S258" s="46"/>
      <c r="T258" s="46"/>
      <c r="U258" s="47"/>
      <c r="V258" s="48"/>
      <c r="W258" s="47"/>
      <c r="X258" s="49"/>
      <c r="Y258" s="64"/>
      <c r="Z258" s="65"/>
      <c r="AA258" s="66"/>
    </row>
    <row r="259" spans="1:27" ht="14.4" customHeight="1">
      <c r="A259" s="63">
        <v>255</v>
      </c>
      <c r="B259" s="38"/>
      <c r="C259" s="41"/>
      <c r="D259" s="39"/>
      <c r="E259" s="40" t="s">
        <v>806</v>
      </c>
      <c r="F259" s="41"/>
      <c r="G259" s="42"/>
      <c r="H259" s="42"/>
      <c r="I259" s="42"/>
      <c r="J259" s="43"/>
      <c r="K259" s="44"/>
      <c r="L259" s="41"/>
      <c r="M259" s="45"/>
      <c r="N259" s="51"/>
      <c r="O259" s="80"/>
      <c r="P259" s="31"/>
      <c r="Q259" s="42"/>
      <c r="R259" s="46"/>
      <c r="S259" s="46"/>
      <c r="T259" s="46"/>
      <c r="U259" s="47"/>
      <c r="V259" s="48"/>
      <c r="W259" s="47"/>
      <c r="X259" s="49"/>
      <c r="Y259" s="64"/>
      <c r="Z259" s="65"/>
      <c r="AA259" s="66"/>
    </row>
    <row r="260" spans="1:27" ht="14.4" customHeight="1">
      <c r="A260" s="63">
        <v>256</v>
      </c>
      <c r="B260" s="38"/>
      <c r="C260" s="41" t="s">
        <v>237</v>
      </c>
      <c r="D260" s="39" t="str">
        <f>REPLACE(C260,1,3, )</f>
        <v xml:space="preserve"> 778</v>
      </c>
      <c r="E260" s="40" t="s">
        <v>237</v>
      </c>
      <c r="F260" s="41">
        <f>IF(C260=E260,0,1)</f>
        <v>0</v>
      </c>
      <c r="G260" s="42" t="s">
        <v>37</v>
      </c>
      <c r="H260" s="42"/>
      <c r="I260" s="42" t="s">
        <v>52</v>
      </c>
      <c r="J260" s="43">
        <v>112500</v>
      </c>
      <c r="K260" s="44">
        <f>J260-M260</f>
        <v>8550</v>
      </c>
      <c r="L260" s="41" t="s">
        <v>22</v>
      </c>
      <c r="M260" s="45">
        <f>J260-N260</f>
        <v>103950</v>
      </c>
      <c r="N260" s="45">
        <f>2000+5500+600+200+250</f>
        <v>8550</v>
      </c>
      <c r="O260" s="80">
        <f>M260+N260</f>
        <v>112500</v>
      </c>
      <c r="P260" s="31"/>
      <c r="Q260" s="42" t="s">
        <v>77</v>
      </c>
      <c r="R260" s="46"/>
      <c r="S260" s="46">
        <f>R260+O260</f>
        <v>112500</v>
      </c>
      <c r="T260" s="46">
        <f>S260/0.7</f>
        <v>160714.28571428571</v>
      </c>
      <c r="U260" s="47">
        <f>T260/0.875</f>
        <v>183673.46938775509</v>
      </c>
      <c r="V260" s="48">
        <f>(U260-T260)/U260</f>
        <v>0.12499999999999996</v>
      </c>
      <c r="W260" s="47">
        <f>(ROUNDUP((U260/100),0))*100</f>
        <v>183700</v>
      </c>
      <c r="X260" s="49">
        <f>(T260-O260)/T260</f>
        <v>0.3</v>
      </c>
      <c r="Y260" s="50"/>
      <c r="Z260" s="50"/>
      <c r="AA260" s="50"/>
    </row>
    <row r="261" spans="1:27" ht="14.4" customHeight="1">
      <c r="A261" s="63">
        <v>257</v>
      </c>
      <c r="B261" s="38"/>
      <c r="C261" s="41" t="s">
        <v>268</v>
      </c>
      <c r="D261" s="39" t="str">
        <f>REPLACE(C261,1,3, )</f>
        <v xml:space="preserve"> 306</v>
      </c>
      <c r="E261" s="40" t="s">
        <v>268</v>
      </c>
      <c r="F261" s="41">
        <f>IF(C261=E261,0,1)</f>
        <v>0</v>
      </c>
      <c r="G261" s="42" t="s">
        <v>20</v>
      </c>
      <c r="H261" s="42"/>
      <c r="I261" s="42" t="s">
        <v>299</v>
      </c>
      <c r="J261" s="43">
        <v>85000</v>
      </c>
      <c r="K261" s="44">
        <f>J261-M261</f>
        <v>8550</v>
      </c>
      <c r="L261" s="41" t="s">
        <v>22</v>
      </c>
      <c r="M261" s="45">
        <f>J261-N261</f>
        <v>76450</v>
      </c>
      <c r="N261" s="45">
        <f>2000+5500+600+200+250</f>
        <v>8550</v>
      </c>
      <c r="O261" s="80">
        <f>M261+N261</f>
        <v>85000</v>
      </c>
      <c r="P261" s="31"/>
      <c r="Q261" s="42" t="s">
        <v>77</v>
      </c>
      <c r="R261" s="57"/>
      <c r="S261" s="57">
        <f>R261+O261</f>
        <v>85000</v>
      </c>
      <c r="T261" s="57">
        <f>S261/0.7</f>
        <v>121428.57142857143</v>
      </c>
      <c r="U261" s="58">
        <f>T261/0.875</f>
        <v>138775.51020408163</v>
      </c>
      <c r="V261" s="59">
        <f>(U261-T261)/U261</f>
        <v>0.12499999999999992</v>
      </c>
      <c r="W261" s="58">
        <f>(ROUNDUP((U261/100),0))*100</f>
        <v>138800</v>
      </c>
      <c r="X261" s="60">
        <f>(T261-O261)/T261</f>
        <v>0.30000000000000004</v>
      </c>
      <c r="Y261" s="61"/>
      <c r="Z261" s="61"/>
      <c r="AA261" s="62"/>
    </row>
    <row r="262" spans="1:27" ht="14.4" customHeight="1">
      <c r="A262" s="63">
        <v>258</v>
      </c>
      <c r="B262" s="38"/>
      <c r="C262" s="41"/>
      <c r="D262" s="39"/>
      <c r="E262" s="40" t="s">
        <v>810</v>
      </c>
      <c r="F262" s="41"/>
      <c r="G262" s="42"/>
      <c r="H262" s="42"/>
      <c r="I262" s="42"/>
      <c r="J262" s="43"/>
      <c r="K262" s="44"/>
      <c r="L262" s="41"/>
      <c r="M262" s="45"/>
      <c r="N262" s="45"/>
      <c r="O262" s="80"/>
      <c r="P262" s="31"/>
      <c r="Q262" s="42"/>
      <c r="R262" s="57"/>
      <c r="S262" s="57"/>
      <c r="T262" s="57"/>
      <c r="U262" s="58"/>
      <c r="V262" s="59"/>
      <c r="W262" s="58"/>
      <c r="X262" s="60"/>
      <c r="Y262" s="61"/>
      <c r="Z262" s="61"/>
      <c r="AA262" s="62"/>
    </row>
    <row r="263" spans="1:27" ht="14.4" customHeight="1">
      <c r="A263" s="63">
        <v>259</v>
      </c>
      <c r="B263" s="38"/>
      <c r="C263" s="41" t="s">
        <v>214</v>
      </c>
      <c r="D263" s="39" t="str">
        <f>REPLACE(C263,1,3, )</f>
        <v xml:space="preserve"> 841</v>
      </c>
      <c r="E263" s="40" t="s">
        <v>214</v>
      </c>
      <c r="F263" s="41">
        <f>IF(C263=E263,0,1)</f>
        <v>0</v>
      </c>
      <c r="G263" s="42" t="s">
        <v>37</v>
      </c>
      <c r="H263" s="42"/>
      <c r="I263" s="42" t="s">
        <v>67</v>
      </c>
      <c r="J263" s="43">
        <v>78550</v>
      </c>
      <c r="K263" s="44">
        <f>J263-M263</f>
        <v>8550</v>
      </c>
      <c r="L263" s="41" t="s">
        <v>22</v>
      </c>
      <c r="M263" s="45">
        <f>J263-N263</f>
        <v>70000</v>
      </c>
      <c r="N263" s="51">
        <f>2000+5500+600+200+250</f>
        <v>8550</v>
      </c>
      <c r="O263" s="80">
        <f>M263+N263</f>
        <v>78550</v>
      </c>
      <c r="P263" s="31"/>
      <c r="Q263" s="42" t="s">
        <v>77</v>
      </c>
      <c r="R263" s="46"/>
      <c r="S263" s="46">
        <f>R263+O263</f>
        <v>78550</v>
      </c>
      <c r="T263" s="46">
        <f>S263/0.7</f>
        <v>112214.28571428572</v>
      </c>
      <c r="U263" s="47">
        <f>T263/0.875</f>
        <v>128244.89795918368</v>
      </c>
      <c r="V263" s="48">
        <f>(U263-T263)/U263</f>
        <v>0.12499999999999999</v>
      </c>
      <c r="W263" s="47">
        <f>(ROUNDUP((U263/100),0))*100</f>
        <v>128300</v>
      </c>
      <c r="X263" s="49">
        <f>(T263-O263)/T263</f>
        <v>0.30000000000000004</v>
      </c>
      <c r="Y263" s="50"/>
      <c r="Z263" s="50"/>
      <c r="AA263" s="52"/>
    </row>
    <row r="264" spans="1:27" ht="14.4" customHeight="1">
      <c r="A264" s="63">
        <v>260</v>
      </c>
      <c r="B264" s="38"/>
      <c r="C264" s="41"/>
      <c r="D264" s="39"/>
      <c r="E264" s="40" t="s">
        <v>814</v>
      </c>
      <c r="F264" s="41"/>
      <c r="G264" s="42"/>
      <c r="H264" s="42"/>
      <c r="I264" s="42"/>
      <c r="J264" s="43"/>
      <c r="K264" s="44"/>
      <c r="L264" s="41"/>
      <c r="M264" s="45"/>
      <c r="N264" s="51"/>
      <c r="O264" s="80"/>
      <c r="P264" s="31"/>
      <c r="Q264" s="42"/>
      <c r="R264" s="46"/>
      <c r="S264" s="46"/>
      <c r="T264" s="46"/>
      <c r="U264" s="47"/>
      <c r="V264" s="48"/>
      <c r="W264" s="47"/>
      <c r="X264" s="49"/>
      <c r="Y264" s="50"/>
      <c r="Z264" s="50"/>
      <c r="AA264" s="52"/>
    </row>
    <row r="265" spans="1:27" ht="14.4" customHeight="1">
      <c r="A265" s="63">
        <v>261</v>
      </c>
      <c r="B265" s="38"/>
      <c r="C265" s="41" t="s">
        <v>275</v>
      </c>
      <c r="D265" s="39" t="str">
        <f>REPLACE(C265,1,3, )</f>
        <v xml:space="preserve"> 848</v>
      </c>
      <c r="E265" s="40" t="s">
        <v>275</v>
      </c>
      <c r="F265" s="41">
        <f>IF(C265=E265,0,1)</f>
        <v>0</v>
      </c>
      <c r="G265" s="42" t="s">
        <v>37</v>
      </c>
      <c r="H265" s="42"/>
      <c r="I265" s="42" t="s">
        <v>302</v>
      </c>
      <c r="J265" s="43">
        <v>122000</v>
      </c>
      <c r="K265" s="44">
        <f>J265-M265</f>
        <v>8450</v>
      </c>
      <c r="L265" s="41" t="s">
        <v>22</v>
      </c>
      <c r="M265" s="45">
        <f>J265-N265</f>
        <v>113550</v>
      </c>
      <c r="N265" s="45">
        <f>2000+5500+200+250+500</f>
        <v>8450</v>
      </c>
      <c r="O265" s="80">
        <f>M265+N265</f>
        <v>122000</v>
      </c>
      <c r="P265" s="31"/>
      <c r="Q265" s="42" t="s">
        <v>312</v>
      </c>
      <c r="R265" s="57"/>
      <c r="S265" s="57">
        <f>R265+O265</f>
        <v>122000</v>
      </c>
      <c r="T265" s="57">
        <f>S265/0.7</f>
        <v>174285.71428571429</v>
      </c>
      <c r="U265" s="58">
        <f>T265/0.875</f>
        <v>199183.67346938775</v>
      </c>
      <c r="V265" s="59">
        <f>(U265-T265)/U265</f>
        <v>0.12499999999999996</v>
      </c>
      <c r="W265" s="58">
        <f>(ROUNDUP((U265/100),0))*100</f>
        <v>199200</v>
      </c>
      <c r="X265" s="60">
        <f>(T265-O265)/T265</f>
        <v>0.30000000000000004</v>
      </c>
      <c r="Y265" s="61"/>
      <c r="Z265" s="61"/>
      <c r="AA265" s="62"/>
    </row>
    <row r="266" spans="1:27" ht="14.4" customHeight="1">
      <c r="A266" s="63">
        <v>262</v>
      </c>
      <c r="B266" s="38"/>
      <c r="C266" s="41"/>
      <c r="D266" s="39"/>
      <c r="E266" s="40" t="s">
        <v>818</v>
      </c>
      <c r="F266" s="41"/>
      <c r="G266" s="42"/>
      <c r="H266" s="42"/>
      <c r="I266" s="42"/>
      <c r="J266" s="43"/>
      <c r="K266" s="44"/>
      <c r="L266" s="41"/>
      <c r="M266" s="45"/>
      <c r="N266" s="45"/>
      <c r="O266" s="80"/>
      <c r="P266" s="31"/>
      <c r="Q266" s="42"/>
      <c r="R266" s="57"/>
      <c r="S266" s="57"/>
      <c r="T266" s="57"/>
      <c r="U266" s="58"/>
      <c r="V266" s="59"/>
      <c r="W266" s="58"/>
      <c r="X266" s="60"/>
      <c r="Y266" s="61"/>
      <c r="Z266" s="61"/>
      <c r="AA266" s="62"/>
    </row>
    <row r="267" spans="1:27" ht="14.4" customHeight="1">
      <c r="A267" s="63">
        <v>263</v>
      </c>
      <c r="B267" s="38"/>
      <c r="C267" s="41" t="s">
        <v>212</v>
      </c>
      <c r="D267" s="39" t="str">
        <f>REPLACE(C267,1,3, )</f>
        <v xml:space="preserve"> 897</v>
      </c>
      <c r="E267" s="40" t="s">
        <v>212</v>
      </c>
      <c r="F267" s="41">
        <f>IF(C267=E267,0,1)</f>
        <v>0</v>
      </c>
      <c r="G267" s="42" t="s">
        <v>37</v>
      </c>
      <c r="H267" s="42"/>
      <c r="I267" s="42" t="s">
        <v>67</v>
      </c>
      <c r="J267" s="43">
        <v>77050</v>
      </c>
      <c r="K267" s="44">
        <f>J267-M267</f>
        <v>9550</v>
      </c>
      <c r="L267" s="41" t="s">
        <v>22</v>
      </c>
      <c r="M267" s="45">
        <f>J267-N267</f>
        <v>67500</v>
      </c>
      <c r="N267" s="51">
        <f>2000+5500+600+200+250+1000</f>
        <v>9550</v>
      </c>
      <c r="O267" s="80">
        <f>M267+N267</f>
        <v>77050</v>
      </c>
      <c r="P267" s="31"/>
      <c r="Q267" s="42" t="s">
        <v>88</v>
      </c>
      <c r="R267" s="46"/>
      <c r="S267" s="46">
        <f>R267+O267</f>
        <v>77050</v>
      </c>
      <c r="T267" s="46">
        <f>S267/0.7</f>
        <v>110071.42857142858</v>
      </c>
      <c r="U267" s="47">
        <f>T267/0.875</f>
        <v>125795.91836734695</v>
      </c>
      <c r="V267" s="48">
        <f>(U267-T267)/U267</f>
        <v>0.12500000000000003</v>
      </c>
      <c r="W267" s="47">
        <f>(ROUNDUP((U267/100),0))*100</f>
        <v>125800</v>
      </c>
      <c r="X267" s="49">
        <f>(T267-O267)/T267</f>
        <v>0.30000000000000004</v>
      </c>
      <c r="Y267" s="50"/>
      <c r="Z267" s="50"/>
      <c r="AA267" s="52"/>
    </row>
    <row r="268" spans="1:27" ht="14.4" customHeight="1">
      <c r="A268" s="63">
        <v>264</v>
      </c>
      <c r="B268" s="38"/>
      <c r="C268" s="41"/>
      <c r="D268" s="39"/>
      <c r="E268" s="40" t="s">
        <v>822</v>
      </c>
      <c r="F268" s="41"/>
      <c r="G268" s="42"/>
      <c r="H268" s="42"/>
      <c r="I268" s="42"/>
      <c r="J268" s="43"/>
      <c r="K268" s="44"/>
      <c r="L268" s="41"/>
      <c r="M268" s="45"/>
      <c r="N268" s="51"/>
      <c r="O268" s="80"/>
      <c r="P268" s="31"/>
      <c r="Q268" s="42"/>
      <c r="R268" s="46"/>
      <c r="S268" s="46"/>
      <c r="T268" s="46"/>
      <c r="U268" s="47"/>
      <c r="V268" s="48"/>
      <c r="W268" s="47"/>
      <c r="X268" s="49"/>
      <c r="Y268" s="50"/>
      <c r="Z268" s="50"/>
      <c r="AA268" s="52"/>
    </row>
    <row r="269" spans="1:27" ht="14.4" customHeight="1">
      <c r="A269" s="63">
        <v>265</v>
      </c>
      <c r="B269" s="38"/>
      <c r="C269" s="41" t="s">
        <v>279</v>
      </c>
      <c r="D269" s="39" t="str">
        <f>REPLACE(C269,1,3, )</f>
        <v xml:space="preserve"> 364</v>
      </c>
      <c r="E269" s="40" t="s">
        <v>279</v>
      </c>
      <c r="F269" s="41">
        <f>IF(C269=E269,0,1)</f>
        <v>0</v>
      </c>
      <c r="G269" s="42" t="s">
        <v>37</v>
      </c>
      <c r="H269" s="42"/>
      <c r="I269" s="42" t="s">
        <v>302</v>
      </c>
      <c r="J269" s="43">
        <v>122000</v>
      </c>
      <c r="K269" s="44">
        <f>J269-M269</f>
        <v>8450</v>
      </c>
      <c r="L269" s="41" t="s">
        <v>22</v>
      </c>
      <c r="M269" s="45">
        <f>J269-N269</f>
        <v>113550</v>
      </c>
      <c r="N269" s="45">
        <f>2000+5500+200+250+500</f>
        <v>8450</v>
      </c>
      <c r="O269" s="80">
        <f>M269+N269</f>
        <v>122000</v>
      </c>
      <c r="P269" s="31"/>
      <c r="Q269" s="42" t="s">
        <v>312</v>
      </c>
      <c r="R269" s="57"/>
      <c r="S269" s="57">
        <f>R269+O269</f>
        <v>122000</v>
      </c>
      <c r="T269" s="57">
        <f>S269/0.7</f>
        <v>174285.71428571429</v>
      </c>
      <c r="U269" s="58">
        <f>T269/0.875</f>
        <v>199183.67346938775</v>
      </c>
      <c r="V269" s="59">
        <f>(U269-T269)/U269</f>
        <v>0.12499999999999996</v>
      </c>
      <c r="W269" s="58">
        <f>(ROUNDUP((U269/100),0))*100</f>
        <v>199200</v>
      </c>
      <c r="X269" s="60">
        <f>(T269-O269)/T269</f>
        <v>0.30000000000000004</v>
      </c>
      <c r="Y269" s="61"/>
      <c r="Z269" s="61"/>
      <c r="AA269" s="62"/>
    </row>
    <row r="270" spans="1:27" ht="14.4" customHeight="1">
      <c r="A270" s="63">
        <v>266</v>
      </c>
      <c r="B270" s="38"/>
      <c r="C270" s="41" t="s">
        <v>203</v>
      </c>
      <c r="D270" s="39" t="str">
        <f>REPLACE(C270,1,3, )</f>
        <v xml:space="preserve"> 360</v>
      </c>
      <c r="E270" s="40" t="s">
        <v>203</v>
      </c>
      <c r="F270" s="41">
        <f>IF(C270=E270,0,1)</f>
        <v>0</v>
      </c>
      <c r="G270" s="42" t="s">
        <v>20</v>
      </c>
      <c r="H270" s="42"/>
      <c r="I270" s="42" t="s">
        <v>41</v>
      </c>
      <c r="J270" s="43">
        <v>85000</v>
      </c>
      <c r="K270" s="44">
        <f>J270-M270</f>
        <v>9050</v>
      </c>
      <c r="L270" s="41" t="s">
        <v>22</v>
      </c>
      <c r="M270" s="45">
        <f>J270-N270</f>
        <v>75950</v>
      </c>
      <c r="N270" s="45">
        <f>2000+5500+600+200+250+500</f>
        <v>9050</v>
      </c>
      <c r="O270" s="80">
        <f>M270+N270</f>
        <v>85000</v>
      </c>
      <c r="P270" s="31"/>
      <c r="Q270" s="42" t="s">
        <v>78</v>
      </c>
      <c r="R270" s="46"/>
      <c r="S270" s="46">
        <f>R270+O270</f>
        <v>85000</v>
      </c>
      <c r="T270" s="46">
        <f>S270/0.7</f>
        <v>121428.57142857143</v>
      </c>
      <c r="U270" s="47">
        <f>T270/0.875</f>
        <v>138775.51020408163</v>
      </c>
      <c r="V270" s="48">
        <f>(U270-T270)/U270</f>
        <v>0.12499999999999992</v>
      </c>
      <c r="W270" s="47">
        <f>(ROUNDUP((U270/100),0))*100</f>
        <v>138800</v>
      </c>
      <c r="X270" s="49">
        <f>(T270-O270)/T270</f>
        <v>0.30000000000000004</v>
      </c>
      <c r="Y270" s="64">
        <v>119088</v>
      </c>
      <c r="Z270" s="65">
        <f>T270-Y270</f>
        <v>2340.5714285714348</v>
      </c>
      <c r="AA270" s="66">
        <f>Z270/Y270</f>
        <v>1.9654133317978596E-2</v>
      </c>
    </row>
    <row r="271" spans="1:27" ht="14.4" customHeight="1">
      <c r="A271" s="63">
        <v>267</v>
      </c>
      <c r="B271" s="38"/>
      <c r="C271" s="41"/>
      <c r="D271" s="39"/>
      <c r="E271" s="40" t="s">
        <v>826</v>
      </c>
      <c r="F271" s="41"/>
      <c r="G271" s="42"/>
      <c r="H271" s="42"/>
      <c r="I271" s="42"/>
      <c r="J271" s="43"/>
      <c r="K271" s="44"/>
      <c r="L271" s="41"/>
      <c r="M271" s="45"/>
      <c r="N271" s="45"/>
      <c r="O271" s="80"/>
      <c r="P271" s="31"/>
      <c r="Q271" s="42"/>
      <c r="R271" s="46"/>
      <c r="S271" s="46"/>
      <c r="T271" s="46"/>
      <c r="U271" s="47"/>
      <c r="V271" s="48"/>
      <c r="W271" s="47"/>
      <c r="X271" s="49"/>
      <c r="Y271" s="64"/>
      <c r="Z271" s="65"/>
      <c r="AA271" s="66"/>
    </row>
    <row r="272" spans="1:27" ht="14.4" customHeight="1">
      <c r="A272" s="63">
        <v>268</v>
      </c>
      <c r="B272" s="41"/>
      <c r="C272" s="81" t="s">
        <v>316</v>
      </c>
      <c r="D272" s="54" t="str">
        <f>REPLACE(C272,1,3, )</f>
        <v xml:space="preserve"> 849</v>
      </c>
      <c r="E272" s="40" t="s">
        <v>316</v>
      </c>
      <c r="F272" s="41">
        <f>IF(C272=E272,0,1)</f>
        <v>0</v>
      </c>
      <c r="G272" s="55" t="s">
        <v>37</v>
      </c>
      <c r="H272" s="55" t="s">
        <v>331</v>
      </c>
      <c r="I272" s="55" t="s">
        <v>325</v>
      </c>
      <c r="J272" s="56">
        <v>92000</v>
      </c>
      <c r="K272" s="44">
        <f>J272-M272</f>
        <v>9550</v>
      </c>
      <c r="L272" s="41" t="s">
        <v>22</v>
      </c>
      <c r="M272" s="45">
        <f>J272-N272</f>
        <v>82450</v>
      </c>
      <c r="N272" s="56">
        <f>2000+5500+600+200+250+1000</f>
        <v>9550</v>
      </c>
      <c r="O272" s="80">
        <f>M272+N272</f>
        <v>92000</v>
      </c>
      <c r="P272" s="31"/>
      <c r="Q272" s="42" t="s">
        <v>337</v>
      </c>
      <c r="R272" s="57"/>
      <c r="S272" s="57"/>
      <c r="T272" s="57"/>
      <c r="U272" s="58"/>
      <c r="V272" s="59"/>
      <c r="W272" s="58"/>
      <c r="X272" s="60"/>
      <c r="Y272" s="61"/>
      <c r="Z272" s="61"/>
      <c r="AA272" s="62"/>
    </row>
    <row r="273" spans="1:27" ht="14.4" customHeight="1">
      <c r="A273" s="63">
        <v>269</v>
      </c>
      <c r="B273" s="38"/>
      <c r="C273" s="41" t="s">
        <v>250</v>
      </c>
      <c r="D273" s="39" t="str">
        <f>REPLACE(C273,1,3, )</f>
        <v xml:space="preserve"> 453</v>
      </c>
      <c r="E273" s="40" t="s">
        <v>250</v>
      </c>
      <c r="F273" s="41">
        <f>IF(C273=E273,0,1)</f>
        <v>0</v>
      </c>
      <c r="G273" s="42" t="s">
        <v>20</v>
      </c>
      <c r="H273" s="42"/>
      <c r="I273" s="42" t="s">
        <v>71</v>
      </c>
      <c r="J273" s="43">
        <v>87000</v>
      </c>
      <c r="K273" s="44">
        <f>J273-M273</f>
        <v>9550</v>
      </c>
      <c r="L273" s="41" t="s">
        <v>22</v>
      </c>
      <c r="M273" s="45">
        <f>J273-N273</f>
        <v>77450</v>
      </c>
      <c r="N273" s="45">
        <f>2000+5500+600+200+250+1000</f>
        <v>9550</v>
      </c>
      <c r="O273" s="80">
        <f>M273+N273</f>
        <v>87000</v>
      </c>
      <c r="P273" s="31"/>
      <c r="Q273" s="42" t="s">
        <v>254</v>
      </c>
      <c r="R273" s="46"/>
      <c r="S273" s="46">
        <f>R273+O273</f>
        <v>87000</v>
      </c>
      <c r="T273" s="46">
        <f>S273/0.7</f>
        <v>124285.71428571429</v>
      </c>
      <c r="U273" s="47">
        <f>T273/0.875</f>
        <v>142040.81632653062</v>
      </c>
      <c r="V273" s="48">
        <f>(U273-T273)/U273</f>
        <v>0.12500000000000003</v>
      </c>
      <c r="W273" s="47">
        <f>(ROUNDUP((U273/100),0))*100</f>
        <v>142100</v>
      </c>
      <c r="X273" s="49">
        <f>(T273-O273)/T273</f>
        <v>0.30000000000000004</v>
      </c>
      <c r="Y273" s="64">
        <v>121538</v>
      </c>
      <c r="Z273" s="65">
        <f>T273-Y273</f>
        <v>2747.7142857142899</v>
      </c>
      <c r="AA273" s="66">
        <f>Z273/Y273</f>
        <v>2.2607861621174365E-2</v>
      </c>
    </row>
    <row r="274" spans="1:27" ht="14.4" customHeight="1">
      <c r="A274" s="63">
        <v>270</v>
      </c>
      <c r="B274" s="38"/>
      <c r="C274" s="41" t="s">
        <v>249</v>
      </c>
      <c r="D274" s="39" t="str">
        <f>REPLACE(C274,1,3, )</f>
        <v xml:space="preserve"> 705</v>
      </c>
      <c r="E274" s="40" t="s">
        <v>249</v>
      </c>
      <c r="F274" s="41">
        <f>IF(C274=E274,0,1)</f>
        <v>0</v>
      </c>
      <c r="G274" s="42" t="s">
        <v>37</v>
      </c>
      <c r="H274" s="42"/>
      <c r="I274" s="42" t="s">
        <v>71</v>
      </c>
      <c r="J274" s="43">
        <v>84000</v>
      </c>
      <c r="K274" s="44">
        <f>J274-M274</f>
        <v>9050</v>
      </c>
      <c r="L274" s="41" t="s">
        <v>22</v>
      </c>
      <c r="M274" s="45">
        <f>J274-N274</f>
        <v>74950</v>
      </c>
      <c r="N274" s="51">
        <f>2000+5500+600+200+250+500</f>
        <v>9050</v>
      </c>
      <c r="O274" s="80">
        <f>M274+N274</f>
        <v>84000</v>
      </c>
      <c r="P274" s="31"/>
      <c r="Q274" s="42" t="s">
        <v>80</v>
      </c>
      <c r="R274" s="46"/>
      <c r="S274" s="46">
        <f>R274+O274</f>
        <v>84000</v>
      </c>
      <c r="T274" s="46">
        <f>S274/0.7</f>
        <v>120000.00000000001</v>
      </c>
      <c r="U274" s="47">
        <f>T274/0.875</f>
        <v>137142.85714285716</v>
      </c>
      <c r="V274" s="48">
        <f>(U274-T274)/U274</f>
        <v>0.125</v>
      </c>
      <c r="W274" s="47">
        <f>(ROUNDUP((U274/100),0))*100</f>
        <v>137200</v>
      </c>
      <c r="X274" s="49">
        <f>(T274-O274)/T274</f>
        <v>0.3000000000000001</v>
      </c>
      <c r="Y274" s="50"/>
      <c r="Z274" s="50"/>
      <c r="AA274" s="52"/>
    </row>
    <row r="275" spans="1:27" ht="14.4" customHeight="1">
      <c r="A275" s="63">
        <v>271</v>
      </c>
      <c r="B275" s="38"/>
      <c r="C275" s="41"/>
      <c r="D275" s="39"/>
      <c r="E275" s="40" t="s">
        <v>832</v>
      </c>
      <c r="F275" s="41"/>
      <c r="G275" s="42"/>
      <c r="H275" s="42"/>
      <c r="I275" s="42"/>
      <c r="J275" s="43"/>
      <c r="K275" s="44"/>
      <c r="L275" s="41"/>
      <c r="M275" s="45"/>
      <c r="N275" s="51"/>
      <c r="O275" s="80"/>
      <c r="P275" s="31"/>
      <c r="Q275" s="42"/>
      <c r="R275" s="46"/>
      <c r="S275" s="46"/>
      <c r="T275" s="46"/>
      <c r="U275" s="47"/>
      <c r="V275" s="48"/>
      <c r="W275" s="47"/>
      <c r="X275" s="49"/>
      <c r="Y275" s="50"/>
      <c r="Z275" s="50"/>
      <c r="AA275" s="52"/>
    </row>
    <row r="276" spans="1:27" ht="14.4" customHeight="1">
      <c r="A276" s="63">
        <v>272</v>
      </c>
      <c r="B276" s="38"/>
      <c r="C276" s="41" t="s">
        <v>276</v>
      </c>
      <c r="D276" s="39" t="str">
        <f>REPLACE(C276,1,3, )</f>
        <v xml:space="preserve"> 874</v>
      </c>
      <c r="E276" s="40" t="s">
        <v>276</v>
      </c>
      <c r="F276" s="41">
        <f>IF(C276=E276,0,1)</f>
        <v>0</v>
      </c>
      <c r="G276" s="42" t="s">
        <v>37</v>
      </c>
      <c r="H276" s="42"/>
      <c r="I276" s="42" t="s">
        <v>302</v>
      </c>
      <c r="J276" s="43">
        <v>122000</v>
      </c>
      <c r="K276" s="44">
        <f>J276-M276</f>
        <v>8450</v>
      </c>
      <c r="L276" s="41" t="s">
        <v>22</v>
      </c>
      <c r="M276" s="45">
        <f>J276-N276</f>
        <v>113550</v>
      </c>
      <c r="N276" s="45">
        <f>2000+5500+200+250+500</f>
        <v>8450</v>
      </c>
      <c r="O276" s="80">
        <f>M276+N276</f>
        <v>122000</v>
      </c>
      <c r="P276" s="31"/>
      <c r="Q276" s="42" t="s">
        <v>312</v>
      </c>
      <c r="R276" s="57"/>
      <c r="S276" s="57">
        <f>R276+O276</f>
        <v>122000</v>
      </c>
      <c r="T276" s="57">
        <f>S276/0.7</f>
        <v>174285.71428571429</v>
      </c>
      <c r="U276" s="58">
        <f>T276/0.875</f>
        <v>199183.67346938775</v>
      </c>
      <c r="V276" s="59">
        <f>(U276-T276)/U276</f>
        <v>0.12499999999999996</v>
      </c>
      <c r="W276" s="58">
        <f>(ROUNDUP((U276/100),0))*100</f>
        <v>199200</v>
      </c>
      <c r="X276" s="60">
        <f>(T276-O276)/T276</f>
        <v>0.30000000000000004</v>
      </c>
      <c r="Y276" s="61"/>
      <c r="Z276" s="61"/>
      <c r="AA276" s="62"/>
    </row>
    <row r="277" spans="1:27" ht="14.4" customHeight="1">
      <c r="A277" s="63">
        <v>273</v>
      </c>
      <c r="B277" s="38"/>
      <c r="C277" s="41"/>
      <c r="D277" s="39"/>
      <c r="E277" s="40" t="s">
        <v>835</v>
      </c>
      <c r="F277" s="41"/>
      <c r="G277" s="42"/>
      <c r="H277" s="42"/>
      <c r="I277" s="42"/>
      <c r="J277" s="43"/>
      <c r="K277" s="44"/>
      <c r="L277" s="41"/>
      <c r="M277" s="45"/>
      <c r="N277" s="45"/>
      <c r="O277" s="80"/>
      <c r="P277" s="31"/>
      <c r="Q277" s="42"/>
      <c r="R277" s="57"/>
      <c r="S277" s="57"/>
      <c r="T277" s="57"/>
      <c r="U277" s="58"/>
      <c r="V277" s="59"/>
      <c r="W277" s="58"/>
      <c r="X277" s="60"/>
      <c r="Y277" s="61"/>
      <c r="Z277" s="61"/>
      <c r="AA277" s="62"/>
    </row>
    <row r="278" spans="1:27" ht="14.4" customHeight="1">
      <c r="A278" s="63">
        <v>274</v>
      </c>
      <c r="B278" s="38"/>
      <c r="C278" s="41" t="s">
        <v>199</v>
      </c>
      <c r="D278" s="39" t="str">
        <f>REPLACE(C278,1,3, )</f>
        <v xml:space="preserve"> 576</v>
      </c>
      <c r="E278" s="40" t="s">
        <v>838</v>
      </c>
      <c r="F278" s="41">
        <f>IF(C278=E278,0,1)</f>
        <v>1</v>
      </c>
      <c r="G278" s="42" t="s">
        <v>37</v>
      </c>
      <c r="H278" s="42"/>
      <c r="I278" s="42" t="s">
        <v>41</v>
      </c>
      <c r="J278" s="43">
        <v>92500</v>
      </c>
      <c r="K278" s="44">
        <f>J278-M278</f>
        <v>8550</v>
      </c>
      <c r="L278" s="41" t="s">
        <v>22</v>
      </c>
      <c r="M278" s="45">
        <f>J278-N278</f>
        <v>83950</v>
      </c>
      <c r="N278" s="45">
        <f>2000+5500+600+200+250</f>
        <v>8550</v>
      </c>
      <c r="O278" s="80">
        <f>M278+N278</f>
        <v>92500</v>
      </c>
      <c r="P278" s="31"/>
      <c r="Q278" s="42" t="s">
        <v>77</v>
      </c>
      <c r="R278" s="46"/>
      <c r="S278" s="46">
        <f>R278+O278</f>
        <v>92500</v>
      </c>
      <c r="T278" s="46">
        <f>S278/0.7</f>
        <v>132142.85714285716</v>
      </c>
      <c r="U278" s="47">
        <f>T278/0.875</f>
        <v>151020.40816326533</v>
      </c>
      <c r="V278" s="48">
        <f>(U278-T278)/U278</f>
        <v>0.125</v>
      </c>
      <c r="W278" s="47">
        <f>(ROUNDUP((U278/100),0))*100</f>
        <v>151100</v>
      </c>
      <c r="X278" s="49">
        <f>(T278-O278)/T278</f>
        <v>0.3000000000000001</v>
      </c>
      <c r="Y278" s="50"/>
      <c r="Z278" s="50"/>
      <c r="AA278" s="50"/>
    </row>
    <row r="279" spans="1:27" ht="14.4" customHeight="1">
      <c r="A279" s="63">
        <v>275</v>
      </c>
      <c r="B279" s="38"/>
      <c r="C279" s="41"/>
      <c r="D279" s="39"/>
      <c r="E279" s="40" t="s">
        <v>840</v>
      </c>
      <c r="F279" s="41"/>
      <c r="G279" s="42"/>
      <c r="H279" s="42"/>
      <c r="I279" s="42"/>
      <c r="J279" s="43"/>
      <c r="K279" s="44"/>
      <c r="L279" s="41"/>
      <c r="M279" s="45"/>
      <c r="N279" s="45"/>
      <c r="O279" s="80"/>
      <c r="P279" s="31"/>
      <c r="Q279" s="42"/>
      <c r="R279" s="46"/>
      <c r="S279" s="46"/>
      <c r="T279" s="46"/>
      <c r="U279" s="47"/>
      <c r="V279" s="48"/>
      <c r="W279" s="47"/>
      <c r="X279" s="49"/>
      <c r="Y279" s="50"/>
      <c r="Z279" s="50"/>
      <c r="AA279" s="50"/>
    </row>
    <row r="280" spans="1:27" ht="14.4" customHeight="1">
      <c r="A280" s="63">
        <v>276</v>
      </c>
      <c r="B280" s="38"/>
      <c r="C280" s="41" t="s">
        <v>130</v>
      </c>
      <c r="D280" s="39" t="str">
        <f>REPLACE(C280,1,3, )</f>
        <v xml:space="preserve"> 668</v>
      </c>
      <c r="E280" s="40" t="s">
        <v>129</v>
      </c>
      <c r="F280" s="41">
        <f>IF(C280=E280,0,1)</f>
        <v>1</v>
      </c>
      <c r="G280" s="42" t="s">
        <v>20</v>
      </c>
      <c r="H280" s="42"/>
      <c r="I280" s="42" t="s">
        <v>42</v>
      </c>
      <c r="J280" s="43">
        <v>92000</v>
      </c>
      <c r="K280" s="44">
        <f>J280-M280</f>
        <v>9050</v>
      </c>
      <c r="L280" s="41" t="s">
        <v>22</v>
      </c>
      <c r="M280" s="45">
        <f>J280-N280</f>
        <v>82950</v>
      </c>
      <c r="N280" s="45">
        <f>2000+5500+600+200+250+500</f>
        <v>9050</v>
      </c>
      <c r="O280" s="80">
        <f>M280+N280</f>
        <v>92000</v>
      </c>
      <c r="P280" s="31"/>
      <c r="Q280" s="42" t="s">
        <v>80</v>
      </c>
      <c r="R280" s="46"/>
      <c r="S280" s="46">
        <f>R280+O280</f>
        <v>92000</v>
      </c>
      <c r="T280" s="46">
        <f>S280/0.7</f>
        <v>131428.57142857145</v>
      </c>
      <c r="U280" s="47">
        <f>T280/0.875</f>
        <v>150204.08163265308</v>
      </c>
      <c r="V280" s="48">
        <f>(U280-T280)/U280</f>
        <v>0.12499999999999996</v>
      </c>
      <c r="W280" s="47">
        <f>(ROUNDUP((U280/100),0))*100</f>
        <v>150300</v>
      </c>
      <c r="X280" s="72">
        <f>(T280-O280)/T280</f>
        <v>0.3000000000000001</v>
      </c>
      <c r="Y280" s="64">
        <v>126000</v>
      </c>
      <c r="Z280" s="65">
        <f>T280-Y280</f>
        <v>5428.5714285714494</v>
      </c>
      <c r="AA280" s="66">
        <f>Z280/Y280</f>
        <v>4.3083900226757538E-2</v>
      </c>
    </row>
    <row r="281" spans="1:27" ht="14.4" customHeight="1">
      <c r="A281" s="63">
        <v>277</v>
      </c>
      <c r="B281" s="41"/>
      <c r="C281" s="81" t="s">
        <v>314</v>
      </c>
      <c r="D281" s="54" t="str">
        <f>REPLACE(C281,1,3, )</f>
        <v xml:space="preserve"> 876</v>
      </c>
      <c r="E281" s="40" t="s">
        <v>314</v>
      </c>
      <c r="F281" s="41">
        <f>IF(C281=E281,0,1)</f>
        <v>0</v>
      </c>
      <c r="G281" s="55" t="s">
        <v>37</v>
      </c>
      <c r="H281" s="55" t="s">
        <v>331</v>
      </c>
      <c r="I281" s="55" t="s">
        <v>325</v>
      </c>
      <c r="J281" s="56">
        <v>92000</v>
      </c>
      <c r="K281" s="44">
        <f>J281-M281</f>
        <v>9550</v>
      </c>
      <c r="L281" s="41" t="s">
        <v>22</v>
      </c>
      <c r="M281" s="45">
        <f>J281-N281</f>
        <v>82450</v>
      </c>
      <c r="N281" s="56">
        <f>2000+5500+600+200+250+1000</f>
        <v>9550</v>
      </c>
      <c r="O281" s="80">
        <f>M281+N281</f>
        <v>92000</v>
      </c>
      <c r="P281" s="31"/>
      <c r="Q281" s="42" t="s">
        <v>337</v>
      </c>
      <c r="R281" s="57"/>
      <c r="S281" s="57"/>
      <c r="T281" s="57"/>
      <c r="U281" s="58"/>
      <c r="V281" s="59"/>
      <c r="W281" s="58"/>
      <c r="X281" s="60"/>
      <c r="Y281" s="61"/>
      <c r="Z281" s="61"/>
      <c r="AA281" s="62"/>
    </row>
    <row r="282" spans="1:27" ht="14.4" customHeight="1">
      <c r="A282" s="63">
        <v>278</v>
      </c>
      <c r="B282" s="41"/>
      <c r="C282" s="81"/>
      <c r="D282" s="54"/>
      <c r="E282" s="40" t="s">
        <v>845</v>
      </c>
      <c r="F282" s="41"/>
      <c r="G282" s="55"/>
      <c r="H282" s="55"/>
      <c r="I282" s="55"/>
      <c r="J282" s="56"/>
      <c r="K282" s="44"/>
      <c r="L282" s="41"/>
      <c r="M282" s="45"/>
      <c r="N282" s="56"/>
      <c r="O282" s="80"/>
      <c r="P282" s="31"/>
      <c r="Q282" s="42"/>
      <c r="R282" s="57"/>
      <c r="S282" s="57"/>
      <c r="T282" s="57"/>
      <c r="U282" s="58"/>
      <c r="V282" s="59"/>
      <c r="W282" s="58"/>
      <c r="X282" s="60"/>
      <c r="Y282" s="61"/>
      <c r="Z282" s="61"/>
      <c r="AA282" s="62"/>
    </row>
    <row r="283" spans="1:27" ht="14.4" customHeight="1">
      <c r="A283" s="63">
        <v>279</v>
      </c>
      <c r="B283" s="38"/>
      <c r="C283" s="41" t="s">
        <v>238</v>
      </c>
      <c r="D283" s="39" t="str">
        <f>REPLACE(C283,1,3, )</f>
        <v xml:space="preserve"> 652</v>
      </c>
      <c r="E283" s="40" t="s">
        <v>238</v>
      </c>
      <c r="F283" s="41">
        <f>IF(C283=E283,0,1)</f>
        <v>0</v>
      </c>
      <c r="G283" s="42" t="s">
        <v>37</v>
      </c>
      <c r="H283" s="42"/>
      <c r="I283" s="42" t="s">
        <v>61</v>
      </c>
      <c r="J283" s="43">
        <v>90000</v>
      </c>
      <c r="K283" s="44">
        <f>J283-M283</f>
        <v>9550</v>
      </c>
      <c r="L283" s="41" t="s">
        <v>22</v>
      </c>
      <c r="M283" s="45">
        <f>J283-N283</f>
        <v>80450</v>
      </c>
      <c r="N283" s="51">
        <f>2000+5500+600+200+250+1000</f>
        <v>9550</v>
      </c>
      <c r="O283" s="80">
        <f>M283+N283</f>
        <v>90000</v>
      </c>
      <c r="P283" s="31"/>
      <c r="Q283" s="42" t="s">
        <v>88</v>
      </c>
      <c r="R283" s="46"/>
      <c r="S283" s="46">
        <f>R283+O283</f>
        <v>90000</v>
      </c>
      <c r="T283" s="46">
        <f>S283/0.7</f>
        <v>128571.42857142858</v>
      </c>
      <c r="U283" s="47">
        <f>T283/0.875</f>
        <v>146938.77551020408</v>
      </c>
      <c r="V283" s="48">
        <f>(U283-T283)/U283</f>
        <v>0.12499999999999994</v>
      </c>
      <c r="W283" s="47">
        <f>(ROUNDUP((U283/100),0))*100</f>
        <v>147000</v>
      </c>
      <c r="X283" s="49">
        <f>(T283-O283)/T283</f>
        <v>0.30000000000000004</v>
      </c>
      <c r="Y283" s="50"/>
      <c r="Z283" s="50"/>
      <c r="AA283" s="52"/>
    </row>
    <row r="284" spans="1:27" ht="14.4" customHeight="1">
      <c r="A284" s="63">
        <v>280</v>
      </c>
      <c r="B284" s="38"/>
      <c r="C284" s="41"/>
      <c r="D284" s="39"/>
      <c r="E284" s="40" t="s">
        <v>388</v>
      </c>
      <c r="F284" s="41"/>
      <c r="G284" s="42"/>
      <c r="H284" s="42"/>
      <c r="I284" s="42"/>
      <c r="J284" s="43"/>
      <c r="K284" s="44"/>
      <c r="L284" s="41"/>
      <c r="M284" s="45"/>
      <c r="N284" s="51"/>
      <c r="O284" s="80"/>
      <c r="P284" s="31"/>
      <c r="Q284" s="42"/>
      <c r="R284" s="46"/>
      <c r="S284" s="46"/>
      <c r="T284" s="46"/>
      <c r="U284" s="47"/>
      <c r="V284" s="48"/>
      <c r="W284" s="47"/>
      <c r="X284" s="49"/>
      <c r="Y284" s="50"/>
      <c r="Z284" s="50"/>
      <c r="AA284" s="52"/>
    </row>
    <row r="285" spans="1:27" ht="14.4" customHeight="1">
      <c r="A285" s="63">
        <v>281</v>
      </c>
      <c r="B285" s="38"/>
      <c r="C285" s="41" t="s">
        <v>247</v>
      </c>
      <c r="D285" s="39" t="str">
        <f>REPLACE(C285,1,3, )</f>
        <v xml:space="preserve"> 788</v>
      </c>
      <c r="E285" s="40" t="s">
        <v>247</v>
      </c>
      <c r="F285" s="41">
        <f>IF(C285=E285,0,1)</f>
        <v>0</v>
      </c>
      <c r="G285" s="42" t="s">
        <v>37</v>
      </c>
      <c r="H285" s="42"/>
      <c r="I285" s="42" t="s">
        <v>71</v>
      </c>
      <c r="J285" s="43">
        <v>84000</v>
      </c>
      <c r="K285" s="44">
        <f>J285-M285</f>
        <v>9550</v>
      </c>
      <c r="L285" s="41" t="s">
        <v>22</v>
      </c>
      <c r="M285" s="45">
        <f>J285-N285</f>
        <v>74450</v>
      </c>
      <c r="N285" s="51">
        <f>2000+5500+600+200+250+1000</f>
        <v>9550</v>
      </c>
      <c r="O285" s="80">
        <f>M285+N285</f>
        <v>84000</v>
      </c>
      <c r="P285" s="31"/>
      <c r="Q285" s="42" t="s">
        <v>88</v>
      </c>
      <c r="R285" s="46"/>
      <c r="S285" s="46">
        <f>R285+O285</f>
        <v>84000</v>
      </c>
      <c r="T285" s="46">
        <f>S285/0.7</f>
        <v>120000.00000000001</v>
      </c>
      <c r="U285" s="47">
        <f>T285/0.875</f>
        <v>137142.85714285716</v>
      </c>
      <c r="V285" s="48">
        <v>0</v>
      </c>
      <c r="W285" s="47">
        <f>(ROUNDUP((U285/100),0))*100</f>
        <v>137200</v>
      </c>
      <c r="X285" s="49"/>
      <c r="Y285" s="50"/>
      <c r="Z285" s="50"/>
      <c r="AA285" s="52"/>
    </row>
    <row r="286" spans="1:27" ht="14.4" customHeight="1">
      <c r="A286" s="63">
        <v>282</v>
      </c>
      <c r="B286" s="38"/>
      <c r="C286" s="41"/>
      <c r="D286" s="39"/>
      <c r="E286" s="40" t="s">
        <v>388</v>
      </c>
      <c r="F286" s="41"/>
      <c r="G286" s="42"/>
      <c r="H286" s="42"/>
      <c r="I286" s="42"/>
      <c r="J286" s="43"/>
      <c r="K286" s="44"/>
      <c r="L286" s="41"/>
      <c r="M286" s="45"/>
      <c r="N286" s="51"/>
      <c r="O286" s="80"/>
      <c r="P286" s="31"/>
      <c r="Q286" s="42"/>
      <c r="R286" s="46"/>
      <c r="S286" s="46"/>
      <c r="T286" s="46"/>
      <c r="U286" s="47"/>
      <c r="V286" s="48"/>
      <c r="W286" s="47"/>
      <c r="X286" s="49"/>
      <c r="Y286" s="50"/>
      <c r="Z286" s="50"/>
      <c r="AA286" s="52"/>
    </row>
    <row r="287" spans="1:27" ht="14.4" customHeight="1">
      <c r="A287" s="63">
        <v>283</v>
      </c>
      <c r="B287" s="38"/>
      <c r="C287" s="41"/>
      <c r="D287" s="39"/>
      <c r="E287" s="40" t="s">
        <v>388</v>
      </c>
      <c r="F287" s="41"/>
      <c r="G287" s="42"/>
      <c r="H287" s="42"/>
      <c r="I287" s="42"/>
      <c r="J287" s="43"/>
      <c r="K287" s="44"/>
      <c r="L287" s="41"/>
      <c r="M287" s="45"/>
      <c r="N287" s="51"/>
      <c r="O287" s="80"/>
      <c r="P287" s="31"/>
      <c r="Q287" s="42"/>
      <c r="R287" s="46"/>
      <c r="S287" s="46"/>
      <c r="T287" s="46"/>
      <c r="U287" s="47"/>
      <c r="V287" s="48"/>
      <c r="W287" s="47"/>
      <c r="X287" s="49"/>
      <c r="Y287" s="50"/>
      <c r="Z287" s="50"/>
      <c r="AA287" s="52"/>
    </row>
    <row r="288" spans="1:27" ht="14.4" customHeight="1">
      <c r="A288" s="63">
        <v>284</v>
      </c>
      <c r="B288" s="38"/>
      <c r="C288" s="41" t="s">
        <v>144</v>
      </c>
      <c r="D288" s="39" t="str">
        <f>REPLACE(C288,1,3, )</f>
        <v xml:space="preserve"> 969</v>
      </c>
      <c r="E288" s="40" t="s">
        <v>144</v>
      </c>
      <c r="F288" s="41">
        <f>IF(C288=E288,0,1)</f>
        <v>0</v>
      </c>
      <c r="G288" s="42" t="s">
        <v>20</v>
      </c>
      <c r="H288" s="42"/>
      <c r="I288" s="42" t="s">
        <v>45</v>
      </c>
      <c r="J288" s="43">
        <v>80000</v>
      </c>
      <c r="K288" s="44">
        <f>J288-M288</f>
        <v>9550</v>
      </c>
      <c r="L288" s="41" t="s">
        <v>22</v>
      </c>
      <c r="M288" s="45">
        <f>J288-N288</f>
        <v>70450</v>
      </c>
      <c r="N288" s="45">
        <f>2000+5500+600+200+250+1000</f>
        <v>9550</v>
      </c>
      <c r="O288" s="80">
        <f>M288+N288</f>
        <v>80000</v>
      </c>
      <c r="P288" s="31"/>
      <c r="Q288" s="42" t="s">
        <v>81</v>
      </c>
      <c r="R288" s="46"/>
      <c r="S288" s="46">
        <f>R288+O288</f>
        <v>80000</v>
      </c>
      <c r="T288" s="46">
        <f>S288/0.7</f>
        <v>114285.71428571429</v>
      </c>
      <c r="U288" s="47">
        <f>T288/0.875</f>
        <v>130612.24489795919</v>
      </c>
      <c r="V288" s="48">
        <f>(U288-T288)/U288</f>
        <v>0.12499999999999999</v>
      </c>
      <c r="W288" s="47">
        <f>(ROUNDUP((U288/100),0))*100</f>
        <v>130700</v>
      </c>
      <c r="X288" s="49">
        <f>(T288-O288)/T288</f>
        <v>0.30000000000000004</v>
      </c>
      <c r="Y288" s="64">
        <v>119000</v>
      </c>
      <c r="Z288" s="65">
        <f>T288-Y288</f>
        <v>-4714.2857142857101</v>
      </c>
      <c r="AA288" s="66">
        <f>Z288/Y288</f>
        <v>-3.9615846338535377E-2</v>
      </c>
    </row>
    <row r="289" spans="1:27" ht="14.4" customHeight="1">
      <c r="A289" s="63">
        <v>285</v>
      </c>
      <c r="B289" s="38"/>
      <c r="C289" s="41" t="s">
        <v>177</v>
      </c>
      <c r="D289" s="39" t="str">
        <f>REPLACE(C289,1,3, )</f>
        <v xml:space="preserve"> 465</v>
      </c>
      <c r="E289" s="40" t="s">
        <v>177</v>
      </c>
      <c r="F289" s="41">
        <f>IF(C289=E289,0,1)</f>
        <v>0</v>
      </c>
      <c r="G289" s="42" t="s">
        <v>37</v>
      </c>
      <c r="H289" s="42"/>
      <c r="I289" s="42" t="s">
        <v>53</v>
      </c>
      <c r="J289" s="43">
        <v>85000</v>
      </c>
      <c r="K289" s="44">
        <f>J289-M289</f>
        <v>9050</v>
      </c>
      <c r="L289" s="41" t="s">
        <v>22</v>
      </c>
      <c r="M289" s="45">
        <f>J289-N289</f>
        <v>75950</v>
      </c>
      <c r="N289" s="51">
        <f>2000+5500+600+200+250+500</f>
        <v>9050</v>
      </c>
      <c r="O289" s="80">
        <f>M289+N289</f>
        <v>85000</v>
      </c>
      <c r="P289" s="31"/>
      <c r="Q289" s="42" t="s">
        <v>80</v>
      </c>
      <c r="R289" s="46"/>
      <c r="S289" s="46">
        <f>R289+O289</f>
        <v>85000</v>
      </c>
      <c r="T289" s="46">
        <f>S289/0.7</f>
        <v>121428.57142857143</v>
      </c>
      <c r="U289" s="47">
        <f>T289/0.875</f>
        <v>138775.51020408163</v>
      </c>
      <c r="V289" s="48">
        <f>(U289-T289)/U289</f>
        <v>0.12499999999999992</v>
      </c>
      <c r="W289" s="47">
        <f>(ROUNDUP((U289/100),0))*100</f>
        <v>138800</v>
      </c>
      <c r="X289" s="49">
        <f>(T289-O289)/T289</f>
        <v>0.30000000000000004</v>
      </c>
      <c r="Y289" s="50"/>
      <c r="Z289" s="50"/>
      <c r="AA289" s="50"/>
    </row>
    <row r="290" spans="1:27" ht="14.4" customHeight="1">
      <c r="A290" s="63">
        <v>286</v>
      </c>
      <c r="B290" s="38"/>
      <c r="C290" s="41" t="s">
        <v>142</v>
      </c>
      <c r="D290" s="39" t="str">
        <f>REPLACE(C290,1,3, )</f>
        <v xml:space="preserve"> 485</v>
      </c>
      <c r="E290" s="40" t="s">
        <v>142</v>
      </c>
      <c r="F290" s="41">
        <f>IF(C290=E290,0,1)</f>
        <v>0</v>
      </c>
      <c r="G290" s="42" t="s">
        <v>37</v>
      </c>
      <c r="H290" s="42"/>
      <c r="I290" s="42" t="s">
        <v>45</v>
      </c>
      <c r="J290" s="43">
        <v>80000</v>
      </c>
      <c r="K290" s="44">
        <f>J290-M290</f>
        <v>9550</v>
      </c>
      <c r="L290" s="41" t="s">
        <v>22</v>
      </c>
      <c r="M290" s="45">
        <f>J290-N290</f>
        <v>70450</v>
      </c>
      <c r="N290" s="45">
        <f>2000+5500+600+200+250+1000</f>
        <v>9550</v>
      </c>
      <c r="O290" s="80">
        <f>M290+N290</f>
        <v>80000</v>
      </c>
      <c r="P290" s="31"/>
      <c r="Q290" s="42" t="s">
        <v>81</v>
      </c>
      <c r="R290" s="46"/>
      <c r="S290" s="46">
        <f>R290+O290</f>
        <v>80000</v>
      </c>
      <c r="T290" s="46">
        <f>S290/0.7</f>
        <v>114285.71428571429</v>
      </c>
      <c r="U290" s="47">
        <f>T290/0.875</f>
        <v>130612.24489795919</v>
      </c>
      <c r="V290" s="48">
        <f>(U290-T290)/U290</f>
        <v>0.12499999999999999</v>
      </c>
      <c r="W290" s="47">
        <f>(ROUNDUP((U290/100),0))*100</f>
        <v>130700</v>
      </c>
      <c r="X290" s="49">
        <f>(T290-O290)/T290</f>
        <v>0.30000000000000004</v>
      </c>
      <c r="Y290" s="50"/>
      <c r="Z290" s="50"/>
      <c r="AA290" s="52"/>
    </row>
    <row r="291" spans="1:27" ht="14.4" customHeight="1">
      <c r="A291" s="63">
        <v>287</v>
      </c>
      <c r="B291" s="38"/>
      <c r="C291" s="41"/>
      <c r="D291" s="39"/>
      <c r="E291" s="40" t="s">
        <v>853</v>
      </c>
      <c r="F291" s="41"/>
      <c r="G291" s="42"/>
      <c r="H291" s="42"/>
      <c r="I291" s="42"/>
      <c r="J291" s="43"/>
      <c r="K291" s="44"/>
      <c r="L291" s="41"/>
      <c r="M291" s="45"/>
      <c r="N291" s="45"/>
      <c r="O291" s="80"/>
      <c r="P291" s="31"/>
      <c r="Q291" s="42"/>
      <c r="R291" s="46"/>
      <c r="S291" s="46"/>
      <c r="T291" s="46"/>
      <c r="U291" s="47"/>
      <c r="V291" s="48"/>
      <c r="W291" s="47"/>
      <c r="X291" s="49"/>
      <c r="Y291" s="50"/>
      <c r="Z291" s="50"/>
      <c r="AA291" s="52"/>
    </row>
    <row r="292" spans="1:27" ht="14.4" customHeight="1">
      <c r="A292" s="63">
        <v>288</v>
      </c>
      <c r="B292" s="38"/>
      <c r="C292" s="41"/>
      <c r="D292" s="39"/>
      <c r="E292" s="40" t="s">
        <v>855</v>
      </c>
      <c r="F292" s="41"/>
      <c r="G292" s="42"/>
      <c r="H292" s="42"/>
      <c r="I292" s="42"/>
      <c r="J292" s="43"/>
      <c r="K292" s="44"/>
      <c r="L292" s="41"/>
      <c r="M292" s="45"/>
      <c r="N292" s="45"/>
      <c r="O292" s="80"/>
      <c r="P292" s="31"/>
      <c r="Q292" s="42"/>
      <c r="R292" s="46"/>
      <c r="S292" s="46"/>
      <c r="T292" s="46"/>
      <c r="U292" s="47"/>
      <c r="V292" s="48"/>
      <c r="W292" s="47"/>
      <c r="X292" s="49"/>
      <c r="Y292" s="50"/>
      <c r="Z292" s="50"/>
      <c r="AA292" s="52"/>
    </row>
    <row r="293" spans="1:27" ht="14.4" customHeight="1">
      <c r="A293" s="63">
        <v>289</v>
      </c>
      <c r="B293" s="38"/>
      <c r="C293" s="41" t="s">
        <v>143</v>
      </c>
      <c r="D293" s="39" t="str">
        <f>REPLACE(C293,1,3, )</f>
        <v xml:space="preserve"> 327</v>
      </c>
      <c r="E293" s="40" t="s">
        <v>143</v>
      </c>
      <c r="F293" s="41">
        <f>IF(C293=E293,0,1)</f>
        <v>0</v>
      </c>
      <c r="G293" s="42" t="s">
        <v>37</v>
      </c>
      <c r="H293" s="42"/>
      <c r="I293" s="42" t="s">
        <v>45</v>
      </c>
      <c r="J293" s="43">
        <v>80000</v>
      </c>
      <c r="K293" s="44">
        <f>J293-M293</f>
        <v>9550</v>
      </c>
      <c r="L293" s="41" t="s">
        <v>22</v>
      </c>
      <c r="M293" s="45">
        <f>J293-N293</f>
        <v>70450</v>
      </c>
      <c r="N293" s="45">
        <f>2000+5500+600+200+250+1000</f>
        <v>9550</v>
      </c>
      <c r="O293" s="80">
        <f>M293+N293</f>
        <v>80000</v>
      </c>
      <c r="P293" s="32"/>
      <c r="Q293" s="42" t="s">
        <v>81</v>
      </c>
      <c r="R293" s="46"/>
      <c r="S293" s="46">
        <f>R293+O293</f>
        <v>80000</v>
      </c>
      <c r="T293" s="46">
        <f>S293/0.7</f>
        <v>114285.71428571429</v>
      </c>
      <c r="U293" s="47">
        <f>T293/0.875</f>
        <v>130612.24489795919</v>
      </c>
      <c r="V293" s="48">
        <f>(U293-T293)/U293</f>
        <v>0.12499999999999999</v>
      </c>
      <c r="W293" s="47">
        <f>(ROUNDUP((U293/100),0))*100</f>
        <v>130700</v>
      </c>
      <c r="X293" s="49">
        <f>(T293-O293)/T293</f>
        <v>0.30000000000000004</v>
      </c>
      <c r="Y293" s="50"/>
      <c r="Z293" s="50"/>
      <c r="AA293" s="50"/>
    </row>
    <row r="294" spans="1:27" ht="14.4" customHeight="1">
      <c r="A294" s="63">
        <v>290</v>
      </c>
      <c r="B294" s="41"/>
      <c r="C294" s="81" t="s">
        <v>315</v>
      </c>
      <c r="D294" s="54" t="str">
        <f>REPLACE(C294,1,3, )</f>
        <v xml:space="preserve"> 839</v>
      </c>
      <c r="E294" s="40" t="s">
        <v>315</v>
      </c>
      <c r="F294" s="41">
        <f>IF(C294=E294,0,1)</f>
        <v>0</v>
      </c>
      <c r="G294" s="55" t="s">
        <v>20</v>
      </c>
      <c r="H294" s="55" t="s">
        <v>331</v>
      </c>
      <c r="I294" s="55" t="s">
        <v>325</v>
      </c>
      <c r="J294" s="56">
        <v>90000</v>
      </c>
      <c r="K294" s="44">
        <f>J294-M294</f>
        <v>9050</v>
      </c>
      <c r="L294" s="41" t="s">
        <v>22</v>
      </c>
      <c r="M294" s="45">
        <f>J294-N294</f>
        <v>80950</v>
      </c>
      <c r="N294" s="56">
        <f>2000+5500+600+200+250+500</f>
        <v>9050</v>
      </c>
      <c r="O294" s="80">
        <f>M294+N294</f>
        <v>90000</v>
      </c>
      <c r="P294" s="31"/>
      <c r="Q294" s="42" t="s">
        <v>338</v>
      </c>
      <c r="R294" s="57"/>
      <c r="S294" s="57"/>
      <c r="T294" s="57"/>
      <c r="U294" s="58"/>
      <c r="V294" s="59"/>
      <c r="W294" s="58"/>
      <c r="X294" s="60"/>
      <c r="Y294" s="61"/>
      <c r="Z294" s="61"/>
      <c r="AA294" s="62"/>
    </row>
    <row r="295" spans="1:27" ht="14.4" customHeight="1">
      <c r="A295" s="63">
        <v>291</v>
      </c>
      <c r="B295" s="38"/>
      <c r="C295" s="41" t="s">
        <v>213</v>
      </c>
      <c r="D295" s="39" t="str">
        <f>REPLACE(C295,1,3, )</f>
        <v xml:space="preserve"> 633</v>
      </c>
      <c r="E295" s="40" t="s">
        <v>213</v>
      </c>
      <c r="F295" s="41">
        <f>IF(C295=E295,0,1)</f>
        <v>0</v>
      </c>
      <c r="G295" s="42" t="s">
        <v>37</v>
      </c>
      <c r="H295" s="42"/>
      <c r="I295" s="42" t="s">
        <v>67</v>
      </c>
      <c r="J295" s="43">
        <v>78550</v>
      </c>
      <c r="K295" s="44">
        <f>J295-M295</f>
        <v>8550</v>
      </c>
      <c r="L295" s="41" t="s">
        <v>22</v>
      </c>
      <c r="M295" s="45">
        <f>J295-N295</f>
        <v>70000</v>
      </c>
      <c r="N295" s="51">
        <f>2000+5500+600+200+250</f>
        <v>8550</v>
      </c>
      <c r="O295" s="80">
        <f>M295+N295</f>
        <v>78550</v>
      </c>
      <c r="P295" s="31"/>
      <c r="Q295" s="42" t="s">
        <v>77</v>
      </c>
      <c r="R295" s="46"/>
      <c r="S295" s="46">
        <f>R295+O295</f>
        <v>78550</v>
      </c>
      <c r="T295" s="46">
        <f>S295/0.7</f>
        <v>112214.28571428572</v>
      </c>
      <c r="U295" s="47">
        <f>T295/0.875</f>
        <v>128244.89795918368</v>
      </c>
      <c r="V295" s="48">
        <f>(U295-T295)/U295</f>
        <v>0.12499999999999999</v>
      </c>
      <c r="W295" s="47">
        <f>(ROUNDUP((U295/100),0))*100</f>
        <v>128300</v>
      </c>
      <c r="X295" s="49">
        <f>(T295-O295)/T295</f>
        <v>0.30000000000000004</v>
      </c>
      <c r="Y295" s="50"/>
      <c r="Z295" s="50"/>
      <c r="AA295" s="50"/>
    </row>
    <row r="296" spans="1:27" ht="14.4" customHeight="1">
      <c r="A296" s="63">
        <v>292</v>
      </c>
      <c r="B296" s="38"/>
      <c r="C296" s="41" t="s">
        <v>195</v>
      </c>
      <c r="D296" s="39" t="str">
        <f>REPLACE(C296,1,3, )</f>
        <v xml:space="preserve"> 551</v>
      </c>
      <c r="E296" s="40" t="s">
        <v>195</v>
      </c>
      <c r="F296" s="41">
        <f>IF(C296=E296,0,1)</f>
        <v>0</v>
      </c>
      <c r="G296" s="42" t="s">
        <v>37</v>
      </c>
      <c r="H296" s="42"/>
      <c r="I296" s="42" t="s">
        <v>41</v>
      </c>
      <c r="J296" s="43">
        <v>85000</v>
      </c>
      <c r="K296" s="44">
        <f>J296-M296</f>
        <v>8550</v>
      </c>
      <c r="L296" s="41" t="s">
        <v>22</v>
      </c>
      <c r="M296" s="45">
        <f>J296-N296</f>
        <v>76450</v>
      </c>
      <c r="N296" s="45">
        <f>2000+5500+600+200+250</f>
        <v>8550</v>
      </c>
      <c r="O296" s="80">
        <f>M296+N296</f>
        <v>85000</v>
      </c>
      <c r="P296" s="31"/>
      <c r="Q296" s="42" t="s">
        <v>77</v>
      </c>
      <c r="R296" s="46"/>
      <c r="S296" s="46">
        <f>R296+O296</f>
        <v>85000</v>
      </c>
      <c r="T296" s="46">
        <f>S296/0.7</f>
        <v>121428.57142857143</v>
      </c>
      <c r="U296" s="47">
        <f>T296/0.875</f>
        <v>138775.51020408163</v>
      </c>
      <c r="V296" s="48">
        <f>(U296-T296)/U296</f>
        <v>0.12499999999999992</v>
      </c>
      <c r="W296" s="47">
        <f>(ROUNDUP((U296/100),0))*100</f>
        <v>138800</v>
      </c>
      <c r="X296" s="49">
        <f>(T296-O296)/T296</f>
        <v>0.30000000000000004</v>
      </c>
      <c r="Y296" s="50"/>
      <c r="Z296" s="50"/>
      <c r="AA296" s="52"/>
    </row>
    <row r="297" spans="1:27" ht="14.4" customHeight="1">
      <c r="A297" s="63">
        <v>293</v>
      </c>
      <c r="B297" s="38"/>
      <c r="C297" s="41" t="s">
        <v>215</v>
      </c>
      <c r="D297" s="39" t="str">
        <f>REPLACE(C297,1,3, )</f>
        <v xml:space="preserve"> 109</v>
      </c>
      <c r="E297" s="40" t="s">
        <v>215</v>
      </c>
      <c r="F297" s="41">
        <f>IF(C297=E297,0,1)</f>
        <v>0</v>
      </c>
      <c r="G297" s="42" t="s">
        <v>20</v>
      </c>
      <c r="H297" s="42"/>
      <c r="I297" s="42" t="s">
        <v>67</v>
      </c>
      <c r="J297" s="43"/>
      <c r="K297" s="44"/>
      <c r="L297" s="41"/>
      <c r="M297" s="45"/>
      <c r="N297" s="51"/>
      <c r="O297" s="80"/>
      <c r="P297" s="31"/>
      <c r="Q297" s="42"/>
      <c r="R297" s="46"/>
      <c r="S297" s="46"/>
      <c r="T297" s="46"/>
      <c r="U297" s="47"/>
      <c r="V297" s="48"/>
      <c r="W297" s="47"/>
      <c r="X297" s="49"/>
      <c r="Y297" s="64">
        <v>124075</v>
      </c>
      <c r="Z297" s="65">
        <f>T297-Y297</f>
        <v>-124075</v>
      </c>
      <c r="AA297" s="66">
        <f>Z297/Y297</f>
        <v>-1</v>
      </c>
    </row>
    <row r="298" spans="1:27" ht="14.4" customHeight="1">
      <c r="A298" s="63">
        <v>294</v>
      </c>
      <c r="B298" s="38"/>
      <c r="C298" s="41"/>
      <c r="D298" s="39"/>
      <c r="E298" s="40" t="s">
        <v>862</v>
      </c>
      <c r="F298" s="41"/>
      <c r="G298" s="42"/>
      <c r="H298" s="42"/>
      <c r="I298" s="42"/>
      <c r="J298" s="43"/>
      <c r="K298" s="44"/>
      <c r="L298" s="41"/>
      <c r="M298" s="45"/>
      <c r="N298" s="51"/>
      <c r="O298" s="80"/>
      <c r="P298" s="31"/>
      <c r="Q298" s="42"/>
      <c r="R298" s="46"/>
      <c r="S298" s="46"/>
      <c r="T298" s="46"/>
      <c r="U298" s="47"/>
      <c r="V298" s="48"/>
      <c r="W298" s="47"/>
      <c r="X298" s="49"/>
      <c r="Y298" s="64"/>
      <c r="Z298" s="65"/>
      <c r="AA298" s="66"/>
    </row>
    <row r="299" spans="1:27" ht="14.4" customHeight="1">
      <c r="A299" s="63">
        <v>295</v>
      </c>
      <c r="B299" s="38"/>
      <c r="C299" s="41" t="s">
        <v>239</v>
      </c>
      <c r="D299" s="39" t="str">
        <f>REPLACE(C299,1,3, )</f>
        <v xml:space="preserve"> 385</v>
      </c>
      <c r="E299" s="40" t="s">
        <v>239</v>
      </c>
      <c r="F299" s="41">
        <f>IF(C299=E299,0,1)</f>
        <v>0</v>
      </c>
      <c r="G299" s="42" t="s">
        <v>37</v>
      </c>
      <c r="H299" s="42"/>
      <c r="I299" s="42" t="s">
        <v>61</v>
      </c>
      <c r="J299" s="43">
        <v>85000</v>
      </c>
      <c r="K299" s="44">
        <f>J299-M299</f>
        <v>9050</v>
      </c>
      <c r="L299" s="41" t="s">
        <v>22</v>
      </c>
      <c r="M299" s="45">
        <f>J299-N299</f>
        <v>75950</v>
      </c>
      <c r="N299" s="51">
        <f>2000+5500+600+200+250+500</f>
        <v>9050</v>
      </c>
      <c r="O299" s="80">
        <f>M299+N299</f>
        <v>85000</v>
      </c>
      <c r="P299" s="31"/>
      <c r="Q299" s="42" t="s">
        <v>80</v>
      </c>
      <c r="R299" s="46"/>
      <c r="S299" s="46">
        <f>R299+O299</f>
        <v>85000</v>
      </c>
      <c r="T299" s="46">
        <f>S299/0.7</f>
        <v>121428.57142857143</v>
      </c>
      <c r="U299" s="47">
        <f>T299/0.875</f>
        <v>138775.51020408163</v>
      </c>
      <c r="V299" s="48">
        <f>(U299-T299)/U299</f>
        <v>0.12499999999999992</v>
      </c>
      <c r="W299" s="47">
        <f>(ROUNDUP((U299/100),0))*100</f>
        <v>138800</v>
      </c>
      <c r="X299" s="49">
        <f>(T299-O299)/T299</f>
        <v>0.30000000000000004</v>
      </c>
      <c r="Y299" s="50"/>
      <c r="Z299" s="50"/>
      <c r="AA299" s="52"/>
    </row>
    <row r="300" spans="1:27" ht="14.4" customHeight="1">
      <c r="A300" s="63">
        <v>296</v>
      </c>
      <c r="B300" s="38"/>
      <c r="C300" s="41" t="s">
        <v>274</v>
      </c>
      <c r="D300" s="39" t="str">
        <f>REPLACE(C300,1,3, )</f>
        <v xml:space="preserve"> 484</v>
      </c>
      <c r="E300" s="40" t="s">
        <v>274</v>
      </c>
      <c r="F300" s="41">
        <f>IF(C300=E300,0,1)</f>
        <v>0</v>
      </c>
      <c r="G300" s="42" t="s">
        <v>37</v>
      </c>
      <c r="H300" s="42"/>
      <c r="I300" s="42" t="s">
        <v>302</v>
      </c>
      <c r="J300" s="43">
        <v>92000</v>
      </c>
      <c r="K300" s="44">
        <f>J300-M300</f>
        <v>8950</v>
      </c>
      <c r="L300" s="41" t="s">
        <v>22</v>
      </c>
      <c r="M300" s="45">
        <f>J300-N300</f>
        <v>83050</v>
      </c>
      <c r="N300" s="45">
        <f>2000+5500+200+250+1000</f>
        <v>8950</v>
      </c>
      <c r="O300" s="80">
        <f>M300+N300</f>
        <v>92000</v>
      </c>
      <c r="P300" s="31"/>
      <c r="Q300" s="42" t="s">
        <v>311</v>
      </c>
      <c r="R300" s="57"/>
      <c r="S300" s="57">
        <f>R300+O300</f>
        <v>92000</v>
      </c>
      <c r="T300" s="57">
        <f>S300/0.7</f>
        <v>131428.57142857145</v>
      </c>
      <c r="U300" s="58">
        <f>T300/0.875</f>
        <v>150204.08163265308</v>
      </c>
      <c r="V300" s="59">
        <f>(U300-T300)/U300</f>
        <v>0.12499999999999996</v>
      </c>
      <c r="W300" s="58">
        <f>(ROUNDUP((U300/100),0))*100</f>
        <v>150300</v>
      </c>
      <c r="X300" s="60">
        <f>(T300-O300)/T300</f>
        <v>0.3000000000000001</v>
      </c>
      <c r="Y300" s="61"/>
      <c r="Z300" s="61"/>
      <c r="AA300" s="62"/>
    </row>
    <row r="301" spans="1:27" ht="14.4" customHeight="1">
      <c r="A301" s="63">
        <v>297</v>
      </c>
      <c r="B301" s="38"/>
      <c r="C301" s="41"/>
      <c r="D301" s="39"/>
      <c r="E301" s="40" t="s">
        <v>866</v>
      </c>
      <c r="F301" s="41"/>
      <c r="G301" s="42"/>
      <c r="H301" s="42"/>
      <c r="I301" s="42"/>
      <c r="J301" s="43"/>
      <c r="K301" s="44"/>
      <c r="L301" s="41"/>
      <c r="M301" s="45"/>
      <c r="N301" s="45"/>
      <c r="O301" s="80"/>
      <c r="P301" s="31"/>
      <c r="Q301" s="42"/>
      <c r="R301" s="57"/>
      <c r="S301" s="57"/>
      <c r="T301" s="57"/>
      <c r="U301" s="58"/>
      <c r="V301" s="59"/>
      <c r="W301" s="58"/>
      <c r="X301" s="60"/>
      <c r="Y301" s="61"/>
      <c r="Z301" s="61"/>
      <c r="AA301" s="62"/>
    </row>
    <row r="302" spans="1:27" ht="14.4" customHeight="1">
      <c r="A302" s="63">
        <v>298</v>
      </c>
      <c r="B302" s="38"/>
      <c r="C302" s="41"/>
      <c r="D302" s="39"/>
      <c r="E302" s="40" t="s">
        <v>869</v>
      </c>
      <c r="F302" s="41"/>
      <c r="G302" s="42"/>
      <c r="H302" s="42"/>
      <c r="I302" s="42"/>
      <c r="J302" s="43"/>
      <c r="K302" s="44"/>
      <c r="L302" s="41"/>
      <c r="M302" s="45"/>
      <c r="N302" s="45"/>
      <c r="O302" s="80"/>
      <c r="P302" s="31"/>
      <c r="Q302" s="42"/>
      <c r="R302" s="57"/>
      <c r="S302" s="57"/>
      <c r="T302" s="57"/>
      <c r="U302" s="58"/>
      <c r="V302" s="59"/>
      <c r="W302" s="58"/>
      <c r="X302" s="60"/>
      <c r="Y302" s="61"/>
      <c r="Z302" s="61"/>
      <c r="AA302" s="62"/>
    </row>
    <row r="303" spans="1:27" ht="14.4" customHeight="1">
      <c r="A303" s="63">
        <v>299</v>
      </c>
      <c r="B303" s="38"/>
      <c r="C303" s="41"/>
      <c r="D303" s="39"/>
      <c r="E303" s="40" t="s">
        <v>388</v>
      </c>
      <c r="F303" s="41"/>
      <c r="G303" s="42"/>
      <c r="H303" s="42"/>
      <c r="I303" s="42"/>
      <c r="J303" s="43"/>
      <c r="K303" s="44"/>
      <c r="L303" s="41"/>
      <c r="M303" s="45"/>
      <c r="N303" s="45"/>
      <c r="O303" s="80"/>
      <c r="P303" s="31"/>
      <c r="Q303" s="42"/>
      <c r="R303" s="57"/>
      <c r="S303" s="57"/>
      <c r="T303" s="57"/>
      <c r="U303" s="58"/>
      <c r="V303" s="59"/>
      <c r="W303" s="58"/>
      <c r="X303" s="60"/>
      <c r="Y303" s="61"/>
      <c r="Z303" s="61"/>
      <c r="AA303" s="62"/>
    </row>
    <row r="304" spans="1:27" ht="14.4" customHeight="1">
      <c r="A304" s="63">
        <v>300</v>
      </c>
      <c r="B304" s="38"/>
      <c r="C304" s="41"/>
      <c r="D304" s="39"/>
      <c r="E304" s="40" t="s">
        <v>873</v>
      </c>
      <c r="F304" s="41"/>
      <c r="G304" s="42"/>
      <c r="H304" s="42"/>
      <c r="I304" s="42"/>
      <c r="J304" s="43"/>
      <c r="K304" s="44"/>
      <c r="L304" s="41"/>
      <c r="M304" s="45"/>
      <c r="N304" s="45"/>
      <c r="O304" s="80"/>
      <c r="P304" s="31"/>
      <c r="Q304" s="42"/>
      <c r="R304" s="57"/>
      <c r="S304" s="57"/>
      <c r="T304" s="57"/>
      <c r="U304" s="58"/>
      <c r="V304" s="59"/>
      <c r="W304" s="58"/>
      <c r="X304" s="60"/>
      <c r="Y304" s="61"/>
      <c r="Z304" s="61"/>
      <c r="AA304" s="62"/>
    </row>
    <row r="305" spans="1:27" ht="14.4" customHeight="1">
      <c r="A305" s="63">
        <v>301</v>
      </c>
      <c r="B305" s="38"/>
      <c r="C305" s="41"/>
      <c r="D305" s="39"/>
      <c r="E305" s="40" t="s">
        <v>388</v>
      </c>
      <c r="F305" s="41"/>
      <c r="G305" s="42"/>
      <c r="H305" s="42"/>
      <c r="I305" s="42"/>
      <c r="J305" s="43"/>
      <c r="K305" s="44"/>
      <c r="L305" s="41"/>
      <c r="M305" s="45"/>
      <c r="N305" s="45"/>
      <c r="O305" s="80"/>
      <c r="P305" s="31"/>
      <c r="Q305" s="42"/>
      <c r="R305" s="57"/>
      <c r="S305" s="57"/>
      <c r="T305" s="57"/>
      <c r="U305" s="58"/>
      <c r="V305" s="59"/>
      <c r="W305" s="58"/>
      <c r="X305" s="60"/>
      <c r="Y305" s="61"/>
      <c r="Z305" s="61"/>
      <c r="AA305" s="62"/>
    </row>
    <row r="306" spans="1:27" ht="14.4" customHeight="1">
      <c r="A306" s="63">
        <v>302</v>
      </c>
      <c r="B306" s="38"/>
      <c r="C306" s="41"/>
      <c r="D306" s="39"/>
      <c r="E306" s="40" t="s">
        <v>875</v>
      </c>
      <c r="F306" s="41"/>
      <c r="G306" s="42"/>
      <c r="H306" s="42"/>
      <c r="I306" s="42"/>
      <c r="J306" s="43"/>
      <c r="K306" s="44"/>
      <c r="L306" s="41"/>
      <c r="M306" s="45"/>
      <c r="N306" s="45"/>
      <c r="O306" s="80"/>
      <c r="P306" s="31"/>
      <c r="Q306" s="42"/>
      <c r="R306" s="57"/>
      <c r="S306" s="57"/>
      <c r="T306" s="57"/>
      <c r="U306" s="58"/>
      <c r="V306" s="59"/>
      <c r="W306" s="58"/>
      <c r="X306" s="60"/>
      <c r="Y306" s="61"/>
      <c r="Z306" s="61"/>
      <c r="AA306" s="62"/>
    </row>
    <row r="307" spans="1:27" ht="14.4" customHeight="1">
      <c r="A307" s="63">
        <v>303</v>
      </c>
      <c r="B307" s="38"/>
      <c r="C307" s="41"/>
      <c r="D307" s="39"/>
      <c r="E307" s="40" t="s">
        <v>388</v>
      </c>
      <c r="F307" s="41"/>
      <c r="G307" s="42"/>
      <c r="H307" s="42"/>
      <c r="I307" s="42"/>
      <c r="J307" s="43"/>
      <c r="K307" s="44"/>
      <c r="L307" s="41"/>
      <c r="M307" s="45"/>
      <c r="N307" s="45"/>
      <c r="O307" s="80"/>
      <c r="P307" s="31"/>
      <c r="Q307" s="42"/>
      <c r="R307" s="57"/>
      <c r="S307" s="57"/>
      <c r="T307" s="57"/>
      <c r="U307" s="58"/>
      <c r="V307" s="59"/>
      <c r="W307" s="58"/>
      <c r="X307" s="60"/>
      <c r="Y307" s="61"/>
      <c r="Z307" s="61"/>
      <c r="AA307" s="62"/>
    </row>
    <row r="308" spans="1:27" ht="14.4" customHeight="1">
      <c r="A308" s="63">
        <v>304</v>
      </c>
      <c r="B308" s="38"/>
      <c r="C308" s="41"/>
      <c r="D308" s="39"/>
      <c r="E308" s="40" t="s">
        <v>877</v>
      </c>
      <c r="F308" s="41"/>
      <c r="G308" s="42"/>
      <c r="H308" s="42"/>
      <c r="I308" s="42"/>
      <c r="J308" s="43"/>
      <c r="K308" s="44"/>
      <c r="L308" s="41"/>
      <c r="M308" s="45"/>
      <c r="N308" s="45"/>
      <c r="O308" s="80"/>
      <c r="P308" s="31"/>
      <c r="Q308" s="42"/>
      <c r="R308" s="57"/>
      <c r="S308" s="57"/>
      <c r="T308" s="57"/>
      <c r="U308" s="58"/>
      <c r="V308" s="59"/>
      <c r="W308" s="58"/>
      <c r="X308" s="60"/>
      <c r="Y308" s="61"/>
      <c r="Z308" s="61"/>
      <c r="AA308" s="62"/>
    </row>
    <row r="309" spans="1:27" ht="14.4" customHeight="1">
      <c r="A309" s="63">
        <v>305</v>
      </c>
      <c r="B309" s="38"/>
      <c r="C309" s="41" t="s">
        <v>196</v>
      </c>
      <c r="D309" s="39" t="str">
        <f>REPLACE(C309,1,3, )</f>
        <v xml:space="preserve"> 045</v>
      </c>
      <c r="E309" s="40" t="s">
        <v>196</v>
      </c>
      <c r="F309" s="41">
        <f>IF(C309=E309,0,1)</f>
        <v>0</v>
      </c>
      <c r="G309" s="42" t="s">
        <v>20</v>
      </c>
      <c r="H309" s="42"/>
      <c r="I309" s="42" t="s">
        <v>41</v>
      </c>
      <c r="J309" s="43">
        <v>91500</v>
      </c>
      <c r="K309" s="44">
        <f>J309-M309</f>
        <v>8550</v>
      </c>
      <c r="L309" s="41" t="s">
        <v>22</v>
      </c>
      <c r="M309" s="45">
        <f>J309-N309</f>
        <v>82950</v>
      </c>
      <c r="N309" s="45">
        <f>2000+5500+600+200+250</f>
        <v>8550</v>
      </c>
      <c r="O309" s="80">
        <f>M309+N309</f>
        <v>91500</v>
      </c>
      <c r="P309" s="31"/>
      <c r="Q309" s="42" t="s">
        <v>77</v>
      </c>
      <c r="R309" s="46"/>
      <c r="S309" s="46">
        <f>R309+O309</f>
        <v>91500</v>
      </c>
      <c r="T309" s="46">
        <f>S309/0.7</f>
        <v>130714.28571428572</v>
      </c>
      <c r="U309" s="47">
        <f>T309/0.875</f>
        <v>149387.75510204083</v>
      </c>
      <c r="V309" s="48">
        <f>(U309-T309)/U309</f>
        <v>0.125</v>
      </c>
      <c r="W309" s="47">
        <f>(ROUNDUP((U309/100),0))*100</f>
        <v>149400</v>
      </c>
      <c r="X309" s="49">
        <f>(T309-O309)/T309</f>
        <v>0.30000000000000004</v>
      </c>
      <c r="Y309" s="64">
        <v>126525</v>
      </c>
      <c r="Z309" s="65">
        <f>T309-Y309</f>
        <v>4189.2857142857247</v>
      </c>
      <c r="AA309" s="66">
        <f>Z309/Y309</f>
        <v>3.3110339571513332E-2</v>
      </c>
    </row>
    <row r="310" spans="1:27" ht="14.4" customHeight="1">
      <c r="A310" s="63">
        <v>306</v>
      </c>
      <c r="B310" s="38"/>
      <c r="C310" s="41" t="s">
        <v>230</v>
      </c>
      <c r="D310" s="39" t="str">
        <f>REPLACE(C310,1,3, )</f>
        <v xml:space="preserve"> 149</v>
      </c>
      <c r="E310" s="40" t="s">
        <v>230</v>
      </c>
      <c r="F310" s="41">
        <f>IF(C310=E310,0,1)</f>
        <v>0</v>
      </c>
      <c r="G310" s="42" t="s">
        <v>37</v>
      </c>
      <c r="H310" s="42"/>
      <c r="I310" s="42" t="s">
        <v>59</v>
      </c>
      <c r="J310" s="43">
        <v>75000</v>
      </c>
      <c r="K310" s="44">
        <f>J310-M310</f>
        <v>8550</v>
      </c>
      <c r="L310" s="41" t="s">
        <v>22</v>
      </c>
      <c r="M310" s="45">
        <f>J310-N310</f>
        <v>66450</v>
      </c>
      <c r="N310" s="51">
        <f>2000+5500+600+200+250</f>
        <v>8550</v>
      </c>
      <c r="O310" s="80">
        <f>M310+N310</f>
        <v>75000</v>
      </c>
      <c r="P310" s="31"/>
      <c r="Q310" s="42" t="s">
        <v>77</v>
      </c>
      <c r="R310" s="46"/>
      <c r="S310" s="46">
        <f>R310+O310</f>
        <v>75000</v>
      </c>
      <c r="T310" s="46">
        <f>S310/0.7</f>
        <v>107142.85714285714</v>
      </c>
      <c r="U310" s="47">
        <f>T310/0.875</f>
        <v>122448.97959183673</v>
      </c>
      <c r="V310" s="48">
        <f>(U310-T310)/U310</f>
        <v>0.12499999999999996</v>
      </c>
      <c r="W310" s="47">
        <f>(ROUNDUP((U310/100),0))*100</f>
        <v>122500</v>
      </c>
      <c r="X310" s="49">
        <f>(T310-O310)/T310</f>
        <v>0.3</v>
      </c>
      <c r="Y310" s="50"/>
      <c r="Z310" s="50"/>
      <c r="AA310" s="50"/>
    </row>
    <row r="311" spans="1:27" ht="14.4" customHeight="1">
      <c r="A311" s="63">
        <v>307</v>
      </c>
      <c r="B311" s="38"/>
      <c r="C311" s="41"/>
      <c r="D311" s="39"/>
      <c r="E311" s="40" t="s">
        <v>883</v>
      </c>
      <c r="F311" s="41"/>
      <c r="G311" s="42"/>
      <c r="H311" s="42"/>
      <c r="I311" s="42"/>
      <c r="J311" s="43"/>
      <c r="K311" s="44"/>
      <c r="L311" s="41"/>
      <c r="M311" s="45"/>
      <c r="N311" s="51"/>
      <c r="O311" s="80"/>
      <c r="P311" s="31"/>
      <c r="Q311" s="42"/>
      <c r="R311" s="46"/>
      <c r="S311" s="46"/>
      <c r="T311" s="46"/>
      <c r="U311" s="47"/>
      <c r="V311" s="48"/>
      <c r="W311" s="47"/>
      <c r="X311" s="49"/>
      <c r="Y311" s="50"/>
      <c r="Z311" s="50"/>
      <c r="AA311" s="50"/>
    </row>
    <row r="312" spans="1:27" ht="14.4" customHeight="1">
      <c r="A312" s="63">
        <v>308</v>
      </c>
      <c r="B312" s="38"/>
      <c r="C312" s="41" t="s">
        <v>160</v>
      </c>
      <c r="D312" s="39" t="str">
        <f>REPLACE(C312,1,3, )</f>
        <v xml:space="preserve"> 724</v>
      </c>
      <c r="E312" s="40" t="s">
        <v>157</v>
      </c>
      <c r="F312" s="41">
        <f>IF(C312=E312,0,1)</f>
        <v>1</v>
      </c>
      <c r="G312" s="42" t="s">
        <v>37</v>
      </c>
      <c r="H312" s="42"/>
      <c r="I312" s="42" t="s">
        <v>48</v>
      </c>
      <c r="J312" s="43">
        <v>72500</v>
      </c>
      <c r="K312" s="44">
        <f>J312-M312</f>
        <v>8550</v>
      </c>
      <c r="L312" s="41" t="s">
        <v>22</v>
      </c>
      <c r="M312" s="45">
        <f>J312-N312</f>
        <v>63950</v>
      </c>
      <c r="N312" s="45">
        <f>2000+5500+600+200+250</f>
        <v>8550</v>
      </c>
      <c r="O312" s="80">
        <f>M312+N312</f>
        <v>72500</v>
      </c>
      <c r="P312" s="31"/>
      <c r="Q312" s="42" t="s">
        <v>77</v>
      </c>
      <c r="R312" s="46"/>
      <c r="S312" s="46">
        <f>R312+O312</f>
        <v>72500</v>
      </c>
      <c r="T312" s="46">
        <f>S312/0.7</f>
        <v>103571.42857142858</v>
      </c>
      <c r="U312" s="47">
        <f>T312/0.875</f>
        <v>118367.34693877552</v>
      </c>
      <c r="V312" s="48">
        <f>(U312-T312)/U312</f>
        <v>0.12499999999999999</v>
      </c>
      <c r="W312" s="47">
        <f>(ROUNDUP((U312/100),0))*100</f>
        <v>118400</v>
      </c>
      <c r="X312" s="49">
        <f>(T312-O312)/T312</f>
        <v>0.30000000000000004</v>
      </c>
      <c r="Y312" s="50"/>
      <c r="Z312" s="50"/>
      <c r="AA312" s="50"/>
    </row>
    <row r="313" spans="1:27" ht="14.4" customHeight="1">
      <c r="A313" s="63">
        <v>309</v>
      </c>
      <c r="B313" s="38"/>
      <c r="C313" s="41"/>
      <c r="D313" s="39"/>
      <c r="E313" s="40" t="s">
        <v>887</v>
      </c>
      <c r="F313" s="41"/>
      <c r="G313" s="42"/>
      <c r="H313" s="42"/>
      <c r="I313" s="42"/>
      <c r="J313" s="43"/>
      <c r="K313" s="44"/>
      <c r="L313" s="41"/>
      <c r="M313" s="45"/>
      <c r="N313" s="45"/>
      <c r="O313" s="80"/>
      <c r="P313" s="31"/>
      <c r="Q313" s="42"/>
      <c r="R313" s="46"/>
      <c r="S313" s="46"/>
      <c r="T313" s="46"/>
      <c r="U313" s="47"/>
      <c r="V313" s="48"/>
      <c r="W313" s="47"/>
      <c r="X313" s="49"/>
      <c r="Y313" s="50"/>
      <c r="Z313" s="50"/>
      <c r="AA313" s="50"/>
    </row>
    <row r="314" spans="1:27" ht="14.4" customHeight="1">
      <c r="A314" s="63">
        <v>310</v>
      </c>
      <c r="B314" s="38"/>
      <c r="C314" s="41"/>
      <c r="D314" s="39"/>
      <c r="E314" s="40" t="s">
        <v>889</v>
      </c>
      <c r="F314" s="41"/>
      <c r="G314" s="42"/>
      <c r="H314" s="42"/>
      <c r="I314" s="42"/>
      <c r="J314" s="43"/>
      <c r="K314" s="44"/>
      <c r="L314" s="41"/>
      <c r="M314" s="45"/>
      <c r="N314" s="45"/>
      <c r="O314" s="80"/>
      <c r="P314" s="31"/>
      <c r="Q314" s="42"/>
      <c r="R314" s="46"/>
      <c r="S314" s="46"/>
      <c r="T314" s="46"/>
      <c r="U314" s="47"/>
      <c r="V314" s="48"/>
      <c r="W314" s="47"/>
      <c r="X314" s="49"/>
      <c r="Y314" s="50"/>
      <c r="Z314" s="50"/>
      <c r="AA314" s="50"/>
    </row>
    <row r="315" spans="1:27" ht="14.4" customHeight="1">
      <c r="A315" s="63">
        <v>311</v>
      </c>
      <c r="B315" s="38"/>
      <c r="C315" s="41"/>
      <c r="D315" s="39"/>
      <c r="E315" s="40" t="s">
        <v>892</v>
      </c>
      <c r="F315" s="41"/>
      <c r="G315" s="42"/>
      <c r="H315" s="42"/>
      <c r="I315" s="42"/>
      <c r="J315" s="43"/>
      <c r="K315" s="44"/>
      <c r="L315" s="41"/>
      <c r="M315" s="45"/>
      <c r="N315" s="45"/>
      <c r="O315" s="80"/>
      <c r="P315" s="31"/>
      <c r="Q315" s="42"/>
      <c r="R315" s="46"/>
      <c r="S315" s="46"/>
      <c r="T315" s="46"/>
      <c r="U315" s="47"/>
      <c r="V315" s="48"/>
      <c r="W315" s="47"/>
      <c r="X315" s="49"/>
      <c r="Y315" s="50"/>
      <c r="Z315" s="50"/>
      <c r="AA315" s="50"/>
    </row>
    <row r="316" spans="1:27" ht="14.4" customHeight="1">
      <c r="A316" s="63">
        <v>312</v>
      </c>
      <c r="B316" s="38"/>
      <c r="C316" s="41" t="s">
        <v>128</v>
      </c>
      <c r="D316" s="39" t="str">
        <f t="shared" ref="D316:D323" si="21">REPLACE(C316,1,3, )</f>
        <v xml:space="preserve"> 643</v>
      </c>
      <c r="E316" s="40" t="s">
        <v>128</v>
      </c>
      <c r="F316" s="41">
        <f t="shared" ref="F316:F323" si="22">IF(C316=E316,0,1)</f>
        <v>0</v>
      </c>
      <c r="G316" s="42" t="s">
        <v>37</v>
      </c>
      <c r="H316" s="42"/>
      <c r="I316" s="42" t="s">
        <v>42</v>
      </c>
      <c r="J316" s="43">
        <v>77000</v>
      </c>
      <c r="K316" s="44">
        <f t="shared" ref="K316:K323" si="23">J316-M316</f>
        <v>9050</v>
      </c>
      <c r="L316" s="41" t="s">
        <v>22</v>
      </c>
      <c r="M316" s="45">
        <f t="shared" ref="M316:M323" si="24">J316-N316</f>
        <v>67950</v>
      </c>
      <c r="N316" s="45">
        <f>2000+5500+600+200+250+500</f>
        <v>9050</v>
      </c>
      <c r="O316" s="80">
        <f t="shared" ref="O316:O323" si="25">M316+N316</f>
        <v>77000</v>
      </c>
      <c r="P316" s="31"/>
      <c r="Q316" s="42" t="s">
        <v>80</v>
      </c>
      <c r="R316" s="46"/>
      <c r="S316" s="46">
        <f>R316+O316</f>
        <v>77000</v>
      </c>
      <c r="T316" s="46">
        <f>S316/0.7</f>
        <v>110000</v>
      </c>
      <c r="U316" s="47">
        <f>T316/0.875</f>
        <v>125714.28571428571</v>
      </c>
      <c r="V316" s="48">
        <f>(U316-T316)/U316</f>
        <v>0.12499999999999997</v>
      </c>
      <c r="W316" s="47">
        <f>(ROUNDUP((U316/100),0))*100</f>
        <v>125800</v>
      </c>
      <c r="X316" s="72">
        <f>(T316-O316)/T316</f>
        <v>0.3</v>
      </c>
      <c r="Y316" s="50"/>
      <c r="Z316" s="50"/>
      <c r="AA316" s="52"/>
    </row>
    <row r="317" spans="1:27" ht="14.4" customHeight="1">
      <c r="A317" s="63">
        <v>313</v>
      </c>
      <c r="B317" s="38"/>
      <c r="C317" s="41" t="s">
        <v>95</v>
      </c>
      <c r="D317" s="39" t="str">
        <f t="shared" si="21"/>
        <v xml:space="preserve"> 363</v>
      </c>
      <c r="E317" s="40" t="s">
        <v>95</v>
      </c>
      <c r="F317" s="41">
        <f t="shared" si="22"/>
        <v>0</v>
      </c>
      <c r="G317" s="42" t="s">
        <v>37</v>
      </c>
      <c r="H317" s="42"/>
      <c r="I317" s="42" t="s">
        <v>49</v>
      </c>
      <c r="J317" s="43">
        <v>71000</v>
      </c>
      <c r="K317" s="44">
        <f t="shared" si="23"/>
        <v>8550</v>
      </c>
      <c r="L317" s="41" t="s">
        <v>22</v>
      </c>
      <c r="M317" s="45">
        <f t="shared" si="24"/>
        <v>62450</v>
      </c>
      <c r="N317" s="45">
        <f>2000+5500+600+200+250</f>
        <v>8550</v>
      </c>
      <c r="O317" s="80">
        <f t="shared" si="25"/>
        <v>71000</v>
      </c>
      <c r="P317" s="31"/>
      <c r="Q317" s="42" t="s">
        <v>77</v>
      </c>
      <c r="R317" s="46"/>
      <c r="S317" s="46">
        <f>R317+O317</f>
        <v>71000</v>
      </c>
      <c r="T317" s="46">
        <f>S317/0.7</f>
        <v>101428.57142857143</v>
      </c>
      <c r="U317" s="47">
        <f>T317/0.875</f>
        <v>115918.36734693879</v>
      </c>
      <c r="V317" s="48">
        <f>(U317-T317)/U317</f>
        <v>0.12500000000000003</v>
      </c>
      <c r="W317" s="47">
        <f>(ROUNDUP((U317/100),0))*100</f>
        <v>116000</v>
      </c>
      <c r="X317" s="49">
        <f>(T317-O317)/T317</f>
        <v>0.30000000000000004</v>
      </c>
      <c r="Y317" s="50"/>
      <c r="Z317" s="50"/>
      <c r="AA317" s="50"/>
    </row>
    <row r="318" spans="1:27" ht="14.4" customHeight="1">
      <c r="A318" s="63">
        <v>314</v>
      </c>
      <c r="B318" s="38"/>
      <c r="C318" s="41" t="s">
        <v>127</v>
      </c>
      <c r="D318" s="39" t="str">
        <f t="shared" si="21"/>
        <v xml:space="preserve"> 366</v>
      </c>
      <c r="E318" s="40" t="s">
        <v>127</v>
      </c>
      <c r="F318" s="41">
        <f t="shared" si="22"/>
        <v>0</v>
      </c>
      <c r="G318" s="42" t="s">
        <v>20</v>
      </c>
      <c r="H318" s="42"/>
      <c r="I318" s="42" t="s">
        <v>42</v>
      </c>
      <c r="J318" s="43">
        <v>77000</v>
      </c>
      <c r="K318" s="44">
        <f t="shared" si="23"/>
        <v>9050</v>
      </c>
      <c r="L318" s="41" t="s">
        <v>22</v>
      </c>
      <c r="M318" s="45">
        <f t="shared" si="24"/>
        <v>67950</v>
      </c>
      <c r="N318" s="45">
        <f>2000+5500+600+200+250+500</f>
        <v>9050</v>
      </c>
      <c r="O318" s="80">
        <f t="shared" si="25"/>
        <v>77000</v>
      </c>
      <c r="P318" s="31"/>
      <c r="Q318" s="42" t="s">
        <v>80</v>
      </c>
      <c r="R318" s="46"/>
      <c r="S318" s="46"/>
      <c r="T318" s="46"/>
      <c r="U318" s="47"/>
      <c r="V318" s="48"/>
      <c r="W318" s="47"/>
      <c r="X318" s="72"/>
      <c r="Y318" s="64">
        <v>108063</v>
      </c>
      <c r="Z318" s="65">
        <f>T318-Y318</f>
        <v>-108063</v>
      </c>
      <c r="AA318" s="66">
        <f>Z318/Y318</f>
        <v>-1</v>
      </c>
    </row>
    <row r="319" spans="1:27" ht="14.4" customHeight="1">
      <c r="A319" s="63">
        <v>315</v>
      </c>
      <c r="B319" s="41"/>
      <c r="C319" s="81" t="s">
        <v>323</v>
      </c>
      <c r="D319" s="54" t="str">
        <f t="shared" si="21"/>
        <v xml:space="preserve"> 430</v>
      </c>
      <c r="E319" s="40" t="s">
        <v>323</v>
      </c>
      <c r="F319" s="41">
        <f t="shared" si="22"/>
        <v>0</v>
      </c>
      <c r="G319" s="55" t="s">
        <v>37</v>
      </c>
      <c r="H319" s="55" t="s">
        <v>336</v>
      </c>
      <c r="I319" s="55" t="s">
        <v>329</v>
      </c>
      <c r="J319" s="56">
        <v>63500</v>
      </c>
      <c r="K319" s="44">
        <f t="shared" si="23"/>
        <v>8550</v>
      </c>
      <c r="L319" s="41" t="s">
        <v>22</v>
      </c>
      <c r="M319" s="45">
        <f t="shared" si="24"/>
        <v>54950</v>
      </c>
      <c r="N319" s="56">
        <f>2000+5500+600+200+250</f>
        <v>8550</v>
      </c>
      <c r="O319" s="80">
        <f t="shared" si="25"/>
        <v>63500</v>
      </c>
      <c r="P319" s="31"/>
      <c r="Q319" s="42" t="s">
        <v>77</v>
      </c>
      <c r="R319" s="57"/>
      <c r="S319" s="57"/>
      <c r="T319" s="57"/>
      <c r="U319" s="58"/>
      <c r="V319" s="59"/>
      <c r="W319" s="58"/>
      <c r="X319" s="60"/>
      <c r="Y319" s="61"/>
      <c r="Z319" s="61"/>
      <c r="AA319" s="62"/>
    </row>
    <row r="320" spans="1:27" ht="14.4" customHeight="1">
      <c r="A320" s="63">
        <v>316</v>
      </c>
      <c r="B320" s="38"/>
      <c r="C320" s="41" t="s">
        <v>159</v>
      </c>
      <c r="D320" s="39" t="str">
        <f t="shared" si="21"/>
        <v xml:space="preserve"> 284</v>
      </c>
      <c r="E320" s="40" t="s">
        <v>159</v>
      </c>
      <c r="F320" s="41">
        <f t="shared" si="22"/>
        <v>0</v>
      </c>
      <c r="G320" s="42" t="s">
        <v>20</v>
      </c>
      <c r="H320" s="42"/>
      <c r="I320" s="42" t="s">
        <v>48</v>
      </c>
      <c r="J320" s="43">
        <v>70000</v>
      </c>
      <c r="K320" s="44">
        <f t="shared" si="23"/>
        <v>8550</v>
      </c>
      <c r="L320" s="41" t="s">
        <v>22</v>
      </c>
      <c r="M320" s="45">
        <f t="shared" si="24"/>
        <v>61450</v>
      </c>
      <c r="N320" s="45">
        <f>2000+5500+600+200+250</f>
        <v>8550</v>
      </c>
      <c r="O320" s="80">
        <f t="shared" si="25"/>
        <v>70000</v>
      </c>
      <c r="P320" s="31"/>
      <c r="Q320" s="42" t="s">
        <v>77</v>
      </c>
      <c r="R320" s="46"/>
      <c r="S320" s="46">
        <f>R320+O320</f>
        <v>70000</v>
      </c>
      <c r="T320" s="46">
        <f>S320/0.7</f>
        <v>100000</v>
      </c>
      <c r="U320" s="47">
        <f>T320/0.875</f>
        <v>114285.71428571429</v>
      </c>
      <c r="V320" s="48">
        <f>(U320-T320)/U320</f>
        <v>0.12500000000000003</v>
      </c>
      <c r="W320" s="47">
        <f>(ROUNDUP((U320/100),0))*100</f>
        <v>114300</v>
      </c>
      <c r="X320" s="49">
        <f>(T320-O320)/T320</f>
        <v>0.3</v>
      </c>
      <c r="Y320" s="64">
        <v>101063</v>
      </c>
      <c r="Z320" s="65">
        <f>T320-Y320</f>
        <v>-1063</v>
      </c>
      <c r="AA320" s="66">
        <f>Z320/Y320</f>
        <v>-1.0518191623047009E-2</v>
      </c>
    </row>
    <row r="321" spans="1:27" ht="14.4" customHeight="1">
      <c r="A321" s="63">
        <v>317</v>
      </c>
      <c r="B321" s="38"/>
      <c r="C321" s="41" t="s">
        <v>157</v>
      </c>
      <c r="D321" s="39" t="str">
        <f t="shared" si="21"/>
        <v xml:space="preserve"> 446</v>
      </c>
      <c r="E321" s="40" t="s">
        <v>160</v>
      </c>
      <c r="F321" s="41">
        <f t="shared" si="22"/>
        <v>1</v>
      </c>
      <c r="G321" s="42" t="s">
        <v>37</v>
      </c>
      <c r="H321" s="42"/>
      <c r="I321" s="42" t="s">
        <v>48</v>
      </c>
      <c r="J321" s="43">
        <v>72500</v>
      </c>
      <c r="K321" s="44">
        <f t="shared" si="23"/>
        <v>8550</v>
      </c>
      <c r="L321" s="41" t="s">
        <v>22</v>
      </c>
      <c r="M321" s="45">
        <f t="shared" si="24"/>
        <v>63950</v>
      </c>
      <c r="N321" s="45">
        <f>2000+5500+600+200+250</f>
        <v>8550</v>
      </c>
      <c r="O321" s="80">
        <f t="shared" si="25"/>
        <v>72500</v>
      </c>
      <c r="P321" s="31"/>
      <c r="Q321" s="42" t="s">
        <v>77</v>
      </c>
      <c r="R321" s="46"/>
      <c r="S321" s="46">
        <f>R321+O321</f>
        <v>72500</v>
      </c>
      <c r="T321" s="46">
        <f>S321/0.7</f>
        <v>103571.42857142858</v>
      </c>
      <c r="U321" s="47">
        <f>T321/0.875</f>
        <v>118367.34693877552</v>
      </c>
      <c r="V321" s="48">
        <f>(U321-T321)/U321</f>
        <v>0.12499999999999999</v>
      </c>
      <c r="W321" s="47">
        <f>(ROUNDUP((U321/100),0))*100</f>
        <v>118400</v>
      </c>
      <c r="X321" s="49">
        <f>(T321-O321)/T321</f>
        <v>0.30000000000000004</v>
      </c>
      <c r="Y321" s="50"/>
      <c r="Z321" s="50"/>
      <c r="AA321" s="50"/>
    </row>
    <row r="322" spans="1:27" ht="14.4" customHeight="1">
      <c r="A322" s="63">
        <v>318</v>
      </c>
      <c r="B322" s="38"/>
      <c r="C322" s="41" t="s">
        <v>229</v>
      </c>
      <c r="D322" s="39" t="str">
        <f t="shared" si="21"/>
        <v xml:space="preserve"> 114</v>
      </c>
      <c r="E322" s="40" t="s">
        <v>229</v>
      </c>
      <c r="F322" s="41">
        <f t="shared" si="22"/>
        <v>0</v>
      </c>
      <c r="G322" s="42" t="s">
        <v>20</v>
      </c>
      <c r="H322" s="42"/>
      <c r="I322" s="42" t="s">
        <v>59</v>
      </c>
      <c r="J322" s="43">
        <v>75000</v>
      </c>
      <c r="K322" s="44">
        <f t="shared" si="23"/>
        <v>8550</v>
      </c>
      <c r="L322" s="41" t="s">
        <v>22</v>
      </c>
      <c r="M322" s="45">
        <f t="shared" si="24"/>
        <v>66450</v>
      </c>
      <c r="N322" s="51">
        <f>2000+5500+600+200+250</f>
        <v>8550</v>
      </c>
      <c r="O322" s="80">
        <f t="shared" si="25"/>
        <v>75000</v>
      </c>
      <c r="P322" s="31"/>
      <c r="Q322" s="42" t="s">
        <v>77</v>
      </c>
      <c r="R322" s="46"/>
      <c r="S322" s="46">
        <f>R322+O322</f>
        <v>75000</v>
      </c>
      <c r="T322" s="46">
        <f>S322/0.7</f>
        <v>107142.85714285714</v>
      </c>
      <c r="U322" s="47">
        <f>T322/0.875</f>
        <v>122448.97959183673</v>
      </c>
      <c r="V322" s="48">
        <f>(U322-T322)/U322</f>
        <v>0.12499999999999996</v>
      </c>
      <c r="W322" s="47">
        <f>(ROUNDUP((U322/100),0))*100</f>
        <v>122500</v>
      </c>
      <c r="X322" s="49">
        <f>(T322-O322)/T322</f>
        <v>0.3</v>
      </c>
      <c r="Y322" s="64">
        <v>105525</v>
      </c>
      <c r="Z322" s="65">
        <f>T322-Y322</f>
        <v>1617.8571428571449</v>
      </c>
      <c r="AA322" s="66">
        <f>Z322/Y322</f>
        <v>1.5331505736623027E-2</v>
      </c>
    </row>
    <row r="323" spans="1:27" ht="14.4" customHeight="1">
      <c r="A323" s="63">
        <v>319</v>
      </c>
      <c r="B323" s="38"/>
      <c r="C323" s="41" t="s">
        <v>153</v>
      </c>
      <c r="D323" s="39" t="str">
        <f t="shared" si="21"/>
        <v xml:space="preserve"> 858</v>
      </c>
      <c r="E323" s="40" t="s">
        <v>153</v>
      </c>
      <c r="F323" s="41">
        <f t="shared" si="22"/>
        <v>0</v>
      </c>
      <c r="G323" s="42" t="s">
        <v>37</v>
      </c>
      <c r="H323" s="42"/>
      <c r="I323" s="42" t="s">
        <v>47</v>
      </c>
      <c r="J323" s="43">
        <v>78000</v>
      </c>
      <c r="K323" s="44">
        <f t="shared" si="23"/>
        <v>8550</v>
      </c>
      <c r="L323" s="41" t="s">
        <v>22</v>
      </c>
      <c r="M323" s="45">
        <f t="shared" si="24"/>
        <v>69450</v>
      </c>
      <c r="N323" s="45">
        <f>2000+5500+600+200+250</f>
        <v>8550</v>
      </c>
      <c r="O323" s="80">
        <f t="shared" si="25"/>
        <v>78000</v>
      </c>
      <c r="P323" s="31"/>
      <c r="Q323" s="42" t="s">
        <v>77</v>
      </c>
      <c r="R323" s="46"/>
      <c r="S323" s="46">
        <f>R323+O323</f>
        <v>78000</v>
      </c>
      <c r="T323" s="46">
        <f>S323/0.7</f>
        <v>111428.57142857143</v>
      </c>
      <c r="U323" s="47">
        <f>T323/0.875</f>
        <v>127346.93877551021</v>
      </c>
      <c r="V323" s="48">
        <f>(U323-T323)/U323</f>
        <v>0.12499999999999997</v>
      </c>
      <c r="W323" s="47">
        <f>(ROUNDUP((U323/100),0))*100</f>
        <v>127400</v>
      </c>
      <c r="X323" s="49">
        <f>(T323-O323)/T323</f>
        <v>0.30000000000000004</v>
      </c>
      <c r="Y323" s="50"/>
      <c r="Z323" s="50"/>
      <c r="AA323" s="52"/>
    </row>
    <row r="324" spans="1:27" ht="14.4" customHeight="1">
      <c r="A324" s="63">
        <v>320</v>
      </c>
      <c r="B324" s="38"/>
      <c r="C324" s="41"/>
      <c r="D324" s="39"/>
      <c r="E324" s="40" t="s">
        <v>902</v>
      </c>
      <c r="F324" s="41"/>
      <c r="G324" s="42"/>
      <c r="H324" s="42"/>
      <c r="I324" s="42"/>
      <c r="J324" s="43"/>
      <c r="K324" s="44"/>
      <c r="L324" s="41"/>
      <c r="M324" s="45"/>
      <c r="N324" s="45"/>
      <c r="O324" s="80"/>
      <c r="P324" s="31"/>
      <c r="Q324" s="42"/>
      <c r="R324" s="46"/>
      <c r="S324" s="46"/>
      <c r="T324" s="46"/>
      <c r="U324" s="47"/>
      <c r="V324" s="48"/>
      <c r="W324" s="47"/>
      <c r="X324" s="49"/>
      <c r="Y324" s="50"/>
      <c r="Z324" s="50"/>
      <c r="AA324" s="52"/>
    </row>
    <row r="325" spans="1:27" ht="14.4" customHeight="1">
      <c r="A325" s="63">
        <v>321</v>
      </c>
      <c r="B325" s="38"/>
      <c r="C325" s="41"/>
      <c r="D325" s="39"/>
      <c r="E325" s="40" t="s">
        <v>904</v>
      </c>
      <c r="F325" s="41"/>
      <c r="G325" s="42"/>
      <c r="H325" s="42"/>
      <c r="I325" s="42"/>
      <c r="J325" s="43"/>
      <c r="K325" s="44"/>
      <c r="L325" s="41"/>
      <c r="M325" s="45"/>
      <c r="N325" s="45"/>
      <c r="O325" s="80"/>
      <c r="P325" s="31"/>
      <c r="Q325" s="42"/>
      <c r="R325" s="46"/>
      <c r="S325" s="46"/>
      <c r="T325" s="46"/>
      <c r="U325" s="47"/>
      <c r="V325" s="48"/>
      <c r="W325" s="47"/>
      <c r="X325" s="49"/>
      <c r="Y325" s="50"/>
      <c r="Z325" s="50"/>
      <c r="AA325" s="52"/>
    </row>
    <row r="326" spans="1:27" ht="14.4" customHeight="1">
      <c r="A326" s="63">
        <v>322</v>
      </c>
      <c r="B326" s="38"/>
      <c r="C326" s="41" t="s">
        <v>228</v>
      </c>
      <c r="D326" s="39" t="str">
        <f>REPLACE(C326,1,3, )</f>
        <v xml:space="preserve"> 164</v>
      </c>
      <c r="E326" s="40" t="s">
        <v>228</v>
      </c>
      <c r="F326" s="41">
        <f>IF(C326=E326,0,1)</f>
        <v>0</v>
      </c>
      <c r="G326" s="42" t="s">
        <v>20</v>
      </c>
      <c r="H326" s="42"/>
      <c r="I326" s="42" t="s">
        <v>59</v>
      </c>
      <c r="J326" s="43">
        <v>75000</v>
      </c>
      <c r="K326" s="44">
        <f>J326-M326</f>
        <v>8550</v>
      </c>
      <c r="L326" s="41" t="s">
        <v>22</v>
      </c>
      <c r="M326" s="45">
        <f>J326-N326</f>
        <v>66450</v>
      </c>
      <c r="N326" s="51">
        <f>2000+5500+600+200+250</f>
        <v>8550</v>
      </c>
      <c r="O326" s="80">
        <f>M326+N326</f>
        <v>75000</v>
      </c>
      <c r="P326" s="31"/>
      <c r="Q326" s="42" t="s">
        <v>77</v>
      </c>
      <c r="R326" s="46"/>
      <c r="S326" s="46">
        <f>R326+O326</f>
        <v>75000</v>
      </c>
      <c r="T326" s="46">
        <f>S326/0.7</f>
        <v>107142.85714285714</v>
      </c>
      <c r="U326" s="47">
        <f>T326/0.875</f>
        <v>122448.97959183673</v>
      </c>
      <c r="V326" s="48">
        <f>(U326-T326)/U326</f>
        <v>0.12499999999999996</v>
      </c>
      <c r="W326" s="47">
        <f>(ROUNDUP((U326/100),0))*100</f>
        <v>122500</v>
      </c>
      <c r="X326" s="49">
        <f>(T326-O326)/T326</f>
        <v>0.3</v>
      </c>
      <c r="Y326" s="64">
        <v>102025</v>
      </c>
      <c r="Z326" s="65">
        <f>T326-Y326</f>
        <v>5117.8571428571449</v>
      </c>
      <c r="AA326" s="66">
        <f>Z326/Y326</f>
        <v>5.0162775230160696E-2</v>
      </c>
    </row>
    <row r="327" spans="1:27" ht="14.4" customHeight="1">
      <c r="A327" s="37">
        <v>323</v>
      </c>
      <c r="B327" s="38"/>
      <c r="C327" s="41" t="s">
        <v>96</v>
      </c>
      <c r="D327" s="39" t="str">
        <f>REPLACE(C327,1,3, )</f>
        <v xml:space="preserve"> 127</v>
      </c>
      <c r="E327" s="40" t="s">
        <v>96</v>
      </c>
      <c r="F327" s="41">
        <f>IF(C327=E327,0,1)</f>
        <v>0</v>
      </c>
      <c r="G327" s="42" t="s">
        <v>37</v>
      </c>
      <c r="H327" s="42"/>
      <c r="I327" s="42" t="s">
        <v>49</v>
      </c>
      <c r="J327" s="43">
        <v>71000</v>
      </c>
      <c r="K327" s="44">
        <f>J327-M327</f>
        <v>8550</v>
      </c>
      <c r="L327" s="41" t="s">
        <v>22</v>
      </c>
      <c r="M327" s="45">
        <f>J327-N327</f>
        <v>62450</v>
      </c>
      <c r="N327" s="45">
        <f>2000+5500+600+200+250</f>
        <v>8550</v>
      </c>
      <c r="O327" s="80">
        <f>M327+N327</f>
        <v>71000</v>
      </c>
      <c r="P327" s="31"/>
      <c r="Q327" s="42" t="s">
        <v>77</v>
      </c>
      <c r="R327" s="46"/>
      <c r="S327" s="46">
        <f>R327+O327</f>
        <v>71000</v>
      </c>
      <c r="T327" s="46">
        <f>S327/0.7</f>
        <v>101428.57142857143</v>
      </c>
      <c r="U327" s="47">
        <f>T327/0.875</f>
        <v>115918.36734693879</v>
      </c>
      <c r="V327" s="48">
        <f>(U327-T327)/U327</f>
        <v>0.12500000000000003</v>
      </c>
      <c r="W327" s="47">
        <f>(ROUNDUP((U327/100),0))*100</f>
        <v>116000</v>
      </c>
      <c r="X327" s="49">
        <f>(T327-O327)/T327</f>
        <v>0.30000000000000004</v>
      </c>
      <c r="Y327" s="50"/>
      <c r="Z327" s="50"/>
      <c r="AA327" s="50"/>
    </row>
    <row r="328" spans="1:27" ht="14.4" customHeight="1">
      <c r="A328" s="63">
        <v>324</v>
      </c>
      <c r="B328" s="38"/>
      <c r="C328" s="41"/>
      <c r="D328" s="39"/>
      <c r="E328" s="40" t="s">
        <v>908</v>
      </c>
      <c r="F328" s="41"/>
      <c r="G328" s="42"/>
      <c r="H328" s="42"/>
      <c r="I328" s="42"/>
      <c r="J328" s="43"/>
      <c r="K328" s="44"/>
      <c r="L328" s="41"/>
      <c r="M328" s="45"/>
      <c r="N328" s="51"/>
      <c r="O328" s="80"/>
      <c r="P328" s="31"/>
      <c r="Q328" s="42"/>
      <c r="R328" s="46"/>
      <c r="S328" s="46"/>
      <c r="T328" s="46"/>
      <c r="U328" s="47"/>
      <c r="V328" s="48"/>
      <c r="W328" s="47"/>
      <c r="X328" s="49"/>
      <c r="Y328" s="64"/>
      <c r="Z328" s="65"/>
      <c r="AA328" s="66"/>
    </row>
    <row r="329" spans="1:27" ht="14.4" customHeight="1">
      <c r="A329" s="63">
        <v>325</v>
      </c>
      <c r="B329" s="38"/>
      <c r="C329" s="41" t="s">
        <v>152</v>
      </c>
      <c r="D329" s="39" t="str">
        <f>REPLACE(C329,1,3, )</f>
        <v xml:space="preserve"> 879</v>
      </c>
      <c r="E329" s="40" t="s">
        <v>152</v>
      </c>
      <c r="F329" s="41">
        <f>IF(C329=E329,0,1)</f>
        <v>0</v>
      </c>
      <c r="G329" s="42" t="s">
        <v>37</v>
      </c>
      <c r="H329" s="42"/>
      <c r="I329" s="42" t="s">
        <v>47</v>
      </c>
      <c r="J329" s="43">
        <v>70000</v>
      </c>
      <c r="K329" s="44">
        <f>J329-M329</f>
        <v>8550</v>
      </c>
      <c r="L329" s="41" t="s">
        <v>22</v>
      </c>
      <c r="M329" s="45">
        <f>J329-N329</f>
        <v>61450</v>
      </c>
      <c r="N329" s="45">
        <f>2000+5500+600+200+250</f>
        <v>8550</v>
      </c>
      <c r="O329" s="80">
        <f>M329+N329</f>
        <v>70000</v>
      </c>
      <c r="P329" s="32"/>
      <c r="Q329" s="42" t="s">
        <v>77</v>
      </c>
      <c r="R329" s="46"/>
      <c r="S329" s="46">
        <f>R329+O329</f>
        <v>70000</v>
      </c>
      <c r="T329" s="46">
        <f>S329/0.7</f>
        <v>100000</v>
      </c>
      <c r="U329" s="47">
        <f>T329/0.875</f>
        <v>114285.71428571429</v>
      </c>
      <c r="V329" s="48">
        <f>(U329-T329)/U329</f>
        <v>0.12500000000000003</v>
      </c>
      <c r="W329" s="47">
        <f>(ROUNDUP((U329/100),0))*100</f>
        <v>114300</v>
      </c>
      <c r="X329" s="49">
        <f>(T329-O329)/T329</f>
        <v>0.3</v>
      </c>
      <c r="Y329" s="50"/>
      <c r="Z329" s="50"/>
      <c r="AA329" s="50"/>
    </row>
    <row r="330" spans="1:27" ht="14.4" customHeight="1">
      <c r="A330" s="63">
        <v>326</v>
      </c>
      <c r="B330" s="38"/>
      <c r="C330" s="41"/>
      <c r="D330" s="39"/>
      <c r="E330" s="40" t="s">
        <v>912</v>
      </c>
      <c r="F330" s="41"/>
      <c r="G330" s="42"/>
      <c r="H330" s="42"/>
      <c r="I330" s="42"/>
      <c r="J330" s="43"/>
      <c r="K330" s="44"/>
      <c r="L330" s="41"/>
      <c r="M330" s="45"/>
      <c r="N330" s="45"/>
      <c r="O330" s="80"/>
      <c r="P330" s="32"/>
      <c r="Q330" s="42"/>
      <c r="R330" s="46"/>
      <c r="S330" s="46"/>
      <c r="T330" s="46"/>
      <c r="U330" s="47"/>
      <c r="V330" s="48"/>
      <c r="W330" s="47"/>
      <c r="X330" s="49"/>
      <c r="Y330" s="50"/>
      <c r="Z330" s="50"/>
      <c r="AA330" s="50"/>
    </row>
    <row r="331" spans="1:27" ht="14.4" customHeight="1">
      <c r="A331" s="63">
        <v>327</v>
      </c>
      <c r="B331" s="38"/>
      <c r="C331" s="41" t="s">
        <v>150</v>
      </c>
      <c r="D331" s="39" t="str">
        <f>REPLACE(C331,1,3, )</f>
        <v xml:space="preserve"> 908</v>
      </c>
      <c r="E331" s="40" t="s">
        <v>150</v>
      </c>
      <c r="F331" s="41">
        <f>IF(C331=E331,0,1)</f>
        <v>0</v>
      </c>
      <c r="G331" s="42" t="s">
        <v>37</v>
      </c>
      <c r="H331" s="42"/>
      <c r="I331" s="42" t="s">
        <v>47</v>
      </c>
      <c r="J331" s="43">
        <v>65000</v>
      </c>
      <c r="K331" s="44">
        <f>J331-M331</f>
        <v>8550</v>
      </c>
      <c r="L331" s="41" t="s">
        <v>22</v>
      </c>
      <c r="M331" s="45">
        <f>J331-N331</f>
        <v>56450</v>
      </c>
      <c r="N331" s="45">
        <f>2000+5500+600+200+250</f>
        <v>8550</v>
      </c>
      <c r="O331" s="80">
        <f>M331+N331</f>
        <v>65000</v>
      </c>
      <c r="P331" s="31"/>
      <c r="Q331" s="42" t="s">
        <v>77</v>
      </c>
      <c r="R331" s="46"/>
      <c r="S331" s="46">
        <f>R331+O331</f>
        <v>65000</v>
      </c>
      <c r="T331" s="46">
        <f>S331/0.7</f>
        <v>92857.14285714287</v>
      </c>
      <c r="U331" s="47">
        <f>T331/0.875</f>
        <v>106122.44897959185</v>
      </c>
      <c r="V331" s="48">
        <f>(U331-T331)/U331</f>
        <v>0.12499999999999999</v>
      </c>
      <c r="W331" s="47">
        <f>(ROUNDUP((U331/100),0))*100</f>
        <v>106200</v>
      </c>
      <c r="X331" s="49">
        <f>(T331-O331)/T331</f>
        <v>0.3000000000000001</v>
      </c>
      <c r="Y331" s="50"/>
      <c r="Z331" s="50"/>
      <c r="AA331" s="50"/>
    </row>
    <row r="332" spans="1:27" ht="14.4" customHeight="1">
      <c r="A332" s="63">
        <v>328</v>
      </c>
      <c r="B332" s="38"/>
      <c r="C332" s="41" t="s">
        <v>197</v>
      </c>
      <c r="D332" s="39" t="str">
        <f>REPLACE(C332,1,3, )</f>
        <v xml:space="preserve"> 682</v>
      </c>
      <c r="E332" s="40" t="s">
        <v>197</v>
      </c>
      <c r="F332" s="41">
        <f>IF(C332=E332,0,1)</f>
        <v>0</v>
      </c>
      <c r="G332" s="42" t="s">
        <v>37</v>
      </c>
      <c r="H332" s="42"/>
      <c r="I332" s="42" t="s">
        <v>41</v>
      </c>
      <c r="J332" s="43">
        <v>72000</v>
      </c>
      <c r="K332" s="44">
        <f>J332-M332</f>
        <v>8550</v>
      </c>
      <c r="L332" s="41" t="s">
        <v>22</v>
      </c>
      <c r="M332" s="45">
        <f>J332-N332</f>
        <v>63450</v>
      </c>
      <c r="N332" s="45">
        <f>2000+5500+600+200+250</f>
        <v>8550</v>
      </c>
      <c r="O332" s="80">
        <f>M332+N332</f>
        <v>72000</v>
      </c>
      <c r="P332" s="31"/>
      <c r="Q332" s="42" t="s">
        <v>77</v>
      </c>
      <c r="R332" s="46"/>
      <c r="S332" s="46">
        <f>R332+O332</f>
        <v>72000</v>
      </c>
      <c r="T332" s="46">
        <f>S332/0.7</f>
        <v>102857.14285714287</v>
      </c>
      <c r="U332" s="47">
        <f>T332/0.875</f>
        <v>117551.02040816328</v>
      </c>
      <c r="V332" s="48">
        <f>(U332-T332)/U332</f>
        <v>0.12500000000000003</v>
      </c>
      <c r="W332" s="47">
        <f>(ROUNDUP((U332/100),0))*100</f>
        <v>117600</v>
      </c>
      <c r="X332" s="49">
        <f>(T332-O332)/T332</f>
        <v>0.3000000000000001</v>
      </c>
      <c r="Y332" s="50"/>
      <c r="Z332" s="50"/>
      <c r="AA332" s="52"/>
    </row>
    <row r="333" spans="1:27" ht="14.4" customHeight="1">
      <c r="A333" s="63">
        <v>329</v>
      </c>
      <c r="B333" s="38"/>
      <c r="C333" s="41"/>
      <c r="D333" s="39"/>
      <c r="E333" s="40" t="s">
        <v>917</v>
      </c>
      <c r="F333" s="41"/>
      <c r="G333" s="42"/>
      <c r="H333" s="42"/>
      <c r="I333" s="42"/>
      <c r="J333" s="43"/>
      <c r="K333" s="44"/>
      <c r="L333" s="41"/>
      <c r="M333" s="45"/>
      <c r="N333" s="45"/>
      <c r="O333" s="80"/>
      <c r="P333" s="31"/>
      <c r="Q333" s="42"/>
      <c r="R333" s="46"/>
      <c r="S333" s="46"/>
      <c r="T333" s="46"/>
      <c r="U333" s="47"/>
      <c r="V333" s="48"/>
      <c r="W333" s="47"/>
      <c r="X333" s="49"/>
      <c r="Y333" s="50"/>
      <c r="Z333" s="50"/>
      <c r="AA333" s="52"/>
    </row>
    <row r="334" spans="1:27" ht="14.4" customHeight="1">
      <c r="A334" s="63">
        <v>330</v>
      </c>
      <c r="B334" s="38"/>
      <c r="C334" s="41"/>
      <c r="D334" s="39"/>
      <c r="E334" s="40" t="s">
        <v>920</v>
      </c>
      <c r="F334" s="41"/>
      <c r="G334" s="42"/>
      <c r="H334" s="42"/>
      <c r="I334" s="42"/>
      <c r="J334" s="43"/>
      <c r="K334" s="44"/>
      <c r="L334" s="41"/>
      <c r="M334" s="45"/>
      <c r="N334" s="45"/>
      <c r="O334" s="80"/>
      <c r="P334" s="31"/>
      <c r="Q334" s="42"/>
      <c r="R334" s="46"/>
      <c r="S334" s="46"/>
      <c r="T334" s="46"/>
      <c r="U334" s="47"/>
      <c r="V334" s="48"/>
      <c r="W334" s="47"/>
      <c r="X334" s="49"/>
      <c r="Y334" s="50"/>
      <c r="Z334" s="50"/>
      <c r="AA334" s="52"/>
    </row>
    <row r="335" spans="1:27" ht="14.4" customHeight="1">
      <c r="A335" s="63">
        <v>331</v>
      </c>
      <c r="B335" s="38"/>
      <c r="C335" s="41" t="s">
        <v>154</v>
      </c>
      <c r="D335" s="39" t="str">
        <f t="shared" ref="D335:D343" si="26">REPLACE(C335,1,3, )</f>
        <v xml:space="preserve"> 587</v>
      </c>
      <c r="E335" s="40" t="s">
        <v>154</v>
      </c>
      <c r="F335" s="41">
        <f t="shared" ref="F335:F343" si="27">IF(C335=E335,0,1)</f>
        <v>0</v>
      </c>
      <c r="G335" s="42" t="s">
        <v>20</v>
      </c>
      <c r="H335" s="42"/>
      <c r="I335" s="42" t="s">
        <v>47</v>
      </c>
      <c r="J335" s="43">
        <v>62000</v>
      </c>
      <c r="K335" s="44">
        <f t="shared" ref="K335:K343" si="28">J335-M335</f>
        <v>8550</v>
      </c>
      <c r="L335" s="41" t="s">
        <v>22</v>
      </c>
      <c r="M335" s="45">
        <f t="shared" ref="M335:M343" si="29">J335-N335</f>
        <v>53450</v>
      </c>
      <c r="N335" s="45">
        <f>2000+5500+600+200+250</f>
        <v>8550</v>
      </c>
      <c r="O335" s="80">
        <f t="shared" ref="O335:O343" si="30">M335+N335</f>
        <v>62000</v>
      </c>
      <c r="P335" s="31"/>
      <c r="Q335" s="42" t="s">
        <v>77</v>
      </c>
      <c r="R335" s="46"/>
      <c r="S335" s="46">
        <f t="shared" ref="S335:S343" si="31">R335+O335</f>
        <v>62000</v>
      </c>
      <c r="T335" s="46">
        <f t="shared" ref="T335:T343" si="32">S335/0.7</f>
        <v>88571.42857142858</v>
      </c>
      <c r="U335" s="47">
        <f t="shared" ref="U335:U343" si="33">T335/0.875</f>
        <v>101224.48979591837</v>
      </c>
      <c r="V335" s="48">
        <f t="shared" ref="V335:V343" si="34">(U335-T335)/U335</f>
        <v>0.12499999999999996</v>
      </c>
      <c r="W335" s="47">
        <f t="shared" ref="W335:W343" si="35">(ROUNDUP((U335/100),0))*100</f>
        <v>101300</v>
      </c>
      <c r="X335" s="49">
        <f t="shared" ref="X335:X343" si="36">(T335-O335)/T335</f>
        <v>0.30000000000000004</v>
      </c>
      <c r="Y335" s="64">
        <v>86013</v>
      </c>
      <c r="Z335" s="65">
        <f>T335-Y335</f>
        <v>2558.4285714285797</v>
      </c>
      <c r="AA335" s="66">
        <f>Z335/Y335</f>
        <v>2.9744673147414691E-2</v>
      </c>
    </row>
    <row r="336" spans="1:27" ht="14.4" customHeight="1">
      <c r="A336" s="63">
        <v>332</v>
      </c>
      <c r="B336" s="38"/>
      <c r="C336" s="41" t="s">
        <v>194</v>
      </c>
      <c r="D336" s="39" t="str">
        <f t="shared" si="26"/>
        <v xml:space="preserve"> 444</v>
      </c>
      <c r="E336" s="40" t="s">
        <v>194</v>
      </c>
      <c r="F336" s="41">
        <f t="shared" si="27"/>
        <v>0</v>
      </c>
      <c r="G336" s="42" t="s">
        <v>37</v>
      </c>
      <c r="H336" s="42"/>
      <c r="I336" s="42" t="s">
        <v>41</v>
      </c>
      <c r="J336" s="43">
        <v>67000</v>
      </c>
      <c r="K336" s="44">
        <f t="shared" si="28"/>
        <v>8550</v>
      </c>
      <c r="L336" s="41" t="s">
        <v>22</v>
      </c>
      <c r="M336" s="45">
        <f t="shared" si="29"/>
        <v>58450</v>
      </c>
      <c r="N336" s="45">
        <f>2000+5500+600+200+250</f>
        <v>8550</v>
      </c>
      <c r="O336" s="80">
        <f t="shared" si="30"/>
        <v>67000</v>
      </c>
      <c r="P336" s="32"/>
      <c r="Q336" s="42" t="s">
        <v>77</v>
      </c>
      <c r="R336" s="46"/>
      <c r="S336" s="46">
        <f t="shared" si="31"/>
        <v>67000</v>
      </c>
      <c r="T336" s="46">
        <f t="shared" si="32"/>
        <v>95714.285714285725</v>
      </c>
      <c r="U336" s="47">
        <f t="shared" si="33"/>
        <v>109387.75510204083</v>
      </c>
      <c r="V336" s="48">
        <f t="shared" si="34"/>
        <v>0.125</v>
      </c>
      <c r="W336" s="47">
        <f t="shared" si="35"/>
        <v>109400</v>
      </c>
      <c r="X336" s="49">
        <f t="shared" si="36"/>
        <v>0.3000000000000001</v>
      </c>
      <c r="Y336" s="50"/>
      <c r="Z336" s="50"/>
      <c r="AA336" s="52"/>
    </row>
    <row r="337" spans="1:27" ht="14.4" customHeight="1">
      <c r="A337" s="63">
        <v>333</v>
      </c>
      <c r="B337" s="38"/>
      <c r="C337" s="41" t="s">
        <v>193</v>
      </c>
      <c r="D337" s="39" t="str">
        <f t="shared" si="26"/>
        <v xml:space="preserve"> 699</v>
      </c>
      <c r="E337" s="40" t="s">
        <v>193</v>
      </c>
      <c r="F337" s="41">
        <f t="shared" si="27"/>
        <v>0</v>
      </c>
      <c r="G337" s="42" t="s">
        <v>20</v>
      </c>
      <c r="H337" s="42"/>
      <c r="I337" s="42" t="s">
        <v>41</v>
      </c>
      <c r="J337" s="43">
        <v>52000</v>
      </c>
      <c r="K337" s="44">
        <f t="shared" si="28"/>
        <v>8550</v>
      </c>
      <c r="L337" s="41" t="s">
        <v>22</v>
      </c>
      <c r="M337" s="45">
        <f t="shared" si="29"/>
        <v>43450</v>
      </c>
      <c r="N337" s="45">
        <f>2000+5500+600+200+250</f>
        <v>8550</v>
      </c>
      <c r="O337" s="80">
        <f t="shared" si="30"/>
        <v>52000</v>
      </c>
      <c r="P337" s="31"/>
      <c r="Q337" s="42" t="s">
        <v>77</v>
      </c>
      <c r="R337" s="46"/>
      <c r="S337" s="46">
        <f t="shared" si="31"/>
        <v>52000</v>
      </c>
      <c r="T337" s="46">
        <f t="shared" si="32"/>
        <v>74285.71428571429</v>
      </c>
      <c r="U337" s="47">
        <f t="shared" si="33"/>
        <v>84897.959183673476</v>
      </c>
      <c r="V337" s="48">
        <f t="shared" si="34"/>
        <v>0.12500000000000003</v>
      </c>
      <c r="W337" s="47">
        <f t="shared" si="35"/>
        <v>84900</v>
      </c>
      <c r="X337" s="49">
        <f t="shared" si="36"/>
        <v>0.30000000000000004</v>
      </c>
      <c r="Y337" s="64">
        <v>77613</v>
      </c>
      <c r="Z337" s="65">
        <f>T337-Y337</f>
        <v>-3327.2857142857101</v>
      </c>
      <c r="AA337" s="66">
        <f>Z337/Y337</f>
        <v>-4.287021136002616E-2</v>
      </c>
    </row>
    <row r="338" spans="1:27" ht="14.4" customHeight="1">
      <c r="A338" s="63">
        <v>334</v>
      </c>
      <c r="B338" s="38"/>
      <c r="C338" s="41" t="s">
        <v>151</v>
      </c>
      <c r="D338" s="39" t="str">
        <f t="shared" si="26"/>
        <v xml:space="preserve"> 904</v>
      </c>
      <c r="E338" s="40" t="s">
        <v>151</v>
      </c>
      <c r="F338" s="41">
        <f t="shared" si="27"/>
        <v>0</v>
      </c>
      <c r="G338" s="42" t="s">
        <v>37</v>
      </c>
      <c r="H338" s="42"/>
      <c r="I338" s="42" t="s">
        <v>47</v>
      </c>
      <c r="J338" s="43">
        <v>65000</v>
      </c>
      <c r="K338" s="44">
        <f t="shared" si="28"/>
        <v>8550</v>
      </c>
      <c r="L338" s="41" t="s">
        <v>22</v>
      </c>
      <c r="M338" s="45">
        <f t="shared" si="29"/>
        <v>56450</v>
      </c>
      <c r="N338" s="45">
        <f>2000+5500+600+200+250</f>
        <v>8550</v>
      </c>
      <c r="O338" s="80">
        <f t="shared" si="30"/>
        <v>65000</v>
      </c>
      <c r="P338" s="31"/>
      <c r="Q338" s="42" t="s">
        <v>77</v>
      </c>
      <c r="R338" s="46"/>
      <c r="S338" s="46">
        <f t="shared" si="31"/>
        <v>65000</v>
      </c>
      <c r="T338" s="46">
        <f t="shared" si="32"/>
        <v>92857.14285714287</v>
      </c>
      <c r="U338" s="47">
        <f t="shared" si="33"/>
        <v>106122.44897959185</v>
      </c>
      <c r="V338" s="48">
        <f t="shared" si="34"/>
        <v>0.12499999999999999</v>
      </c>
      <c r="W338" s="47">
        <f t="shared" si="35"/>
        <v>106200</v>
      </c>
      <c r="X338" s="49">
        <f t="shared" si="36"/>
        <v>0.3000000000000001</v>
      </c>
      <c r="Y338" s="50"/>
      <c r="Z338" s="50"/>
      <c r="AA338" s="52"/>
    </row>
    <row r="339" spans="1:27" ht="14.4" customHeight="1">
      <c r="A339" s="63">
        <v>335</v>
      </c>
      <c r="B339" s="38"/>
      <c r="C339" s="41" t="s">
        <v>198</v>
      </c>
      <c r="D339" s="39" t="str">
        <f t="shared" si="26"/>
        <v xml:space="preserve"> 677</v>
      </c>
      <c r="E339" s="40" t="s">
        <v>198</v>
      </c>
      <c r="F339" s="41">
        <f t="shared" si="27"/>
        <v>0</v>
      </c>
      <c r="G339" s="42" t="s">
        <v>20</v>
      </c>
      <c r="H339" s="42"/>
      <c r="I339" s="42" t="s">
        <v>41</v>
      </c>
      <c r="J339" s="43">
        <v>68000</v>
      </c>
      <c r="K339" s="44">
        <f t="shared" si="28"/>
        <v>8550</v>
      </c>
      <c r="L339" s="41" t="s">
        <v>22</v>
      </c>
      <c r="M339" s="45">
        <f t="shared" si="29"/>
        <v>59450</v>
      </c>
      <c r="N339" s="45">
        <f>2000+5500+600+200+250</f>
        <v>8550</v>
      </c>
      <c r="O339" s="80">
        <f t="shared" si="30"/>
        <v>68000</v>
      </c>
      <c r="P339" s="31"/>
      <c r="Q339" s="42" t="s">
        <v>77</v>
      </c>
      <c r="R339" s="46"/>
      <c r="S339" s="46">
        <f t="shared" si="31"/>
        <v>68000</v>
      </c>
      <c r="T339" s="46">
        <f t="shared" si="32"/>
        <v>97142.857142857145</v>
      </c>
      <c r="U339" s="47">
        <f t="shared" si="33"/>
        <v>111020.40816326531</v>
      </c>
      <c r="V339" s="48">
        <f t="shared" si="34"/>
        <v>0.12500000000000003</v>
      </c>
      <c r="W339" s="47">
        <f t="shared" si="35"/>
        <v>111100</v>
      </c>
      <c r="X339" s="49">
        <f t="shared" si="36"/>
        <v>0.3</v>
      </c>
      <c r="Y339" s="64">
        <v>92050</v>
      </c>
      <c r="Z339" s="65">
        <f>T339-Y339</f>
        <v>5092.8571428571449</v>
      </c>
      <c r="AA339" s="66">
        <f>Z339/Y339</f>
        <v>5.532707379529761E-2</v>
      </c>
    </row>
    <row r="340" spans="1:27" ht="14.4" customHeight="1">
      <c r="A340" s="63">
        <v>336</v>
      </c>
      <c r="B340" s="38"/>
      <c r="C340" s="41" t="s">
        <v>201</v>
      </c>
      <c r="D340" s="39" t="str">
        <f t="shared" si="26"/>
        <v xml:space="preserve"> 859</v>
      </c>
      <c r="E340" s="40" t="s">
        <v>201</v>
      </c>
      <c r="F340" s="41">
        <f t="shared" si="27"/>
        <v>0</v>
      </c>
      <c r="G340" s="42" t="s">
        <v>37</v>
      </c>
      <c r="H340" s="42"/>
      <c r="I340" s="42" t="s">
        <v>41</v>
      </c>
      <c r="J340" s="43">
        <v>52000</v>
      </c>
      <c r="K340" s="44">
        <f t="shared" si="28"/>
        <v>9050</v>
      </c>
      <c r="L340" s="41" t="s">
        <v>22</v>
      </c>
      <c r="M340" s="45">
        <f t="shared" si="29"/>
        <v>42950</v>
      </c>
      <c r="N340" s="45">
        <f>2000+5500+600+200+250+500</f>
        <v>9050</v>
      </c>
      <c r="O340" s="80">
        <f t="shared" si="30"/>
        <v>52000</v>
      </c>
      <c r="P340" s="31"/>
      <c r="Q340" s="42" t="s">
        <v>78</v>
      </c>
      <c r="R340" s="46"/>
      <c r="S340" s="46">
        <f t="shared" si="31"/>
        <v>52000</v>
      </c>
      <c r="T340" s="46">
        <f t="shared" si="32"/>
        <v>74285.71428571429</v>
      </c>
      <c r="U340" s="47">
        <f t="shared" si="33"/>
        <v>84897.959183673476</v>
      </c>
      <c r="V340" s="48">
        <f t="shared" si="34"/>
        <v>0.12500000000000003</v>
      </c>
      <c r="W340" s="47">
        <f t="shared" si="35"/>
        <v>84900</v>
      </c>
      <c r="X340" s="49">
        <f t="shared" si="36"/>
        <v>0.30000000000000004</v>
      </c>
      <c r="Y340" s="50"/>
      <c r="Z340" s="50"/>
      <c r="AA340" s="52"/>
    </row>
    <row r="341" spans="1:27" ht="14.4" customHeight="1">
      <c r="A341" s="63">
        <v>337</v>
      </c>
      <c r="B341" s="38"/>
      <c r="C341" s="41" t="s">
        <v>218</v>
      </c>
      <c r="D341" s="39" t="str">
        <f t="shared" si="26"/>
        <v xml:space="preserve"> 706</v>
      </c>
      <c r="E341" s="40" t="s">
        <v>218</v>
      </c>
      <c r="F341" s="41">
        <f t="shared" si="27"/>
        <v>0</v>
      </c>
      <c r="G341" s="42" t="s">
        <v>20</v>
      </c>
      <c r="H341" s="42"/>
      <c r="I341" s="42" t="s">
        <v>70</v>
      </c>
      <c r="J341" s="43">
        <v>57500</v>
      </c>
      <c r="K341" s="44">
        <f t="shared" si="28"/>
        <v>8550</v>
      </c>
      <c r="L341" s="41" t="s">
        <v>22</v>
      </c>
      <c r="M341" s="45">
        <f t="shared" si="29"/>
        <v>48950</v>
      </c>
      <c r="N341" s="51">
        <f>2000+5500+600+200+250</f>
        <v>8550</v>
      </c>
      <c r="O341" s="80">
        <f t="shared" si="30"/>
        <v>57500</v>
      </c>
      <c r="P341" s="31"/>
      <c r="Q341" s="42" t="s">
        <v>77</v>
      </c>
      <c r="R341" s="46"/>
      <c r="S341" s="46">
        <f t="shared" si="31"/>
        <v>57500</v>
      </c>
      <c r="T341" s="46">
        <f t="shared" si="32"/>
        <v>82142.857142857145</v>
      </c>
      <c r="U341" s="47">
        <f t="shared" si="33"/>
        <v>93877.551020408166</v>
      </c>
      <c r="V341" s="48">
        <f t="shared" si="34"/>
        <v>0.125</v>
      </c>
      <c r="W341" s="47">
        <f t="shared" si="35"/>
        <v>93900</v>
      </c>
      <c r="X341" s="49">
        <f t="shared" si="36"/>
        <v>0.30000000000000004</v>
      </c>
      <c r="Y341" s="64">
        <v>83038</v>
      </c>
      <c r="Z341" s="65">
        <f>T341-Y341</f>
        <v>-895.14285714285506</v>
      </c>
      <c r="AA341" s="66">
        <f>Z341/Y341</f>
        <v>-1.0779918316226969E-2</v>
      </c>
    </row>
    <row r="342" spans="1:27" ht="14.4" customHeight="1">
      <c r="A342" s="63">
        <v>338</v>
      </c>
      <c r="B342" s="38"/>
      <c r="C342" s="41" t="s">
        <v>216</v>
      </c>
      <c r="D342" s="39" t="str">
        <f t="shared" si="26"/>
        <v xml:space="preserve"> 481</v>
      </c>
      <c r="E342" s="40" t="s">
        <v>216</v>
      </c>
      <c r="F342" s="41">
        <f t="shared" si="27"/>
        <v>0</v>
      </c>
      <c r="G342" s="42" t="s">
        <v>37</v>
      </c>
      <c r="H342" s="42"/>
      <c r="I342" s="42" t="s">
        <v>70</v>
      </c>
      <c r="J342" s="43">
        <v>57500</v>
      </c>
      <c r="K342" s="44">
        <f t="shared" si="28"/>
        <v>8550</v>
      </c>
      <c r="L342" s="41" t="s">
        <v>22</v>
      </c>
      <c r="M342" s="45">
        <f t="shared" si="29"/>
        <v>48950</v>
      </c>
      <c r="N342" s="51">
        <f>2000+5500+600+200+250</f>
        <v>8550</v>
      </c>
      <c r="O342" s="80">
        <f t="shared" si="30"/>
        <v>57500</v>
      </c>
      <c r="P342" s="31"/>
      <c r="Q342" s="42" t="s">
        <v>77</v>
      </c>
      <c r="R342" s="46"/>
      <c r="S342" s="46">
        <f t="shared" si="31"/>
        <v>57500</v>
      </c>
      <c r="T342" s="46">
        <f t="shared" si="32"/>
        <v>82142.857142857145</v>
      </c>
      <c r="U342" s="47">
        <f t="shared" si="33"/>
        <v>93877.551020408166</v>
      </c>
      <c r="V342" s="48">
        <f t="shared" si="34"/>
        <v>0.125</v>
      </c>
      <c r="W342" s="47">
        <f t="shared" si="35"/>
        <v>93900</v>
      </c>
      <c r="X342" s="49">
        <f t="shared" si="36"/>
        <v>0.30000000000000004</v>
      </c>
      <c r="Y342" s="50"/>
      <c r="Z342" s="50"/>
      <c r="AA342" s="52"/>
    </row>
    <row r="343" spans="1:27" ht="14.4" customHeight="1">
      <c r="A343" s="63">
        <v>339</v>
      </c>
      <c r="B343" s="38"/>
      <c r="C343" s="41" t="s">
        <v>131</v>
      </c>
      <c r="D343" s="39" t="str">
        <f t="shared" si="26"/>
        <v xml:space="preserve"> 219</v>
      </c>
      <c r="E343" s="40" t="s">
        <v>131</v>
      </c>
      <c r="F343" s="41">
        <f t="shared" si="27"/>
        <v>0</v>
      </c>
      <c r="G343" s="42" t="s">
        <v>20</v>
      </c>
      <c r="H343" s="42"/>
      <c r="I343" s="42" t="s">
        <v>43</v>
      </c>
      <c r="J343" s="43">
        <v>55000</v>
      </c>
      <c r="K343" s="44">
        <f t="shared" si="28"/>
        <v>9050</v>
      </c>
      <c r="L343" s="41" t="s">
        <v>22</v>
      </c>
      <c r="M343" s="45">
        <f t="shared" si="29"/>
        <v>45950</v>
      </c>
      <c r="N343" s="45">
        <f>2000+5500+600+200+250+500</f>
        <v>9050</v>
      </c>
      <c r="O343" s="80">
        <f t="shared" si="30"/>
        <v>55000</v>
      </c>
      <c r="P343" s="31"/>
      <c r="Q343" s="42" t="s">
        <v>80</v>
      </c>
      <c r="R343" s="46"/>
      <c r="S343" s="46">
        <f t="shared" si="31"/>
        <v>55000</v>
      </c>
      <c r="T343" s="46">
        <f t="shared" si="32"/>
        <v>78571.42857142858</v>
      </c>
      <c r="U343" s="47">
        <f t="shared" si="33"/>
        <v>89795.918367346952</v>
      </c>
      <c r="V343" s="48">
        <f t="shared" si="34"/>
        <v>0.12500000000000003</v>
      </c>
      <c r="W343" s="47">
        <f t="shared" si="35"/>
        <v>89800</v>
      </c>
      <c r="X343" s="72">
        <f t="shared" si="36"/>
        <v>0.3000000000000001</v>
      </c>
      <c r="Y343" s="64">
        <v>88038</v>
      </c>
      <c r="Z343" s="65">
        <f>T343-Y343</f>
        <v>-9466.5714285714203</v>
      </c>
      <c r="AA343" s="66">
        <f>Z343/Y343</f>
        <v>-0.10752824267442945</v>
      </c>
    </row>
    <row r="344" spans="1:27" ht="14.4" customHeight="1">
      <c r="A344" s="63">
        <v>340</v>
      </c>
      <c r="B344" s="38"/>
      <c r="C344" s="41"/>
      <c r="D344" s="39"/>
      <c r="E344" s="40" t="s">
        <v>932</v>
      </c>
      <c r="F344" s="41"/>
      <c r="G344" s="42"/>
      <c r="H344" s="42"/>
      <c r="I344" s="42"/>
      <c r="J344" s="43"/>
      <c r="K344" s="44"/>
      <c r="L344" s="41"/>
      <c r="M344" s="45"/>
      <c r="N344" s="45"/>
      <c r="O344" s="80"/>
      <c r="P344" s="31"/>
      <c r="Q344" s="42"/>
      <c r="R344" s="46"/>
      <c r="S344" s="46"/>
      <c r="T344" s="46"/>
      <c r="U344" s="47"/>
      <c r="V344" s="48"/>
      <c r="W344" s="47"/>
      <c r="X344" s="72"/>
      <c r="Y344" s="64"/>
      <c r="Z344" s="65"/>
      <c r="AA344" s="66"/>
    </row>
    <row r="345" spans="1:27" ht="14.4" customHeight="1">
      <c r="A345" s="63">
        <v>341</v>
      </c>
      <c r="B345" s="38"/>
      <c r="C345" s="41" t="s">
        <v>221</v>
      </c>
      <c r="D345" s="39" t="str">
        <f>REPLACE(C345,1,3, )</f>
        <v xml:space="preserve"> 847</v>
      </c>
      <c r="E345" s="40" t="s">
        <v>221</v>
      </c>
      <c r="F345" s="41">
        <f>IF(C345=E345,0,1)</f>
        <v>0</v>
      </c>
      <c r="G345" s="42" t="s">
        <v>37</v>
      </c>
      <c r="H345" s="42"/>
      <c r="I345" s="42" t="s">
        <v>70</v>
      </c>
      <c r="J345" s="43">
        <v>57500</v>
      </c>
      <c r="K345" s="44">
        <f>J345-M345</f>
        <v>8550</v>
      </c>
      <c r="L345" s="41" t="s">
        <v>22</v>
      </c>
      <c r="M345" s="45">
        <f>J345-N345</f>
        <v>48950</v>
      </c>
      <c r="N345" s="51">
        <f>2000+5500+600+200+250</f>
        <v>8550</v>
      </c>
      <c r="O345" s="80">
        <f>M345+N345</f>
        <v>57500</v>
      </c>
      <c r="P345" s="31"/>
      <c r="Q345" s="42" t="s">
        <v>77</v>
      </c>
      <c r="R345" s="46"/>
      <c r="S345" s="46">
        <f>R345+O345</f>
        <v>57500</v>
      </c>
      <c r="T345" s="46">
        <f>S345/0.7</f>
        <v>82142.857142857145</v>
      </c>
      <c r="U345" s="47">
        <f>T345/0.875</f>
        <v>93877.551020408166</v>
      </c>
      <c r="V345" s="48">
        <f>(U345-T345)/U345</f>
        <v>0.125</v>
      </c>
      <c r="W345" s="47">
        <f>(ROUNDUP((U345/100),0))*100</f>
        <v>93900</v>
      </c>
      <c r="X345" s="49">
        <f>(T345-O345)/T345</f>
        <v>0.30000000000000004</v>
      </c>
      <c r="Y345" s="50"/>
      <c r="Z345" s="50"/>
      <c r="AA345" s="52"/>
    </row>
    <row r="346" spans="1:27" ht="14.4" customHeight="1">
      <c r="A346" s="63">
        <v>342</v>
      </c>
      <c r="B346" s="38"/>
      <c r="C346" s="41" t="s">
        <v>133</v>
      </c>
      <c r="D346" s="39" t="str">
        <f>REPLACE(C346,1,3, )</f>
        <v xml:space="preserve"> 973</v>
      </c>
      <c r="E346" s="40" t="s">
        <v>133</v>
      </c>
      <c r="F346" s="41">
        <f>IF(C346=E346,0,1)</f>
        <v>0</v>
      </c>
      <c r="G346" s="42" t="s">
        <v>20</v>
      </c>
      <c r="H346" s="42"/>
      <c r="I346" s="42" t="s">
        <v>43</v>
      </c>
      <c r="J346" s="43">
        <v>54500</v>
      </c>
      <c r="K346" s="44">
        <f>J346-M346</f>
        <v>9050</v>
      </c>
      <c r="L346" s="41" t="s">
        <v>22</v>
      </c>
      <c r="M346" s="45">
        <f>J346-N346</f>
        <v>45450</v>
      </c>
      <c r="N346" s="45">
        <f>2000+5500+600+200+250+500</f>
        <v>9050</v>
      </c>
      <c r="O346" s="80">
        <f>M346+N346</f>
        <v>54500</v>
      </c>
      <c r="P346" s="31"/>
      <c r="Q346" s="42" t="s">
        <v>80</v>
      </c>
      <c r="R346" s="46"/>
      <c r="S346" s="46">
        <f>R346+O346</f>
        <v>54500</v>
      </c>
      <c r="T346" s="46">
        <f>S346/0.7</f>
        <v>77857.142857142855</v>
      </c>
      <c r="U346" s="47">
        <f>T346/0.875</f>
        <v>88979.591836734689</v>
      </c>
      <c r="V346" s="48">
        <f>(U346-T346)/U346</f>
        <v>0.12499999999999999</v>
      </c>
      <c r="W346" s="47">
        <f>(ROUNDUP((U346/100),0))*100</f>
        <v>89000</v>
      </c>
      <c r="X346" s="49">
        <f>(T346-O346)/T346</f>
        <v>0.3</v>
      </c>
      <c r="Y346" s="64">
        <v>95500</v>
      </c>
      <c r="Z346" s="65">
        <f>T346-Y346</f>
        <v>-17642.857142857145</v>
      </c>
      <c r="AA346" s="66">
        <f>Z346/Y346</f>
        <v>-0.18474195961106957</v>
      </c>
    </row>
    <row r="347" spans="1:27" ht="14.4" customHeight="1">
      <c r="A347" s="63">
        <v>343</v>
      </c>
      <c r="B347" s="38"/>
      <c r="C347" s="41" t="s">
        <v>217</v>
      </c>
      <c r="D347" s="39" t="str">
        <f>REPLACE(C347,1,3, )</f>
        <v xml:space="preserve"> 249</v>
      </c>
      <c r="E347" s="40" t="s">
        <v>217</v>
      </c>
      <c r="F347" s="41">
        <f>IF(C347=E347,0,1)</f>
        <v>0</v>
      </c>
      <c r="G347" s="42" t="s">
        <v>37</v>
      </c>
      <c r="H347" s="42"/>
      <c r="I347" s="42" t="s">
        <v>70</v>
      </c>
      <c r="J347" s="43">
        <v>57500</v>
      </c>
      <c r="K347" s="44">
        <f>J347-M347</f>
        <v>8550</v>
      </c>
      <c r="L347" s="41" t="s">
        <v>22</v>
      </c>
      <c r="M347" s="45">
        <f>J347-N347</f>
        <v>48950</v>
      </c>
      <c r="N347" s="51">
        <f>2000+5500+600+200+250</f>
        <v>8550</v>
      </c>
      <c r="O347" s="80">
        <f>M347+N347</f>
        <v>57500</v>
      </c>
      <c r="P347" s="31"/>
      <c r="Q347" s="42" t="s">
        <v>77</v>
      </c>
      <c r="R347" s="46"/>
      <c r="S347" s="46">
        <f>R347+O347</f>
        <v>57500</v>
      </c>
      <c r="T347" s="46">
        <f>S347/0.7</f>
        <v>82142.857142857145</v>
      </c>
      <c r="U347" s="47">
        <f>T347/0.875</f>
        <v>93877.551020408166</v>
      </c>
      <c r="V347" s="48">
        <f>(U347-T347)/U347</f>
        <v>0.125</v>
      </c>
      <c r="W347" s="47">
        <f>(ROUNDUP((U347/100),0))*100</f>
        <v>93900</v>
      </c>
      <c r="X347" s="49">
        <f>(T347-O347)/T347</f>
        <v>0.30000000000000004</v>
      </c>
      <c r="Y347" s="50"/>
      <c r="Z347" s="50"/>
      <c r="AA347" s="50"/>
    </row>
    <row r="348" spans="1:27" ht="14.4" customHeight="1">
      <c r="A348" s="63">
        <v>344</v>
      </c>
      <c r="B348" s="38"/>
      <c r="C348" s="41" t="s">
        <v>132</v>
      </c>
      <c r="D348" s="39" t="str">
        <f>REPLACE(C348,1,3, )</f>
        <v xml:space="preserve"> 514</v>
      </c>
      <c r="E348" s="40" t="s">
        <v>132</v>
      </c>
      <c r="F348" s="41">
        <f>IF(C348=E348,0,1)</f>
        <v>0</v>
      </c>
      <c r="G348" s="42" t="s">
        <v>20</v>
      </c>
      <c r="H348" s="42"/>
      <c r="I348" s="42" t="s">
        <v>43</v>
      </c>
      <c r="J348" s="43">
        <v>53500</v>
      </c>
      <c r="K348" s="44">
        <f>J348-M348</f>
        <v>9050</v>
      </c>
      <c r="L348" s="41" t="s">
        <v>22</v>
      </c>
      <c r="M348" s="45">
        <f>J348-N348</f>
        <v>44450</v>
      </c>
      <c r="N348" s="45">
        <f>2000+5500+600+200+250+500</f>
        <v>9050</v>
      </c>
      <c r="O348" s="80">
        <f>M348+N348</f>
        <v>53500</v>
      </c>
      <c r="P348" s="31"/>
      <c r="Q348" s="42" t="s">
        <v>80</v>
      </c>
      <c r="R348" s="46"/>
      <c r="S348" s="46">
        <f>R348+O348</f>
        <v>53500</v>
      </c>
      <c r="T348" s="46">
        <f>S348/0.7</f>
        <v>76428.571428571435</v>
      </c>
      <c r="U348" s="47">
        <f>T348/0.875</f>
        <v>87346.938775510207</v>
      </c>
      <c r="V348" s="48">
        <f>(U348-T348)/U348</f>
        <v>0.12499999999999996</v>
      </c>
      <c r="W348" s="47">
        <f>(ROUNDUP((U348/100),0))*100</f>
        <v>87400</v>
      </c>
      <c r="X348" s="49">
        <f>(T348-O348)/T348</f>
        <v>0.30000000000000004</v>
      </c>
      <c r="Y348" s="64">
        <v>79013</v>
      </c>
      <c r="Z348" s="65">
        <f>T348-Y348</f>
        <v>-2584.4285714285652</v>
      </c>
      <c r="AA348" s="66">
        <f>Z348/Y348</f>
        <v>-3.2708903236537849E-2</v>
      </c>
    </row>
    <row r="349" spans="1:27" ht="14.4" customHeight="1">
      <c r="A349" s="63">
        <v>345</v>
      </c>
      <c r="B349" s="38"/>
      <c r="C349" s="41"/>
      <c r="D349" s="39"/>
      <c r="E349" s="40" t="s">
        <v>388</v>
      </c>
      <c r="F349" s="41"/>
      <c r="G349" s="42"/>
      <c r="H349" s="42"/>
      <c r="I349" s="42"/>
      <c r="J349" s="43"/>
      <c r="K349" s="44"/>
      <c r="L349" s="41"/>
      <c r="M349" s="45"/>
      <c r="N349" s="45"/>
      <c r="O349" s="80"/>
      <c r="P349" s="31"/>
      <c r="Q349" s="42"/>
      <c r="R349" s="46"/>
      <c r="S349" s="46"/>
      <c r="T349" s="46"/>
      <c r="U349" s="47"/>
      <c r="V349" s="48"/>
      <c r="W349" s="47"/>
      <c r="X349" s="49"/>
      <c r="Y349" s="64"/>
      <c r="Z349" s="65"/>
      <c r="AA349" s="66"/>
    </row>
    <row r="350" spans="1:27" ht="14.4" customHeight="1">
      <c r="A350" s="63">
        <v>346</v>
      </c>
      <c r="B350" s="38"/>
      <c r="C350" s="41" t="s">
        <v>248</v>
      </c>
      <c r="D350" s="39" t="str">
        <f>REPLACE(C350,1,3, )</f>
        <v xml:space="preserve"> 279</v>
      </c>
      <c r="E350" s="40" t="s">
        <v>248</v>
      </c>
      <c r="F350" s="41">
        <f>IF(C350=E350,0,1)</f>
        <v>0</v>
      </c>
      <c r="G350" s="42" t="s">
        <v>37</v>
      </c>
      <c r="H350" s="42"/>
      <c r="I350" s="42" t="s">
        <v>71</v>
      </c>
      <c r="J350" s="43">
        <v>72000</v>
      </c>
      <c r="K350" s="44">
        <f>J350-M350</f>
        <v>8650</v>
      </c>
      <c r="L350" s="41" t="s">
        <v>22</v>
      </c>
      <c r="M350" s="45">
        <f>J350-N350</f>
        <v>63350</v>
      </c>
      <c r="N350" s="51">
        <f>2000+5100+600+200+250+500</f>
        <v>8650</v>
      </c>
      <c r="O350" s="80">
        <f>M350+N350</f>
        <v>72000</v>
      </c>
      <c r="P350" s="31"/>
      <c r="Q350" s="42" t="s">
        <v>91</v>
      </c>
      <c r="R350" s="46"/>
      <c r="S350" s="46">
        <f>R350+O350</f>
        <v>72000</v>
      </c>
      <c r="T350" s="46">
        <f>S350/0.7</f>
        <v>102857.14285714287</v>
      </c>
      <c r="U350" s="47">
        <f>T350/0.875</f>
        <v>117551.02040816328</v>
      </c>
      <c r="V350" s="48">
        <f>(U350-T350)/U350</f>
        <v>0.12500000000000003</v>
      </c>
      <c r="W350" s="47">
        <f>(ROUNDUP((U350/100),0))*100</f>
        <v>117600</v>
      </c>
      <c r="X350" s="49">
        <f>(T350-O350)/T350</f>
        <v>0.3000000000000001</v>
      </c>
      <c r="Y350" s="50"/>
      <c r="Z350" s="50"/>
      <c r="AA350" s="50"/>
    </row>
    <row r="351" spans="1:27" ht="14.4" customHeight="1">
      <c r="A351" s="63">
        <v>347</v>
      </c>
      <c r="B351" s="38"/>
      <c r="C351" s="41" t="s">
        <v>190</v>
      </c>
      <c r="D351" s="39" t="str">
        <f>REPLACE(C351,1,3, )</f>
        <v xml:space="preserve"> 288</v>
      </c>
      <c r="E351" s="40" t="s">
        <v>190</v>
      </c>
      <c r="F351" s="41">
        <f>IF(C351=E351,0,1)</f>
        <v>0</v>
      </c>
      <c r="G351" s="42" t="s">
        <v>20</v>
      </c>
      <c r="H351" s="42"/>
      <c r="I351" s="42" t="s">
        <v>64</v>
      </c>
      <c r="J351" s="43">
        <v>65000</v>
      </c>
      <c r="K351" s="44">
        <f>J351-M351</f>
        <v>8400</v>
      </c>
      <c r="L351" s="41" t="s">
        <v>22</v>
      </c>
      <c r="M351" s="45">
        <f>J351-N351</f>
        <v>56600</v>
      </c>
      <c r="N351" s="51">
        <f>2000+4850+600+200+250+500</f>
        <v>8400</v>
      </c>
      <c r="O351" s="80">
        <f>M351+N351</f>
        <v>65000</v>
      </c>
      <c r="P351" s="31"/>
      <c r="Q351" s="42" t="s">
        <v>89</v>
      </c>
      <c r="R351" s="46"/>
      <c r="S351" s="46">
        <f>R351+O351</f>
        <v>65000</v>
      </c>
      <c r="T351" s="46">
        <f>S351/0.7</f>
        <v>92857.14285714287</v>
      </c>
      <c r="U351" s="47">
        <f>T351/0.875</f>
        <v>106122.44897959185</v>
      </c>
      <c r="V351" s="48">
        <f>(U351-T351)/U351</f>
        <v>0.12499999999999999</v>
      </c>
      <c r="W351" s="47">
        <f>(ROUNDUP((U351/100),0))*100</f>
        <v>106200</v>
      </c>
      <c r="X351" s="49">
        <f>(T351-O351)/T351</f>
        <v>0.3000000000000001</v>
      </c>
      <c r="Y351" s="64">
        <v>94063</v>
      </c>
      <c r="Z351" s="65">
        <f>T351-Y351</f>
        <v>-1205.8571428571304</v>
      </c>
      <c r="AA351" s="66">
        <f>Z351/Y351</f>
        <v>-1.281967556698309E-2</v>
      </c>
    </row>
    <row r="352" spans="1:27" ht="14.4" customHeight="1">
      <c r="A352" s="63">
        <v>348</v>
      </c>
      <c r="B352" s="38"/>
      <c r="C352" s="41"/>
      <c r="D352" s="39"/>
      <c r="E352" s="40" t="s">
        <v>941</v>
      </c>
      <c r="F352" s="41"/>
      <c r="G352" s="42"/>
      <c r="H352" s="42"/>
      <c r="I352" s="42"/>
      <c r="J352" s="43"/>
      <c r="K352" s="44"/>
      <c r="L352" s="41"/>
      <c r="M352" s="45"/>
      <c r="N352" s="51"/>
      <c r="O352" s="80"/>
      <c r="P352" s="31"/>
      <c r="Q352" s="42"/>
      <c r="R352" s="46"/>
      <c r="S352" s="46"/>
      <c r="T352" s="46"/>
      <c r="U352" s="47"/>
      <c r="V352" s="48"/>
      <c r="W352" s="47"/>
      <c r="X352" s="49"/>
      <c r="Y352" s="64"/>
      <c r="Z352" s="65"/>
      <c r="AA352" s="66"/>
    </row>
    <row r="353" spans="1:27" ht="14.4" customHeight="1">
      <c r="A353" s="63">
        <v>349</v>
      </c>
      <c r="B353" s="38"/>
      <c r="C353" s="41"/>
      <c r="D353" s="39"/>
      <c r="E353" s="40" t="s">
        <v>944</v>
      </c>
      <c r="F353" s="41"/>
      <c r="G353" s="42"/>
      <c r="H353" s="42"/>
      <c r="I353" s="42"/>
      <c r="J353" s="43"/>
      <c r="K353" s="44"/>
      <c r="L353" s="41"/>
      <c r="M353" s="45"/>
      <c r="N353" s="51"/>
      <c r="O353" s="80"/>
      <c r="P353" s="31"/>
      <c r="Q353" s="42"/>
      <c r="R353" s="46"/>
      <c r="S353" s="46"/>
      <c r="T353" s="46"/>
      <c r="U353" s="47"/>
      <c r="V353" s="48"/>
      <c r="W353" s="47"/>
      <c r="X353" s="49"/>
      <c r="Y353" s="64"/>
      <c r="Z353" s="65"/>
      <c r="AA353" s="66"/>
    </row>
    <row r="354" spans="1:27" ht="14.4" customHeight="1">
      <c r="A354" s="63">
        <v>350</v>
      </c>
      <c r="B354" s="38"/>
      <c r="C354" s="41"/>
      <c r="D354" s="39"/>
      <c r="E354" s="40" t="s">
        <v>947</v>
      </c>
      <c r="F354" s="41"/>
      <c r="G354" s="42"/>
      <c r="H354" s="42"/>
      <c r="I354" s="42"/>
      <c r="J354" s="43"/>
      <c r="K354" s="44"/>
      <c r="L354" s="41"/>
      <c r="M354" s="45"/>
      <c r="N354" s="51"/>
      <c r="O354" s="80"/>
      <c r="P354" s="31"/>
      <c r="Q354" s="42"/>
      <c r="R354" s="46"/>
      <c r="S354" s="46"/>
      <c r="T354" s="46"/>
      <c r="U354" s="47"/>
      <c r="V354" s="48"/>
      <c r="W354" s="47"/>
      <c r="X354" s="49"/>
      <c r="Y354" s="64"/>
      <c r="Z354" s="65"/>
      <c r="AA354" s="66"/>
    </row>
    <row r="355" spans="1:27" ht="14.4" customHeight="1">
      <c r="A355" s="63">
        <v>351</v>
      </c>
      <c r="B355" s="38"/>
      <c r="C355" s="41" t="s">
        <v>189</v>
      </c>
      <c r="D355" s="39" t="str">
        <f>REPLACE(C355,1,3, )</f>
        <v xml:space="preserve"> 122</v>
      </c>
      <c r="E355" s="40" t="s">
        <v>189</v>
      </c>
      <c r="F355" s="41">
        <f>IF(C355=E355,0,1)</f>
        <v>0</v>
      </c>
      <c r="G355" s="42" t="s">
        <v>20</v>
      </c>
      <c r="H355" s="42"/>
      <c r="I355" s="42" t="s">
        <v>64</v>
      </c>
      <c r="J355" s="43">
        <v>70000</v>
      </c>
      <c r="K355" s="44">
        <f>J355-M355</f>
        <v>8400</v>
      </c>
      <c r="L355" s="41" t="s">
        <v>22</v>
      </c>
      <c r="M355" s="45">
        <f>J355-N355</f>
        <v>61600</v>
      </c>
      <c r="N355" s="51">
        <f>2000+4850+600+200+250+500</f>
        <v>8400</v>
      </c>
      <c r="O355" s="80">
        <f>M355+N355</f>
        <v>70000</v>
      </c>
      <c r="P355" s="31"/>
      <c r="Q355" s="42" t="s">
        <v>89</v>
      </c>
      <c r="R355" s="46"/>
      <c r="S355" s="46">
        <f>R355+O355</f>
        <v>70000</v>
      </c>
      <c r="T355" s="46">
        <f>S355/0.7</f>
        <v>100000</v>
      </c>
      <c r="U355" s="47">
        <f>T355/0.875</f>
        <v>114285.71428571429</v>
      </c>
      <c r="V355" s="48">
        <f>(U355-T355)/U355</f>
        <v>0.12500000000000003</v>
      </c>
      <c r="W355" s="47">
        <f>(ROUNDUP((U355/100),0))*100</f>
        <v>114300</v>
      </c>
      <c r="X355" s="49">
        <f>(T355-O355)/T355</f>
        <v>0.3</v>
      </c>
      <c r="Y355" s="64">
        <v>99050</v>
      </c>
      <c r="Z355" s="65">
        <f>T355-Y355</f>
        <v>950</v>
      </c>
      <c r="AA355" s="66">
        <f>Z355/Y355</f>
        <v>9.5911155981827367E-3</v>
      </c>
    </row>
    <row r="356" spans="1:27" ht="14.4" customHeight="1">
      <c r="A356" s="63">
        <v>352</v>
      </c>
      <c r="B356" s="38"/>
      <c r="C356" s="41"/>
      <c r="D356" s="39"/>
      <c r="E356" s="40" t="s">
        <v>951</v>
      </c>
      <c r="F356" s="41"/>
      <c r="G356" s="42"/>
      <c r="H356" s="42"/>
      <c r="I356" s="42"/>
      <c r="J356" s="43"/>
      <c r="K356" s="44"/>
      <c r="L356" s="41"/>
      <c r="M356" s="45"/>
      <c r="N356" s="51"/>
      <c r="O356" s="80"/>
      <c r="P356" s="31"/>
      <c r="Q356" s="42"/>
      <c r="R356" s="46"/>
      <c r="S356" s="46"/>
      <c r="T356" s="46"/>
      <c r="U356" s="47"/>
      <c r="V356" s="48"/>
      <c r="W356" s="47"/>
      <c r="X356" s="49"/>
      <c r="Y356" s="64"/>
      <c r="Z356" s="65"/>
      <c r="AA356" s="66"/>
    </row>
    <row r="357" spans="1:27" ht="14.4" customHeight="1">
      <c r="A357" s="63">
        <v>353</v>
      </c>
      <c r="B357" s="38"/>
      <c r="C357" s="41" t="s">
        <v>211</v>
      </c>
      <c r="D357" s="39" t="str">
        <f>REPLACE(C357,1,3, )</f>
        <v xml:space="preserve"> 201</v>
      </c>
      <c r="E357" s="40" t="s">
        <v>211</v>
      </c>
      <c r="F357" s="41">
        <f>IF(C357=E357,0,1)</f>
        <v>0</v>
      </c>
      <c r="G357" s="42" t="s">
        <v>20</v>
      </c>
      <c r="H357" s="42"/>
      <c r="I357" s="42" t="s">
        <v>67</v>
      </c>
      <c r="J357" s="43">
        <v>66500</v>
      </c>
      <c r="K357" s="44">
        <f>J357-M357</f>
        <v>9750</v>
      </c>
      <c r="L357" s="41" t="s">
        <v>22</v>
      </c>
      <c r="M357" s="45">
        <f>J357-N357</f>
        <v>56750</v>
      </c>
      <c r="N357" s="51">
        <f>2000+5200+600+200+250+500+1000</f>
        <v>9750</v>
      </c>
      <c r="O357" s="80">
        <f>M357+N357</f>
        <v>66500</v>
      </c>
      <c r="P357" s="31"/>
      <c r="Q357" s="42" t="s">
        <v>92</v>
      </c>
      <c r="R357" s="46"/>
      <c r="S357" s="46">
        <f>R357+O357</f>
        <v>66500</v>
      </c>
      <c r="T357" s="46">
        <f>S357/0.7</f>
        <v>95000</v>
      </c>
      <c r="U357" s="47">
        <f>T357/0.875</f>
        <v>108571.42857142857</v>
      </c>
      <c r="V357" s="48">
        <f>(U357-T357)/U357</f>
        <v>0.12499999999999994</v>
      </c>
      <c r="W357" s="47">
        <f>(ROUNDUP((U357/100),0))*100</f>
        <v>108600</v>
      </c>
      <c r="X357" s="49">
        <f>(T357-O357)/T357</f>
        <v>0.3</v>
      </c>
      <c r="Y357" s="64">
        <v>93013</v>
      </c>
      <c r="Z357" s="65">
        <f>T357-Y357</f>
        <v>1987</v>
      </c>
      <c r="AA357" s="66">
        <f>Z357/Y357</f>
        <v>2.13626052272263E-2</v>
      </c>
    </row>
    <row r="358" spans="1:27" ht="14.4" customHeight="1">
      <c r="A358" s="63">
        <v>354</v>
      </c>
      <c r="B358" s="38"/>
      <c r="C358" s="41" t="s">
        <v>266</v>
      </c>
      <c r="D358" s="39" t="str">
        <f>REPLACE(C358,1,3, )</f>
        <v xml:space="preserve"> 725</v>
      </c>
      <c r="E358" s="40" t="s">
        <v>266</v>
      </c>
      <c r="F358" s="41">
        <f>IF(C358=E358,0,1)</f>
        <v>0</v>
      </c>
      <c r="G358" s="42" t="s">
        <v>37</v>
      </c>
      <c r="H358" s="42"/>
      <c r="I358" s="42" t="s">
        <v>298</v>
      </c>
      <c r="J358" s="43">
        <v>67000</v>
      </c>
      <c r="K358" s="44">
        <f>J358-M358</f>
        <v>9250</v>
      </c>
      <c r="L358" s="41" t="s">
        <v>22</v>
      </c>
      <c r="M358" s="45">
        <f>J358-N358</f>
        <v>57750</v>
      </c>
      <c r="N358" s="45">
        <f>2000+5200+600+200+250+1000</f>
        <v>9250</v>
      </c>
      <c r="O358" s="80">
        <f>M358+N358</f>
        <v>67000</v>
      </c>
      <c r="P358" s="31"/>
      <c r="Q358" s="42" t="s">
        <v>87</v>
      </c>
      <c r="R358" s="57"/>
      <c r="S358" s="57">
        <f>R358+O358</f>
        <v>67000</v>
      </c>
      <c r="T358" s="57">
        <f>S358/0.7</f>
        <v>95714.285714285725</v>
      </c>
      <c r="U358" s="58">
        <f>T358/0.875</f>
        <v>109387.75510204083</v>
      </c>
      <c r="V358" s="59">
        <f>(U358-T358)/U358</f>
        <v>0.125</v>
      </c>
      <c r="W358" s="58">
        <f>(ROUNDUP((U358/100),0))*100</f>
        <v>109400</v>
      </c>
      <c r="X358" s="60">
        <f>(T358-O358)/T358</f>
        <v>0.3000000000000001</v>
      </c>
      <c r="Y358" s="61"/>
      <c r="Z358" s="61"/>
      <c r="AA358" s="62"/>
    </row>
    <row r="359" spans="1:27" ht="14.4" customHeight="1">
      <c r="A359" s="63">
        <v>355</v>
      </c>
      <c r="B359" s="38"/>
      <c r="C359" s="41"/>
      <c r="D359" s="39"/>
      <c r="E359" s="40" t="s">
        <v>957</v>
      </c>
      <c r="F359" s="41"/>
      <c r="G359" s="42"/>
      <c r="H359" s="42"/>
      <c r="I359" s="42"/>
      <c r="J359" s="43"/>
      <c r="K359" s="44"/>
      <c r="L359" s="41"/>
      <c r="M359" s="45"/>
      <c r="N359" s="45"/>
      <c r="O359" s="80"/>
      <c r="P359" s="31"/>
      <c r="Q359" s="42"/>
      <c r="R359" s="57"/>
      <c r="S359" s="57"/>
      <c r="T359" s="57"/>
      <c r="U359" s="58"/>
      <c r="V359" s="59"/>
      <c r="W359" s="58"/>
      <c r="X359" s="60"/>
      <c r="Y359" s="61"/>
      <c r="Z359" s="61"/>
      <c r="AA359" s="62"/>
    </row>
    <row r="360" spans="1:27" ht="14.4" customHeight="1">
      <c r="A360" s="63">
        <v>356</v>
      </c>
      <c r="B360" s="38"/>
      <c r="C360" s="41" t="s">
        <v>267</v>
      </c>
      <c r="D360" s="39" t="str">
        <f>REPLACE(C360,1,3, )</f>
        <v xml:space="preserve"> 187</v>
      </c>
      <c r="E360" s="40" t="s">
        <v>267</v>
      </c>
      <c r="F360" s="41">
        <f>IF(C360=E360,0,1)</f>
        <v>0</v>
      </c>
      <c r="G360" s="42" t="s">
        <v>37</v>
      </c>
      <c r="H360" s="42"/>
      <c r="I360" s="42" t="s">
        <v>299</v>
      </c>
      <c r="J360" s="43">
        <v>72500</v>
      </c>
      <c r="K360" s="44">
        <f>J360-M360</f>
        <v>10050</v>
      </c>
      <c r="L360" s="41" t="s">
        <v>22</v>
      </c>
      <c r="M360" s="45">
        <f>J360-N360</f>
        <v>62450</v>
      </c>
      <c r="N360" s="45">
        <f>2000+5100+600+200+250+1000+900</f>
        <v>10050</v>
      </c>
      <c r="O360" s="80">
        <f>M360+N360</f>
        <v>72500</v>
      </c>
      <c r="P360" s="31"/>
      <c r="Q360" s="42" t="s">
        <v>308</v>
      </c>
      <c r="R360" s="57"/>
      <c r="S360" s="57">
        <f>R360+O360</f>
        <v>72500</v>
      </c>
      <c r="T360" s="57">
        <f>S360/0.7</f>
        <v>103571.42857142858</v>
      </c>
      <c r="U360" s="58">
        <f>T360/0.875</f>
        <v>118367.34693877552</v>
      </c>
      <c r="V360" s="59">
        <f>(U360-T360)/U360</f>
        <v>0.12499999999999999</v>
      </c>
      <c r="W360" s="58">
        <f>(ROUNDUP((U360/100),0))*100</f>
        <v>118400</v>
      </c>
      <c r="X360" s="60">
        <f>(T360-O360)/T360</f>
        <v>0.30000000000000004</v>
      </c>
      <c r="Y360" s="61"/>
      <c r="Z360" s="61"/>
      <c r="AA360" s="62"/>
    </row>
    <row r="361" spans="1:27" ht="14.4" customHeight="1">
      <c r="A361" s="63">
        <v>357</v>
      </c>
      <c r="B361" s="38"/>
      <c r="C361" s="41"/>
      <c r="D361" s="39"/>
      <c r="E361" s="40" t="s">
        <v>962</v>
      </c>
      <c r="F361" s="41"/>
      <c r="G361" s="42"/>
      <c r="H361" s="42"/>
      <c r="I361" s="42"/>
      <c r="J361" s="43"/>
      <c r="K361" s="44"/>
      <c r="L361" s="41"/>
      <c r="M361" s="45"/>
      <c r="N361" s="45"/>
      <c r="O361" s="80"/>
      <c r="P361" s="31"/>
      <c r="Q361" s="42"/>
      <c r="R361" s="57"/>
      <c r="S361" s="57"/>
      <c r="T361" s="57"/>
      <c r="U361" s="58"/>
      <c r="V361" s="59"/>
      <c r="W361" s="58"/>
      <c r="X361" s="60"/>
      <c r="Y361" s="61"/>
      <c r="Z361" s="61"/>
      <c r="AA361" s="62"/>
    </row>
    <row r="362" spans="1:27" ht="14.4" customHeight="1">
      <c r="A362" s="63">
        <v>358</v>
      </c>
      <c r="B362" s="38"/>
      <c r="C362" s="41"/>
      <c r="D362" s="39"/>
      <c r="E362" s="40" t="s">
        <v>964</v>
      </c>
      <c r="F362" s="41"/>
      <c r="G362" s="42"/>
      <c r="H362" s="42"/>
      <c r="I362" s="42"/>
      <c r="J362" s="43"/>
      <c r="K362" s="44"/>
      <c r="L362" s="41"/>
      <c r="M362" s="45"/>
      <c r="N362" s="45"/>
      <c r="O362" s="80"/>
      <c r="P362" s="31"/>
      <c r="Q362" s="42"/>
      <c r="R362" s="57"/>
      <c r="S362" s="57"/>
      <c r="T362" s="57"/>
      <c r="U362" s="58"/>
      <c r="V362" s="59"/>
      <c r="W362" s="58"/>
      <c r="X362" s="60"/>
      <c r="Y362" s="61"/>
      <c r="Z362" s="61"/>
      <c r="AA362" s="62"/>
    </row>
    <row r="363" spans="1:27" ht="14.4" customHeight="1">
      <c r="A363" s="63">
        <v>359</v>
      </c>
      <c r="B363" s="38"/>
      <c r="C363" s="41"/>
      <c r="D363" s="39"/>
      <c r="E363" s="40" t="s">
        <v>967</v>
      </c>
      <c r="F363" s="41"/>
      <c r="G363" s="42"/>
      <c r="H363" s="42"/>
      <c r="I363" s="42"/>
      <c r="J363" s="43"/>
      <c r="K363" s="44"/>
      <c r="L363" s="41"/>
      <c r="M363" s="45"/>
      <c r="N363" s="45"/>
      <c r="O363" s="80"/>
      <c r="P363" s="31"/>
      <c r="Q363" s="42"/>
      <c r="R363" s="57"/>
      <c r="S363" s="57"/>
      <c r="T363" s="57"/>
      <c r="U363" s="58"/>
      <c r="V363" s="59"/>
      <c r="W363" s="58"/>
      <c r="X363" s="60"/>
      <c r="Y363" s="61"/>
      <c r="Z363" s="61"/>
      <c r="AA363" s="62"/>
    </row>
    <row r="364" spans="1:27" ht="14.4" customHeight="1">
      <c r="A364" s="63">
        <v>360</v>
      </c>
      <c r="B364" s="38"/>
      <c r="C364" s="41" t="s">
        <v>117</v>
      </c>
      <c r="D364" s="39" t="str">
        <f>REPLACE(C364,1,3, )</f>
        <v xml:space="preserve"> 828</v>
      </c>
      <c r="E364" s="40" t="s">
        <v>117</v>
      </c>
      <c r="F364" s="41">
        <f>IF(C364=E364,0,1)</f>
        <v>0</v>
      </c>
      <c r="G364" s="42" t="s">
        <v>37</v>
      </c>
      <c r="H364" s="42"/>
      <c r="I364" s="42" t="s">
        <v>40</v>
      </c>
      <c r="J364" s="43">
        <v>69000</v>
      </c>
      <c r="K364" s="44">
        <f>J364-M364</f>
        <v>8900</v>
      </c>
      <c r="L364" s="41" t="s">
        <v>22</v>
      </c>
      <c r="M364" s="45">
        <f>J364-N364</f>
        <v>60100</v>
      </c>
      <c r="N364" s="45">
        <f>2000+4850+600+200+250+1000</f>
        <v>8900</v>
      </c>
      <c r="O364" s="80">
        <f>M364+N364</f>
        <v>69000</v>
      </c>
      <c r="P364" s="32"/>
      <c r="Q364" s="42" t="s">
        <v>76</v>
      </c>
      <c r="R364" s="46"/>
      <c r="S364" s="46">
        <f>R364+O364</f>
        <v>69000</v>
      </c>
      <c r="T364" s="46">
        <f>S364/0.7</f>
        <v>98571.42857142858</v>
      </c>
      <c r="U364" s="47">
        <f>T364/0.875</f>
        <v>112653.06122448981</v>
      </c>
      <c r="V364" s="48">
        <f>(U364-T364)/U364</f>
        <v>0.12500000000000003</v>
      </c>
      <c r="W364" s="47">
        <f>(ROUNDUP((U364/100),0))*100</f>
        <v>112700</v>
      </c>
      <c r="X364" s="49">
        <f>(T364-O364)/T364</f>
        <v>0.30000000000000004</v>
      </c>
      <c r="Y364" s="50"/>
      <c r="Z364" s="50"/>
      <c r="AA364" s="52"/>
    </row>
    <row r="365" spans="1:27" ht="14.4" customHeight="1">
      <c r="A365" s="63">
        <v>361</v>
      </c>
      <c r="B365" s="38"/>
      <c r="C365" s="41"/>
      <c r="D365" s="39"/>
      <c r="E365" s="40" t="s">
        <v>971</v>
      </c>
      <c r="F365" s="41"/>
      <c r="G365" s="42"/>
      <c r="H365" s="42"/>
      <c r="I365" s="42"/>
      <c r="J365" s="43"/>
      <c r="K365" s="44"/>
      <c r="L365" s="41"/>
      <c r="M365" s="45"/>
      <c r="N365" s="45"/>
      <c r="O365" s="80"/>
      <c r="P365" s="32"/>
      <c r="Q365" s="42"/>
      <c r="R365" s="46"/>
      <c r="S365" s="46"/>
      <c r="T365" s="46"/>
      <c r="U365" s="47"/>
      <c r="V365" s="48"/>
      <c r="W365" s="47"/>
      <c r="X365" s="49"/>
      <c r="Y365" s="50"/>
      <c r="Z365" s="50"/>
      <c r="AA365" s="52"/>
    </row>
    <row r="366" spans="1:27" ht="14.4" customHeight="1">
      <c r="A366" s="63">
        <v>362</v>
      </c>
      <c r="B366" s="38"/>
      <c r="C366" s="41" t="s">
        <v>140</v>
      </c>
      <c r="D366" s="39" t="str">
        <f>REPLACE(C366,1,3, )</f>
        <v xml:space="preserve"> 916</v>
      </c>
      <c r="E366" s="40" t="s">
        <v>140</v>
      </c>
      <c r="F366" s="41">
        <f>IF(C366=E366,0,1)</f>
        <v>0</v>
      </c>
      <c r="G366" s="42" t="s">
        <v>20</v>
      </c>
      <c r="H366" s="42"/>
      <c r="I366" s="42" t="s">
        <v>44</v>
      </c>
      <c r="J366" s="43">
        <v>57500</v>
      </c>
      <c r="K366" s="44">
        <f>J366-M366</f>
        <v>7900</v>
      </c>
      <c r="L366" s="41" t="s">
        <v>22</v>
      </c>
      <c r="M366" s="45">
        <f>J366-N366</f>
        <v>49600</v>
      </c>
      <c r="N366" s="45">
        <f>2000+4850+600+200+250</f>
        <v>7900</v>
      </c>
      <c r="O366" s="80">
        <f>M366+N366</f>
        <v>57500</v>
      </c>
      <c r="P366" s="31"/>
      <c r="Q366" s="42" t="s">
        <v>75</v>
      </c>
      <c r="R366" s="46"/>
      <c r="S366" s="46">
        <f>R366+O366</f>
        <v>57500</v>
      </c>
      <c r="T366" s="46">
        <f>S366/0.7</f>
        <v>82142.857142857145</v>
      </c>
      <c r="U366" s="47">
        <f>T366/0.875</f>
        <v>93877.551020408166</v>
      </c>
      <c r="V366" s="48">
        <f>(U366-T366)/U366</f>
        <v>0.125</v>
      </c>
      <c r="W366" s="47">
        <f>(ROUNDUP((U366/100),0))*100</f>
        <v>93900</v>
      </c>
      <c r="X366" s="49">
        <f>(T366-O366)/T366</f>
        <v>0.30000000000000004</v>
      </c>
      <c r="Y366" s="64">
        <v>81025</v>
      </c>
      <c r="Z366" s="65">
        <f>T366-Y366</f>
        <v>1117.8571428571449</v>
      </c>
      <c r="AA366" s="66">
        <f>Z366/Y366</f>
        <v>1.3796447304623819E-2</v>
      </c>
    </row>
    <row r="367" spans="1:27" ht="14.4" customHeight="1">
      <c r="A367" s="63">
        <v>363</v>
      </c>
      <c r="B367" s="38"/>
      <c r="C367" s="41"/>
      <c r="D367" s="39"/>
      <c r="E367" s="40" t="s">
        <v>976</v>
      </c>
      <c r="F367" s="41"/>
      <c r="G367" s="42"/>
      <c r="H367" s="42"/>
      <c r="I367" s="42"/>
      <c r="J367" s="43"/>
      <c r="K367" s="44"/>
      <c r="L367" s="41"/>
      <c r="M367" s="45"/>
      <c r="N367" s="45"/>
      <c r="O367" s="80"/>
      <c r="P367" s="31"/>
      <c r="Q367" s="42"/>
      <c r="R367" s="46"/>
      <c r="S367" s="46"/>
      <c r="T367" s="46"/>
      <c r="U367" s="47"/>
      <c r="V367" s="48"/>
      <c r="W367" s="47"/>
      <c r="X367" s="49"/>
      <c r="Y367" s="64"/>
      <c r="Z367" s="65"/>
      <c r="AA367" s="66"/>
    </row>
    <row r="368" spans="1:27" ht="14.4" customHeight="1">
      <c r="A368" s="63">
        <v>364</v>
      </c>
      <c r="B368" s="38"/>
      <c r="C368" s="41"/>
      <c r="D368" s="39"/>
      <c r="E368" s="40" t="s">
        <v>978</v>
      </c>
      <c r="F368" s="41"/>
      <c r="G368" s="42"/>
      <c r="H368" s="42"/>
      <c r="I368" s="42"/>
      <c r="J368" s="43"/>
      <c r="K368" s="44"/>
      <c r="L368" s="41"/>
      <c r="M368" s="45"/>
      <c r="N368" s="45"/>
      <c r="O368" s="80"/>
      <c r="P368" s="31"/>
      <c r="Q368" s="42"/>
      <c r="R368" s="46"/>
      <c r="S368" s="46"/>
      <c r="T368" s="46"/>
      <c r="U368" s="47"/>
      <c r="V368" s="48"/>
      <c r="W368" s="47"/>
      <c r="X368" s="49"/>
      <c r="Y368" s="64"/>
      <c r="Z368" s="65"/>
      <c r="AA368" s="66"/>
    </row>
    <row r="369" spans="1:27" ht="14.4" customHeight="1">
      <c r="A369" s="63">
        <v>365</v>
      </c>
      <c r="B369" s="38"/>
      <c r="C369" s="41" t="s">
        <v>204</v>
      </c>
      <c r="D369" s="39" t="str">
        <f>REPLACE(C369,1,3, )</f>
        <v xml:space="preserve"> 940</v>
      </c>
      <c r="E369" s="40" t="s">
        <v>204</v>
      </c>
      <c r="F369" s="41">
        <f>IF(C369=E369,0,1)</f>
        <v>0</v>
      </c>
      <c r="G369" s="42" t="s">
        <v>37</v>
      </c>
      <c r="H369" s="42"/>
      <c r="I369" s="42" t="s">
        <v>41</v>
      </c>
      <c r="J369" s="43">
        <v>57000</v>
      </c>
      <c r="K369" s="44">
        <f>J369-M369</f>
        <v>7900</v>
      </c>
      <c r="L369" s="41" t="s">
        <v>22</v>
      </c>
      <c r="M369" s="45">
        <f>J369-N369</f>
        <v>49100</v>
      </c>
      <c r="N369" s="45">
        <f>2000+4850+600+200+250</f>
        <v>7900</v>
      </c>
      <c r="O369" s="80">
        <f>M369+N369</f>
        <v>57000</v>
      </c>
      <c r="P369" s="31"/>
      <c r="Q369" s="42" t="s">
        <v>75</v>
      </c>
      <c r="R369" s="46"/>
      <c r="S369" s="46">
        <f>R369+O369</f>
        <v>57000</v>
      </c>
      <c r="T369" s="46">
        <f>S369/0.7</f>
        <v>81428.571428571435</v>
      </c>
      <c r="U369" s="47">
        <f>T369/0.875</f>
        <v>93061.224489795932</v>
      </c>
      <c r="V369" s="48">
        <f>(U369-T369)/U369</f>
        <v>0.12500000000000006</v>
      </c>
      <c r="W369" s="47">
        <f>(ROUNDUP((U369/100),0))*100</f>
        <v>93100</v>
      </c>
      <c r="X369" s="49">
        <f>(T369-O369)/T369</f>
        <v>0.30000000000000004</v>
      </c>
      <c r="Y369" s="50"/>
      <c r="Z369" s="50"/>
      <c r="AA369" s="52"/>
    </row>
    <row r="370" spans="1:27" ht="14.4" customHeight="1">
      <c r="A370" s="63">
        <v>366</v>
      </c>
      <c r="B370" s="38"/>
      <c r="C370" s="41"/>
      <c r="D370" s="39"/>
      <c r="E370" s="40" t="s">
        <v>983</v>
      </c>
      <c r="F370" s="41"/>
      <c r="G370" s="42"/>
      <c r="H370" s="42"/>
      <c r="I370" s="42"/>
      <c r="J370" s="43"/>
      <c r="K370" s="44"/>
      <c r="L370" s="41"/>
      <c r="M370" s="45"/>
      <c r="N370" s="45"/>
      <c r="O370" s="80"/>
      <c r="P370" s="31"/>
      <c r="Q370" s="42"/>
      <c r="R370" s="46"/>
      <c r="S370" s="46"/>
      <c r="T370" s="46"/>
      <c r="U370" s="47"/>
      <c r="V370" s="48"/>
      <c r="W370" s="47"/>
      <c r="X370" s="49"/>
      <c r="Y370" s="50"/>
      <c r="Z370" s="50"/>
      <c r="AA370" s="52"/>
    </row>
    <row r="371" spans="1:27" ht="14.4" customHeight="1">
      <c r="A371" s="63">
        <v>367</v>
      </c>
      <c r="B371" s="38"/>
      <c r="C371" s="41" t="s">
        <v>283</v>
      </c>
      <c r="D371" s="39" t="str">
        <f>REPLACE(C371,1,3, )</f>
        <v xml:space="preserve"> 301</v>
      </c>
      <c r="E371" s="40" t="s">
        <v>283</v>
      </c>
      <c r="F371" s="41">
        <f>IF(C371=E371,0,1)</f>
        <v>0</v>
      </c>
      <c r="G371" s="42" t="s">
        <v>37</v>
      </c>
      <c r="H371" s="42"/>
      <c r="I371" s="42" t="s">
        <v>305</v>
      </c>
      <c r="J371" s="43">
        <v>57000</v>
      </c>
      <c r="K371" s="44">
        <f>J371-M371</f>
        <v>8150</v>
      </c>
      <c r="L371" s="41" t="s">
        <v>22</v>
      </c>
      <c r="M371" s="45">
        <f>J371-N371</f>
        <v>48850</v>
      </c>
      <c r="N371" s="45">
        <f>2000+5100+600+200+250</f>
        <v>8150</v>
      </c>
      <c r="O371" s="80">
        <f>M371+N371</f>
        <v>57000</v>
      </c>
      <c r="P371" s="31"/>
      <c r="Q371" s="42" t="s">
        <v>72</v>
      </c>
      <c r="R371" s="57"/>
      <c r="S371" s="57">
        <f>R371+O371</f>
        <v>57000</v>
      </c>
      <c r="T371" s="57">
        <f>S371/0.7</f>
        <v>81428.571428571435</v>
      </c>
      <c r="U371" s="58">
        <f>T371/0.875</f>
        <v>93061.224489795932</v>
      </c>
      <c r="V371" s="59">
        <f>(U371-T371)/U371</f>
        <v>0.12500000000000006</v>
      </c>
      <c r="W371" s="58">
        <f>(ROUNDUP((U371/100),0))*100</f>
        <v>93100</v>
      </c>
      <c r="X371" s="60">
        <f>(T371-O371)/T371</f>
        <v>0.30000000000000004</v>
      </c>
      <c r="Y371" s="61"/>
      <c r="Z371" s="61"/>
      <c r="AA371" s="62"/>
    </row>
    <row r="372" spans="1:27" ht="14.4" customHeight="1">
      <c r="A372" s="63">
        <v>368</v>
      </c>
      <c r="B372" s="38"/>
      <c r="C372" s="41"/>
      <c r="D372" s="39"/>
      <c r="E372" s="40" t="s">
        <v>986</v>
      </c>
      <c r="F372" s="41"/>
      <c r="G372" s="42"/>
      <c r="H372" s="42"/>
      <c r="I372" s="42"/>
      <c r="J372" s="43"/>
      <c r="K372" s="44"/>
      <c r="L372" s="41"/>
      <c r="M372" s="45"/>
      <c r="N372" s="45"/>
      <c r="O372" s="80"/>
      <c r="P372" s="31"/>
      <c r="Q372" s="42"/>
      <c r="R372" s="57"/>
      <c r="S372" s="57"/>
      <c r="T372" s="57"/>
      <c r="U372" s="58"/>
      <c r="V372" s="59"/>
      <c r="W372" s="58"/>
      <c r="X372" s="60"/>
      <c r="Y372" s="61"/>
      <c r="Z372" s="61"/>
      <c r="AA372" s="62"/>
    </row>
    <row r="373" spans="1:27" ht="14.4" customHeight="1">
      <c r="A373" s="63">
        <v>369</v>
      </c>
      <c r="B373" s="38"/>
      <c r="C373" s="41"/>
      <c r="D373" s="39"/>
      <c r="E373" s="40" t="s">
        <v>989</v>
      </c>
      <c r="F373" s="41"/>
      <c r="G373" s="42"/>
      <c r="H373" s="42"/>
      <c r="I373" s="42"/>
      <c r="J373" s="43"/>
      <c r="K373" s="44"/>
      <c r="L373" s="41"/>
      <c r="M373" s="45"/>
      <c r="N373" s="45"/>
      <c r="O373" s="80"/>
      <c r="P373" s="31"/>
      <c r="Q373" s="42"/>
      <c r="R373" s="57"/>
      <c r="S373" s="57"/>
      <c r="T373" s="57"/>
      <c r="U373" s="58"/>
      <c r="V373" s="59"/>
      <c r="W373" s="58"/>
      <c r="X373" s="60"/>
      <c r="Y373" s="61"/>
      <c r="Z373" s="61"/>
      <c r="AA373" s="62"/>
    </row>
    <row r="374" spans="1:27" ht="14.4" customHeight="1">
      <c r="A374" s="63">
        <v>370</v>
      </c>
      <c r="B374" s="38"/>
      <c r="C374" s="41" t="s">
        <v>183</v>
      </c>
      <c r="D374" s="39" t="str">
        <f>REPLACE(C374,1,3, )</f>
        <v xml:space="preserve"> 503</v>
      </c>
      <c r="E374" s="40" t="s">
        <v>183</v>
      </c>
      <c r="F374" s="41">
        <f>IF(C374=E374,0,1)</f>
        <v>0</v>
      </c>
      <c r="G374" s="42" t="s">
        <v>37</v>
      </c>
      <c r="H374" s="42"/>
      <c r="I374" s="42" t="s">
        <v>51</v>
      </c>
      <c r="J374" s="43">
        <v>57000</v>
      </c>
      <c r="K374" s="44">
        <f>J374-M374</f>
        <v>7900</v>
      </c>
      <c r="L374" s="41" t="s">
        <v>22</v>
      </c>
      <c r="M374" s="45">
        <f>J374-N374</f>
        <v>49100</v>
      </c>
      <c r="N374" s="45">
        <f>2000+4850+600+200+250</f>
        <v>7900</v>
      </c>
      <c r="O374" s="80">
        <f>M374+N374</f>
        <v>57000</v>
      </c>
      <c r="P374" s="31"/>
      <c r="Q374" s="42" t="s">
        <v>75</v>
      </c>
      <c r="R374" s="46"/>
      <c r="S374" s="46">
        <f>R374+O374</f>
        <v>57000</v>
      </c>
      <c r="T374" s="46">
        <f>S374/0.7</f>
        <v>81428.571428571435</v>
      </c>
      <c r="U374" s="47">
        <f>T374/0.875</f>
        <v>93061.224489795932</v>
      </c>
      <c r="V374" s="48">
        <f>(U374-T374)/U374</f>
        <v>0.12500000000000006</v>
      </c>
      <c r="W374" s="47">
        <f>(ROUNDUP((U374/100),0))*100</f>
        <v>93100</v>
      </c>
      <c r="X374" s="49">
        <f>(T374-O374)/T374</f>
        <v>0.30000000000000004</v>
      </c>
      <c r="Y374" s="50"/>
      <c r="Z374" s="50"/>
      <c r="AA374" s="52"/>
    </row>
    <row r="375" spans="1:27" ht="14.4" customHeight="1">
      <c r="A375" s="63">
        <v>371</v>
      </c>
      <c r="B375" s="38"/>
      <c r="C375" s="41"/>
      <c r="D375" s="39"/>
      <c r="E375" s="40" t="s">
        <v>993</v>
      </c>
      <c r="F375" s="41"/>
      <c r="G375" s="42"/>
      <c r="H375" s="42"/>
      <c r="I375" s="42"/>
      <c r="J375" s="43"/>
      <c r="K375" s="44"/>
      <c r="L375" s="41"/>
      <c r="M375" s="45"/>
      <c r="N375" s="45"/>
      <c r="O375" s="80"/>
      <c r="P375" s="31"/>
      <c r="Q375" s="42"/>
      <c r="R375" s="46"/>
      <c r="S375" s="46"/>
      <c r="T375" s="46"/>
      <c r="U375" s="47"/>
      <c r="V375" s="48"/>
      <c r="W375" s="47"/>
      <c r="X375" s="49"/>
      <c r="Y375" s="50"/>
      <c r="Z375" s="50"/>
      <c r="AA375" s="52"/>
    </row>
    <row r="376" spans="1:27" ht="14.4" customHeight="1">
      <c r="A376" s="63">
        <v>372</v>
      </c>
      <c r="B376" s="38"/>
      <c r="C376" s="41"/>
      <c r="D376" s="39"/>
      <c r="E376" s="40" t="s">
        <v>995</v>
      </c>
      <c r="F376" s="41"/>
      <c r="G376" s="42"/>
      <c r="H376" s="42"/>
      <c r="I376" s="42"/>
      <c r="J376" s="43"/>
      <c r="K376" s="44"/>
      <c r="L376" s="41"/>
      <c r="M376" s="45"/>
      <c r="N376" s="45"/>
      <c r="O376" s="80"/>
      <c r="P376" s="31"/>
      <c r="Q376" s="42"/>
      <c r="R376" s="46"/>
      <c r="S376" s="46"/>
      <c r="T376" s="46"/>
      <c r="U376" s="47"/>
      <c r="V376" s="48"/>
      <c r="W376" s="47"/>
      <c r="X376" s="49"/>
      <c r="Y376" s="50"/>
      <c r="Z376" s="50"/>
      <c r="AA376" s="52"/>
    </row>
    <row r="377" spans="1:27" ht="14.4" customHeight="1">
      <c r="A377" s="63">
        <v>373</v>
      </c>
      <c r="B377" s="38"/>
      <c r="C377" s="41"/>
      <c r="D377" s="39"/>
      <c r="E377" s="40" t="s">
        <v>997</v>
      </c>
      <c r="F377" s="41"/>
      <c r="G377" s="42"/>
      <c r="H377" s="42"/>
      <c r="I377" s="42"/>
      <c r="J377" s="43"/>
      <c r="K377" s="44"/>
      <c r="L377" s="41"/>
      <c r="M377" s="45"/>
      <c r="N377" s="45"/>
      <c r="O377" s="80"/>
      <c r="P377" s="31"/>
      <c r="Q377" s="42"/>
      <c r="R377" s="46"/>
      <c r="S377" s="46"/>
      <c r="T377" s="46"/>
      <c r="U377" s="47"/>
      <c r="V377" s="48"/>
      <c r="W377" s="47"/>
      <c r="X377" s="49"/>
      <c r="Y377" s="50"/>
      <c r="Z377" s="50"/>
      <c r="AA377" s="52"/>
    </row>
    <row r="378" spans="1:27" ht="14.4" customHeight="1">
      <c r="A378" s="63">
        <v>374</v>
      </c>
      <c r="B378" s="38"/>
      <c r="C378" s="41" t="s">
        <v>170</v>
      </c>
      <c r="D378" s="39" t="str">
        <f>REPLACE(C378,1,3, )</f>
        <v xml:space="preserve"> 238</v>
      </c>
      <c r="E378" s="40" t="s">
        <v>170</v>
      </c>
      <c r="F378" s="41">
        <f>IF(C378=E378,0,1)</f>
        <v>0</v>
      </c>
      <c r="G378" s="42" t="s">
        <v>37</v>
      </c>
      <c r="H378" s="42"/>
      <c r="I378" s="42" t="s">
        <v>43</v>
      </c>
      <c r="J378" s="43">
        <v>55000</v>
      </c>
      <c r="K378" s="44">
        <f>J378-M378</f>
        <v>9050</v>
      </c>
      <c r="L378" s="41" t="s">
        <v>22</v>
      </c>
      <c r="M378" s="45">
        <f>J378-N378</f>
        <v>45950</v>
      </c>
      <c r="N378" s="45">
        <f>2000+5500+600+200+250+500</f>
        <v>9050</v>
      </c>
      <c r="O378" s="80">
        <f>M378+N378</f>
        <v>55000</v>
      </c>
      <c r="P378" s="31"/>
      <c r="Q378" s="42" t="s">
        <v>80</v>
      </c>
      <c r="R378" s="46"/>
      <c r="S378" s="46">
        <f>R378+O378</f>
        <v>55000</v>
      </c>
      <c r="T378" s="46">
        <f>S378/0.7</f>
        <v>78571.42857142858</v>
      </c>
      <c r="U378" s="47">
        <f>T378/0.875</f>
        <v>89795.918367346952</v>
      </c>
      <c r="V378" s="48">
        <f>(U378-T378)/U378</f>
        <v>0.12500000000000003</v>
      </c>
      <c r="W378" s="47">
        <f>(ROUNDUP((U378/100),0))*100</f>
        <v>89800</v>
      </c>
      <c r="X378" s="72">
        <f>(T378-O378)/T378</f>
        <v>0.3000000000000001</v>
      </c>
      <c r="Y378" s="50"/>
      <c r="Z378" s="50"/>
      <c r="AA378" s="52"/>
    </row>
    <row r="379" spans="1:27" ht="14.4" customHeight="1">
      <c r="A379" s="63">
        <v>375</v>
      </c>
      <c r="B379" s="38"/>
      <c r="C379" s="41"/>
      <c r="D379" s="39"/>
      <c r="E379" s="40" t="s">
        <v>1000</v>
      </c>
      <c r="F379" s="41"/>
      <c r="G379" s="42"/>
      <c r="H379" s="42"/>
      <c r="I379" s="42"/>
      <c r="J379" s="43"/>
      <c r="K379" s="44"/>
      <c r="L379" s="41"/>
      <c r="M379" s="45"/>
      <c r="N379" s="45"/>
      <c r="O379" s="80"/>
      <c r="P379" s="31"/>
      <c r="Q379" s="42"/>
      <c r="R379" s="46"/>
      <c r="S379" s="46"/>
      <c r="T379" s="46"/>
      <c r="U379" s="47"/>
      <c r="V379" s="48"/>
      <c r="W379" s="47"/>
      <c r="X379" s="72"/>
      <c r="Y379" s="50"/>
      <c r="Z379" s="50"/>
      <c r="AA379" s="52"/>
    </row>
    <row r="380" spans="1:27" ht="14.4" customHeight="1">
      <c r="A380" s="63">
        <v>376</v>
      </c>
      <c r="B380" s="38"/>
      <c r="C380" s="41" t="s">
        <v>134</v>
      </c>
      <c r="D380" s="39" t="str">
        <f>REPLACE(C380,1,3, )</f>
        <v xml:space="preserve"> 862</v>
      </c>
      <c r="E380" s="40" t="s">
        <v>134</v>
      </c>
      <c r="F380" s="41">
        <f>IF(C380=E380,0,1)</f>
        <v>0</v>
      </c>
      <c r="G380" s="42" t="s">
        <v>37</v>
      </c>
      <c r="H380" s="42"/>
      <c r="I380" s="42" t="s">
        <v>43</v>
      </c>
      <c r="J380" s="43">
        <v>53500</v>
      </c>
      <c r="K380" s="44">
        <f>J380-M380</f>
        <v>9050</v>
      </c>
      <c r="L380" s="41" t="s">
        <v>22</v>
      </c>
      <c r="M380" s="45">
        <f>J380-N380</f>
        <v>44450</v>
      </c>
      <c r="N380" s="45">
        <f>2000+5500+600+200+250+500</f>
        <v>9050</v>
      </c>
      <c r="O380" s="80">
        <f>M380+N380</f>
        <v>53500</v>
      </c>
      <c r="P380" s="31"/>
      <c r="Q380" s="42" t="s">
        <v>80</v>
      </c>
      <c r="R380" s="46"/>
      <c r="S380" s="46">
        <f>R380+O380</f>
        <v>53500</v>
      </c>
      <c r="T380" s="46">
        <f>S380/0.7</f>
        <v>76428.571428571435</v>
      </c>
      <c r="U380" s="47">
        <f>T380/0.875</f>
        <v>87346.938775510207</v>
      </c>
      <c r="V380" s="48">
        <f>(U380-T380)/U380</f>
        <v>0.12499999999999996</v>
      </c>
      <c r="W380" s="47">
        <f>(ROUNDUP((U380/100),0))*100</f>
        <v>87400</v>
      </c>
      <c r="X380" s="49">
        <f>(T380-O380)/T380</f>
        <v>0.30000000000000004</v>
      </c>
      <c r="Y380" s="50"/>
      <c r="Z380" s="50"/>
      <c r="AA380" s="50"/>
    </row>
    <row r="381" spans="1:27" ht="14.4" customHeight="1">
      <c r="A381" s="63">
        <v>377</v>
      </c>
      <c r="B381" s="38"/>
      <c r="C381" s="41" t="s">
        <v>219</v>
      </c>
      <c r="D381" s="39" t="str">
        <f>REPLACE(C381,1,3, )</f>
        <v xml:space="preserve"> 475</v>
      </c>
      <c r="E381" s="40" t="s">
        <v>219</v>
      </c>
      <c r="F381" s="41">
        <f>IF(C381=E381,0,1)</f>
        <v>0</v>
      </c>
      <c r="G381" s="42" t="s">
        <v>20</v>
      </c>
      <c r="H381" s="42"/>
      <c r="I381" s="42" t="s">
        <v>70</v>
      </c>
      <c r="J381" s="43">
        <v>47500</v>
      </c>
      <c r="K381" s="44">
        <f>J381-M381</f>
        <v>7900</v>
      </c>
      <c r="L381" s="41" t="s">
        <v>22</v>
      </c>
      <c r="M381" s="45">
        <f>J381-N381</f>
        <v>39600</v>
      </c>
      <c r="N381" s="51">
        <f>4850+600+200+250+2000</f>
        <v>7900</v>
      </c>
      <c r="O381" s="80">
        <f>M381+N381</f>
        <v>47500</v>
      </c>
      <c r="P381" s="31"/>
      <c r="Q381" s="42" t="s">
        <v>93</v>
      </c>
      <c r="R381" s="46"/>
      <c r="S381" s="46">
        <f>R381+O381</f>
        <v>47500</v>
      </c>
      <c r="T381" s="46">
        <f>S381/0.7</f>
        <v>67857.142857142855</v>
      </c>
      <c r="U381" s="47">
        <f>T381/0.875</f>
        <v>77551.020408163269</v>
      </c>
      <c r="V381" s="48">
        <f>(U381-T381)/U381</f>
        <v>0.12500000000000008</v>
      </c>
      <c r="W381" s="47">
        <f>(ROUNDUP((U381/100),0))*100</f>
        <v>77600</v>
      </c>
      <c r="X381" s="49">
        <f>(T381-O381)/T381</f>
        <v>0.3</v>
      </c>
      <c r="Y381" s="64">
        <v>68075</v>
      </c>
      <c r="Z381" s="65">
        <f>T381-Y381</f>
        <v>-217.85714285714494</v>
      </c>
      <c r="AA381" s="66">
        <f>Z381/Y381</f>
        <v>-3.200251823094307E-3</v>
      </c>
    </row>
    <row r="382" spans="1:27" ht="14.4" customHeight="1">
      <c r="A382" s="63">
        <v>378</v>
      </c>
      <c r="B382" s="38"/>
      <c r="C382" s="41"/>
      <c r="D382" s="39"/>
      <c r="E382" s="40" t="s">
        <v>388</v>
      </c>
      <c r="F382" s="41"/>
      <c r="G382" s="42"/>
      <c r="H382" s="42"/>
      <c r="I382" s="42"/>
      <c r="J382" s="43"/>
      <c r="K382" s="44"/>
      <c r="L382" s="41"/>
      <c r="M382" s="45"/>
      <c r="N382" s="51"/>
      <c r="O382" s="80"/>
      <c r="P382" s="31"/>
      <c r="Q382" s="42"/>
      <c r="R382" s="46"/>
      <c r="S382" s="46"/>
      <c r="T382" s="46"/>
      <c r="U382" s="47"/>
      <c r="V382" s="48"/>
      <c r="W382" s="47"/>
      <c r="X382" s="49"/>
      <c r="Y382" s="64"/>
      <c r="Z382" s="65"/>
      <c r="AA382" s="66"/>
    </row>
    <row r="383" spans="1:27" ht="14.4" customHeight="1">
      <c r="A383" s="63">
        <v>379</v>
      </c>
      <c r="B383" s="38"/>
      <c r="C383" s="41"/>
      <c r="D383" s="39"/>
      <c r="E383" s="40" t="s">
        <v>1004</v>
      </c>
      <c r="F383" s="41"/>
      <c r="G383" s="42"/>
      <c r="H383" s="42"/>
      <c r="I383" s="42"/>
      <c r="J383" s="43"/>
      <c r="K383" s="44"/>
      <c r="L383" s="41"/>
      <c r="M383" s="45"/>
      <c r="N383" s="51"/>
      <c r="O383" s="80"/>
      <c r="P383" s="31"/>
      <c r="Q383" s="42"/>
      <c r="R383" s="46"/>
      <c r="S383" s="46"/>
      <c r="T383" s="46"/>
      <c r="U383" s="47"/>
      <c r="V383" s="48"/>
      <c r="W383" s="47"/>
      <c r="X383" s="49"/>
      <c r="Y383" s="64"/>
      <c r="Z383" s="65"/>
      <c r="AA383" s="66"/>
    </row>
    <row r="384" spans="1:27" ht="14.4" customHeight="1">
      <c r="A384" s="63">
        <v>380</v>
      </c>
      <c r="B384" s="38"/>
      <c r="C384" s="41"/>
      <c r="D384" s="39"/>
      <c r="E384" s="40" t="s">
        <v>1006</v>
      </c>
      <c r="F384" s="41"/>
      <c r="G384" s="42"/>
      <c r="H384" s="42"/>
      <c r="I384" s="42"/>
      <c r="J384" s="43"/>
      <c r="K384" s="44"/>
      <c r="L384" s="41"/>
      <c r="M384" s="45"/>
      <c r="N384" s="51"/>
      <c r="O384" s="80"/>
      <c r="P384" s="31"/>
      <c r="Q384" s="42"/>
      <c r="R384" s="46"/>
      <c r="S384" s="46"/>
      <c r="T384" s="46"/>
      <c r="U384" s="47"/>
      <c r="V384" s="48"/>
      <c r="W384" s="47"/>
      <c r="X384" s="49"/>
      <c r="Y384" s="64"/>
      <c r="Z384" s="65"/>
      <c r="AA384" s="66"/>
    </row>
    <row r="385" spans="1:27" ht="14.4" customHeight="1">
      <c r="A385" s="63">
        <v>381</v>
      </c>
      <c r="B385" s="38"/>
      <c r="C385" s="41"/>
      <c r="D385" s="39"/>
      <c r="E385" s="40" t="s">
        <v>1009</v>
      </c>
      <c r="F385" s="41"/>
      <c r="G385" s="42"/>
      <c r="H385" s="42"/>
      <c r="I385" s="42"/>
      <c r="J385" s="43"/>
      <c r="K385" s="44"/>
      <c r="L385" s="41"/>
      <c r="M385" s="45"/>
      <c r="N385" s="51"/>
      <c r="O385" s="80"/>
      <c r="P385" s="31"/>
      <c r="Q385" s="42"/>
      <c r="R385" s="46"/>
      <c r="S385" s="46"/>
      <c r="T385" s="46"/>
      <c r="U385" s="47"/>
      <c r="V385" s="48"/>
      <c r="W385" s="47"/>
      <c r="X385" s="49"/>
      <c r="Y385" s="64"/>
      <c r="Z385" s="65"/>
      <c r="AA385" s="66"/>
    </row>
    <row r="386" spans="1:27" ht="14.4" customHeight="1">
      <c r="A386" s="63">
        <v>382</v>
      </c>
      <c r="B386" s="38"/>
      <c r="C386" s="41" t="s">
        <v>220</v>
      </c>
      <c r="D386" s="39" t="str">
        <f>REPLACE(C386,1,3, )</f>
        <v xml:space="preserve"> 291</v>
      </c>
      <c r="E386" s="40" t="s">
        <v>220</v>
      </c>
      <c r="F386" s="41">
        <f>IF(C386=E386,0,1)</f>
        <v>0</v>
      </c>
      <c r="G386" s="42" t="s">
        <v>37</v>
      </c>
      <c r="H386" s="42"/>
      <c r="I386" s="42" t="s">
        <v>70</v>
      </c>
      <c r="J386" s="43">
        <v>92500</v>
      </c>
      <c r="K386" s="44">
        <f>J386-M386</f>
        <v>8250</v>
      </c>
      <c r="L386" s="41" t="s">
        <v>22</v>
      </c>
      <c r="M386" s="45">
        <f>J386-N386</f>
        <v>84250</v>
      </c>
      <c r="N386" s="51">
        <f>2000+5200+600+200+250</f>
        <v>8250</v>
      </c>
      <c r="O386" s="80">
        <f>M386+N386</f>
        <v>92500</v>
      </c>
      <c r="P386" s="31"/>
      <c r="Q386" s="42" t="s">
        <v>74</v>
      </c>
      <c r="R386" s="46"/>
      <c r="S386" s="46">
        <f>R386+O386</f>
        <v>92500</v>
      </c>
      <c r="T386" s="46">
        <f>S386/0.7</f>
        <v>132142.85714285716</v>
      </c>
      <c r="U386" s="47">
        <f>T386/0.875</f>
        <v>151020.40816326533</v>
      </c>
      <c r="V386" s="48">
        <f>(U386-T386)/U386</f>
        <v>0.125</v>
      </c>
      <c r="W386" s="47">
        <f>(ROUNDUP((U386/100),0))*100</f>
        <v>151100</v>
      </c>
      <c r="X386" s="49">
        <f>(T386-O386)/T386</f>
        <v>0.3000000000000001</v>
      </c>
      <c r="Y386" s="50"/>
      <c r="Z386" s="50"/>
      <c r="AA386" s="52"/>
    </row>
    <row r="387" spans="1:27" ht="14.4" customHeight="1">
      <c r="A387" s="63">
        <v>383</v>
      </c>
      <c r="B387" s="38"/>
      <c r="C387" s="41"/>
      <c r="D387" s="39"/>
      <c r="E387" s="40" t="s">
        <v>1014</v>
      </c>
      <c r="F387" s="41"/>
      <c r="G387" s="42"/>
      <c r="H387" s="42"/>
      <c r="I387" s="42"/>
      <c r="J387" s="43"/>
      <c r="K387" s="44"/>
      <c r="L387" s="41"/>
      <c r="M387" s="45"/>
      <c r="N387" s="51"/>
      <c r="O387" s="80"/>
      <c r="P387" s="31"/>
      <c r="Q387" s="42"/>
      <c r="R387" s="46"/>
      <c r="S387" s="46"/>
      <c r="T387" s="46"/>
      <c r="U387" s="47"/>
      <c r="V387" s="48"/>
      <c r="W387" s="47"/>
      <c r="X387" s="49"/>
      <c r="Y387" s="50"/>
      <c r="Z387" s="50"/>
      <c r="AA387" s="52"/>
    </row>
    <row r="388" spans="1:27" ht="14.4" customHeight="1">
      <c r="A388" s="63">
        <v>384</v>
      </c>
      <c r="B388" s="38"/>
      <c r="C388" s="41"/>
      <c r="D388" s="39"/>
      <c r="E388" s="40" t="s">
        <v>1017</v>
      </c>
      <c r="F388" s="41"/>
      <c r="G388" s="42"/>
      <c r="H388" s="42"/>
      <c r="I388" s="42"/>
      <c r="J388" s="43"/>
      <c r="K388" s="44"/>
      <c r="L388" s="41"/>
      <c r="M388" s="45"/>
      <c r="N388" s="51"/>
      <c r="O388" s="80"/>
      <c r="P388" s="31"/>
      <c r="Q388" s="42"/>
      <c r="R388" s="46"/>
      <c r="S388" s="46"/>
      <c r="T388" s="46"/>
      <c r="U388" s="47"/>
      <c r="V388" s="48"/>
      <c r="W388" s="47"/>
      <c r="X388" s="49"/>
      <c r="Y388" s="50"/>
      <c r="Z388" s="50"/>
      <c r="AA388" s="52"/>
    </row>
    <row r="389" spans="1:27" ht="14.4" customHeight="1">
      <c r="A389" s="63">
        <v>385</v>
      </c>
      <c r="B389" s="38"/>
      <c r="C389" s="41" t="s">
        <v>135</v>
      </c>
      <c r="D389" s="39" t="str">
        <f>REPLACE(C389,1,3, )</f>
        <v xml:space="preserve"> 615</v>
      </c>
      <c r="E389" s="40" t="s">
        <v>135</v>
      </c>
      <c r="F389" s="41">
        <f>IF(C389=E389,0,1)</f>
        <v>0</v>
      </c>
      <c r="G389" s="42" t="s">
        <v>20</v>
      </c>
      <c r="H389" s="42"/>
      <c r="I389" s="42" t="s">
        <v>44</v>
      </c>
      <c r="J389" s="43">
        <v>52500</v>
      </c>
      <c r="K389" s="44">
        <f>J389-M389</f>
        <v>7900</v>
      </c>
      <c r="L389" s="41" t="s">
        <v>22</v>
      </c>
      <c r="M389" s="45">
        <f>J389-N389</f>
        <v>44600</v>
      </c>
      <c r="N389" s="45">
        <f>2000+4850+600+200+250</f>
        <v>7900</v>
      </c>
      <c r="O389" s="80">
        <f>M389+N389</f>
        <v>52500</v>
      </c>
      <c r="P389" s="31"/>
      <c r="Q389" s="42" t="s">
        <v>75</v>
      </c>
      <c r="R389" s="46"/>
      <c r="S389" s="46">
        <f>R389+O389</f>
        <v>52500</v>
      </c>
      <c r="T389" s="46">
        <f>S389/0.7</f>
        <v>75000</v>
      </c>
      <c r="U389" s="47">
        <f>T389/0.875</f>
        <v>85714.28571428571</v>
      </c>
      <c r="V389" s="48">
        <f>(U389-T389)/U389</f>
        <v>0.12499999999999996</v>
      </c>
      <c r="W389" s="47">
        <f>(ROUNDUP((U389/100),0))*100</f>
        <v>85800</v>
      </c>
      <c r="X389" s="49">
        <f>(T389-O389)/T389</f>
        <v>0.3</v>
      </c>
      <c r="Y389" s="64">
        <v>72975</v>
      </c>
      <c r="Z389" s="65">
        <f>T389-Y389</f>
        <v>2025</v>
      </c>
      <c r="AA389" s="66">
        <f>Z389/Y389</f>
        <v>2.7749229188078109E-2</v>
      </c>
    </row>
    <row r="390" spans="1:27" ht="14.4" customHeight="1">
      <c r="A390" s="63">
        <v>386</v>
      </c>
      <c r="B390" s="38"/>
      <c r="C390" s="41" t="s">
        <v>269</v>
      </c>
      <c r="D390" s="39" t="str">
        <f>REPLACE(C390,1,3, )</f>
        <v xml:space="preserve"> 686</v>
      </c>
      <c r="E390" s="40" t="s">
        <v>269</v>
      </c>
      <c r="F390" s="41">
        <f>IF(C390=E390,0,1)</f>
        <v>0</v>
      </c>
      <c r="G390" s="42" t="s">
        <v>37</v>
      </c>
      <c r="H390" s="42"/>
      <c r="I390" s="42" t="s">
        <v>299</v>
      </c>
      <c r="J390" s="43">
        <v>72500</v>
      </c>
      <c r="K390" s="44">
        <f>J390-M390</f>
        <v>9050</v>
      </c>
      <c r="L390" s="41" t="s">
        <v>22</v>
      </c>
      <c r="M390" s="45">
        <f>J390-N390</f>
        <v>63450</v>
      </c>
      <c r="N390" s="45">
        <f>2000+5100+600+200+250+900</f>
        <v>9050</v>
      </c>
      <c r="O390" s="80">
        <f>M390+N390</f>
        <v>72500</v>
      </c>
      <c r="P390" s="31"/>
      <c r="Q390" s="42" t="s">
        <v>309</v>
      </c>
      <c r="R390" s="57"/>
      <c r="S390" s="57">
        <f>R390+O390</f>
        <v>72500</v>
      </c>
      <c r="T390" s="57">
        <f>S390/0.7</f>
        <v>103571.42857142858</v>
      </c>
      <c r="U390" s="58">
        <f>T390/0.875</f>
        <v>118367.34693877552</v>
      </c>
      <c r="V390" s="59">
        <f>(U390-T390)/U390</f>
        <v>0.12499999999999999</v>
      </c>
      <c r="W390" s="58">
        <f>(ROUNDUP((U390/100),0))*100</f>
        <v>118400</v>
      </c>
      <c r="X390" s="60">
        <f>(T390-O390)/T390</f>
        <v>0.30000000000000004</v>
      </c>
      <c r="Y390" s="61"/>
      <c r="Z390" s="61"/>
      <c r="AA390" s="62"/>
    </row>
    <row r="391" spans="1:27" ht="14.4" customHeight="1">
      <c r="A391" s="63">
        <v>387</v>
      </c>
      <c r="B391" s="38"/>
      <c r="C391" s="41"/>
      <c r="D391" s="39"/>
      <c r="E391" s="40" t="s">
        <v>1021</v>
      </c>
      <c r="F391" s="41"/>
      <c r="G391" s="42"/>
      <c r="H391" s="42"/>
      <c r="I391" s="42"/>
      <c r="J391" s="43"/>
      <c r="K391" s="44"/>
      <c r="L391" s="41"/>
      <c r="M391" s="45"/>
      <c r="N391" s="45"/>
      <c r="O391" s="80"/>
      <c r="P391" s="31"/>
      <c r="Q391" s="42"/>
      <c r="R391" s="57"/>
      <c r="S391" s="57"/>
      <c r="T391" s="57"/>
      <c r="U391" s="58"/>
      <c r="V391" s="59"/>
      <c r="W391" s="58"/>
      <c r="X391" s="60"/>
      <c r="Y391" s="61"/>
      <c r="Z391" s="61"/>
      <c r="AA391" s="62"/>
    </row>
    <row r="392" spans="1:27" ht="14.4" customHeight="1">
      <c r="A392" s="63">
        <v>388</v>
      </c>
      <c r="B392" s="38"/>
      <c r="C392" s="41"/>
      <c r="D392" s="39"/>
      <c r="E392" s="40" t="s">
        <v>1025</v>
      </c>
      <c r="F392" s="41"/>
      <c r="G392" s="42"/>
      <c r="H392" s="42"/>
      <c r="I392" s="42"/>
      <c r="J392" s="43"/>
      <c r="K392" s="44"/>
      <c r="L392" s="41"/>
      <c r="M392" s="45"/>
      <c r="N392" s="45"/>
      <c r="O392" s="80"/>
      <c r="P392" s="31"/>
      <c r="Q392" s="42"/>
      <c r="R392" s="57"/>
      <c r="S392" s="57"/>
      <c r="T392" s="57"/>
      <c r="U392" s="58"/>
      <c r="V392" s="59"/>
      <c r="W392" s="58"/>
      <c r="X392" s="60"/>
      <c r="Y392" s="61"/>
      <c r="Z392" s="61"/>
      <c r="AA392" s="62"/>
    </row>
    <row r="393" spans="1:27" ht="14.4" customHeight="1">
      <c r="A393" s="63">
        <v>389</v>
      </c>
      <c r="B393" s="38"/>
      <c r="C393" s="41"/>
      <c r="D393" s="39"/>
      <c r="E393" s="40" t="s">
        <v>1027</v>
      </c>
      <c r="F393" s="41"/>
      <c r="G393" s="42"/>
      <c r="H393" s="42"/>
      <c r="I393" s="42"/>
      <c r="J393" s="43"/>
      <c r="K393" s="44"/>
      <c r="L393" s="41"/>
      <c r="M393" s="45"/>
      <c r="N393" s="45"/>
      <c r="O393" s="80"/>
      <c r="P393" s="31"/>
      <c r="Q393" s="42"/>
      <c r="R393" s="57"/>
      <c r="S393" s="57"/>
      <c r="T393" s="57"/>
      <c r="U393" s="58"/>
      <c r="V393" s="59"/>
      <c r="W393" s="58"/>
      <c r="X393" s="60"/>
      <c r="Y393" s="61"/>
      <c r="Z393" s="61"/>
      <c r="AA393" s="62"/>
    </row>
    <row r="394" spans="1:27" ht="14.4" customHeight="1">
      <c r="A394" s="63">
        <v>390</v>
      </c>
      <c r="B394" s="38"/>
      <c r="C394" s="41" t="s">
        <v>138</v>
      </c>
      <c r="D394" s="39" t="str">
        <f>REPLACE(C394,1,3, )</f>
        <v xml:space="preserve"> 777</v>
      </c>
      <c r="E394" s="40" t="s">
        <v>138</v>
      </c>
      <c r="F394" s="41">
        <f>IF(C394=E394,0,1)</f>
        <v>0</v>
      </c>
      <c r="G394" s="42" t="s">
        <v>37</v>
      </c>
      <c r="H394" s="42"/>
      <c r="I394" s="42" t="s">
        <v>44</v>
      </c>
      <c r="J394" s="43">
        <v>64050</v>
      </c>
      <c r="K394" s="44">
        <f>J394-M394</f>
        <v>7900</v>
      </c>
      <c r="L394" s="41" t="s">
        <v>22</v>
      </c>
      <c r="M394" s="45">
        <f>J394-N394</f>
        <v>56150</v>
      </c>
      <c r="N394" s="45">
        <f>2000+4850+600+200+250</f>
        <v>7900</v>
      </c>
      <c r="O394" s="80">
        <f>M394+N394</f>
        <v>64050</v>
      </c>
      <c r="P394" s="32"/>
      <c r="Q394" s="42" t="s">
        <v>75</v>
      </c>
      <c r="R394" s="46"/>
      <c r="S394" s="46">
        <f>R394+O394</f>
        <v>64050</v>
      </c>
      <c r="T394" s="46">
        <f>S394/0.7</f>
        <v>91500</v>
      </c>
      <c r="U394" s="47">
        <f>T394/0.875</f>
        <v>104571.42857142857</v>
      </c>
      <c r="V394" s="48">
        <f>(U394-T394)/U394</f>
        <v>0.12499999999999994</v>
      </c>
      <c r="W394" s="47">
        <f>(ROUNDUP((U394/100),0))*100</f>
        <v>104600</v>
      </c>
      <c r="X394" s="49">
        <f>(T394-O394)/T394</f>
        <v>0.3</v>
      </c>
      <c r="Y394" s="50"/>
      <c r="Z394" s="50"/>
      <c r="AA394" s="52"/>
    </row>
    <row r="395" spans="1:27" ht="14.4" customHeight="1">
      <c r="A395" s="63">
        <v>391</v>
      </c>
      <c r="B395" s="38"/>
      <c r="C395" s="41"/>
      <c r="D395" s="39"/>
      <c r="E395" s="40" t="s">
        <v>1030</v>
      </c>
      <c r="F395" s="41"/>
      <c r="G395" s="42"/>
      <c r="H395" s="42"/>
      <c r="I395" s="42"/>
      <c r="J395" s="43"/>
      <c r="K395" s="44"/>
      <c r="L395" s="41"/>
      <c r="M395" s="45"/>
      <c r="N395" s="45"/>
      <c r="O395" s="80"/>
      <c r="P395" s="32"/>
      <c r="Q395" s="42"/>
      <c r="R395" s="46"/>
      <c r="S395" s="46"/>
      <c r="T395" s="46"/>
      <c r="U395" s="47"/>
      <c r="V395" s="48"/>
      <c r="W395" s="47"/>
      <c r="X395" s="49"/>
      <c r="Y395" s="50"/>
      <c r="Z395" s="50"/>
      <c r="AA395" s="52"/>
    </row>
    <row r="396" spans="1:27" ht="14.4" customHeight="1">
      <c r="A396" s="63">
        <v>392</v>
      </c>
      <c r="B396" s="38"/>
      <c r="C396" s="41"/>
      <c r="D396" s="39"/>
      <c r="E396" s="40" t="s">
        <v>1033</v>
      </c>
      <c r="F396" s="41"/>
      <c r="G396" s="42"/>
      <c r="H396" s="42"/>
      <c r="I396" s="42"/>
      <c r="J396" s="43"/>
      <c r="K396" s="44"/>
      <c r="L396" s="41"/>
      <c r="M396" s="45"/>
      <c r="N396" s="45"/>
      <c r="O396" s="80"/>
      <c r="P396" s="32"/>
      <c r="Q396" s="42"/>
      <c r="R396" s="46"/>
      <c r="S396" s="46"/>
      <c r="T396" s="46"/>
      <c r="U396" s="47"/>
      <c r="V396" s="48"/>
      <c r="W396" s="47"/>
      <c r="X396" s="49"/>
      <c r="Y396" s="50"/>
      <c r="Z396" s="50"/>
      <c r="AA396" s="52"/>
    </row>
    <row r="397" spans="1:27" ht="14.4" customHeight="1">
      <c r="A397" s="63">
        <v>393</v>
      </c>
      <c r="B397" s="38"/>
      <c r="C397" s="41" t="s">
        <v>251</v>
      </c>
      <c r="D397" s="39" t="str">
        <f t="shared" ref="D397:D403" si="37">REPLACE(C397,1,3, )</f>
        <v xml:space="preserve"> 836</v>
      </c>
      <c r="E397" s="40" t="s">
        <v>251</v>
      </c>
      <c r="F397" s="41">
        <f t="shared" ref="F397:F403" si="38">IF(C397=E397,0,1)</f>
        <v>0</v>
      </c>
      <c r="G397" s="42" t="s">
        <v>20</v>
      </c>
      <c r="H397" s="42"/>
      <c r="I397" s="42" t="s">
        <v>71</v>
      </c>
      <c r="J397" s="43">
        <v>72000</v>
      </c>
      <c r="K397" s="44">
        <f t="shared" ref="K397:K403" si="39">J397-M397</f>
        <v>8750</v>
      </c>
      <c r="L397" s="41" t="s">
        <v>22</v>
      </c>
      <c r="M397" s="45">
        <f t="shared" ref="M397:M403" si="40">J397-N397</f>
        <v>63250</v>
      </c>
      <c r="N397" s="45">
        <f>2000+5200+600+200+250+500</f>
        <v>8750</v>
      </c>
      <c r="O397" s="80">
        <f t="shared" ref="O397:O403" si="41">M397+N397</f>
        <v>72000</v>
      </c>
      <c r="P397" s="31"/>
      <c r="Q397" s="42" t="s">
        <v>256</v>
      </c>
      <c r="R397" s="46"/>
      <c r="S397" s="46">
        <f t="shared" ref="S397:S403" si="42">R397+O397</f>
        <v>72000</v>
      </c>
      <c r="T397" s="46">
        <f t="shared" ref="T397:T403" si="43">S397/0.7</f>
        <v>102857.14285714287</v>
      </c>
      <c r="U397" s="47">
        <f t="shared" ref="U397:U403" si="44">T397/0.875</f>
        <v>117551.02040816328</v>
      </c>
      <c r="V397" s="48">
        <f t="shared" ref="V397:V403" si="45">(U397-T397)/U397</f>
        <v>0.12500000000000003</v>
      </c>
      <c r="W397" s="47">
        <f t="shared" ref="W397:W403" si="46">(ROUNDUP((U397/100),0))*100</f>
        <v>117600</v>
      </c>
      <c r="X397" s="49">
        <f t="shared" ref="X397:X403" si="47">(T397-O397)/T397</f>
        <v>0.3000000000000001</v>
      </c>
      <c r="Y397" s="64">
        <v>100013</v>
      </c>
      <c r="Z397" s="65">
        <f>T397-Y397</f>
        <v>2844.1428571428696</v>
      </c>
      <c r="AA397" s="66">
        <f>Z397/Y397</f>
        <v>2.8437731666312076E-2</v>
      </c>
    </row>
    <row r="398" spans="1:27" ht="14.4" customHeight="1">
      <c r="A398" s="63">
        <v>394</v>
      </c>
      <c r="B398" s="38"/>
      <c r="C398" s="41" t="s">
        <v>139</v>
      </c>
      <c r="D398" s="39" t="str">
        <f t="shared" si="37"/>
        <v xml:space="preserve"> 588</v>
      </c>
      <c r="E398" s="40" t="s">
        <v>139</v>
      </c>
      <c r="F398" s="41">
        <f t="shared" si="38"/>
        <v>0</v>
      </c>
      <c r="G398" s="42" t="s">
        <v>20</v>
      </c>
      <c r="H398" s="42"/>
      <c r="I398" s="42" t="s">
        <v>44</v>
      </c>
      <c r="J398" s="43">
        <v>57500</v>
      </c>
      <c r="K398" s="44">
        <f t="shared" si="39"/>
        <v>7900</v>
      </c>
      <c r="L398" s="41" t="s">
        <v>22</v>
      </c>
      <c r="M398" s="45">
        <f t="shared" si="40"/>
        <v>49600</v>
      </c>
      <c r="N398" s="45">
        <f>2000+4850+600+200+250</f>
        <v>7900</v>
      </c>
      <c r="O398" s="80">
        <f t="shared" si="41"/>
        <v>57500</v>
      </c>
      <c r="P398" s="31"/>
      <c r="Q398" s="42" t="s">
        <v>75</v>
      </c>
      <c r="R398" s="46"/>
      <c r="S398" s="46">
        <f t="shared" si="42"/>
        <v>57500</v>
      </c>
      <c r="T398" s="46">
        <f t="shared" si="43"/>
        <v>82142.857142857145</v>
      </c>
      <c r="U398" s="47">
        <f t="shared" si="44"/>
        <v>93877.551020408166</v>
      </c>
      <c r="V398" s="48">
        <f t="shared" si="45"/>
        <v>0.125</v>
      </c>
      <c r="W398" s="47">
        <f t="shared" si="46"/>
        <v>93900</v>
      </c>
      <c r="X398" s="49">
        <f t="shared" si="47"/>
        <v>0.30000000000000004</v>
      </c>
      <c r="Y398" s="64">
        <v>80063</v>
      </c>
      <c r="Z398" s="65">
        <f>T398-Y398</f>
        <v>2079.8571428571449</v>
      </c>
      <c r="AA398" s="66">
        <f>Z398/Y398</f>
        <v>2.5977756802232552E-2</v>
      </c>
    </row>
    <row r="399" spans="1:27" ht="14.4" customHeight="1">
      <c r="A399" s="63">
        <v>395</v>
      </c>
      <c r="B399" s="38"/>
      <c r="C399" s="41" t="s">
        <v>191</v>
      </c>
      <c r="D399" s="39" t="str">
        <f t="shared" si="37"/>
        <v xml:space="preserve"> 684</v>
      </c>
      <c r="E399" s="40" t="s">
        <v>191</v>
      </c>
      <c r="F399" s="41">
        <f t="shared" si="38"/>
        <v>0</v>
      </c>
      <c r="G399" s="42" t="s">
        <v>37</v>
      </c>
      <c r="H399" s="42"/>
      <c r="I399" s="42" t="s">
        <v>64</v>
      </c>
      <c r="J399" s="43">
        <v>67500</v>
      </c>
      <c r="K399" s="44">
        <f t="shared" si="39"/>
        <v>8900</v>
      </c>
      <c r="L399" s="41" t="s">
        <v>22</v>
      </c>
      <c r="M399" s="45">
        <f t="shared" si="40"/>
        <v>58600</v>
      </c>
      <c r="N399" s="51">
        <f>2000+4850+600+200+250+1000</f>
        <v>8900</v>
      </c>
      <c r="O399" s="80">
        <f t="shared" si="41"/>
        <v>67500</v>
      </c>
      <c r="P399" s="31"/>
      <c r="Q399" s="42" t="s">
        <v>90</v>
      </c>
      <c r="R399" s="46"/>
      <c r="S399" s="46">
        <f t="shared" si="42"/>
        <v>67500</v>
      </c>
      <c r="T399" s="46">
        <f t="shared" si="43"/>
        <v>96428.571428571435</v>
      </c>
      <c r="U399" s="47">
        <f t="shared" si="44"/>
        <v>110204.08163265306</v>
      </c>
      <c r="V399" s="48">
        <f t="shared" si="45"/>
        <v>0.12499999999999994</v>
      </c>
      <c r="W399" s="47">
        <f t="shared" si="46"/>
        <v>110300</v>
      </c>
      <c r="X399" s="49">
        <f t="shared" si="47"/>
        <v>0.30000000000000004</v>
      </c>
      <c r="Y399" s="50"/>
      <c r="Z399" s="50"/>
      <c r="AA399" s="52"/>
    </row>
    <row r="400" spans="1:27" ht="14.4" customHeight="1">
      <c r="A400" s="63">
        <v>396</v>
      </c>
      <c r="B400" s="38"/>
      <c r="C400" s="41" t="s">
        <v>287</v>
      </c>
      <c r="D400" s="39" t="str">
        <f t="shared" si="37"/>
        <v xml:space="preserve"> 303</v>
      </c>
      <c r="E400" s="40" t="s">
        <v>287</v>
      </c>
      <c r="F400" s="41">
        <f t="shared" si="38"/>
        <v>0</v>
      </c>
      <c r="G400" s="42" t="s">
        <v>20</v>
      </c>
      <c r="H400" s="42"/>
      <c r="I400" s="42" t="s">
        <v>306</v>
      </c>
      <c r="J400" s="43">
        <v>60000</v>
      </c>
      <c r="K400" s="44">
        <f t="shared" si="39"/>
        <v>7900</v>
      </c>
      <c r="L400" s="41" t="s">
        <v>22</v>
      </c>
      <c r="M400" s="45">
        <f t="shared" si="40"/>
        <v>52100</v>
      </c>
      <c r="N400" s="45">
        <f>4850+600+200+250+2000</f>
        <v>7900</v>
      </c>
      <c r="O400" s="80">
        <f t="shared" si="41"/>
        <v>60000</v>
      </c>
      <c r="P400" s="31"/>
      <c r="Q400" s="42" t="s">
        <v>75</v>
      </c>
      <c r="R400" s="57"/>
      <c r="S400" s="57">
        <f t="shared" si="42"/>
        <v>60000</v>
      </c>
      <c r="T400" s="57">
        <f t="shared" si="43"/>
        <v>85714.285714285725</v>
      </c>
      <c r="U400" s="58">
        <f t="shared" si="44"/>
        <v>97959.183673469393</v>
      </c>
      <c r="V400" s="59">
        <f t="shared" si="45"/>
        <v>0.12499999999999994</v>
      </c>
      <c r="W400" s="58">
        <f t="shared" si="46"/>
        <v>98000</v>
      </c>
      <c r="X400" s="60">
        <f t="shared" si="47"/>
        <v>0.3000000000000001</v>
      </c>
      <c r="Y400" s="61"/>
      <c r="Z400" s="61"/>
      <c r="AA400" s="62"/>
    </row>
    <row r="401" spans="1:27" ht="14.4" customHeight="1">
      <c r="A401" s="63">
        <v>397</v>
      </c>
      <c r="B401" s="38"/>
      <c r="C401" s="41" t="s">
        <v>288</v>
      </c>
      <c r="D401" s="39" t="str">
        <f t="shared" si="37"/>
        <v xml:space="preserve"> 157</v>
      </c>
      <c r="E401" s="40" t="s">
        <v>288</v>
      </c>
      <c r="F401" s="41">
        <f t="shared" si="38"/>
        <v>0</v>
      </c>
      <c r="G401" s="42" t="s">
        <v>37</v>
      </c>
      <c r="H401" s="42"/>
      <c r="I401" s="42" t="s">
        <v>306</v>
      </c>
      <c r="J401" s="43">
        <v>62000</v>
      </c>
      <c r="K401" s="44">
        <f t="shared" si="39"/>
        <v>7900</v>
      </c>
      <c r="L401" s="41" t="s">
        <v>22</v>
      </c>
      <c r="M401" s="45">
        <f t="shared" si="40"/>
        <v>54100</v>
      </c>
      <c r="N401" s="45">
        <f>4850+600+200+250+2000</f>
        <v>7900</v>
      </c>
      <c r="O401" s="80">
        <f t="shared" si="41"/>
        <v>62000</v>
      </c>
      <c r="P401" s="31"/>
      <c r="Q401" s="42" t="s">
        <v>75</v>
      </c>
      <c r="R401" s="57"/>
      <c r="S401" s="57">
        <f t="shared" si="42"/>
        <v>62000</v>
      </c>
      <c r="T401" s="57">
        <f t="shared" si="43"/>
        <v>88571.42857142858</v>
      </c>
      <c r="U401" s="58">
        <f t="shared" si="44"/>
        <v>101224.48979591837</v>
      </c>
      <c r="V401" s="59">
        <f t="shared" si="45"/>
        <v>0.12499999999999996</v>
      </c>
      <c r="W401" s="58">
        <f t="shared" si="46"/>
        <v>101300</v>
      </c>
      <c r="X401" s="60">
        <f t="shared" si="47"/>
        <v>0.30000000000000004</v>
      </c>
      <c r="Y401" s="61"/>
      <c r="Z401" s="61"/>
      <c r="AA401" s="62"/>
    </row>
    <row r="402" spans="1:27" ht="14.4" customHeight="1">
      <c r="A402" s="63">
        <v>398</v>
      </c>
      <c r="B402" s="38"/>
      <c r="C402" s="41" t="s">
        <v>286</v>
      </c>
      <c r="D402" s="39" t="str">
        <f t="shared" si="37"/>
        <v xml:space="preserve"> 656</v>
      </c>
      <c r="E402" s="40" t="s">
        <v>286</v>
      </c>
      <c r="F402" s="41">
        <f t="shared" si="38"/>
        <v>0</v>
      </c>
      <c r="G402" s="42" t="s">
        <v>37</v>
      </c>
      <c r="H402" s="42"/>
      <c r="I402" s="42" t="s">
        <v>306</v>
      </c>
      <c r="J402" s="43">
        <v>62000</v>
      </c>
      <c r="K402" s="44">
        <f t="shared" si="39"/>
        <v>7900</v>
      </c>
      <c r="L402" s="41" t="s">
        <v>22</v>
      </c>
      <c r="M402" s="45">
        <f t="shared" si="40"/>
        <v>54100</v>
      </c>
      <c r="N402" s="45">
        <f>4850+600+200+250+2000</f>
        <v>7900</v>
      </c>
      <c r="O402" s="80">
        <f t="shared" si="41"/>
        <v>62000</v>
      </c>
      <c r="P402" s="31"/>
      <c r="Q402" s="42" t="s">
        <v>75</v>
      </c>
      <c r="R402" s="57"/>
      <c r="S402" s="57">
        <f t="shared" si="42"/>
        <v>62000</v>
      </c>
      <c r="T402" s="57">
        <f t="shared" si="43"/>
        <v>88571.42857142858</v>
      </c>
      <c r="U402" s="58">
        <f t="shared" si="44"/>
        <v>101224.48979591837</v>
      </c>
      <c r="V402" s="59">
        <f t="shared" si="45"/>
        <v>0.12499999999999996</v>
      </c>
      <c r="W402" s="58">
        <f t="shared" si="46"/>
        <v>101300</v>
      </c>
      <c r="X402" s="60">
        <f t="shared" si="47"/>
        <v>0.30000000000000004</v>
      </c>
      <c r="Y402" s="61"/>
      <c r="Z402" s="61"/>
      <c r="AA402" s="62"/>
    </row>
    <row r="403" spans="1:27" ht="14.4" customHeight="1">
      <c r="A403" s="63">
        <v>399</v>
      </c>
      <c r="B403" s="38"/>
      <c r="C403" s="41" t="s">
        <v>116</v>
      </c>
      <c r="D403" s="39" t="str">
        <f t="shared" si="37"/>
        <v xml:space="preserve"> 146</v>
      </c>
      <c r="E403" s="40" t="s">
        <v>116</v>
      </c>
      <c r="F403" s="41">
        <f t="shared" si="38"/>
        <v>0</v>
      </c>
      <c r="G403" s="42" t="s">
        <v>37</v>
      </c>
      <c r="H403" s="42"/>
      <c r="I403" s="42" t="s">
        <v>40</v>
      </c>
      <c r="J403" s="43">
        <v>68000</v>
      </c>
      <c r="K403" s="44">
        <f t="shared" si="39"/>
        <v>7900</v>
      </c>
      <c r="L403" s="41" t="s">
        <v>22</v>
      </c>
      <c r="M403" s="45">
        <f t="shared" si="40"/>
        <v>60100</v>
      </c>
      <c r="N403" s="45">
        <f>2000+4850+600+200+250</f>
        <v>7900</v>
      </c>
      <c r="O403" s="80">
        <f t="shared" si="41"/>
        <v>68000</v>
      </c>
      <c r="P403" s="31"/>
      <c r="Q403" s="42" t="s">
        <v>75</v>
      </c>
      <c r="R403" s="46"/>
      <c r="S403" s="46">
        <f t="shared" si="42"/>
        <v>68000</v>
      </c>
      <c r="T403" s="46">
        <f t="shared" si="43"/>
        <v>97142.857142857145</v>
      </c>
      <c r="U403" s="47">
        <f t="shared" si="44"/>
        <v>111020.40816326531</v>
      </c>
      <c r="V403" s="48">
        <f t="shared" si="45"/>
        <v>0.12500000000000003</v>
      </c>
      <c r="W403" s="47">
        <f t="shared" si="46"/>
        <v>111100</v>
      </c>
      <c r="X403" s="49">
        <f t="shared" si="47"/>
        <v>0.3</v>
      </c>
      <c r="Y403" s="50"/>
      <c r="Z403" s="50"/>
      <c r="AA403" s="50"/>
    </row>
    <row r="404" spans="1:27" ht="14.4" customHeight="1">
      <c r="A404" s="63">
        <v>400</v>
      </c>
      <c r="B404" s="38"/>
      <c r="C404" s="41"/>
      <c r="D404" s="39"/>
      <c r="E404" s="40" t="s">
        <v>1042</v>
      </c>
      <c r="F404" s="41"/>
      <c r="G404" s="42"/>
      <c r="H404" s="42"/>
      <c r="I404" s="42"/>
      <c r="J404" s="43"/>
      <c r="K404" s="44"/>
      <c r="L404" s="41"/>
      <c r="M404" s="45"/>
      <c r="N404" s="45"/>
      <c r="O404" s="80"/>
      <c r="P404" s="31"/>
      <c r="Q404" s="42"/>
      <c r="R404" s="46"/>
      <c r="S404" s="46"/>
      <c r="T404" s="46"/>
      <c r="U404" s="47"/>
      <c r="V404" s="48"/>
      <c r="W404" s="47"/>
      <c r="X404" s="49"/>
      <c r="Y404" s="50"/>
      <c r="Z404" s="50"/>
      <c r="AA404" s="50"/>
    </row>
    <row r="405" spans="1:27" ht="14.4" customHeight="1">
      <c r="A405" s="63">
        <v>401</v>
      </c>
      <c r="B405" s="38"/>
      <c r="C405" s="41"/>
      <c r="D405" s="39"/>
      <c r="E405" s="40" t="s">
        <v>1045</v>
      </c>
      <c r="F405" s="41"/>
      <c r="G405" s="42"/>
      <c r="H405" s="42"/>
      <c r="I405" s="42"/>
      <c r="J405" s="43"/>
      <c r="K405" s="44"/>
      <c r="L405" s="41"/>
      <c r="M405" s="45"/>
      <c r="N405" s="45"/>
      <c r="O405" s="80"/>
      <c r="P405" s="31"/>
      <c r="Q405" s="42"/>
      <c r="R405" s="46"/>
      <c r="S405" s="46"/>
      <c r="T405" s="46"/>
      <c r="U405" s="47"/>
      <c r="V405" s="48"/>
      <c r="W405" s="47"/>
      <c r="X405" s="49"/>
      <c r="Y405" s="50"/>
      <c r="Z405" s="50"/>
      <c r="AA405" s="50"/>
    </row>
    <row r="406" spans="1:27" ht="14.4" customHeight="1">
      <c r="A406" s="63">
        <v>402</v>
      </c>
      <c r="B406" s="38"/>
      <c r="C406" s="41"/>
      <c r="D406" s="39"/>
      <c r="E406" s="40" t="s">
        <v>1047</v>
      </c>
      <c r="F406" s="41"/>
      <c r="G406" s="42"/>
      <c r="H406" s="42"/>
      <c r="I406" s="42"/>
      <c r="J406" s="43"/>
      <c r="K406" s="44"/>
      <c r="L406" s="41"/>
      <c r="M406" s="45"/>
      <c r="N406" s="45"/>
      <c r="O406" s="80"/>
      <c r="P406" s="31"/>
      <c r="Q406" s="42"/>
      <c r="R406" s="46"/>
      <c r="S406" s="46"/>
      <c r="T406" s="46"/>
      <c r="U406" s="47"/>
      <c r="V406" s="48"/>
      <c r="W406" s="47"/>
      <c r="X406" s="49"/>
      <c r="Y406" s="50"/>
      <c r="Z406" s="50"/>
      <c r="AA406" s="50"/>
    </row>
    <row r="407" spans="1:27" ht="14.4" customHeight="1">
      <c r="A407" s="63">
        <v>403</v>
      </c>
      <c r="B407" s="38"/>
      <c r="C407" s="41" t="s">
        <v>126</v>
      </c>
      <c r="D407" s="39" t="str">
        <f>REPLACE(C407,1,3, )</f>
        <v xml:space="preserve"> 123</v>
      </c>
      <c r="E407" s="40" t="s">
        <v>126</v>
      </c>
      <c r="F407" s="41">
        <f>IF(C407=E407,0,1)</f>
        <v>0</v>
      </c>
      <c r="G407" s="42" t="s">
        <v>37</v>
      </c>
      <c r="H407" s="42"/>
      <c r="I407" s="42" t="s">
        <v>42</v>
      </c>
      <c r="J407" s="43">
        <v>62500</v>
      </c>
      <c r="K407" s="44">
        <f>J407-M407</f>
        <v>7900</v>
      </c>
      <c r="L407" s="41" t="s">
        <v>22</v>
      </c>
      <c r="M407" s="45">
        <f>J407-N407</f>
        <v>54600</v>
      </c>
      <c r="N407" s="45">
        <f>2000+4850+600+200+250</f>
        <v>7900</v>
      </c>
      <c r="O407" s="80">
        <f>M407+N407</f>
        <v>62500</v>
      </c>
      <c r="P407" s="31"/>
      <c r="Q407" s="42" t="s">
        <v>72</v>
      </c>
      <c r="R407" s="46"/>
      <c r="S407" s="46">
        <f>R407+O407</f>
        <v>62500</v>
      </c>
      <c r="T407" s="46">
        <f>S407/0.7</f>
        <v>89285.71428571429</v>
      </c>
      <c r="U407" s="47">
        <f>T407/0.875</f>
        <v>102040.81632653062</v>
      </c>
      <c r="V407" s="48">
        <f>(U407-T407)/U407</f>
        <v>0.12500000000000003</v>
      </c>
      <c r="W407" s="47">
        <f>(ROUNDUP((U407/100),0))*100</f>
        <v>102100</v>
      </c>
      <c r="X407" s="72">
        <f>(T407-O407)/T407</f>
        <v>0.30000000000000004</v>
      </c>
      <c r="Y407" s="50"/>
      <c r="Z407" s="50"/>
      <c r="AA407" s="50"/>
    </row>
    <row r="408" spans="1:27" ht="14.4" customHeight="1">
      <c r="A408" s="63">
        <v>404</v>
      </c>
      <c r="B408" s="38"/>
      <c r="C408" s="41"/>
      <c r="D408" s="39"/>
      <c r="E408" s="40" t="s">
        <v>1050</v>
      </c>
      <c r="F408" s="41"/>
      <c r="G408" s="42"/>
      <c r="H408" s="42"/>
      <c r="I408" s="42"/>
      <c r="J408" s="43"/>
      <c r="K408" s="44"/>
      <c r="L408" s="41"/>
      <c r="M408" s="45"/>
      <c r="N408" s="45"/>
      <c r="O408" s="80"/>
      <c r="P408" s="31"/>
      <c r="Q408" s="42"/>
      <c r="R408" s="46"/>
      <c r="S408" s="46"/>
      <c r="T408" s="46"/>
      <c r="U408" s="47"/>
      <c r="V408" s="48"/>
      <c r="W408" s="47"/>
      <c r="X408" s="72"/>
      <c r="Y408" s="50"/>
      <c r="Z408" s="50"/>
      <c r="AA408" s="50"/>
    </row>
    <row r="409" spans="1:27" ht="14.4" customHeight="1">
      <c r="A409" s="63">
        <v>405</v>
      </c>
      <c r="B409" s="38"/>
      <c r="C409" s="41"/>
      <c r="D409" s="39"/>
      <c r="E409" s="40" t="s">
        <v>1053</v>
      </c>
      <c r="F409" s="41"/>
      <c r="G409" s="42"/>
      <c r="H409" s="42"/>
      <c r="I409" s="42"/>
      <c r="J409" s="43"/>
      <c r="K409" s="44"/>
      <c r="L409" s="41"/>
      <c r="M409" s="45"/>
      <c r="N409" s="45"/>
      <c r="O409" s="80"/>
      <c r="P409" s="31"/>
      <c r="Q409" s="42"/>
      <c r="R409" s="46"/>
      <c r="S409" s="46"/>
      <c r="T409" s="46"/>
      <c r="U409" s="47"/>
      <c r="V409" s="48"/>
      <c r="W409" s="47"/>
      <c r="X409" s="72"/>
      <c r="Y409" s="50"/>
      <c r="Z409" s="50"/>
      <c r="AA409" s="50"/>
    </row>
    <row r="410" spans="1:27" ht="14.4" customHeight="1">
      <c r="A410" s="63">
        <v>406</v>
      </c>
      <c r="B410" s="38"/>
      <c r="C410" s="41" t="s">
        <v>125</v>
      </c>
      <c r="D410" s="39" t="str">
        <f>REPLACE(C410,1,3, )</f>
        <v xml:space="preserve"> 602</v>
      </c>
      <c r="E410" s="40" t="s">
        <v>125</v>
      </c>
      <c r="F410" s="41">
        <f>IF(C410=E410,0,1)</f>
        <v>0</v>
      </c>
      <c r="G410" s="42" t="s">
        <v>37</v>
      </c>
      <c r="H410" s="42"/>
      <c r="I410" s="42" t="s">
        <v>42</v>
      </c>
      <c r="J410" s="43">
        <v>66000</v>
      </c>
      <c r="K410" s="44">
        <f>J410-M410</f>
        <v>7900</v>
      </c>
      <c r="L410" s="41" t="s">
        <v>22</v>
      </c>
      <c r="M410" s="45">
        <f>J410-N410</f>
        <v>58100</v>
      </c>
      <c r="N410" s="45">
        <f>2000+4850+600+200+250</f>
        <v>7900</v>
      </c>
      <c r="O410" s="80">
        <f>M410+N410</f>
        <v>66000</v>
      </c>
      <c r="P410" s="32"/>
      <c r="Q410" s="42" t="s">
        <v>72</v>
      </c>
      <c r="R410" s="46"/>
      <c r="S410" s="46">
        <f>R410+O410</f>
        <v>66000</v>
      </c>
      <c r="T410" s="46">
        <f>S410/0.7</f>
        <v>94285.71428571429</v>
      </c>
      <c r="U410" s="47">
        <f>T410/0.875</f>
        <v>107755.10204081633</v>
      </c>
      <c r="V410" s="48">
        <f>(U410-T410)/U410</f>
        <v>0.125</v>
      </c>
      <c r="W410" s="47">
        <f>(ROUNDUP((U410/100),0))*100</f>
        <v>107800</v>
      </c>
      <c r="X410" s="72">
        <f>(T410-O410)/T410</f>
        <v>0.30000000000000004</v>
      </c>
      <c r="Y410" s="50"/>
      <c r="Z410" s="50"/>
      <c r="AA410" s="52"/>
    </row>
    <row r="411" spans="1:27" ht="14.4" customHeight="1">
      <c r="A411" s="63">
        <v>407</v>
      </c>
      <c r="B411" s="38"/>
      <c r="C411" s="41" t="s">
        <v>137</v>
      </c>
      <c r="D411" s="39" t="str">
        <f>REPLACE(C411,1,3, )</f>
        <v xml:space="preserve"> 675</v>
      </c>
      <c r="E411" s="40" t="s">
        <v>137</v>
      </c>
      <c r="F411" s="41">
        <f>IF(C411=E411,0,1)</f>
        <v>0</v>
      </c>
      <c r="G411" s="42" t="s">
        <v>37</v>
      </c>
      <c r="H411" s="42"/>
      <c r="I411" s="42" t="s">
        <v>44</v>
      </c>
      <c r="J411" s="43">
        <v>62500</v>
      </c>
      <c r="K411" s="44">
        <f>J411-M411</f>
        <v>7900</v>
      </c>
      <c r="L411" s="41" t="s">
        <v>22</v>
      </c>
      <c r="M411" s="45">
        <f>J411-N411</f>
        <v>54600</v>
      </c>
      <c r="N411" s="45">
        <f>2000+4850+600+200+250</f>
        <v>7900</v>
      </c>
      <c r="O411" s="80">
        <f>M411+N411</f>
        <v>62500</v>
      </c>
      <c r="P411" s="32"/>
      <c r="Q411" s="42" t="s">
        <v>75</v>
      </c>
      <c r="R411" s="46"/>
      <c r="S411" s="46">
        <f>R411+O411</f>
        <v>62500</v>
      </c>
      <c r="T411" s="46">
        <f>S411/0.7</f>
        <v>89285.71428571429</v>
      </c>
      <c r="U411" s="47">
        <f>T411/0.875</f>
        <v>102040.81632653062</v>
      </c>
      <c r="V411" s="48">
        <f>(U411-T411)/U411</f>
        <v>0.12500000000000003</v>
      </c>
      <c r="W411" s="47">
        <f>(ROUNDUP((U411/100),0))*100</f>
        <v>102100</v>
      </c>
      <c r="X411" s="49">
        <f>(T411-O411)/T411</f>
        <v>0.30000000000000004</v>
      </c>
      <c r="Y411" s="50"/>
      <c r="Z411" s="50"/>
      <c r="AA411" s="50"/>
    </row>
    <row r="412" spans="1:27" ht="14.4" customHeight="1">
      <c r="A412" s="63">
        <v>408</v>
      </c>
      <c r="B412" s="38"/>
      <c r="C412" s="41"/>
      <c r="D412" s="39"/>
      <c r="E412" s="40" t="s">
        <v>1057</v>
      </c>
      <c r="F412" s="41"/>
      <c r="G412" s="42"/>
      <c r="H412" s="42"/>
      <c r="I412" s="42"/>
      <c r="J412" s="43"/>
      <c r="K412" s="44"/>
      <c r="L412" s="41"/>
      <c r="M412" s="45"/>
      <c r="N412" s="45"/>
      <c r="O412" s="80"/>
      <c r="P412" s="32"/>
      <c r="Q412" s="42"/>
      <c r="R412" s="46"/>
      <c r="S412" s="46"/>
      <c r="T412" s="46"/>
      <c r="U412" s="47"/>
      <c r="V412" s="48"/>
      <c r="W412" s="47"/>
      <c r="X412" s="49"/>
      <c r="Y412" s="50"/>
      <c r="Z412" s="50"/>
      <c r="AA412" s="50"/>
    </row>
    <row r="413" spans="1:27" ht="14.4" customHeight="1">
      <c r="A413" s="63">
        <v>409</v>
      </c>
      <c r="B413" s="38"/>
      <c r="C413" s="41" t="s">
        <v>156</v>
      </c>
      <c r="D413" s="39" t="str">
        <f>REPLACE(C413,1,3, )</f>
        <v xml:space="preserve"> 797</v>
      </c>
      <c r="E413" s="40" t="s">
        <v>156</v>
      </c>
      <c r="F413" s="41">
        <f>IF(C413=E413,0,1)</f>
        <v>0</v>
      </c>
      <c r="G413" s="42" t="s">
        <v>20</v>
      </c>
      <c r="H413" s="42"/>
      <c r="I413" s="42" t="s">
        <v>48</v>
      </c>
      <c r="J413" s="43">
        <v>45000</v>
      </c>
      <c r="K413" s="44">
        <f>J413-M413</f>
        <v>7900</v>
      </c>
      <c r="L413" s="41" t="s">
        <v>22</v>
      </c>
      <c r="M413" s="45">
        <f>J413-N413</f>
        <v>37100</v>
      </c>
      <c r="N413" s="45">
        <f>2000+4850+600+200+250</f>
        <v>7900</v>
      </c>
      <c r="O413" s="80">
        <f>M413+N413</f>
        <v>45000</v>
      </c>
      <c r="P413" s="31"/>
      <c r="Q413" s="42" t="s">
        <v>75</v>
      </c>
      <c r="R413" s="46"/>
      <c r="S413" s="46">
        <f>R413+O413</f>
        <v>45000</v>
      </c>
      <c r="T413" s="46">
        <f>S413/0.7</f>
        <v>64285.71428571429</v>
      </c>
      <c r="U413" s="47">
        <f>T413/0.875</f>
        <v>73469.387755102041</v>
      </c>
      <c r="V413" s="48">
        <f>(U413-T413)/U413</f>
        <v>0.12499999999999994</v>
      </c>
      <c r="W413" s="47">
        <f>(ROUNDUP((U413/100),0))*100</f>
        <v>73500</v>
      </c>
      <c r="X413" s="49">
        <f>(T413-O413)/T413</f>
        <v>0.30000000000000004</v>
      </c>
      <c r="Y413" s="64">
        <v>64050</v>
      </c>
      <c r="Z413" s="65">
        <f>T413-Y413</f>
        <v>235.71428571428987</v>
      </c>
      <c r="AA413" s="66">
        <f>Z413/Y413</f>
        <v>3.680160588825759E-3</v>
      </c>
    </row>
    <row r="414" spans="1:27" ht="14.4" customHeight="1">
      <c r="A414" s="63">
        <v>410</v>
      </c>
      <c r="B414" s="38"/>
      <c r="C414" s="41" t="s">
        <v>155</v>
      </c>
      <c r="D414" s="39" t="str">
        <f>REPLACE(C414,1,3, )</f>
        <v xml:space="preserve"> 863</v>
      </c>
      <c r="E414" s="40" t="s">
        <v>155</v>
      </c>
      <c r="F414" s="41">
        <f>IF(C414=E414,0,1)</f>
        <v>0</v>
      </c>
      <c r="G414" s="42" t="s">
        <v>37</v>
      </c>
      <c r="H414" s="42"/>
      <c r="I414" s="42" t="s">
        <v>48</v>
      </c>
      <c r="J414" s="43">
        <v>47500</v>
      </c>
      <c r="K414" s="44">
        <f>J414-M414</f>
        <v>7900</v>
      </c>
      <c r="L414" s="41" t="s">
        <v>22</v>
      </c>
      <c r="M414" s="45">
        <f>J414-N414</f>
        <v>39600</v>
      </c>
      <c r="N414" s="45">
        <f>2000+4850+600+200+250</f>
        <v>7900</v>
      </c>
      <c r="O414" s="80">
        <f>M414+N414</f>
        <v>47500</v>
      </c>
      <c r="P414" s="31"/>
      <c r="Q414" s="42" t="s">
        <v>75</v>
      </c>
      <c r="R414" s="46"/>
      <c r="S414" s="46">
        <f>R414+O414</f>
        <v>47500</v>
      </c>
      <c r="T414" s="46">
        <f>S414/0.7</f>
        <v>67857.142857142855</v>
      </c>
      <c r="U414" s="47">
        <f>T414/0.875</f>
        <v>77551.020408163269</v>
      </c>
      <c r="V414" s="48">
        <f>(U414-T414)/U414</f>
        <v>0.12500000000000008</v>
      </c>
      <c r="W414" s="47">
        <f>(ROUNDUP((U414/100),0))*100</f>
        <v>77600</v>
      </c>
      <c r="X414" s="49">
        <f>(T414-O414)/T414</f>
        <v>0.3</v>
      </c>
      <c r="Y414" s="50"/>
      <c r="Z414" s="50"/>
      <c r="AA414" s="52"/>
    </row>
    <row r="415" spans="1:27" ht="14.4" customHeight="1">
      <c r="A415" s="63">
        <v>411</v>
      </c>
      <c r="B415" s="38"/>
      <c r="C415" s="41"/>
      <c r="D415" s="39"/>
      <c r="E415" s="40" t="s">
        <v>1061</v>
      </c>
      <c r="F415" s="41"/>
      <c r="G415" s="42"/>
      <c r="H415" s="42"/>
      <c r="I415" s="42"/>
      <c r="J415" s="43"/>
      <c r="K415" s="44"/>
      <c r="L415" s="41"/>
      <c r="M415" s="45"/>
      <c r="N415" s="45"/>
      <c r="O415" s="80"/>
      <c r="P415" s="31"/>
      <c r="Q415" s="42"/>
      <c r="R415" s="46"/>
      <c r="S415" s="46"/>
      <c r="T415" s="46"/>
      <c r="U415" s="47"/>
      <c r="V415" s="48"/>
      <c r="W415" s="47"/>
      <c r="X415" s="49"/>
      <c r="Y415" s="50"/>
      <c r="Z415" s="50"/>
      <c r="AA415" s="52"/>
    </row>
    <row r="416" spans="1:27" ht="14.4" customHeight="1">
      <c r="A416" s="63">
        <v>412</v>
      </c>
      <c r="B416" s="38"/>
      <c r="C416" s="41" t="s">
        <v>207</v>
      </c>
      <c r="D416" s="39" t="str">
        <f>REPLACE(C416,1,3, )</f>
        <v xml:space="preserve"> 237</v>
      </c>
      <c r="E416" s="40" t="s">
        <v>207</v>
      </c>
      <c r="F416" s="41">
        <f>IF(C416=E416,0,1)</f>
        <v>0</v>
      </c>
      <c r="G416" s="42" t="s">
        <v>37</v>
      </c>
      <c r="H416" s="42"/>
      <c r="I416" s="42" t="s">
        <v>41</v>
      </c>
      <c r="J416" s="43">
        <v>57000</v>
      </c>
      <c r="K416" s="44">
        <f>J416-M416</f>
        <v>7900</v>
      </c>
      <c r="L416" s="41" t="s">
        <v>22</v>
      </c>
      <c r="M416" s="45">
        <f>J416-N416</f>
        <v>49100</v>
      </c>
      <c r="N416" s="45">
        <f>2000+4850+600+200+250</f>
        <v>7900</v>
      </c>
      <c r="O416" s="80">
        <f>M416+N416</f>
        <v>57000</v>
      </c>
      <c r="P416" s="31"/>
      <c r="Q416" s="42" t="s">
        <v>75</v>
      </c>
      <c r="R416" s="46"/>
      <c r="S416" s="46">
        <f>R416+O416</f>
        <v>57000</v>
      </c>
      <c r="T416" s="46">
        <f>S416/0.7</f>
        <v>81428.571428571435</v>
      </c>
      <c r="U416" s="47">
        <f>T416/0.875</f>
        <v>93061.224489795932</v>
      </c>
      <c r="V416" s="48">
        <f>(U416-T416)/U416</f>
        <v>0.12500000000000006</v>
      </c>
      <c r="W416" s="47">
        <f>(ROUNDUP((U416/100),0))*100</f>
        <v>93100</v>
      </c>
      <c r="X416" s="49">
        <f>(T416-O416)/T416</f>
        <v>0.30000000000000004</v>
      </c>
      <c r="Y416" s="50"/>
      <c r="Z416" s="50"/>
      <c r="AA416" s="52"/>
    </row>
    <row r="417" spans="1:27" ht="14.4" customHeight="1">
      <c r="A417" s="63">
        <v>413</v>
      </c>
      <c r="B417" s="38"/>
      <c r="C417" s="41"/>
      <c r="D417" s="39"/>
      <c r="E417" s="40" t="s">
        <v>1064</v>
      </c>
      <c r="F417" s="41"/>
      <c r="G417" s="42"/>
      <c r="H417" s="42"/>
      <c r="I417" s="42"/>
      <c r="J417" s="43"/>
      <c r="K417" s="44"/>
      <c r="L417" s="41"/>
      <c r="M417" s="45"/>
      <c r="N417" s="45"/>
      <c r="O417" s="80"/>
      <c r="P417" s="31"/>
      <c r="Q417" s="42"/>
      <c r="R417" s="46"/>
      <c r="S417" s="46"/>
      <c r="T417" s="46"/>
      <c r="U417" s="47"/>
      <c r="V417" s="48"/>
      <c r="W417" s="47"/>
      <c r="X417" s="49"/>
      <c r="Y417" s="50"/>
      <c r="Z417" s="50"/>
      <c r="AA417" s="52"/>
    </row>
    <row r="418" spans="1:27" ht="14.4" customHeight="1">
      <c r="A418" s="63">
        <v>414</v>
      </c>
      <c r="B418" s="38"/>
      <c r="C418" s="41"/>
      <c r="D418" s="39"/>
      <c r="E418" s="40" t="s">
        <v>1066</v>
      </c>
      <c r="F418" s="41"/>
      <c r="G418" s="42"/>
      <c r="H418" s="42"/>
      <c r="I418" s="42"/>
      <c r="J418" s="43"/>
      <c r="K418" s="44"/>
      <c r="L418" s="41"/>
      <c r="M418" s="45"/>
      <c r="N418" s="45"/>
      <c r="O418" s="80"/>
      <c r="P418" s="31"/>
      <c r="Q418" s="42"/>
      <c r="R418" s="46"/>
      <c r="S418" s="46"/>
      <c r="T418" s="46"/>
      <c r="U418" s="47"/>
      <c r="V418" s="48"/>
      <c r="W418" s="47"/>
      <c r="X418" s="49"/>
      <c r="Y418" s="50"/>
      <c r="Z418" s="50"/>
      <c r="AA418" s="52"/>
    </row>
    <row r="419" spans="1:27" ht="14.4" customHeight="1">
      <c r="A419" s="63">
        <v>415</v>
      </c>
      <c r="B419" s="38"/>
      <c r="C419" s="41"/>
      <c r="D419" s="39"/>
      <c r="E419" s="40" t="s">
        <v>1068</v>
      </c>
      <c r="F419" s="41"/>
      <c r="G419" s="42"/>
      <c r="H419" s="42"/>
      <c r="I419" s="42"/>
      <c r="J419" s="43"/>
      <c r="K419" s="44"/>
      <c r="L419" s="41"/>
      <c r="M419" s="45"/>
      <c r="N419" s="45"/>
      <c r="O419" s="80"/>
      <c r="P419" s="31"/>
      <c r="Q419" s="42"/>
      <c r="R419" s="46"/>
      <c r="S419" s="46"/>
      <c r="T419" s="46"/>
      <c r="U419" s="47"/>
      <c r="V419" s="48"/>
      <c r="W419" s="47"/>
      <c r="X419" s="49"/>
      <c r="Y419" s="50"/>
      <c r="Z419" s="50"/>
      <c r="AA419" s="52"/>
    </row>
    <row r="420" spans="1:27" ht="14.4" customHeight="1">
      <c r="A420" s="63">
        <v>416</v>
      </c>
      <c r="B420" s="38"/>
      <c r="C420" s="41" t="s">
        <v>175</v>
      </c>
      <c r="D420" s="39" t="str">
        <f>REPLACE(C420,1,3, )</f>
        <v xml:space="preserve"> 392</v>
      </c>
      <c r="E420" s="40" t="s">
        <v>175</v>
      </c>
      <c r="F420" s="41">
        <f>IF(C420=E420,0,1)</f>
        <v>0</v>
      </c>
      <c r="G420" s="42" t="s">
        <v>37</v>
      </c>
      <c r="H420" s="42"/>
      <c r="I420" s="42" t="s">
        <v>55</v>
      </c>
      <c r="J420" s="43">
        <v>56000</v>
      </c>
      <c r="K420" s="44">
        <f>J420-M420</f>
        <v>7900</v>
      </c>
      <c r="L420" s="41" t="s">
        <v>22</v>
      </c>
      <c r="M420" s="45">
        <f>J420-N420</f>
        <v>48100</v>
      </c>
      <c r="N420" s="51">
        <f>2000+4850+600+200+250</f>
        <v>7900</v>
      </c>
      <c r="O420" s="80">
        <f>M420+N420</f>
        <v>56000</v>
      </c>
      <c r="P420" s="31"/>
      <c r="Q420" s="42" t="s">
        <v>75</v>
      </c>
      <c r="R420" s="46"/>
      <c r="S420" s="46">
        <f>R420+O420</f>
        <v>56000</v>
      </c>
      <c r="T420" s="46">
        <f>S420/0.7</f>
        <v>80000</v>
      </c>
      <c r="U420" s="47">
        <f>T420/0.875</f>
        <v>91428.571428571435</v>
      </c>
      <c r="V420" s="48">
        <f>(U420-T420)/U420</f>
        <v>0.12500000000000006</v>
      </c>
      <c r="W420" s="47">
        <f>(ROUNDUP((U420/100),0))*100</f>
        <v>91500</v>
      </c>
      <c r="X420" s="49">
        <f>(T420-O420)/T420</f>
        <v>0.3</v>
      </c>
      <c r="Y420" s="50"/>
      <c r="Z420" s="50"/>
      <c r="AA420" s="52"/>
    </row>
    <row r="421" spans="1:27" ht="14.4" customHeight="1">
      <c r="A421" s="63">
        <v>417</v>
      </c>
      <c r="B421" s="38"/>
      <c r="C421" s="41"/>
      <c r="D421" s="39"/>
      <c r="E421" s="40" t="s">
        <v>1071</v>
      </c>
      <c r="F421" s="41"/>
      <c r="G421" s="42"/>
      <c r="H421" s="42"/>
      <c r="I421" s="42"/>
      <c r="J421" s="43"/>
      <c r="K421" s="44"/>
      <c r="L421" s="41"/>
      <c r="M421" s="45"/>
      <c r="N421" s="51"/>
      <c r="O421" s="80"/>
      <c r="P421" s="31"/>
      <c r="Q421" s="42"/>
      <c r="R421" s="46"/>
      <c r="S421" s="46"/>
      <c r="T421" s="46"/>
      <c r="U421" s="47"/>
      <c r="V421" s="48"/>
      <c r="W421" s="47"/>
      <c r="X421" s="49"/>
      <c r="Y421" s="50"/>
      <c r="Z421" s="50"/>
      <c r="AA421" s="52"/>
    </row>
    <row r="422" spans="1:27" ht="14.4" customHeight="1">
      <c r="A422" s="63">
        <v>418</v>
      </c>
      <c r="B422" s="38"/>
      <c r="C422" s="41" t="s">
        <v>136</v>
      </c>
      <c r="D422" s="39" t="str">
        <f>REPLACE(C422,1,3, )</f>
        <v xml:space="preserve"> 854</v>
      </c>
      <c r="E422" s="40" t="s">
        <v>136</v>
      </c>
      <c r="F422" s="41">
        <f>IF(C422=E422,0,1)</f>
        <v>0</v>
      </c>
      <c r="G422" s="42" t="s">
        <v>37</v>
      </c>
      <c r="H422" s="42"/>
      <c r="I422" s="42" t="s">
        <v>44</v>
      </c>
      <c r="J422" s="43">
        <v>52500</v>
      </c>
      <c r="K422" s="44">
        <f>J422-M422</f>
        <v>7900</v>
      </c>
      <c r="L422" s="41" t="s">
        <v>22</v>
      </c>
      <c r="M422" s="45">
        <f>J422-N422</f>
        <v>44600</v>
      </c>
      <c r="N422" s="45">
        <f>2000+4850+600+200+250</f>
        <v>7900</v>
      </c>
      <c r="O422" s="80">
        <f>M422+N422</f>
        <v>52500</v>
      </c>
      <c r="P422" s="31"/>
      <c r="Q422" s="42" t="s">
        <v>75</v>
      </c>
      <c r="R422" s="46"/>
      <c r="S422" s="46">
        <f>R422+O422</f>
        <v>52500</v>
      </c>
      <c r="T422" s="46">
        <f>S422/0.7</f>
        <v>75000</v>
      </c>
      <c r="U422" s="47">
        <f>T422/0.875</f>
        <v>85714.28571428571</v>
      </c>
      <c r="V422" s="48">
        <f>(U422-T422)/U422</f>
        <v>0.12499999999999996</v>
      </c>
      <c r="W422" s="47">
        <f>(ROUNDUP((U422/100),0))*100</f>
        <v>85800</v>
      </c>
      <c r="X422" s="49">
        <f>(T422-O422)/T422</f>
        <v>0.3</v>
      </c>
      <c r="Y422" s="50"/>
      <c r="Z422" s="50"/>
      <c r="AA422" s="50"/>
    </row>
    <row r="423" spans="1:27" ht="14.4" customHeight="1">
      <c r="A423" s="63">
        <v>419</v>
      </c>
      <c r="B423" s="38"/>
      <c r="C423" s="41" t="s">
        <v>176</v>
      </c>
      <c r="D423" s="39" t="str">
        <f>REPLACE(C423,1,3, )</f>
        <v xml:space="preserve"> 834</v>
      </c>
      <c r="E423" s="40" t="s">
        <v>176</v>
      </c>
      <c r="F423" s="41">
        <f>IF(C423=E423,0,1)</f>
        <v>0</v>
      </c>
      <c r="G423" s="42" t="s">
        <v>20</v>
      </c>
      <c r="H423" s="42"/>
      <c r="I423" s="42" t="s">
        <v>55</v>
      </c>
      <c r="J423" s="43">
        <v>56000</v>
      </c>
      <c r="K423" s="44">
        <f>J423-M423</f>
        <v>7900</v>
      </c>
      <c r="L423" s="41" t="s">
        <v>22</v>
      </c>
      <c r="M423" s="45">
        <f>J423-N423</f>
        <v>48100</v>
      </c>
      <c r="N423" s="51">
        <f>2000+4850+600+200+250</f>
        <v>7900</v>
      </c>
      <c r="O423" s="80">
        <f>M423+N423</f>
        <v>56000</v>
      </c>
      <c r="P423" s="31"/>
      <c r="Q423" s="42" t="s">
        <v>75</v>
      </c>
      <c r="R423" s="46"/>
      <c r="S423" s="46">
        <f>R423+O423</f>
        <v>56000</v>
      </c>
      <c r="T423" s="46">
        <f>S423/0.7</f>
        <v>80000</v>
      </c>
      <c r="U423" s="47">
        <f>T423/0.875</f>
        <v>91428.571428571435</v>
      </c>
      <c r="V423" s="48">
        <f>(U423-T423)/U423</f>
        <v>0.12500000000000006</v>
      </c>
      <c r="W423" s="47">
        <f>(ROUNDUP((U423/100),0))*100</f>
        <v>91500</v>
      </c>
      <c r="X423" s="49">
        <f>(T423-O423)/T423</f>
        <v>0.3</v>
      </c>
      <c r="Y423" s="64">
        <v>75075</v>
      </c>
      <c r="Z423" s="65">
        <f>T423-Y423</f>
        <v>4925</v>
      </c>
      <c r="AA423" s="66">
        <f>Z423/Y423</f>
        <v>6.56010656010656E-2</v>
      </c>
    </row>
    <row r="424" spans="1:27" ht="14.4" customHeight="1">
      <c r="A424" s="63">
        <v>420</v>
      </c>
      <c r="B424" s="38"/>
      <c r="C424" s="41" t="s">
        <v>174</v>
      </c>
      <c r="D424" s="39" t="str">
        <f>REPLACE(C424,1,3, )</f>
        <v xml:space="preserve"> 889</v>
      </c>
      <c r="E424" s="40" t="s">
        <v>174</v>
      </c>
      <c r="F424" s="41">
        <f>IF(C424=E424,0,1)</f>
        <v>0</v>
      </c>
      <c r="G424" s="42" t="s">
        <v>37</v>
      </c>
      <c r="H424" s="42"/>
      <c r="I424" s="42" t="s">
        <v>55</v>
      </c>
      <c r="J424" s="43">
        <v>56000</v>
      </c>
      <c r="K424" s="44">
        <f>J424-M424</f>
        <v>7900</v>
      </c>
      <c r="L424" s="41" t="s">
        <v>22</v>
      </c>
      <c r="M424" s="45">
        <f>J424-N424</f>
        <v>48100</v>
      </c>
      <c r="N424" s="51">
        <f>2000+4850+600+200+250</f>
        <v>7900</v>
      </c>
      <c r="O424" s="80">
        <f>M424+N424</f>
        <v>56000</v>
      </c>
      <c r="P424" s="31"/>
      <c r="Q424" s="42" t="s">
        <v>75</v>
      </c>
      <c r="R424" s="46"/>
      <c r="S424" s="46">
        <f>R424+O424</f>
        <v>56000</v>
      </c>
      <c r="T424" s="46">
        <f>S424/0.7</f>
        <v>80000</v>
      </c>
      <c r="U424" s="47">
        <f>T424/0.875</f>
        <v>91428.571428571435</v>
      </c>
      <c r="V424" s="48">
        <f>(U424-T424)/U424</f>
        <v>0.12500000000000006</v>
      </c>
      <c r="W424" s="47">
        <f>(ROUNDUP((U424/100),0))*100</f>
        <v>91500</v>
      </c>
      <c r="X424" s="49">
        <f>(T424-O424)/T424</f>
        <v>0.3</v>
      </c>
      <c r="Y424" s="50"/>
      <c r="Z424" s="50"/>
      <c r="AA424" s="52"/>
    </row>
    <row r="425" spans="1:27" ht="14.4" customHeight="1">
      <c r="A425" s="63">
        <v>421</v>
      </c>
      <c r="B425" s="38"/>
      <c r="C425" s="41"/>
      <c r="D425" s="39"/>
      <c r="E425" s="40" t="s">
        <v>1076</v>
      </c>
      <c r="F425" s="41"/>
      <c r="G425" s="42"/>
      <c r="H425" s="42"/>
      <c r="I425" s="42"/>
      <c r="J425" s="43"/>
      <c r="K425" s="44"/>
      <c r="L425" s="41"/>
      <c r="M425" s="45"/>
      <c r="N425" s="51"/>
      <c r="O425" s="80"/>
      <c r="P425" s="31"/>
      <c r="Q425" s="42"/>
      <c r="R425" s="46"/>
      <c r="S425" s="46"/>
      <c r="T425" s="46"/>
      <c r="U425" s="47"/>
      <c r="V425" s="48"/>
      <c r="W425" s="47"/>
      <c r="X425" s="49"/>
      <c r="Y425" s="50"/>
      <c r="Z425" s="50"/>
      <c r="AA425" s="52"/>
    </row>
    <row r="426" spans="1:27" ht="14.4" customHeight="1">
      <c r="A426" s="63">
        <v>422</v>
      </c>
      <c r="B426" s="38"/>
      <c r="C426" s="41"/>
      <c r="D426" s="39"/>
      <c r="E426" s="40" t="s">
        <v>1080</v>
      </c>
      <c r="F426" s="41"/>
      <c r="G426" s="42"/>
      <c r="H426" s="42"/>
      <c r="I426" s="42"/>
      <c r="J426" s="43"/>
      <c r="K426" s="44"/>
      <c r="L426" s="41"/>
      <c r="M426" s="45"/>
      <c r="N426" s="51"/>
      <c r="O426" s="80"/>
      <c r="P426" s="31"/>
      <c r="Q426" s="42"/>
      <c r="R426" s="46"/>
      <c r="S426" s="46"/>
      <c r="T426" s="46"/>
      <c r="U426" s="47"/>
      <c r="V426" s="48"/>
      <c r="W426" s="47"/>
      <c r="X426" s="49"/>
      <c r="Y426" s="50"/>
      <c r="Z426" s="50"/>
      <c r="AA426" s="52"/>
    </row>
    <row r="427" spans="1:27" ht="14.4" customHeight="1">
      <c r="A427" s="63">
        <v>423</v>
      </c>
      <c r="B427" s="38"/>
      <c r="C427" s="41"/>
      <c r="D427" s="39"/>
      <c r="E427" s="40" t="s">
        <v>1084</v>
      </c>
      <c r="F427" s="41"/>
      <c r="G427" s="42"/>
      <c r="H427" s="42"/>
      <c r="I427" s="42"/>
      <c r="J427" s="43"/>
      <c r="K427" s="44"/>
      <c r="L427" s="41"/>
      <c r="M427" s="45"/>
      <c r="N427" s="51"/>
      <c r="O427" s="80"/>
      <c r="P427" s="31"/>
      <c r="Q427" s="42"/>
      <c r="R427" s="46"/>
      <c r="S427" s="46"/>
      <c r="T427" s="46"/>
      <c r="U427" s="47"/>
      <c r="V427" s="48"/>
      <c r="W427" s="47"/>
      <c r="X427" s="49"/>
      <c r="Y427" s="50"/>
      <c r="Z427" s="50"/>
      <c r="AA427" s="52"/>
    </row>
    <row r="428" spans="1:27" ht="14.4" customHeight="1">
      <c r="A428" s="63">
        <v>424</v>
      </c>
      <c r="B428" s="38"/>
      <c r="C428" s="41"/>
      <c r="D428" s="39"/>
      <c r="E428" s="40" t="s">
        <v>1086</v>
      </c>
      <c r="F428" s="41"/>
      <c r="G428" s="42"/>
      <c r="H428" s="42"/>
      <c r="I428" s="42"/>
      <c r="J428" s="43"/>
      <c r="K428" s="44"/>
      <c r="L428" s="41"/>
      <c r="M428" s="45"/>
      <c r="N428" s="51"/>
      <c r="O428" s="80"/>
      <c r="P428" s="31"/>
      <c r="Q428" s="42"/>
      <c r="R428" s="46"/>
      <c r="S428" s="46"/>
      <c r="T428" s="46"/>
      <c r="U428" s="47"/>
      <c r="V428" s="48"/>
      <c r="W428" s="47"/>
      <c r="X428" s="49"/>
      <c r="Y428" s="50"/>
      <c r="Z428" s="50"/>
      <c r="AA428" s="52"/>
    </row>
    <row r="429" spans="1:27" ht="14.4" customHeight="1">
      <c r="A429" s="63">
        <v>425</v>
      </c>
      <c r="B429" s="38"/>
      <c r="C429" s="41"/>
      <c r="D429" s="39"/>
      <c r="E429" s="40" t="s">
        <v>1088</v>
      </c>
      <c r="F429" s="41"/>
      <c r="G429" s="42"/>
      <c r="H429" s="42"/>
      <c r="I429" s="42"/>
      <c r="J429" s="43"/>
      <c r="K429" s="44"/>
      <c r="L429" s="41"/>
      <c r="M429" s="45"/>
      <c r="N429" s="51"/>
      <c r="O429" s="80"/>
      <c r="P429" s="31"/>
      <c r="Q429" s="42"/>
      <c r="R429" s="46"/>
      <c r="S429" s="46"/>
      <c r="T429" s="46"/>
      <c r="U429" s="47"/>
      <c r="V429" s="48"/>
      <c r="W429" s="47"/>
      <c r="X429" s="49"/>
      <c r="Y429" s="50"/>
      <c r="Z429" s="50"/>
      <c r="AA429" s="52"/>
    </row>
    <row r="430" spans="1:27" ht="14.4" customHeight="1">
      <c r="A430" s="63">
        <v>426</v>
      </c>
      <c r="B430" s="38"/>
      <c r="C430" s="41"/>
      <c r="D430" s="39"/>
      <c r="E430" s="40" t="s">
        <v>1091</v>
      </c>
      <c r="F430" s="41"/>
      <c r="G430" s="42"/>
      <c r="H430" s="42"/>
      <c r="I430" s="42"/>
      <c r="J430" s="43"/>
      <c r="K430" s="44"/>
      <c r="L430" s="41"/>
      <c r="M430" s="45"/>
      <c r="N430" s="51"/>
      <c r="O430" s="80"/>
      <c r="P430" s="31"/>
      <c r="Q430" s="42"/>
      <c r="R430" s="46"/>
      <c r="S430" s="46"/>
      <c r="T430" s="46"/>
      <c r="U430" s="47"/>
      <c r="V430" s="48"/>
      <c r="W430" s="47"/>
      <c r="X430" s="49"/>
      <c r="Y430" s="50"/>
      <c r="Z430" s="50"/>
      <c r="AA430" s="52"/>
    </row>
    <row r="431" spans="1:27" ht="14.4" customHeight="1">
      <c r="A431" s="63">
        <v>427</v>
      </c>
      <c r="B431" s="38"/>
      <c r="C431" s="41"/>
      <c r="D431" s="39"/>
      <c r="E431" s="40" t="s">
        <v>1094</v>
      </c>
      <c r="F431" s="41"/>
      <c r="G431" s="42"/>
      <c r="H431" s="42"/>
      <c r="I431" s="42"/>
      <c r="J431" s="43"/>
      <c r="K431" s="44"/>
      <c r="L431" s="41"/>
      <c r="M431" s="45"/>
      <c r="N431" s="51"/>
      <c r="O431" s="80"/>
      <c r="P431" s="31"/>
      <c r="Q431" s="42"/>
      <c r="R431" s="46"/>
      <c r="S431" s="46"/>
      <c r="T431" s="46"/>
      <c r="U431" s="47"/>
      <c r="V431" s="48"/>
      <c r="W431" s="47"/>
      <c r="X431" s="49"/>
      <c r="Y431" s="50"/>
      <c r="Z431" s="50"/>
      <c r="AA431" s="52"/>
    </row>
    <row r="432" spans="1:27" ht="14.4" customHeight="1">
      <c r="A432" s="63">
        <v>428</v>
      </c>
      <c r="B432" s="38"/>
      <c r="C432" s="41"/>
      <c r="D432" s="39"/>
      <c r="E432" s="40" t="s">
        <v>1097</v>
      </c>
      <c r="F432" s="41"/>
      <c r="G432" s="42"/>
      <c r="H432" s="42"/>
      <c r="I432" s="42"/>
      <c r="J432" s="43"/>
      <c r="K432" s="44"/>
      <c r="L432" s="41"/>
      <c r="M432" s="45"/>
      <c r="N432" s="51"/>
      <c r="O432" s="80"/>
      <c r="P432" s="31"/>
      <c r="Q432" s="42"/>
      <c r="R432" s="46"/>
      <c r="S432" s="46"/>
      <c r="T432" s="46"/>
      <c r="U432" s="47"/>
      <c r="V432" s="48"/>
      <c r="W432" s="47"/>
      <c r="X432" s="49"/>
      <c r="Y432" s="50"/>
      <c r="Z432" s="50"/>
      <c r="AA432" s="52"/>
    </row>
    <row r="433" spans="1:27" ht="14.4" customHeight="1">
      <c r="A433" s="63">
        <v>429</v>
      </c>
      <c r="B433" s="38"/>
      <c r="C433" s="41"/>
      <c r="D433" s="39"/>
      <c r="E433" s="40" t="s">
        <v>1100</v>
      </c>
      <c r="F433" s="41"/>
      <c r="G433" s="42"/>
      <c r="H433" s="42"/>
      <c r="I433" s="42"/>
      <c r="J433" s="43"/>
      <c r="K433" s="44"/>
      <c r="L433" s="41"/>
      <c r="M433" s="45"/>
      <c r="N433" s="51"/>
      <c r="O433" s="80"/>
      <c r="P433" s="31"/>
      <c r="Q433" s="42"/>
      <c r="R433" s="46"/>
      <c r="S433" s="46"/>
      <c r="T433" s="46"/>
      <c r="U433" s="47"/>
      <c r="V433" s="48"/>
      <c r="W433" s="47"/>
      <c r="X433" s="49"/>
      <c r="Y433" s="50"/>
      <c r="Z433" s="50"/>
      <c r="AA433" s="52"/>
    </row>
    <row r="434" spans="1:27" ht="14.4" customHeight="1">
      <c r="A434" s="63">
        <v>430</v>
      </c>
      <c r="B434" s="38"/>
      <c r="C434" s="41"/>
      <c r="D434" s="39"/>
      <c r="E434" s="40" t="s">
        <v>1102</v>
      </c>
      <c r="F434" s="41"/>
      <c r="G434" s="42"/>
      <c r="H434" s="42"/>
      <c r="I434" s="42"/>
      <c r="J434" s="43"/>
      <c r="K434" s="44"/>
      <c r="L434" s="41"/>
      <c r="M434" s="45"/>
      <c r="N434" s="51"/>
      <c r="O434" s="80"/>
      <c r="P434" s="31"/>
      <c r="Q434" s="42"/>
      <c r="R434" s="46"/>
      <c r="S434" s="46"/>
      <c r="T434" s="46"/>
      <c r="U434" s="47"/>
      <c r="V434" s="48"/>
      <c r="W434" s="47"/>
      <c r="X434" s="49"/>
      <c r="Y434" s="50"/>
      <c r="Z434" s="50"/>
      <c r="AA434" s="52"/>
    </row>
    <row r="435" spans="1:27" ht="14.4" customHeight="1">
      <c r="A435" s="63">
        <v>431</v>
      </c>
      <c r="B435" s="38"/>
      <c r="C435" s="41"/>
      <c r="D435" s="39"/>
      <c r="E435" s="40" t="s">
        <v>1105</v>
      </c>
      <c r="F435" s="41"/>
      <c r="G435" s="42"/>
      <c r="H435" s="42"/>
      <c r="I435" s="42"/>
      <c r="J435" s="43"/>
      <c r="K435" s="44"/>
      <c r="L435" s="41"/>
      <c r="M435" s="45"/>
      <c r="N435" s="51"/>
      <c r="O435" s="80"/>
      <c r="P435" s="31"/>
      <c r="Q435" s="42"/>
      <c r="R435" s="46"/>
      <c r="S435" s="46"/>
      <c r="T435" s="46"/>
      <c r="U435" s="47"/>
      <c r="V435" s="48"/>
      <c r="W435" s="47"/>
      <c r="X435" s="49"/>
      <c r="Y435" s="50"/>
      <c r="Z435" s="50"/>
      <c r="AA435" s="52"/>
    </row>
    <row r="436" spans="1:27" ht="14.4" customHeight="1">
      <c r="A436" s="63">
        <v>432</v>
      </c>
      <c r="B436" s="38"/>
      <c r="C436" s="41"/>
      <c r="D436" s="39"/>
      <c r="E436" s="40" t="s">
        <v>1108</v>
      </c>
      <c r="F436" s="41"/>
      <c r="G436" s="42"/>
      <c r="H436" s="42"/>
      <c r="I436" s="42"/>
      <c r="J436" s="43"/>
      <c r="K436" s="44"/>
      <c r="L436" s="41"/>
      <c r="M436" s="45"/>
      <c r="N436" s="51"/>
      <c r="O436" s="80"/>
      <c r="P436" s="31"/>
      <c r="Q436" s="42"/>
      <c r="R436" s="46"/>
      <c r="S436" s="46"/>
      <c r="T436" s="46"/>
      <c r="U436" s="47"/>
      <c r="V436" s="48"/>
      <c r="W436" s="47"/>
      <c r="X436" s="49"/>
      <c r="Y436" s="50"/>
      <c r="Z436" s="50"/>
      <c r="AA436" s="52"/>
    </row>
    <row r="437" spans="1:27" ht="14.4" customHeight="1">
      <c r="A437" s="63">
        <v>433</v>
      </c>
      <c r="B437" s="38"/>
      <c r="C437" s="41"/>
      <c r="D437" s="39"/>
      <c r="E437" s="40" t="s">
        <v>1111</v>
      </c>
      <c r="F437" s="41"/>
      <c r="G437" s="42"/>
      <c r="H437" s="42"/>
      <c r="I437" s="42"/>
      <c r="J437" s="43"/>
      <c r="K437" s="44"/>
      <c r="L437" s="41"/>
      <c r="M437" s="45"/>
      <c r="N437" s="51"/>
      <c r="O437" s="80"/>
      <c r="P437" s="31"/>
      <c r="Q437" s="42"/>
      <c r="R437" s="46"/>
      <c r="S437" s="46"/>
      <c r="T437" s="46"/>
      <c r="U437" s="47"/>
      <c r="V437" s="48"/>
      <c r="W437" s="47"/>
      <c r="X437" s="49"/>
      <c r="Y437" s="50"/>
      <c r="Z437" s="50"/>
      <c r="AA437" s="52"/>
    </row>
    <row r="438" spans="1:27" ht="14.4" customHeight="1">
      <c r="A438" s="63">
        <v>434</v>
      </c>
      <c r="B438" s="38"/>
      <c r="C438" s="41"/>
      <c r="D438" s="39"/>
      <c r="E438" s="40" t="s">
        <v>1114</v>
      </c>
      <c r="F438" s="41"/>
      <c r="G438" s="42"/>
      <c r="H438" s="42"/>
      <c r="I438" s="42"/>
      <c r="J438" s="43"/>
      <c r="K438" s="44"/>
      <c r="L438" s="41"/>
      <c r="M438" s="45"/>
      <c r="N438" s="51"/>
      <c r="O438" s="80"/>
      <c r="P438" s="31"/>
      <c r="Q438" s="42"/>
      <c r="R438" s="46"/>
      <c r="S438" s="46"/>
      <c r="T438" s="46"/>
      <c r="U438" s="47"/>
      <c r="V438" s="48"/>
      <c r="W438" s="47"/>
      <c r="X438" s="49"/>
      <c r="Y438" s="50"/>
      <c r="Z438" s="50"/>
      <c r="AA438" s="52"/>
    </row>
    <row r="439" spans="1:27" ht="14.4" customHeight="1">
      <c r="A439" s="63">
        <v>435</v>
      </c>
      <c r="B439" s="38"/>
      <c r="C439" s="41"/>
      <c r="D439" s="39"/>
      <c r="E439" s="40" t="s">
        <v>1117</v>
      </c>
      <c r="F439" s="41"/>
      <c r="G439" s="42"/>
      <c r="H439" s="42"/>
      <c r="I439" s="42"/>
      <c r="J439" s="43"/>
      <c r="K439" s="44"/>
      <c r="L439" s="41"/>
      <c r="M439" s="45"/>
      <c r="N439" s="51"/>
      <c r="O439" s="80"/>
      <c r="P439" s="31"/>
      <c r="Q439" s="42"/>
      <c r="R439" s="46"/>
      <c r="S439" s="46"/>
      <c r="T439" s="46"/>
      <c r="U439" s="47"/>
      <c r="V439" s="48"/>
      <c r="W439" s="47"/>
      <c r="X439" s="49"/>
      <c r="Y439" s="50"/>
      <c r="Z439" s="50"/>
      <c r="AA439" s="52"/>
    </row>
    <row r="440" spans="1:27" ht="14.4" customHeight="1">
      <c r="A440" s="37">
        <v>436</v>
      </c>
      <c r="B440" s="38"/>
      <c r="C440" s="41" t="s">
        <v>100</v>
      </c>
      <c r="D440" s="39" t="str">
        <f>REPLACE(C440,1,3, )</f>
        <v xml:space="preserve"> 436</v>
      </c>
      <c r="E440" s="40" t="s">
        <v>1119</v>
      </c>
      <c r="F440" s="41">
        <f>IF(C440=E440,0,1)</f>
        <v>1</v>
      </c>
      <c r="G440" s="42" t="s">
        <v>20</v>
      </c>
      <c r="H440" s="42"/>
      <c r="I440" s="42" t="s">
        <v>49</v>
      </c>
      <c r="J440" s="43">
        <v>70000</v>
      </c>
      <c r="K440" s="44">
        <f>J440-M440</f>
        <v>7900</v>
      </c>
      <c r="L440" s="41" t="s">
        <v>22</v>
      </c>
      <c r="M440" s="45">
        <f>J440-N440</f>
        <v>62100</v>
      </c>
      <c r="N440" s="45">
        <f>2000+4850+600+200+250</f>
        <v>7900</v>
      </c>
      <c r="O440" s="80">
        <f>M440+N440</f>
        <v>70000</v>
      </c>
      <c r="P440" s="31"/>
      <c r="Q440" s="42" t="s">
        <v>73</v>
      </c>
      <c r="R440" s="46"/>
      <c r="S440" s="46">
        <f>R440+O440</f>
        <v>70000</v>
      </c>
      <c r="T440" s="46">
        <f>S440/0.7</f>
        <v>100000</v>
      </c>
      <c r="U440" s="47">
        <f>T440/0.875</f>
        <v>114285.71428571429</v>
      </c>
      <c r="V440" s="48">
        <f>(U440-T440)/U440</f>
        <v>0.12500000000000003</v>
      </c>
      <c r="W440" s="47">
        <f>(ROUNDUP((U440/100),0))*100</f>
        <v>114300</v>
      </c>
      <c r="X440" s="49">
        <f>(T440-O440)/T440</f>
        <v>0.3</v>
      </c>
      <c r="Y440" s="64">
        <v>99050</v>
      </c>
      <c r="Z440" s="65">
        <f>T440-Y440</f>
        <v>950</v>
      </c>
      <c r="AA440" s="66">
        <f>Z440/Y440</f>
        <v>9.5911155981827367E-3</v>
      </c>
    </row>
    <row r="441" spans="1:27" ht="14.4" customHeight="1">
      <c r="A441" s="63">
        <v>437</v>
      </c>
      <c r="B441" s="38"/>
      <c r="C441" s="41"/>
      <c r="D441" s="39"/>
      <c r="E441" s="40" t="s">
        <v>1122</v>
      </c>
      <c r="F441" s="41"/>
      <c r="G441" s="42"/>
      <c r="H441" s="42"/>
      <c r="I441" s="42"/>
      <c r="J441" s="43"/>
      <c r="K441" s="44"/>
      <c r="L441" s="41"/>
      <c r="M441" s="45"/>
      <c r="N441" s="45"/>
      <c r="O441" s="80"/>
      <c r="P441" s="31"/>
      <c r="Q441" s="42"/>
      <c r="R441" s="46"/>
      <c r="S441" s="46"/>
      <c r="T441" s="46"/>
      <c r="U441" s="47"/>
      <c r="V441" s="48"/>
      <c r="W441" s="47"/>
      <c r="X441" s="49"/>
      <c r="Y441" s="64"/>
      <c r="Z441" s="65"/>
      <c r="AA441" s="66"/>
    </row>
    <row r="442" spans="1:27" ht="14.4" customHeight="1">
      <c r="A442" s="37">
        <v>438</v>
      </c>
      <c r="B442" s="38"/>
      <c r="C442" s="41"/>
      <c r="D442" s="39"/>
      <c r="E442" s="40" t="s">
        <v>388</v>
      </c>
      <c r="F442" s="41"/>
      <c r="G442" s="42"/>
      <c r="H442" s="42"/>
      <c r="I442" s="42"/>
      <c r="J442" s="43"/>
      <c r="K442" s="44"/>
      <c r="L442" s="41"/>
      <c r="M442" s="45"/>
      <c r="N442" s="45"/>
      <c r="O442" s="80"/>
      <c r="P442" s="31"/>
      <c r="Q442" s="42"/>
      <c r="R442" s="46"/>
      <c r="S442" s="46"/>
      <c r="T442" s="46"/>
      <c r="U442" s="47"/>
      <c r="V442" s="48"/>
      <c r="W442" s="47"/>
      <c r="X442" s="49"/>
      <c r="Y442" s="64"/>
      <c r="Z442" s="65"/>
      <c r="AA442" s="66"/>
    </row>
    <row r="443" spans="1:27" ht="14.4" customHeight="1">
      <c r="A443" s="63">
        <v>439</v>
      </c>
      <c r="B443" s="38"/>
      <c r="C443" s="41"/>
      <c r="D443" s="39"/>
      <c r="E443" s="40" t="s">
        <v>1124</v>
      </c>
      <c r="F443" s="41"/>
      <c r="G443" s="42"/>
      <c r="H443" s="42"/>
      <c r="I443" s="42"/>
      <c r="J443" s="43"/>
      <c r="K443" s="44"/>
      <c r="L443" s="41"/>
      <c r="M443" s="45"/>
      <c r="N443" s="45"/>
      <c r="O443" s="80"/>
      <c r="P443" s="31"/>
      <c r="Q443" s="42"/>
      <c r="R443" s="46"/>
      <c r="S443" s="46"/>
      <c r="T443" s="46"/>
      <c r="U443" s="47"/>
      <c r="V443" s="48"/>
      <c r="W443" s="47"/>
      <c r="X443" s="49"/>
      <c r="Y443" s="64"/>
      <c r="Z443" s="65"/>
      <c r="AA443" s="66"/>
    </row>
    <row r="444" spans="1:27" ht="14.4" customHeight="1">
      <c r="A444" s="37">
        <v>440</v>
      </c>
      <c r="B444" s="38"/>
      <c r="C444" s="41"/>
      <c r="D444" s="39"/>
      <c r="E444" s="40" t="s">
        <v>1126</v>
      </c>
      <c r="F444" s="41"/>
      <c r="G444" s="42"/>
      <c r="H444" s="42"/>
      <c r="I444" s="42"/>
      <c r="J444" s="43"/>
      <c r="K444" s="44"/>
      <c r="L444" s="41"/>
      <c r="M444" s="45"/>
      <c r="N444" s="45"/>
      <c r="O444" s="80"/>
      <c r="P444" s="31"/>
      <c r="Q444" s="42"/>
      <c r="R444" s="46"/>
      <c r="S444" s="46"/>
      <c r="T444" s="46"/>
      <c r="U444" s="47"/>
      <c r="V444" s="48"/>
      <c r="W444" s="47"/>
      <c r="X444" s="49"/>
      <c r="Y444" s="64"/>
      <c r="Z444" s="65"/>
      <c r="AA444" s="66"/>
    </row>
    <row r="445" spans="1:27" ht="14.4" customHeight="1">
      <c r="A445" s="63">
        <v>441</v>
      </c>
      <c r="B445" s="38"/>
      <c r="C445" s="41"/>
      <c r="D445" s="39"/>
      <c r="E445" s="40" t="s">
        <v>1129</v>
      </c>
      <c r="F445" s="41"/>
      <c r="G445" s="42"/>
      <c r="H445" s="42"/>
      <c r="I445" s="42"/>
      <c r="J445" s="43"/>
      <c r="K445" s="44"/>
      <c r="L445" s="41"/>
      <c r="M445" s="45"/>
      <c r="N445" s="45"/>
      <c r="O445" s="80"/>
      <c r="P445" s="31"/>
      <c r="Q445" s="42"/>
      <c r="R445" s="46"/>
      <c r="S445" s="46"/>
      <c r="T445" s="46"/>
      <c r="U445" s="47"/>
      <c r="V445" s="48"/>
      <c r="W445" s="47"/>
      <c r="X445" s="49"/>
      <c r="Y445" s="64"/>
      <c r="Z445" s="65"/>
      <c r="AA445" s="66"/>
    </row>
    <row r="446" spans="1:27" ht="14.4" customHeight="1">
      <c r="A446" s="37">
        <v>442</v>
      </c>
      <c r="B446" s="38"/>
      <c r="C446" s="41"/>
      <c r="D446" s="39"/>
      <c r="E446" s="40" t="s">
        <v>1131</v>
      </c>
      <c r="F446" s="41"/>
      <c r="G446" s="42"/>
      <c r="H446" s="42"/>
      <c r="I446" s="42"/>
      <c r="J446" s="43"/>
      <c r="K446" s="44"/>
      <c r="L446" s="41"/>
      <c r="M446" s="45"/>
      <c r="N446" s="45"/>
      <c r="O446" s="80"/>
      <c r="P446" s="31"/>
      <c r="Q446" s="42"/>
      <c r="R446" s="46"/>
      <c r="S446" s="46"/>
      <c r="T446" s="46"/>
      <c r="U446" s="47"/>
      <c r="V446" s="48"/>
      <c r="W446" s="47"/>
      <c r="X446" s="49"/>
      <c r="Y446" s="64"/>
      <c r="Z446" s="65"/>
      <c r="AA446" s="66"/>
    </row>
    <row r="447" spans="1:27" ht="14.4" customHeight="1">
      <c r="A447" s="63">
        <v>443</v>
      </c>
      <c r="B447" s="38"/>
      <c r="C447" s="41"/>
      <c r="D447" s="39"/>
      <c r="E447" s="40" t="s">
        <v>1133</v>
      </c>
      <c r="F447" s="41"/>
      <c r="G447" s="42"/>
      <c r="H447" s="42"/>
      <c r="I447" s="42"/>
      <c r="J447" s="43"/>
      <c r="K447" s="44"/>
      <c r="L447" s="41"/>
      <c r="M447" s="45"/>
      <c r="N447" s="45"/>
      <c r="O447" s="80"/>
      <c r="P447" s="31"/>
      <c r="Q447" s="42"/>
      <c r="R447" s="46"/>
      <c r="S447" s="46"/>
      <c r="T447" s="46"/>
      <c r="U447" s="47"/>
      <c r="V447" s="48"/>
      <c r="W447" s="47"/>
      <c r="X447" s="49"/>
      <c r="Y447" s="64"/>
      <c r="Z447" s="65"/>
      <c r="AA447" s="66"/>
    </row>
    <row r="448" spans="1:27" ht="14.4" customHeight="1">
      <c r="A448" s="37">
        <v>444</v>
      </c>
      <c r="B448" s="38"/>
      <c r="C448" s="41"/>
      <c r="D448" s="39"/>
      <c r="E448" s="40" t="s">
        <v>1137</v>
      </c>
      <c r="F448" s="41"/>
      <c r="G448" s="42"/>
      <c r="H448" s="42"/>
      <c r="I448" s="42"/>
      <c r="J448" s="43"/>
      <c r="K448" s="44"/>
      <c r="L448" s="41"/>
      <c r="M448" s="45"/>
      <c r="N448" s="45"/>
      <c r="O448" s="80"/>
      <c r="P448" s="31"/>
      <c r="Q448" s="42"/>
      <c r="R448" s="46"/>
      <c r="S448" s="46"/>
      <c r="T448" s="46"/>
      <c r="U448" s="47"/>
      <c r="V448" s="48"/>
      <c r="W448" s="47"/>
      <c r="X448" s="49"/>
      <c r="Y448" s="64"/>
      <c r="Z448" s="65"/>
      <c r="AA448" s="66"/>
    </row>
    <row r="449" spans="1:27" ht="14.4" customHeight="1">
      <c r="A449" s="63">
        <v>445</v>
      </c>
      <c r="B449" s="38"/>
      <c r="C449" s="41"/>
      <c r="D449" s="39"/>
      <c r="E449" s="40" t="s">
        <v>1140</v>
      </c>
      <c r="F449" s="41"/>
      <c r="G449" s="42"/>
      <c r="H449" s="42"/>
      <c r="I449" s="42"/>
      <c r="J449" s="43"/>
      <c r="K449" s="44"/>
      <c r="L449" s="41"/>
      <c r="M449" s="45"/>
      <c r="N449" s="45"/>
      <c r="O449" s="80"/>
      <c r="P449" s="31"/>
      <c r="Q449" s="42"/>
      <c r="R449" s="46"/>
      <c r="S449" s="46"/>
      <c r="T449" s="46"/>
      <c r="U449" s="47"/>
      <c r="V449" s="48"/>
      <c r="W449" s="47"/>
      <c r="X449" s="49"/>
      <c r="Y449" s="64"/>
      <c r="Z449" s="65"/>
      <c r="AA449" s="66"/>
    </row>
    <row r="450" spans="1:27" ht="14.4" customHeight="1">
      <c r="A450" s="37">
        <v>446</v>
      </c>
      <c r="B450" s="38"/>
      <c r="C450" s="41"/>
      <c r="D450" s="39"/>
      <c r="E450" s="40" t="s">
        <v>1142</v>
      </c>
      <c r="F450" s="41"/>
      <c r="G450" s="42"/>
      <c r="H450" s="42"/>
      <c r="I450" s="42"/>
      <c r="J450" s="43"/>
      <c r="K450" s="44"/>
      <c r="L450" s="41"/>
      <c r="M450" s="45"/>
      <c r="N450" s="45"/>
      <c r="O450" s="80"/>
      <c r="P450" s="31"/>
      <c r="Q450" s="42"/>
      <c r="R450" s="46"/>
      <c r="S450" s="46"/>
      <c r="T450" s="46"/>
      <c r="U450" s="47"/>
      <c r="V450" s="48"/>
      <c r="W450" s="47"/>
      <c r="X450" s="49"/>
      <c r="Y450" s="64"/>
      <c r="Z450" s="65"/>
      <c r="AA450" s="66"/>
    </row>
    <row r="451" spans="1:27" ht="14.4" customHeight="1">
      <c r="A451" s="63">
        <v>447</v>
      </c>
      <c r="B451" s="38"/>
      <c r="C451" s="41"/>
      <c r="D451" s="39"/>
      <c r="E451" s="40" t="s">
        <v>1145</v>
      </c>
      <c r="F451" s="41"/>
      <c r="G451" s="42"/>
      <c r="H451" s="42"/>
      <c r="I451" s="42"/>
      <c r="J451" s="43"/>
      <c r="K451" s="44"/>
      <c r="L451" s="41"/>
      <c r="M451" s="45"/>
      <c r="N451" s="45"/>
      <c r="O451" s="80"/>
      <c r="P451" s="31"/>
      <c r="Q451" s="42"/>
      <c r="R451" s="46"/>
      <c r="S451" s="46"/>
      <c r="T451" s="46"/>
      <c r="U451" s="47"/>
      <c r="V451" s="48"/>
      <c r="W451" s="47"/>
      <c r="X451" s="49"/>
      <c r="Y451" s="64"/>
      <c r="Z451" s="65"/>
      <c r="AA451" s="66"/>
    </row>
    <row r="452" spans="1:27" ht="14.4" customHeight="1">
      <c r="A452" s="37">
        <v>448</v>
      </c>
      <c r="B452" s="38"/>
      <c r="C452" s="41"/>
      <c r="D452" s="39"/>
      <c r="E452" s="40" t="s">
        <v>1147</v>
      </c>
      <c r="F452" s="41"/>
      <c r="G452" s="42"/>
      <c r="H452" s="42"/>
      <c r="I452" s="42"/>
      <c r="J452" s="43"/>
      <c r="K452" s="44"/>
      <c r="L452" s="41"/>
      <c r="M452" s="45"/>
      <c r="N452" s="45"/>
      <c r="O452" s="80"/>
      <c r="P452" s="31"/>
      <c r="Q452" s="42"/>
      <c r="R452" s="46"/>
      <c r="S452" s="46"/>
      <c r="T452" s="46"/>
      <c r="U452" s="47"/>
      <c r="V452" s="48"/>
      <c r="W452" s="47"/>
      <c r="X452" s="49"/>
      <c r="Y452" s="64"/>
      <c r="Z452" s="65"/>
      <c r="AA452" s="66"/>
    </row>
    <row r="453" spans="1:27" ht="14.4" customHeight="1">
      <c r="A453" s="63">
        <v>449</v>
      </c>
      <c r="B453" s="38"/>
      <c r="C453" s="41"/>
      <c r="D453" s="39"/>
      <c r="E453" s="40" t="s">
        <v>1149</v>
      </c>
      <c r="F453" s="41"/>
      <c r="G453" s="42"/>
      <c r="H453" s="42"/>
      <c r="I453" s="42"/>
      <c r="J453" s="43"/>
      <c r="K453" s="44"/>
      <c r="L453" s="41"/>
      <c r="M453" s="45"/>
      <c r="N453" s="45"/>
      <c r="O453" s="80"/>
      <c r="P453" s="31"/>
      <c r="Q453" s="42"/>
      <c r="R453" s="46"/>
      <c r="S453" s="46"/>
      <c r="T453" s="46"/>
      <c r="U453" s="47"/>
      <c r="V453" s="48"/>
      <c r="W453" s="47"/>
      <c r="X453" s="49"/>
      <c r="Y453" s="64"/>
      <c r="Z453" s="65"/>
      <c r="AA453" s="66"/>
    </row>
    <row r="454" spans="1:27" ht="14.4" customHeight="1">
      <c r="A454" s="37">
        <v>450</v>
      </c>
      <c r="B454" s="38"/>
      <c r="C454" s="41"/>
      <c r="D454" s="39"/>
      <c r="E454" s="40" t="s">
        <v>1151</v>
      </c>
      <c r="F454" s="41"/>
      <c r="G454" s="42"/>
      <c r="H454" s="42"/>
      <c r="I454" s="42"/>
      <c r="J454" s="43"/>
      <c r="K454" s="44"/>
      <c r="L454" s="41"/>
      <c r="M454" s="45"/>
      <c r="N454" s="45"/>
      <c r="O454" s="80"/>
      <c r="P454" s="31"/>
      <c r="Q454" s="42"/>
      <c r="R454" s="46"/>
      <c r="S454" s="46"/>
      <c r="T454" s="46"/>
      <c r="U454" s="47"/>
      <c r="V454" s="48"/>
      <c r="W454" s="47"/>
      <c r="X454" s="49"/>
      <c r="Y454" s="64"/>
      <c r="Z454" s="65"/>
      <c r="AA454" s="66"/>
    </row>
    <row r="455" spans="1:27" ht="14.4" customHeight="1">
      <c r="A455" s="63">
        <v>451</v>
      </c>
      <c r="B455" s="38"/>
      <c r="C455" s="41"/>
      <c r="D455" s="39"/>
      <c r="E455" s="40" t="s">
        <v>1153</v>
      </c>
      <c r="F455" s="41"/>
      <c r="G455" s="42"/>
      <c r="H455" s="42"/>
      <c r="I455" s="42"/>
      <c r="J455" s="43"/>
      <c r="K455" s="44"/>
      <c r="L455" s="41"/>
      <c r="M455" s="45"/>
      <c r="N455" s="45"/>
      <c r="O455" s="80"/>
      <c r="P455" s="31"/>
      <c r="Q455" s="42"/>
      <c r="R455" s="46"/>
      <c r="S455" s="46"/>
      <c r="T455" s="46"/>
      <c r="U455" s="47"/>
      <c r="V455" s="48"/>
      <c r="W455" s="47"/>
      <c r="X455" s="49"/>
      <c r="Y455" s="64"/>
      <c r="Z455" s="65"/>
      <c r="AA455" s="66"/>
    </row>
    <row r="456" spans="1:27" ht="14.4" customHeight="1">
      <c r="A456" s="37">
        <v>452</v>
      </c>
      <c r="B456" s="38"/>
      <c r="C456" s="41"/>
      <c r="D456" s="39"/>
      <c r="E456" s="40" t="s">
        <v>388</v>
      </c>
      <c r="F456" s="41"/>
      <c r="G456" s="42"/>
      <c r="H456" s="42"/>
      <c r="I456" s="42"/>
      <c r="J456" s="43"/>
      <c r="K456" s="44"/>
      <c r="L456" s="41"/>
      <c r="M456" s="45"/>
      <c r="N456" s="45"/>
      <c r="O456" s="80"/>
      <c r="P456" s="31"/>
      <c r="Q456" s="42"/>
      <c r="R456" s="46"/>
      <c r="S456" s="46"/>
      <c r="T456" s="46"/>
      <c r="U456" s="47"/>
      <c r="V456" s="48"/>
      <c r="W456" s="47"/>
      <c r="X456" s="49"/>
      <c r="Y456" s="64"/>
      <c r="Z456" s="65"/>
      <c r="AA456" s="66"/>
    </row>
    <row r="457" spans="1:27" ht="14.4" customHeight="1">
      <c r="A457" s="63">
        <v>453</v>
      </c>
      <c r="B457" s="38"/>
      <c r="C457" s="41"/>
      <c r="D457" s="39"/>
      <c r="E457" s="40" t="s">
        <v>1156</v>
      </c>
      <c r="F457" s="41"/>
      <c r="G457" s="42"/>
      <c r="H457" s="42"/>
      <c r="I457" s="42"/>
      <c r="J457" s="43"/>
      <c r="K457" s="44"/>
      <c r="L457" s="41"/>
      <c r="M457" s="45"/>
      <c r="N457" s="45"/>
      <c r="O457" s="80"/>
      <c r="P457" s="31"/>
      <c r="Q457" s="42"/>
      <c r="R457" s="46"/>
      <c r="S457" s="46"/>
      <c r="T457" s="46"/>
      <c r="U457" s="47"/>
      <c r="V457" s="48"/>
      <c r="W457" s="47"/>
      <c r="X457" s="49"/>
      <c r="Y457" s="64"/>
      <c r="Z457" s="65"/>
      <c r="AA457" s="66"/>
    </row>
    <row r="458" spans="1:27" ht="14.4" customHeight="1">
      <c r="A458" s="37">
        <v>454</v>
      </c>
      <c r="B458" s="38"/>
      <c r="C458" s="41"/>
      <c r="D458" s="39"/>
      <c r="E458" s="40" t="s">
        <v>1159</v>
      </c>
      <c r="F458" s="41"/>
      <c r="G458" s="42"/>
      <c r="H458" s="42"/>
      <c r="I458" s="42"/>
      <c r="J458" s="43"/>
      <c r="K458" s="44"/>
      <c r="L458" s="41"/>
      <c r="M458" s="45"/>
      <c r="N458" s="45"/>
      <c r="O458" s="80"/>
      <c r="P458" s="31"/>
      <c r="Q458" s="42"/>
      <c r="R458" s="46"/>
      <c r="S458" s="46"/>
      <c r="T458" s="46"/>
      <c r="U458" s="47"/>
      <c r="V458" s="48"/>
      <c r="W458" s="47"/>
      <c r="X458" s="49"/>
      <c r="Y458" s="64"/>
      <c r="Z458" s="65"/>
      <c r="AA458" s="66"/>
    </row>
    <row r="459" spans="1:27" ht="14.4" customHeight="1">
      <c r="A459" s="63">
        <v>455</v>
      </c>
      <c r="B459" s="38"/>
      <c r="C459" s="41"/>
      <c r="D459" s="39"/>
      <c r="E459" s="40" t="s">
        <v>1161</v>
      </c>
      <c r="F459" s="41"/>
      <c r="G459" s="42"/>
      <c r="H459" s="42"/>
      <c r="I459" s="42"/>
      <c r="J459" s="43"/>
      <c r="K459" s="44"/>
      <c r="L459" s="41"/>
      <c r="M459" s="45"/>
      <c r="N459" s="45"/>
      <c r="O459" s="80"/>
      <c r="P459" s="31"/>
      <c r="Q459" s="42"/>
      <c r="R459" s="46"/>
      <c r="S459" s="46"/>
      <c r="T459" s="46"/>
      <c r="U459" s="47"/>
      <c r="V459" s="48"/>
      <c r="W459" s="47"/>
      <c r="X459" s="49"/>
      <c r="Y459" s="64"/>
      <c r="Z459" s="65"/>
      <c r="AA459" s="66"/>
    </row>
    <row r="460" spans="1:27" ht="14.4" customHeight="1">
      <c r="A460" s="37">
        <v>456</v>
      </c>
      <c r="B460" s="38"/>
      <c r="C460" s="41"/>
      <c r="D460" s="39"/>
      <c r="E460" s="40" t="s">
        <v>1165</v>
      </c>
      <c r="F460" s="41"/>
      <c r="G460" s="42"/>
      <c r="H460" s="42"/>
      <c r="I460" s="42"/>
      <c r="J460" s="43"/>
      <c r="K460" s="44"/>
      <c r="L460" s="41"/>
      <c r="M460" s="45"/>
      <c r="N460" s="45"/>
      <c r="O460" s="80"/>
      <c r="P460" s="31"/>
      <c r="Q460" s="42"/>
      <c r="R460" s="46"/>
      <c r="S460" s="46"/>
      <c r="T460" s="46"/>
      <c r="U460" s="47"/>
      <c r="V460" s="48"/>
      <c r="W460" s="47"/>
      <c r="X460" s="49"/>
      <c r="Y460" s="64"/>
      <c r="Z460" s="65"/>
      <c r="AA460" s="66"/>
    </row>
    <row r="461" spans="1:27" ht="14.4" customHeight="1">
      <c r="A461" s="63">
        <v>457</v>
      </c>
      <c r="B461" s="38"/>
      <c r="C461" s="41"/>
      <c r="D461" s="39"/>
      <c r="E461" s="40" t="s">
        <v>1167</v>
      </c>
      <c r="F461" s="41"/>
      <c r="G461" s="42"/>
      <c r="H461" s="42"/>
      <c r="I461" s="42"/>
      <c r="J461" s="43"/>
      <c r="K461" s="44"/>
      <c r="L461" s="41"/>
      <c r="M461" s="45"/>
      <c r="N461" s="45"/>
      <c r="O461" s="80"/>
      <c r="P461" s="31"/>
      <c r="Q461" s="42"/>
      <c r="R461" s="46"/>
      <c r="S461" s="46"/>
      <c r="T461" s="46"/>
      <c r="U461" s="47"/>
      <c r="V461" s="48"/>
      <c r="W461" s="47"/>
      <c r="X461" s="49"/>
      <c r="Y461" s="64"/>
      <c r="Z461" s="65"/>
      <c r="AA461" s="66"/>
    </row>
    <row r="462" spans="1:27" ht="14.4" customHeight="1">
      <c r="A462" s="37">
        <v>458</v>
      </c>
      <c r="B462" s="38"/>
      <c r="C462" s="41"/>
      <c r="D462" s="39"/>
      <c r="E462" s="40" t="s">
        <v>1169</v>
      </c>
      <c r="F462" s="41"/>
      <c r="G462" s="42"/>
      <c r="H462" s="42"/>
      <c r="I462" s="42"/>
      <c r="J462" s="43"/>
      <c r="K462" s="44"/>
      <c r="L462" s="41"/>
      <c r="M462" s="45"/>
      <c r="N462" s="45"/>
      <c r="O462" s="80"/>
      <c r="P462" s="31"/>
      <c r="Q462" s="42"/>
      <c r="R462" s="46"/>
      <c r="S462" s="46"/>
      <c r="T462" s="46"/>
      <c r="U462" s="47"/>
      <c r="V462" s="48"/>
      <c r="W462" s="47"/>
      <c r="X462" s="49"/>
      <c r="Y462" s="64"/>
      <c r="Z462" s="65"/>
      <c r="AA462" s="66"/>
    </row>
    <row r="463" spans="1:27" ht="14.4" customHeight="1">
      <c r="A463" s="63">
        <v>459</v>
      </c>
      <c r="B463" s="38"/>
      <c r="C463" s="41"/>
      <c r="D463" s="39"/>
      <c r="E463" s="40" t="s">
        <v>1172</v>
      </c>
      <c r="F463" s="41"/>
      <c r="G463" s="42"/>
      <c r="H463" s="42"/>
      <c r="I463" s="42"/>
      <c r="J463" s="43"/>
      <c r="K463" s="44"/>
      <c r="L463" s="41"/>
      <c r="M463" s="45"/>
      <c r="N463" s="45"/>
      <c r="O463" s="80"/>
      <c r="P463" s="31"/>
      <c r="Q463" s="42"/>
      <c r="R463" s="46"/>
      <c r="S463" s="46"/>
      <c r="T463" s="46"/>
      <c r="U463" s="47"/>
      <c r="V463" s="48"/>
      <c r="W463" s="47"/>
      <c r="X463" s="49"/>
      <c r="Y463" s="64"/>
      <c r="Z463" s="65"/>
      <c r="AA463" s="66"/>
    </row>
    <row r="464" spans="1:27" ht="14.4" customHeight="1">
      <c r="A464" s="37">
        <v>460</v>
      </c>
      <c r="B464" s="38"/>
      <c r="C464" s="41"/>
      <c r="D464" s="39"/>
      <c r="E464" s="40" t="s">
        <v>1175</v>
      </c>
      <c r="F464" s="41"/>
      <c r="G464" s="42"/>
      <c r="H464" s="42"/>
      <c r="I464" s="42"/>
      <c r="J464" s="43"/>
      <c r="K464" s="44"/>
      <c r="L464" s="41"/>
      <c r="M464" s="45"/>
      <c r="N464" s="45"/>
      <c r="O464" s="80"/>
      <c r="P464" s="31"/>
      <c r="Q464" s="42"/>
      <c r="R464" s="46"/>
      <c r="S464" s="46"/>
      <c r="T464" s="46"/>
      <c r="U464" s="47"/>
      <c r="V464" s="48"/>
      <c r="W464" s="47"/>
      <c r="X464" s="49"/>
      <c r="Y464" s="64"/>
      <c r="Z464" s="65"/>
      <c r="AA464" s="66"/>
    </row>
    <row r="465" spans="1:27" ht="14.4" customHeight="1">
      <c r="A465" s="63">
        <v>461</v>
      </c>
      <c r="B465" s="38"/>
      <c r="C465" s="41"/>
      <c r="D465" s="39"/>
      <c r="E465" s="40" t="s">
        <v>1177</v>
      </c>
      <c r="F465" s="41"/>
      <c r="G465" s="42"/>
      <c r="H465" s="42"/>
      <c r="I465" s="42"/>
      <c r="J465" s="43"/>
      <c r="K465" s="44"/>
      <c r="L465" s="41"/>
      <c r="M465" s="45"/>
      <c r="N465" s="45"/>
      <c r="O465" s="80"/>
      <c r="P465" s="31"/>
      <c r="Q465" s="42"/>
      <c r="R465" s="46"/>
      <c r="S465" s="46"/>
      <c r="T465" s="46"/>
      <c r="U465" s="47"/>
      <c r="V465" s="48"/>
      <c r="W465" s="47"/>
      <c r="X465" s="49"/>
      <c r="Y465" s="64"/>
      <c r="Z465" s="65"/>
      <c r="AA465" s="66"/>
    </row>
    <row r="466" spans="1:27" ht="14.4" customHeight="1">
      <c r="A466" s="37">
        <v>462</v>
      </c>
      <c r="B466" s="38"/>
      <c r="C466" s="41"/>
      <c r="D466" s="39"/>
      <c r="E466" s="40" t="s">
        <v>1180</v>
      </c>
      <c r="F466" s="41"/>
      <c r="G466" s="42"/>
      <c r="H466" s="42"/>
      <c r="I466" s="42"/>
      <c r="J466" s="43"/>
      <c r="K466" s="44"/>
      <c r="L466" s="41"/>
      <c r="M466" s="45"/>
      <c r="N466" s="45"/>
      <c r="O466" s="80"/>
      <c r="P466" s="31"/>
      <c r="Q466" s="42"/>
      <c r="R466" s="46"/>
      <c r="S466" s="46"/>
      <c r="T466" s="46"/>
      <c r="U466" s="47"/>
      <c r="V466" s="48"/>
      <c r="W466" s="47"/>
      <c r="X466" s="49"/>
      <c r="Y466" s="64"/>
      <c r="Z466" s="65"/>
      <c r="AA466" s="66"/>
    </row>
    <row r="467" spans="1:27" ht="14.4" customHeight="1">
      <c r="A467" s="63">
        <v>463</v>
      </c>
      <c r="B467" s="38"/>
      <c r="C467" s="41"/>
      <c r="D467" s="39"/>
      <c r="E467" s="40" t="s">
        <v>1182</v>
      </c>
      <c r="F467" s="41"/>
      <c r="G467" s="42"/>
      <c r="H467" s="42"/>
      <c r="I467" s="42"/>
      <c r="J467" s="43"/>
      <c r="K467" s="44"/>
      <c r="L467" s="41"/>
      <c r="M467" s="45"/>
      <c r="N467" s="45"/>
      <c r="O467" s="80"/>
      <c r="P467" s="31"/>
      <c r="Q467" s="42"/>
      <c r="R467" s="46"/>
      <c r="S467" s="46"/>
      <c r="T467" s="46"/>
      <c r="U467" s="47"/>
      <c r="V467" s="48"/>
      <c r="W467" s="47"/>
      <c r="X467" s="49"/>
      <c r="Y467" s="64"/>
      <c r="Z467" s="65"/>
      <c r="AA467" s="66"/>
    </row>
    <row r="468" spans="1:27" ht="14.4" customHeight="1">
      <c r="A468" s="37">
        <v>464</v>
      </c>
      <c r="B468" s="38"/>
      <c r="C468" s="41"/>
      <c r="D468" s="39"/>
      <c r="E468" s="40" t="s">
        <v>1184</v>
      </c>
      <c r="F468" s="41"/>
      <c r="G468" s="42"/>
      <c r="H468" s="42"/>
      <c r="I468" s="42"/>
      <c r="J468" s="43"/>
      <c r="K468" s="44"/>
      <c r="L468" s="41"/>
      <c r="M468" s="45"/>
      <c r="N468" s="45"/>
      <c r="O468" s="80"/>
      <c r="P468" s="31"/>
      <c r="Q468" s="42"/>
      <c r="R468" s="46"/>
      <c r="S468" s="46"/>
      <c r="T468" s="46"/>
      <c r="U468" s="47"/>
      <c r="V468" s="48"/>
      <c r="W468" s="47"/>
      <c r="X468" s="49"/>
      <c r="Y468" s="64"/>
      <c r="Z468" s="65"/>
      <c r="AA468" s="66"/>
    </row>
    <row r="469" spans="1:27" ht="14.4" customHeight="1">
      <c r="A469" s="63">
        <v>465</v>
      </c>
      <c r="B469" s="38"/>
      <c r="C469" s="41"/>
      <c r="D469" s="39"/>
      <c r="E469" s="40" t="s">
        <v>1186</v>
      </c>
      <c r="F469" s="41"/>
      <c r="G469" s="42"/>
      <c r="H469" s="42"/>
      <c r="I469" s="42"/>
      <c r="J469" s="43"/>
      <c r="K469" s="44"/>
      <c r="L469" s="41"/>
      <c r="M469" s="45"/>
      <c r="N469" s="45"/>
      <c r="O469" s="80"/>
      <c r="P469" s="31"/>
      <c r="Q469" s="42"/>
      <c r="R469" s="46"/>
      <c r="S469" s="46"/>
      <c r="T469" s="46"/>
      <c r="U469" s="47"/>
      <c r="V469" s="48"/>
      <c r="W469" s="47"/>
      <c r="X469" s="49"/>
      <c r="Y469" s="64"/>
      <c r="Z469" s="65"/>
      <c r="AA469" s="66"/>
    </row>
    <row r="470" spans="1:27" ht="14.4" customHeight="1">
      <c r="A470" s="37">
        <v>466</v>
      </c>
      <c r="B470" s="38"/>
      <c r="C470" s="41"/>
      <c r="D470" s="39"/>
      <c r="E470" s="40" t="s">
        <v>1188</v>
      </c>
      <c r="F470" s="41"/>
      <c r="G470" s="42"/>
      <c r="H470" s="42"/>
      <c r="I470" s="42"/>
      <c r="J470" s="43"/>
      <c r="K470" s="44"/>
      <c r="L470" s="41"/>
      <c r="M470" s="45"/>
      <c r="N470" s="45"/>
      <c r="O470" s="80"/>
      <c r="P470" s="31"/>
      <c r="Q470" s="42"/>
      <c r="R470" s="46"/>
      <c r="S470" s="46"/>
      <c r="T470" s="46"/>
      <c r="U470" s="47"/>
      <c r="V470" s="48"/>
      <c r="W470" s="47"/>
      <c r="X470" s="49"/>
      <c r="Y470" s="64"/>
      <c r="Z470" s="65"/>
      <c r="AA470" s="66"/>
    </row>
    <row r="471" spans="1:27" ht="14.4" customHeight="1">
      <c r="A471" s="63">
        <v>467</v>
      </c>
      <c r="B471" s="38"/>
      <c r="C471" s="41"/>
      <c r="D471" s="39"/>
      <c r="E471" s="40" t="s">
        <v>1191</v>
      </c>
      <c r="F471" s="41"/>
      <c r="G471" s="42"/>
      <c r="H471" s="42"/>
      <c r="I471" s="42"/>
      <c r="J471" s="43"/>
      <c r="K471" s="44"/>
      <c r="L471" s="41"/>
      <c r="M471" s="45"/>
      <c r="N471" s="45"/>
      <c r="O471" s="80"/>
      <c r="P471" s="31"/>
      <c r="Q471" s="42"/>
      <c r="R471" s="46"/>
      <c r="S471" s="46"/>
      <c r="T471" s="46"/>
      <c r="U471" s="47"/>
      <c r="V471" s="48"/>
      <c r="W471" s="47"/>
      <c r="X471" s="49"/>
      <c r="Y471" s="64"/>
      <c r="Z471" s="65"/>
      <c r="AA471" s="66"/>
    </row>
    <row r="472" spans="1:27" ht="14.4" customHeight="1">
      <c r="A472" s="37">
        <v>468</v>
      </c>
      <c r="B472" s="38"/>
      <c r="C472" s="41"/>
      <c r="D472" s="39"/>
      <c r="E472" s="40" t="s">
        <v>1195</v>
      </c>
      <c r="F472" s="41"/>
      <c r="G472" s="42"/>
      <c r="H472" s="42"/>
      <c r="I472" s="42"/>
      <c r="J472" s="43"/>
      <c r="K472" s="44"/>
      <c r="L472" s="41"/>
      <c r="M472" s="45"/>
      <c r="N472" s="45"/>
      <c r="O472" s="80"/>
      <c r="P472" s="31"/>
      <c r="Q472" s="42"/>
      <c r="R472" s="46"/>
      <c r="S472" s="46"/>
      <c r="T472" s="46"/>
      <c r="U472" s="47"/>
      <c r="V472" s="48"/>
      <c r="W472" s="47"/>
      <c r="X472" s="49"/>
      <c r="Y472" s="64"/>
      <c r="Z472" s="65"/>
      <c r="AA472" s="66"/>
    </row>
    <row r="473" spans="1:27" ht="14.4" customHeight="1">
      <c r="A473" s="63">
        <v>469</v>
      </c>
      <c r="B473" s="38"/>
      <c r="C473" s="41"/>
      <c r="D473" s="39"/>
      <c r="E473" s="40" t="s">
        <v>1197</v>
      </c>
      <c r="F473" s="41"/>
      <c r="G473" s="42"/>
      <c r="H473" s="42"/>
      <c r="I473" s="42"/>
      <c r="J473" s="43"/>
      <c r="K473" s="44"/>
      <c r="L473" s="41"/>
      <c r="M473" s="45"/>
      <c r="N473" s="45"/>
      <c r="O473" s="80"/>
      <c r="P473" s="31"/>
      <c r="Q473" s="42"/>
      <c r="R473" s="46"/>
      <c r="S473" s="46"/>
      <c r="T473" s="46"/>
      <c r="U473" s="47"/>
      <c r="V473" s="48"/>
      <c r="W473" s="47"/>
      <c r="X473" s="49"/>
      <c r="Y473" s="64"/>
      <c r="Z473" s="65"/>
      <c r="AA473" s="66"/>
    </row>
    <row r="474" spans="1:27" ht="14.4" customHeight="1">
      <c r="A474" s="37">
        <v>470</v>
      </c>
      <c r="B474" s="38"/>
      <c r="C474" s="41"/>
      <c r="D474" s="39"/>
      <c r="E474" s="40" t="s">
        <v>1200</v>
      </c>
      <c r="F474" s="41"/>
      <c r="G474" s="42"/>
      <c r="H474" s="42"/>
      <c r="I474" s="42"/>
      <c r="J474" s="43"/>
      <c r="K474" s="44"/>
      <c r="L474" s="41"/>
      <c r="M474" s="45"/>
      <c r="N474" s="45"/>
      <c r="O474" s="80"/>
      <c r="P474" s="31"/>
      <c r="Q474" s="42"/>
      <c r="R474" s="46"/>
      <c r="S474" s="46"/>
      <c r="T474" s="46"/>
      <c r="U474" s="47"/>
      <c r="V474" s="48"/>
      <c r="W474" s="47"/>
      <c r="X474" s="49"/>
      <c r="Y474" s="64"/>
      <c r="Z474" s="65"/>
      <c r="AA474" s="66"/>
    </row>
    <row r="475" spans="1:27" ht="14.4" customHeight="1">
      <c r="A475" s="63">
        <v>471</v>
      </c>
      <c r="B475" s="38"/>
      <c r="C475" s="41"/>
      <c r="D475" s="39"/>
      <c r="E475" s="40" t="s">
        <v>1202</v>
      </c>
      <c r="F475" s="41"/>
      <c r="G475" s="42"/>
      <c r="H475" s="42"/>
      <c r="I475" s="42"/>
      <c r="J475" s="43"/>
      <c r="K475" s="44"/>
      <c r="L475" s="41"/>
      <c r="M475" s="45"/>
      <c r="N475" s="45"/>
      <c r="O475" s="80"/>
      <c r="P475" s="31"/>
      <c r="Q475" s="42"/>
      <c r="R475" s="46"/>
      <c r="S475" s="46"/>
      <c r="T475" s="46"/>
      <c r="U475" s="47"/>
      <c r="V475" s="48"/>
      <c r="W475" s="47"/>
      <c r="X475" s="49"/>
      <c r="Y475" s="64"/>
      <c r="Z475" s="65"/>
      <c r="AA475" s="66"/>
    </row>
    <row r="476" spans="1:27" ht="14.4" customHeight="1">
      <c r="A476" s="37">
        <v>472</v>
      </c>
      <c r="B476" s="38"/>
      <c r="C476" s="41"/>
      <c r="D476" s="39"/>
      <c r="E476" s="40" t="s">
        <v>1205</v>
      </c>
      <c r="F476" s="41"/>
      <c r="G476" s="42"/>
      <c r="H476" s="42"/>
      <c r="I476" s="42"/>
      <c r="J476" s="43"/>
      <c r="K476" s="44"/>
      <c r="L476" s="41"/>
      <c r="M476" s="45"/>
      <c r="N476" s="45"/>
      <c r="O476" s="80"/>
      <c r="P476" s="31"/>
      <c r="Q476" s="42"/>
      <c r="R476" s="46"/>
      <c r="S476" s="46"/>
      <c r="T476" s="46"/>
      <c r="U476" s="47"/>
      <c r="V476" s="48"/>
      <c r="W476" s="47"/>
      <c r="X476" s="49"/>
      <c r="Y476" s="64"/>
      <c r="Z476" s="65"/>
      <c r="AA476" s="66"/>
    </row>
    <row r="477" spans="1:27" ht="14.4" customHeight="1">
      <c r="A477" s="63">
        <v>473</v>
      </c>
      <c r="B477" s="38"/>
      <c r="C477" s="41"/>
      <c r="D477" s="39"/>
      <c r="E477" s="40" t="s">
        <v>1207</v>
      </c>
      <c r="F477" s="41"/>
      <c r="G477" s="42"/>
      <c r="H477" s="42"/>
      <c r="I477" s="42"/>
      <c r="J477" s="43"/>
      <c r="K477" s="44"/>
      <c r="L477" s="41"/>
      <c r="M477" s="45"/>
      <c r="N477" s="45"/>
      <c r="O477" s="80"/>
      <c r="P477" s="31"/>
      <c r="Q477" s="42"/>
      <c r="R477" s="46"/>
      <c r="S477" s="46"/>
      <c r="T477" s="46"/>
      <c r="U477" s="47"/>
      <c r="V477" s="48"/>
      <c r="W477" s="47"/>
      <c r="X477" s="49"/>
      <c r="Y477" s="64"/>
      <c r="Z477" s="65"/>
      <c r="AA477" s="66"/>
    </row>
    <row r="478" spans="1:27" ht="14.4" customHeight="1">
      <c r="A478" s="37">
        <v>474</v>
      </c>
      <c r="B478" s="38"/>
      <c r="C478" s="41"/>
      <c r="D478" s="39"/>
      <c r="E478" s="40" t="s">
        <v>1210</v>
      </c>
      <c r="F478" s="41"/>
      <c r="G478" s="42"/>
      <c r="H478" s="42"/>
      <c r="I478" s="42"/>
      <c r="J478" s="43"/>
      <c r="K478" s="44"/>
      <c r="L478" s="41"/>
      <c r="M478" s="45"/>
      <c r="N478" s="45"/>
      <c r="O478" s="80"/>
      <c r="P478" s="31"/>
      <c r="Q478" s="42"/>
      <c r="R478" s="46"/>
      <c r="S478" s="46"/>
      <c r="T478" s="46"/>
      <c r="U478" s="47"/>
      <c r="V478" s="48"/>
      <c r="W478" s="47"/>
      <c r="X478" s="49"/>
      <c r="Y478" s="64"/>
      <c r="Z478" s="65"/>
      <c r="AA478" s="66"/>
    </row>
    <row r="479" spans="1:27" ht="14.4" customHeight="1">
      <c r="A479" s="63">
        <v>475</v>
      </c>
      <c r="B479" s="38"/>
      <c r="C479" s="41"/>
      <c r="D479" s="39"/>
      <c r="E479" s="40" t="s">
        <v>1212</v>
      </c>
      <c r="F479" s="41"/>
      <c r="G479" s="42"/>
      <c r="H479" s="42"/>
      <c r="I479" s="42"/>
      <c r="J479" s="43"/>
      <c r="K479" s="44"/>
      <c r="L479" s="41"/>
      <c r="M479" s="45"/>
      <c r="N479" s="45"/>
      <c r="O479" s="80"/>
      <c r="P479" s="31"/>
      <c r="Q479" s="42"/>
      <c r="R479" s="46"/>
      <c r="S479" s="46"/>
      <c r="T479" s="46"/>
      <c r="U479" s="47"/>
      <c r="V479" s="48"/>
      <c r="W479" s="47"/>
      <c r="X479" s="49"/>
      <c r="Y479" s="64"/>
      <c r="Z479" s="65"/>
      <c r="AA479" s="66"/>
    </row>
    <row r="480" spans="1:27" ht="14.4" customHeight="1">
      <c r="A480" s="37">
        <v>476</v>
      </c>
      <c r="B480" s="38"/>
      <c r="C480" s="41"/>
      <c r="D480" s="39"/>
      <c r="E480" s="40" t="s">
        <v>1214</v>
      </c>
      <c r="F480" s="41"/>
      <c r="G480" s="42"/>
      <c r="H480" s="42"/>
      <c r="I480" s="42"/>
      <c r="J480" s="43"/>
      <c r="K480" s="44"/>
      <c r="L480" s="41"/>
      <c r="M480" s="45"/>
      <c r="N480" s="45"/>
      <c r="O480" s="80"/>
      <c r="P480" s="31"/>
      <c r="Q480" s="42"/>
      <c r="R480" s="46"/>
      <c r="S480" s="46"/>
      <c r="T480" s="46"/>
      <c r="U480" s="47"/>
      <c r="V480" s="48"/>
      <c r="W480" s="47"/>
      <c r="X480" s="49"/>
      <c r="Y480" s="64"/>
      <c r="Z480" s="65"/>
      <c r="AA480" s="66"/>
    </row>
    <row r="481" spans="1:27" ht="14.4" customHeight="1">
      <c r="A481" s="63">
        <v>477</v>
      </c>
      <c r="B481" s="38"/>
      <c r="C481" s="41"/>
      <c r="D481" s="39"/>
      <c r="E481" s="40" t="s">
        <v>1217</v>
      </c>
      <c r="F481" s="41"/>
      <c r="G481" s="42"/>
      <c r="H481" s="42"/>
      <c r="I481" s="42"/>
      <c r="J481" s="43"/>
      <c r="K481" s="44"/>
      <c r="L481" s="41"/>
      <c r="M481" s="45"/>
      <c r="N481" s="45"/>
      <c r="O481" s="80"/>
      <c r="P481" s="31"/>
      <c r="Q481" s="42"/>
      <c r="R481" s="46"/>
      <c r="S481" s="46"/>
      <c r="T481" s="46"/>
      <c r="U481" s="47"/>
      <c r="V481" s="48"/>
      <c r="W481" s="47"/>
      <c r="X481" s="49"/>
      <c r="Y481" s="64"/>
      <c r="Z481" s="65"/>
      <c r="AA481" s="66"/>
    </row>
    <row r="482" spans="1:27" ht="14.4" customHeight="1">
      <c r="A482" s="37">
        <v>478</v>
      </c>
      <c r="B482" s="38"/>
      <c r="C482" s="41"/>
      <c r="D482" s="39"/>
      <c r="E482" s="40" t="s">
        <v>1220</v>
      </c>
      <c r="F482" s="41"/>
      <c r="G482" s="42"/>
      <c r="H482" s="42"/>
      <c r="I482" s="42"/>
      <c r="J482" s="43"/>
      <c r="K482" s="44"/>
      <c r="L482" s="41"/>
      <c r="M482" s="45"/>
      <c r="N482" s="45"/>
      <c r="O482" s="80"/>
      <c r="P482" s="31"/>
      <c r="Q482" s="42"/>
      <c r="R482" s="46"/>
      <c r="S482" s="46"/>
      <c r="T482" s="46"/>
      <c r="U482" s="47"/>
      <c r="V482" s="48"/>
      <c r="W482" s="47"/>
      <c r="X482" s="49"/>
      <c r="Y482" s="64"/>
      <c r="Z482" s="65"/>
      <c r="AA482" s="66"/>
    </row>
    <row r="483" spans="1:27" ht="14.4" customHeight="1">
      <c r="A483" s="63">
        <v>479</v>
      </c>
      <c r="B483" s="38"/>
      <c r="C483" s="41"/>
      <c r="D483" s="39"/>
      <c r="E483" s="40" t="s">
        <v>1222</v>
      </c>
      <c r="F483" s="41"/>
      <c r="G483" s="42"/>
      <c r="H483" s="42"/>
      <c r="I483" s="42"/>
      <c r="J483" s="43"/>
      <c r="K483" s="44"/>
      <c r="L483" s="41"/>
      <c r="M483" s="45"/>
      <c r="N483" s="45"/>
      <c r="O483" s="80"/>
      <c r="P483" s="31"/>
      <c r="Q483" s="42"/>
      <c r="R483" s="46"/>
      <c r="S483" s="46"/>
      <c r="T483" s="46"/>
      <c r="U483" s="47"/>
      <c r="V483" s="48"/>
      <c r="W483" s="47"/>
      <c r="X483" s="49"/>
      <c r="Y483" s="64"/>
      <c r="Z483" s="65"/>
      <c r="AA483" s="66"/>
    </row>
    <row r="484" spans="1:27" ht="14.4" customHeight="1">
      <c r="A484" s="37">
        <v>480</v>
      </c>
      <c r="B484" s="38"/>
      <c r="C484" s="41"/>
      <c r="D484" s="39"/>
      <c r="E484" s="40" t="s">
        <v>1225</v>
      </c>
      <c r="F484" s="41"/>
      <c r="G484" s="42"/>
      <c r="H484" s="42"/>
      <c r="I484" s="42"/>
      <c r="J484" s="43"/>
      <c r="K484" s="44"/>
      <c r="L484" s="41"/>
      <c r="M484" s="45"/>
      <c r="N484" s="45"/>
      <c r="O484" s="80"/>
      <c r="P484" s="31"/>
      <c r="Q484" s="42"/>
      <c r="R484" s="46"/>
      <c r="S484" s="46"/>
      <c r="T484" s="46"/>
      <c r="U484" s="47"/>
      <c r="V484" s="48"/>
      <c r="W484" s="47"/>
      <c r="X484" s="49"/>
      <c r="Y484" s="64"/>
      <c r="Z484" s="65"/>
      <c r="AA484" s="66"/>
    </row>
    <row r="485" spans="1:27" ht="14.4" customHeight="1">
      <c r="A485" s="63">
        <v>481</v>
      </c>
      <c r="B485" s="38"/>
      <c r="C485" s="41"/>
      <c r="D485" s="39"/>
      <c r="E485" s="40" t="s">
        <v>1227</v>
      </c>
      <c r="F485" s="41"/>
      <c r="G485" s="42"/>
      <c r="H485" s="42"/>
      <c r="I485" s="42"/>
      <c r="J485" s="43"/>
      <c r="K485" s="44"/>
      <c r="L485" s="41"/>
      <c r="M485" s="45"/>
      <c r="N485" s="45"/>
      <c r="O485" s="80"/>
      <c r="P485" s="31"/>
      <c r="Q485" s="42"/>
      <c r="R485" s="46"/>
      <c r="S485" s="46"/>
      <c r="T485" s="46"/>
      <c r="U485" s="47"/>
      <c r="V485" s="48"/>
      <c r="W485" s="47"/>
      <c r="X485" s="49"/>
      <c r="Y485" s="64"/>
      <c r="Z485" s="65"/>
      <c r="AA485" s="66"/>
    </row>
    <row r="486" spans="1:27" ht="14.4" customHeight="1">
      <c r="A486" s="37">
        <v>482</v>
      </c>
      <c r="B486" s="38"/>
      <c r="C486" s="41"/>
      <c r="D486" s="39"/>
      <c r="E486" s="40" t="s">
        <v>1229</v>
      </c>
      <c r="F486" s="41"/>
      <c r="G486" s="42"/>
      <c r="H486" s="42"/>
      <c r="I486" s="42"/>
      <c r="J486" s="43"/>
      <c r="K486" s="44"/>
      <c r="L486" s="41"/>
      <c r="M486" s="45"/>
      <c r="N486" s="45"/>
      <c r="O486" s="80"/>
      <c r="P486" s="31"/>
      <c r="Q486" s="42"/>
      <c r="R486" s="46"/>
      <c r="S486" s="46"/>
      <c r="T486" s="46"/>
      <c r="U486" s="47"/>
      <c r="V486" s="48"/>
      <c r="W486" s="47"/>
      <c r="X486" s="49"/>
      <c r="Y486" s="64"/>
      <c r="Z486" s="65"/>
      <c r="AA486" s="66"/>
    </row>
    <row r="487" spans="1:27" ht="14.4" customHeight="1">
      <c r="A487" s="63">
        <v>483</v>
      </c>
      <c r="B487" s="38"/>
      <c r="C487" s="41"/>
      <c r="D487" s="39"/>
      <c r="E487" s="40" t="s">
        <v>1231</v>
      </c>
      <c r="F487" s="41"/>
      <c r="G487" s="42"/>
      <c r="H487" s="42"/>
      <c r="I487" s="42"/>
      <c r="J487" s="43"/>
      <c r="K487" s="44"/>
      <c r="L487" s="41"/>
      <c r="M487" s="45"/>
      <c r="N487" s="45"/>
      <c r="O487" s="80"/>
      <c r="P487" s="31"/>
      <c r="Q487" s="42"/>
      <c r="R487" s="46"/>
      <c r="S487" s="46"/>
      <c r="T487" s="46"/>
      <c r="U487" s="47"/>
      <c r="V487" s="48"/>
      <c r="W487" s="47"/>
      <c r="X487" s="49"/>
      <c r="Y487" s="64"/>
      <c r="Z487" s="65"/>
      <c r="AA487" s="66"/>
    </row>
    <row r="488" spans="1:27" ht="14.4" customHeight="1">
      <c r="A488" s="37">
        <v>484</v>
      </c>
      <c r="B488" s="38"/>
      <c r="C488" s="41"/>
      <c r="D488" s="39"/>
      <c r="E488" s="40" t="s">
        <v>1233</v>
      </c>
      <c r="F488" s="41"/>
      <c r="G488" s="42"/>
      <c r="H488" s="42"/>
      <c r="I488" s="42"/>
      <c r="J488" s="43"/>
      <c r="K488" s="44"/>
      <c r="L488" s="41"/>
      <c r="M488" s="45"/>
      <c r="N488" s="45"/>
      <c r="O488" s="80"/>
      <c r="P488" s="31"/>
      <c r="Q488" s="42"/>
      <c r="R488" s="46"/>
      <c r="S488" s="46"/>
      <c r="T488" s="46"/>
      <c r="U488" s="47"/>
      <c r="V488" s="48"/>
      <c r="W488" s="47"/>
      <c r="X488" s="49"/>
      <c r="Y488" s="64"/>
      <c r="Z488" s="65"/>
      <c r="AA488" s="66"/>
    </row>
    <row r="489" spans="1:27" ht="14.4" customHeight="1">
      <c r="A489" s="63">
        <v>485</v>
      </c>
      <c r="B489" s="38"/>
      <c r="C489" s="41"/>
      <c r="D489" s="39"/>
      <c r="E489" s="40" t="s">
        <v>1235</v>
      </c>
      <c r="F489" s="41"/>
      <c r="G489" s="42"/>
      <c r="H489" s="42"/>
      <c r="I489" s="42"/>
      <c r="J489" s="43"/>
      <c r="K489" s="44"/>
      <c r="L489" s="41"/>
      <c r="M489" s="45"/>
      <c r="N489" s="45"/>
      <c r="O489" s="80"/>
      <c r="P489" s="31"/>
      <c r="Q489" s="42"/>
      <c r="R489" s="46"/>
      <c r="S489" s="46"/>
      <c r="T489" s="46"/>
      <c r="U489" s="47"/>
      <c r="V489" s="48"/>
      <c r="W489" s="47"/>
      <c r="X489" s="49"/>
      <c r="Y489" s="64"/>
      <c r="Z489" s="65"/>
      <c r="AA489" s="66"/>
    </row>
    <row r="490" spans="1:27" ht="14.4" customHeight="1">
      <c r="A490" s="37">
        <v>486</v>
      </c>
      <c r="B490" s="38"/>
      <c r="C490" s="41"/>
      <c r="D490" s="39"/>
      <c r="E490" s="40" t="s">
        <v>1237</v>
      </c>
      <c r="F490" s="41"/>
      <c r="G490" s="42"/>
      <c r="H490" s="42"/>
      <c r="I490" s="42"/>
      <c r="J490" s="43"/>
      <c r="K490" s="44"/>
      <c r="L490" s="41"/>
      <c r="M490" s="45"/>
      <c r="N490" s="45"/>
      <c r="O490" s="80"/>
      <c r="P490" s="31"/>
      <c r="Q490" s="42"/>
      <c r="R490" s="46"/>
      <c r="S490" s="46"/>
      <c r="T490" s="46"/>
      <c r="U490" s="47"/>
      <c r="V490" s="48"/>
      <c r="W490" s="47"/>
      <c r="X490" s="49"/>
      <c r="Y490" s="64"/>
      <c r="Z490" s="65"/>
      <c r="AA490" s="66"/>
    </row>
    <row r="491" spans="1:27" ht="14.4" customHeight="1">
      <c r="A491" s="63">
        <v>487</v>
      </c>
      <c r="B491" s="38"/>
      <c r="C491" s="41"/>
      <c r="D491" s="39"/>
      <c r="E491" s="40" t="s">
        <v>1239</v>
      </c>
      <c r="F491" s="41"/>
      <c r="G491" s="42"/>
      <c r="H491" s="42"/>
      <c r="I491" s="42"/>
      <c r="J491" s="43"/>
      <c r="K491" s="44"/>
      <c r="L491" s="41"/>
      <c r="M491" s="45"/>
      <c r="N491" s="45"/>
      <c r="O491" s="80"/>
      <c r="P491" s="31"/>
      <c r="Q491" s="42"/>
      <c r="R491" s="46"/>
      <c r="S491" s="46"/>
      <c r="T491" s="46"/>
      <c r="U491" s="47"/>
      <c r="V491" s="48"/>
      <c r="W491" s="47"/>
      <c r="X491" s="49"/>
      <c r="Y491" s="64"/>
      <c r="Z491" s="65"/>
      <c r="AA491" s="66"/>
    </row>
    <row r="492" spans="1:27" ht="14.4" customHeight="1">
      <c r="A492" s="37">
        <v>488</v>
      </c>
      <c r="B492" s="38"/>
      <c r="C492" s="41"/>
      <c r="D492" s="39"/>
      <c r="E492" s="40" t="s">
        <v>1241</v>
      </c>
      <c r="F492" s="41"/>
      <c r="G492" s="42"/>
      <c r="H492" s="42"/>
      <c r="I492" s="42"/>
      <c r="J492" s="43"/>
      <c r="K492" s="44"/>
      <c r="L492" s="41"/>
      <c r="M492" s="45"/>
      <c r="N492" s="45"/>
      <c r="O492" s="80"/>
      <c r="P492" s="31"/>
      <c r="Q492" s="42"/>
      <c r="R492" s="46"/>
      <c r="S492" s="46"/>
      <c r="T492" s="46"/>
      <c r="U492" s="47"/>
      <c r="V492" s="48"/>
      <c r="W492" s="47"/>
      <c r="X492" s="49"/>
      <c r="Y492" s="64"/>
      <c r="Z492" s="65"/>
      <c r="AA492" s="66"/>
    </row>
    <row r="493" spans="1:27" ht="14.4" customHeight="1">
      <c r="A493" s="63">
        <v>489</v>
      </c>
      <c r="B493" s="38"/>
      <c r="C493" s="41"/>
      <c r="D493" s="39"/>
      <c r="E493" s="40" t="s">
        <v>1243</v>
      </c>
      <c r="F493" s="41"/>
      <c r="G493" s="42"/>
      <c r="H493" s="42"/>
      <c r="I493" s="42"/>
      <c r="J493" s="43"/>
      <c r="K493" s="44"/>
      <c r="L493" s="41"/>
      <c r="M493" s="45"/>
      <c r="N493" s="45"/>
      <c r="O493" s="80"/>
      <c r="P493" s="31"/>
      <c r="Q493" s="42"/>
      <c r="R493" s="46"/>
      <c r="S493" s="46"/>
      <c r="T493" s="46"/>
      <c r="U493" s="47"/>
      <c r="V493" s="48"/>
      <c r="W493" s="47"/>
      <c r="X493" s="49"/>
      <c r="Y493" s="64"/>
      <c r="Z493" s="65"/>
      <c r="AA493" s="66"/>
    </row>
    <row r="494" spans="1:27" ht="14.4" customHeight="1">
      <c r="A494" s="37">
        <v>490</v>
      </c>
      <c r="B494" s="38"/>
      <c r="C494" s="41"/>
      <c r="D494" s="39"/>
      <c r="E494" s="40" t="s">
        <v>1247</v>
      </c>
      <c r="F494" s="41"/>
      <c r="G494" s="42"/>
      <c r="H494" s="42"/>
      <c r="I494" s="42"/>
      <c r="J494" s="43"/>
      <c r="K494" s="44"/>
      <c r="L494" s="41"/>
      <c r="M494" s="45"/>
      <c r="N494" s="45"/>
      <c r="O494" s="80"/>
      <c r="P494" s="31"/>
      <c r="Q494" s="42"/>
      <c r="R494" s="46"/>
      <c r="S494" s="46"/>
      <c r="T494" s="46"/>
      <c r="U494" s="47"/>
      <c r="V494" s="48"/>
      <c r="W494" s="47"/>
      <c r="X494" s="49"/>
      <c r="Y494" s="64"/>
      <c r="Z494" s="65"/>
      <c r="AA494" s="66"/>
    </row>
    <row r="495" spans="1:27" ht="14.4" customHeight="1">
      <c r="A495" s="63">
        <v>491</v>
      </c>
      <c r="B495" s="38"/>
      <c r="C495" s="41"/>
      <c r="D495" s="39"/>
      <c r="E495" s="40" t="s">
        <v>1249</v>
      </c>
      <c r="F495" s="41"/>
      <c r="G495" s="42"/>
      <c r="H495" s="42"/>
      <c r="I495" s="42"/>
      <c r="J495" s="43"/>
      <c r="K495" s="44"/>
      <c r="L495" s="41"/>
      <c r="M495" s="45"/>
      <c r="N495" s="45"/>
      <c r="O495" s="80"/>
      <c r="P495" s="31"/>
      <c r="Q495" s="42"/>
      <c r="R495" s="46"/>
      <c r="S495" s="46"/>
      <c r="T495" s="46"/>
      <c r="U495" s="47"/>
      <c r="V495" s="48"/>
      <c r="W495" s="47"/>
      <c r="X495" s="49"/>
      <c r="Y495" s="64"/>
      <c r="Z495" s="65"/>
      <c r="AA495" s="66"/>
    </row>
    <row r="496" spans="1:27" ht="14.4" customHeight="1">
      <c r="A496" s="37">
        <v>492</v>
      </c>
      <c r="B496" s="38"/>
      <c r="C496" s="41"/>
      <c r="D496" s="39"/>
      <c r="E496" s="40" t="s">
        <v>1251</v>
      </c>
      <c r="F496" s="41"/>
      <c r="G496" s="42"/>
      <c r="H496" s="42"/>
      <c r="I496" s="42"/>
      <c r="J496" s="43"/>
      <c r="K496" s="44"/>
      <c r="L496" s="41"/>
      <c r="M496" s="45"/>
      <c r="N496" s="45"/>
      <c r="O496" s="80"/>
      <c r="P496" s="31"/>
      <c r="Q496" s="42"/>
      <c r="R496" s="46"/>
      <c r="S496" s="46"/>
      <c r="T496" s="46"/>
      <c r="U496" s="47"/>
      <c r="V496" s="48"/>
      <c r="W496" s="47"/>
      <c r="X496" s="49"/>
      <c r="Y496" s="64"/>
      <c r="Z496" s="65"/>
      <c r="AA496" s="66"/>
    </row>
    <row r="497" spans="1:27" ht="14.4" customHeight="1">
      <c r="A497" s="63">
        <v>493</v>
      </c>
      <c r="B497" s="38"/>
      <c r="C497" s="41"/>
      <c r="D497" s="39"/>
      <c r="E497" s="40" t="s">
        <v>1253</v>
      </c>
      <c r="F497" s="41"/>
      <c r="G497" s="42"/>
      <c r="H497" s="42"/>
      <c r="I497" s="42"/>
      <c r="J497" s="43"/>
      <c r="K497" s="44"/>
      <c r="L497" s="41"/>
      <c r="M497" s="45"/>
      <c r="N497" s="45"/>
      <c r="O497" s="80"/>
      <c r="P497" s="31"/>
      <c r="Q497" s="42"/>
      <c r="R497" s="46"/>
      <c r="S497" s="46"/>
      <c r="T497" s="46"/>
      <c r="U497" s="47"/>
      <c r="V497" s="48"/>
      <c r="W497" s="47"/>
      <c r="X497" s="49"/>
      <c r="Y497" s="64"/>
      <c r="Z497" s="65"/>
      <c r="AA497" s="66"/>
    </row>
    <row r="498" spans="1:27" ht="14.4" customHeight="1">
      <c r="A498" s="37">
        <v>494</v>
      </c>
      <c r="B498" s="38"/>
      <c r="C498" s="41"/>
      <c r="D498" s="39"/>
      <c r="E498" s="40" t="s">
        <v>1256</v>
      </c>
      <c r="F498" s="41"/>
      <c r="G498" s="42"/>
      <c r="H498" s="42"/>
      <c r="I498" s="42"/>
      <c r="J498" s="43"/>
      <c r="K498" s="44"/>
      <c r="L498" s="41"/>
      <c r="M498" s="45"/>
      <c r="N498" s="45"/>
      <c r="O498" s="80"/>
      <c r="P498" s="31"/>
      <c r="Q498" s="42"/>
      <c r="R498" s="46"/>
      <c r="S498" s="46"/>
      <c r="T498" s="46"/>
      <c r="U498" s="47"/>
      <c r="V498" s="48"/>
      <c r="W498" s="47"/>
      <c r="X498" s="49"/>
      <c r="Y498" s="64"/>
      <c r="Z498" s="65"/>
      <c r="AA498" s="66"/>
    </row>
    <row r="499" spans="1:27" ht="14.4" customHeight="1">
      <c r="A499" s="63">
        <v>495</v>
      </c>
      <c r="B499" s="38"/>
      <c r="C499" s="41"/>
      <c r="D499" s="39"/>
      <c r="E499" s="40" t="s">
        <v>1259</v>
      </c>
      <c r="F499" s="41"/>
      <c r="G499" s="42"/>
      <c r="H499" s="42"/>
      <c r="I499" s="42"/>
      <c r="J499" s="43"/>
      <c r="K499" s="44"/>
      <c r="L499" s="41"/>
      <c r="M499" s="45"/>
      <c r="N499" s="45"/>
      <c r="O499" s="80"/>
      <c r="P499" s="31"/>
      <c r="Q499" s="42"/>
      <c r="R499" s="46"/>
      <c r="S499" s="46"/>
      <c r="T499" s="46"/>
      <c r="U499" s="47"/>
      <c r="V499" s="48"/>
      <c r="W499" s="47"/>
      <c r="X499" s="49"/>
      <c r="Y499" s="64"/>
      <c r="Z499" s="65"/>
      <c r="AA499" s="66"/>
    </row>
    <row r="500" spans="1:27" ht="14.4" customHeight="1">
      <c r="A500" s="37">
        <v>496</v>
      </c>
      <c r="B500" s="38"/>
      <c r="C500" s="41"/>
      <c r="D500" s="39"/>
      <c r="E500" s="40" t="s">
        <v>1261</v>
      </c>
      <c r="F500" s="41"/>
      <c r="G500" s="42"/>
      <c r="H500" s="42"/>
      <c r="I500" s="42"/>
      <c r="J500" s="43"/>
      <c r="K500" s="44"/>
      <c r="L500" s="41"/>
      <c r="M500" s="45"/>
      <c r="N500" s="45"/>
      <c r="O500" s="80"/>
      <c r="P500" s="31"/>
      <c r="Q500" s="42"/>
      <c r="R500" s="46"/>
      <c r="S500" s="46"/>
      <c r="T500" s="46"/>
      <c r="U500" s="47"/>
      <c r="V500" s="48"/>
      <c r="W500" s="47"/>
      <c r="X500" s="49"/>
      <c r="Y500" s="64"/>
      <c r="Z500" s="65"/>
      <c r="AA500" s="66"/>
    </row>
    <row r="501" spans="1:27" ht="14.4" customHeight="1">
      <c r="A501" s="63">
        <v>497</v>
      </c>
      <c r="B501" s="38"/>
      <c r="C501" s="41"/>
      <c r="D501" s="39"/>
      <c r="E501" s="40" t="s">
        <v>1264</v>
      </c>
      <c r="F501" s="41"/>
      <c r="G501" s="42"/>
      <c r="H501" s="42"/>
      <c r="I501" s="42"/>
      <c r="J501" s="43"/>
      <c r="K501" s="44"/>
      <c r="L501" s="41"/>
      <c r="M501" s="45"/>
      <c r="N501" s="45"/>
      <c r="O501" s="80"/>
      <c r="P501" s="31"/>
      <c r="Q501" s="42"/>
      <c r="R501" s="46"/>
      <c r="S501" s="46"/>
      <c r="T501" s="46"/>
      <c r="U501" s="47"/>
      <c r="V501" s="48"/>
      <c r="W501" s="47"/>
      <c r="X501" s="49"/>
      <c r="Y501" s="64"/>
      <c r="Z501" s="65"/>
      <c r="AA501" s="66"/>
    </row>
    <row r="502" spans="1:27" ht="14.4" customHeight="1">
      <c r="A502" s="37">
        <v>498</v>
      </c>
      <c r="B502" s="38"/>
      <c r="C502" s="41"/>
      <c r="D502" s="39"/>
      <c r="E502" s="40" t="s">
        <v>1267</v>
      </c>
      <c r="F502" s="41"/>
      <c r="G502" s="42"/>
      <c r="H502" s="42"/>
      <c r="I502" s="42"/>
      <c r="J502" s="43"/>
      <c r="K502" s="44"/>
      <c r="L502" s="41"/>
      <c r="M502" s="45"/>
      <c r="N502" s="45"/>
      <c r="O502" s="80"/>
      <c r="P502" s="31"/>
      <c r="Q502" s="42"/>
      <c r="R502" s="46"/>
      <c r="S502" s="46"/>
      <c r="T502" s="46"/>
      <c r="U502" s="47"/>
      <c r="V502" s="48"/>
      <c r="W502" s="47"/>
      <c r="X502" s="49"/>
      <c r="Y502" s="64"/>
      <c r="Z502" s="65"/>
      <c r="AA502" s="66"/>
    </row>
    <row r="503" spans="1:27" ht="14.4" customHeight="1">
      <c r="A503" s="63">
        <v>499</v>
      </c>
      <c r="B503" s="38"/>
      <c r="C503" s="41"/>
      <c r="D503" s="39"/>
      <c r="E503" s="40" t="s">
        <v>1270</v>
      </c>
      <c r="F503" s="41"/>
      <c r="G503" s="42"/>
      <c r="H503" s="42"/>
      <c r="I503" s="42"/>
      <c r="J503" s="43"/>
      <c r="K503" s="44"/>
      <c r="L503" s="41"/>
      <c r="M503" s="45"/>
      <c r="N503" s="45"/>
      <c r="O503" s="80"/>
      <c r="P503" s="31"/>
      <c r="Q503" s="42"/>
      <c r="R503" s="46"/>
      <c r="S503" s="46"/>
      <c r="T503" s="46"/>
      <c r="U503" s="47"/>
      <c r="V503" s="48"/>
      <c r="W503" s="47"/>
      <c r="X503" s="49"/>
      <c r="Y503" s="64"/>
      <c r="Z503" s="65"/>
      <c r="AA503" s="66"/>
    </row>
    <row r="504" spans="1:27" ht="14.4" customHeight="1">
      <c r="A504" s="37">
        <v>500</v>
      </c>
      <c r="B504" s="38"/>
      <c r="C504" s="41"/>
      <c r="D504" s="39"/>
      <c r="E504" s="40" t="s">
        <v>1273</v>
      </c>
      <c r="F504" s="41"/>
      <c r="G504" s="42"/>
      <c r="H504" s="42"/>
      <c r="I504" s="42"/>
      <c r="J504" s="43"/>
      <c r="K504" s="44"/>
      <c r="L504" s="41"/>
      <c r="M504" s="45"/>
      <c r="N504" s="45"/>
      <c r="O504" s="80"/>
      <c r="P504" s="31"/>
      <c r="Q504" s="42"/>
      <c r="R504" s="46"/>
      <c r="S504" s="46"/>
      <c r="T504" s="46"/>
      <c r="U504" s="47"/>
      <c r="V504" s="48"/>
      <c r="W504" s="47"/>
      <c r="X504" s="49"/>
      <c r="Y504" s="64"/>
      <c r="Z504" s="65"/>
      <c r="AA504" s="66"/>
    </row>
    <row r="505" spans="1:27" ht="14.4" customHeight="1">
      <c r="A505" s="63">
        <v>501</v>
      </c>
      <c r="B505" s="38"/>
      <c r="C505" s="41"/>
      <c r="D505" s="39"/>
      <c r="E505" s="40" t="s">
        <v>1275</v>
      </c>
      <c r="F505" s="41"/>
      <c r="G505" s="42"/>
      <c r="H505" s="42"/>
      <c r="I505" s="42"/>
      <c r="J505" s="43"/>
      <c r="K505" s="44"/>
      <c r="L505" s="41"/>
      <c r="M505" s="45"/>
      <c r="N505" s="45"/>
      <c r="O505" s="80"/>
      <c r="P505" s="31"/>
      <c r="Q505" s="42"/>
      <c r="R505" s="46"/>
      <c r="S505" s="46"/>
      <c r="T505" s="46"/>
      <c r="U505" s="47"/>
      <c r="V505" s="48"/>
      <c r="W505" s="47"/>
      <c r="X505" s="49"/>
      <c r="Y505" s="64"/>
      <c r="Z505" s="65"/>
      <c r="AA505" s="66"/>
    </row>
    <row r="506" spans="1:27" ht="14.4" customHeight="1">
      <c r="A506" s="37">
        <v>502</v>
      </c>
      <c r="B506" s="38"/>
      <c r="C506" s="41"/>
      <c r="D506" s="39"/>
      <c r="E506" s="40" t="s">
        <v>1278</v>
      </c>
      <c r="F506" s="41"/>
      <c r="G506" s="42"/>
      <c r="H506" s="42"/>
      <c r="I506" s="42"/>
      <c r="J506" s="43"/>
      <c r="K506" s="44"/>
      <c r="L506" s="41"/>
      <c r="M506" s="45"/>
      <c r="N506" s="45"/>
      <c r="O506" s="80"/>
      <c r="P506" s="31"/>
      <c r="Q506" s="42"/>
      <c r="R506" s="46"/>
      <c r="S506" s="46"/>
      <c r="T506" s="46"/>
      <c r="U506" s="47"/>
      <c r="V506" s="48"/>
      <c r="W506" s="47"/>
      <c r="X506" s="49"/>
      <c r="Y506" s="64"/>
      <c r="Z506" s="65"/>
      <c r="AA506" s="66"/>
    </row>
    <row r="507" spans="1:27" ht="14.4" customHeight="1">
      <c r="A507" s="63">
        <v>503</v>
      </c>
      <c r="B507" s="38"/>
      <c r="C507" s="41"/>
      <c r="D507" s="39"/>
      <c r="E507" s="40" t="s">
        <v>1280</v>
      </c>
      <c r="F507" s="41"/>
      <c r="G507" s="42"/>
      <c r="H507" s="42"/>
      <c r="I507" s="42"/>
      <c r="J507" s="43"/>
      <c r="K507" s="44"/>
      <c r="L507" s="41"/>
      <c r="M507" s="45"/>
      <c r="N507" s="45"/>
      <c r="O507" s="80"/>
      <c r="P507" s="31"/>
      <c r="Q507" s="42"/>
      <c r="R507" s="46"/>
      <c r="S507" s="46"/>
      <c r="T507" s="46"/>
      <c r="U507" s="47"/>
      <c r="V507" s="48"/>
      <c r="W507" s="47"/>
      <c r="X507" s="49"/>
      <c r="Y507" s="64"/>
      <c r="Z507" s="65"/>
      <c r="AA507" s="66"/>
    </row>
    <row r="508" spans="1:27" ht="14.4" customHeight="1">
      <c r="A508" s="37">
        <v>504</v>
      </c>
      <c r="B508" s="38"/>
      <c r="C508" s="41"/>
      <c r="D508" s="39"/>
      <c r="E508" s="40" t="s">
        <v>1283</v>
      </c>
      <c r="F508" s="41"/>
      <c r="G508" s="42"/>
      <c r="H508" s="42"/>
      <c r="I508" s="42"/>
      <c r="J508" s="43"/>
      <c r="K508" s="44"/>
      <c r="L508" s="41"/>
      <c r="M508" s="45"/>
      <c r="N508" s="45"/>
      <c r="O508" s="80"/>
      <c r="P508" s="31"/>
      <c r="Q508" s="42"/>
      <c r="R508" s="46"/>
      <c r="S508" s="46"/>
      <c r="T508" s="46"/>
      <c r="U508" s="47"/>
      <c r="V508" s="48"/>
      <c r="W508" s="47"/>
      <c r="X508" s="49"/>
      <c r="Y508" s="64"/>
      <c r="Z508" s="65"/>
      <c r="AA508" s="66"/>
    </row>
    <row r="509" spans="1:27" ht="14.4" customHeight="1">
      <c r="A509" s="63">
        <v>505</v>
      </c>
      <c r="B509" s="38"/>
      <c r="C509" s="41"/>
      <c r="D509" s="39"/>
      <c r="E509" s="40" t="s">
        <v>1285</v>
      </c>
      <c r="F509" s="41"/>
      <c r="G509" s="42"/>
      <c r="H509" s="42"/>
      <c r="I509" s="42"/>
      <c r="J509" s="43"/>
      <c r="K509" s="44"/>
      <c r="L509" s="41"/>
      <c r="M509" s="45"/>
      <c r="N509" s="45"/>
      <c r="O509" s="80"/>
      <c r="P509" s="31"/>
      <c r="Q509" s="42"/>
      <c r="R509" s="46"/>
      <c r="S509" s="46"/>
      <c r="T509" s="46"/>
      <c r="U509" s="47"/>
      <c r="V509" s="48"/>
      <c r="W509" s="47"/>
      <c r="X509" s="49"/>
      <c r="Y509" s="64"/>
      <c r="Z509" s="65"/>
      <c r="AA509" s="66"/>
    </row>
    <row r="510" spans="1:27" ht="14.4" customHeight="1">
      <c r="A510" s="37">
        <v>506</v>
      </c>
      <c r="B510" s="38"/>
      <c r="C510" s="41"/>
      <c r="D510" s="39"/>
      <c r="E510" s="40" t="s">
        <v>1287</v>
      </c>
      <c r="F510" s="41"/>
      <c r="G510" s="42"/>
      <c r="H510" s="42"/>
      <c r="I510" s="42"/>
      <c r="J510" s="43"/>
      <c r="K510" s="44"/>
      <c r="L510" s="41"/>
      <c r="M510" s="45"/>
      <c r="N510" s="45"/>
      <c r="O510" s="80"/>
      <c r="P510" s="31"/>
      <c r="Q510" s="42"/>
      <c r="R510" s="46"/>
      <c r="S510" s="46"/>
      <c r="T510" s="46"/>
      <c r="U510" s="47"/>
      <c r="V510" s="48"/>
      <c r="W510" s="47"/>
      <c r="X510" s="49"/>
      <c r="Y510" s="64"/>
      <c r="Z510" s="65"/>
      <c r="AA510" s="66"/>
    </row>
    <row r="511" spans="1:27" ht="14.4" customHeight="1">
      <c r="A511" s="63">
        <v>507</v>
      </c>
      <c r="B511" s="38"/>
      <c r="C511" s="41"/>
      <c r="D511" s="39"/>
      <c r="E511" s="40" t="s">
        <v>1289</v>
      </c>
      <c r="F511" s="41"/>
      <c r="G511" s="42"/>
      <c r="H511" s="42"/>
      <c r="I511" s="42"/>
      <c r="J511" s="43"/>
      <c r="K511" s="44"/>
      <c r="L511" s="41"/>
      <c r="M511" s="45"/>
      <c r="N511" s="45"/>
      <c r="O511" s="80"/>
      <c r="P511" s="31"/>
      <c r="Q511" s="42"/>
      <c r="R511" s="46"/>
      <c r="S511" s="46"/>
      <c r="T511" s="46"/>
      <c r="U511" s="47"/>
      <c r="V511" s="48"/>
      <c r="W511" s="47"/>
      <c r="X511" s="49"/>
      <c r="Y511" s="64"/>
      <c r="Z511" s="65"/>
      <c r="AA511" s="66"/>
    </row>
    <row r="512" spans="1:27" ht="14.4" customHeight="1">
      <c r="A512" s="37">
        <v>508</v>
      </c>
      <c r="B512" s="38"/>
      <c r="C512" s="41"/>
      <c r="D512" s="39"/>
      <c r="E512" s="40" t="s">
        <v>1291</v>
      </c>
      <c r="F512" s="41"/>
      <c r="G512" s="42"/>
      <c r="H512" s="42"/>
      <c r="I512" s="42"/>
      <c r="J512" s="43"/>
      <c r="K512" s="44"/>
      <c r="L512" s="41"/>
      <c r="M512" s="45"/>
      <c r="N512" s="45"/>
      <c r="O512" s="80"/>
      <c r="P512" s="31"/>
      <c r="Q512" s="42"/>
      <c r="R512" s="46"/>
      <c r="S512" s="46"/>
      <c r="T512" s="46"/>
      <c r="U512" s="47"/>
      <c r="V512" s="48"/>
      <c r="W512" s="47"/>
      <c r="X512" s="49"/>
      <c r="Y512" s="64"/>
      <c r="Z512" s="65"/>
      <c r="AA512" s="66"/>
    </row>
    <row r="513" spans="1:27" ht="14.4" customHeight="1">
      <c r="A513" s="63">
        <v>509</v>
      </c>
      <c r="B513" s="38"/>
      <c r="C513" s="41"/>
      <c r="D513" s="39"/>
      <c r="E513" s="40" t="s">
        <v>1293</v>
      </c>
      <c r="F513" s="41"/>
      <c r="G513" s="42"/>
      <c r="H513" s="42"/>
      <c r="I513" s="42"/>
      <c r="J513" s="43"/>
      <c r="K513" s="44"/>
      <c r="L513" s="41"/>
      <c r="M513" s="45"/>
      <c r="N513" s="45"/>
      <c r="O513" s="80"/>
      <c r="P513" s="31"/>
      <c r="Q513" s="42"/>
      <c r="R513" s="46"/>
      <c r="S513" s="46"/>
      <c r="T513" s="46"/>
      <c r="U513" s="47"/>
      <c r="V513" s="48"/>
      <c r="W513" s="47"/>
      <c r="X513" s="49"/>
      <c r="Y513" s="64"/>
      <c r="Z513" s="65"/>
      <c r="AA513" s="66"/>
    </row>
    <row r="514" spans="1:27" ht="14.4" customHeight="1">
      <c r="A514" s="37">
        <v>510</v>
      </c>
      <c r="B514" s="38"/>
      <c r="C514" s="41"/>
      <c r="D514" s="39"/>
      <c r="E514" s="40" t="s">
        <v>1295</v>
      </c>
      <c r="F514" s="41"/>
      <c r="G514" s="42"/>
      <c r="H514" s="42"/>
      <c r="I514" s="42"/>
      <c r="J514" s="43"/>
      <c r="K514" s="44"/>
      <c r="L514" s="41"/>
      <c r="M514" s="45"/>
      <c r="N514" s="45"/>
      <c r="O514" s="80"/>
      <c r="P514" s="31"/>
      <c r="Q514" s="42"/>
      <c r="R514" s="46"/>
      <c r="S514" s="46"/>
      <c r="T514" s="46"/>
      <c r="U514" s="47"/>
      <c r="V514" s="48"/>
      <c r="W514" s="47"/>
      <c r="X514" s="49"/>
      <c r="Y514" s="64"/>
      <c r="Z514" s="65"/>
      <c r="AA514" s="66"/>
    </row>
    <row r="515" spans="1:27" ht="14.4" customHeight="1">
      <c r="A515" s="63">
        <v>511</v>
      </c>
      <c r="B515" s="38"/>
      <c r="C515" s="41"/>
      <c r="D515" s="39"/>
      <c r="E515" s="40" t="s">
        <v>1297</v>
      </c>
      <c r="F515" s="41"/>
      <c r="G515" s="42"/>
      <c r="H515" s="42"/>
      <c r="I515" s="42"/>
      <c r="J515" s="43"/>
      <c r="K515" s="44"/>
      <c r="L515" s="41"/>
      <c r="M515" s="45"/>
      <c r="N515" s="45"/>
      <c r="O515" s="80"/>
      <c r="P515" s="31"/>
      <c r="Q515" s="42"/>
      <c r="R515" s="46"/>
      <c r="S515" s="46"/>
      <c r="T515" s="46"/>
      <c r="U515" s="47"/>
      <c r="V515" s="48"/>
      <c r="W515" s="47"/>
      <c r="X515" s="49"/>
      <c r="Y515" s="64"/>
      <c r="Z515" s="65"/>
      <c r="AA515" s="66"/>
    </row>
    <row r="516" spans="1:27" ht="14.4" customHeight="1">
      <c r="A516" s="37">
        <v>512</v>
      </c>
      <c r="B516" s="38"/>
      <c r="C516" s="41"/>
      <c r="D516" s="39"/>
      <c r="E516" s="40" t="s">
        <v>1299</v>
      </c>
      <c r="F516" s="41"/>
      <c r="G516" s="42"/>
      <c r="H516" s="42"/>
      <c r="I516" s="42"/>
      <c r="J516" s="43"/>
      <c r="K516" s="44"/>
      <c r="L516" s="41"/>
      <c r="M516" s="45"/>
      <c r="N516" s="45"/>
      <c r="O516" s="80"/>
      <c r="P516" s="31"/>
      <c r="Q516" s="42"/>
      <c r="R516" s="46"/>
      <c r="S516" s="46"/>
      <c r="T516" s="46"/>
      <c r="U516" s="47"/>
      <c r="V516" s="48"/>
      <c r="W516" s="47"/>
      <c r="X516" s="49"/>
      <c r="Y516" s="64"/>
      <c r="Z516" s="65"/>
      <c r="AA516" s="66"/>
    </row>
    <row r="517" spans="1:27" ht="14.4" customHeight="1">
      <c r="A517" s="63">
        <v>513</v>
      </c>
      <c r="B517" s="38"/>
      <c r="C517" s="41"/>
      <c r="D517" s="39"/>
      <c r="E517" s="40" t="s">
        <v>1301</v>
      </c>
      <c r="F517" s="41"/>
      <c r="G517" s="42"/>
      <c r="H517" s="42"/>
      <c r="I517" s="42"/>
      <c r="J517" s="43"/>
      <c r="K517" s="44"/>
      <c r="L517" s="41"/>
      <c r="M517" s="45"/>
      <c r="N517" s="45"/>
      <c r="O517" s="80"/>
      <c r="P517" s="31"/>
      <c r="Q517" s="42"/>
      <c r="R517" s="46"/>
      <c r="S517" s="46"/>
      <c r="T517" s="46"/>
      <c r="U517" s="47"/>
      <c r="V517" s="48"/>
      <c r="W517" s="47"/>
      <c r="X517" s="49"/>
      <c r="Y517" s="64"/>
      <c r="Z517" s="65"/>
      <c r="AA517" s="66"/>
    </row>
    <row r="518" spans="1:27" ht="14.4" customHeight="1">
      <c r="X518" s="17"/>
      <c r="Y518" s="27"/>
      <c r="Z518" s="27"/>
      <c r="AA518" s="27"/>
    </row>
    <row r="519" spans="1:27" ht="14.4" customHeight="1">
      <c r="J519" s="23">
        <f>SUM(J5:J518)</f>
        <v>15991450</v>
      </c>
      <c r="K519" s="5">
        <f>SUM(K5:K518)</f>
        <v>1738300</v>
      </c>
      <c r="M519" s="5">
        <f>SUM(M5:M518)</f>
        <v>14253150</v>
      </c>
      <c r="N519" s="5">
        <f>SUM(N5:N518)</f>
        <v>1738300</v>
      </c>
      <c r="O519" s="5">
        <f>SUM(O5:O518)</f>
        <v>15991450</v>
      </c>
      <c r="P519" s="19"/>
      <c r="X519" s="17"/>
      <c r="Y519" s="27"/>
      <c r="Z519" s="27"/>
      <c r="AA519" s="27"/>
    </row>
    <row r="520" spans="1:27" customFormat="1" ht="14.4" customHeight="1">
      <c r="A520" s="6"/>
      <c r="B520" s="7" t="s">
        <v>23</v>
      </c>
      <c r="C520" s="8"/>
      <c r="D520" s="9"/>
      <c r="F520" s="10"/>
      <c r="H520" s="9"/>
      <c r="J520" s="24"/>
      <c r="K520" s="10"/>
      <c r="L520" s="10"/>
      <c r="M520" s="11"/>
      <c r="N520" s="12"/>
      <c r="O520" s="12"/>
      <c r="P520" s="20"/>
      <c r="Q520" s="10"/>
      <c r="R520" s="14"/>
      <c r="X520" s="16"/>
      <c r="Y520" s="28"/>
      <c r="Z520" s="28"/>
      <c r="AA520" s="28"/>
    </row>
    <row r="521" spans="1:27" customFormat="1" ht="14.4" customHeight="1">
      <c r="A521" s="6"/>
      <c r="B521" s="7" t="s">
        <v>24</v>
      </c>
      <c r="C521" s="8"/>
      <c r="F521" s="10"/>
      <c r="H521" s="9"/>
      <c r="J521" s="24"/>
      <c r="K521" s="10"/>
      <c r="L521" s="10"/>
      <c r="M521" s="11"/>
      <c r="N521" s="12"/>
      <c r="O521" s="12"/>
      <c r="P521" s="20"/>
      <c r="Q521" s="10"/>
      <c r="R521" s="14"/>
      <c r="X521" s="16"/>
      <c r="Y521" s="28"/>
      <c r="Z521" s="28"/>
      <c r="AA521" s="28"/>
    </row>
    <row r="522" spans="1:27" customFormat="1" ht="14.4" customHeight="1">
      <c r="A522" s="6"/>
      <c r="B522" s="7" t="s">
        <v>25</v>
      </c>
      <c r="C522" s="9"/>
      <c r="F522" s="10"/>
      <c r="H522" s="9"/>
      <c r="J522" s="24"/>
      <c r="K522" s="10"/>
      <c r="L522" s="10"/>
      <c r="M522" s="11"/>
      <c r="N522" s="12"/>
      <c r="O522" s="12"/>
      <c r="P522" s="20"/>
      <c r="Q522" s="10"/>
      <c r="R522" s="14"/>
      <c r="X522" s="16"/>
    </row>
    <row r="523" spans="1:27" customFormat="1" ht="14.4" customHeight="1">
      <c r="A523" s="6"/>
      <c r="B523" s="7" t="s">
        <v>26</v>
      </c>
      <c r="C523" s="9"/>
      <c r="D523" s="9"/>
      <c r="F523" s="10"/>
      <c r="H523" s="9"/>
      <c r="J523" s="24"/>
      <c r="K523" s="10"/>
      <c r="L523" s="10"/>
      <c r="M523" s="11"/>
      <c r="N523" s="12"/>
      <c r="O523" s="12"/>
      <c r="P523" s="20"/>
      <c r="Q523" s="10"/>
      <c r="R523" s="14"/>
      <c r="X523" s="16"/>
    </row>
    <row r="524" spans="1:27">
      <c r="A524" s="26"/>
    </row>
    <row r="526" spans="1:27">
      <c r="H526" s="15" t="s">
        <v>29</v>
      </c>
    </row>
    <row r="527" spans="1:27">
      <c r="H527" s="15" t="s">
        <v>30</v>
      </c>
    </row>
    <row r="528" spans="1:27">
      <c r="H528" s="15" t="s">
        <v>31</v>
      </c>
    </row>
    <row r="529" spans="8:8">
      <c r="H529" s="15" t="s">
        <v>32</v>
      </c>
    </row>
    <row r="530" spans="8:8">
      <c r="H530" s="13"/>
    </row>
    <row r="531" spans="8:8">
      <c r="H531" s="13" t="s">
        <v>33</v>
      </c>
    </row>
    <row r="532" spans="8:8">
      <c r="H532" s="13" t="s">
        <v>34</v>
      </c>
    </row>
    <row r="533" spans="8:8">
      <c r="H533" s="13" t="s">
        <v>35</v>
      </c>
    </row>
    <row r="535" spans="8:8">
      <c r="H535" s="13" t="s">
        <v>36</v>
      </c>
    </row>
  </sheetData>
  <autoFilter ref="A4:AA523">
    <filterColumn colId="6"/>
    <filterColumn colId="8"/>
    <sortState ref="A5:AA335">
      <sortCondition ref="A4:A335"/>
    </sortState>
  </autoFilter>
  <mergeCells count="1">
    <mergeCell ref="R3:X3"/>
  </mergeCells>
  <conditionalFormatting sqref="AA6:AA517">
    <cfRule type="cellIs" dxfId="3" priority="61" operator="greaterThan">
      <formula>0.7</formula>
    </cfRule>
    <cfRule type="cellIs" dxfId="2" priority="62" operator="greaterThan">
      <formula>7</formula>
    </cfRule>
  </conditionalFormatting>
  <conditionalFormatting sqref="D5:D517">
    <cfRule type="duplicateValues" dxfId="1" priority="208"/>
    <cfRule type="duplicateValues" dxfId="0" priority="20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515"/>
  <sheetViews>
    <sheetView workbookViewId="0">
      <selection activeCell="C3" sqref="C3:C515"/>
    </sheetView>
  </sheetViews>
  <sheetFormatPr defaultRowHeight="14.4"/>
  <sheetData>
    <row r="3" spans="1:8">
      <c r="A3">
        <v>1</v>
      </c>
      <c r="B3" t="s">
        <v>341</v>
      </c>
      <c r="C3" t="s">
        <v>113</v>
      </c>
      <c r="D3" t="s">
        <v>342</v>
      </c>
      <c r="E3" t="s">
        <v>343</v>
      </c>
      <c r="F3">
        <v>85</v>
      </c>
      <c r="G3">
        <v>0</v>
      </c>
      <c r="H3" t="s">
        <v>344</v>
      </c>
    </row>
    <row r="4" spans="1:8">
      <c r="A4">
        <v>2</v>
      </c>
      <c r="B4" t="s">
        <v>345</v>
      </c>
      <c r="C4" t="s">
        <v>246</v>
      </c>
      <c r="D4" t="s">
        <v>332</v>
      </c>
      <c r="E4" t="s">
        <v>63</v>
      </c>
      <c r="F4">
        <v>90</v>
      </c>
      <c r="G4">
        <v>0</v>
      </c>
      <c r="H4" t="s">
        <v>344</v>
      </c>
    </row>
    <row r="5" spans="1:8">
      <c r="A5">
        <v>3</v>
      </c>
      <c r="B5" t="s">
        <v>346</v>
      </c>
      <c r="C5" t="s">
        <v>114</v>
      </c>
      <c r="D5" t="s">
        <v>342</v>
      </c>
      <c r="E5" t="s">
        <v>343</v>
      </c>
      <c r="F5">
        <v>85</v>
      </c>
      <c r="G5">
        <v>0</v>
      </c>
      <c r="H5" t="s">
        <v>344</v>
      </c>
    </row>
    <row r="6" spans="1:8">
      <c r="A6">
        <v>4</v>
      </c>
      <c r="B6" t="s">
        <v>347</v>
      </c>
      <c r="C6" t="s">
        <v>318</v>
      </c>
      <c r="D6" t="s">
        <v>333</v>
      </c>
      <c r="E6" t="s">
        <v>326</v>
      </c>
      <c r="F6">
        <v>98</v>
      </c>
      <c r="G6">
        <v>0</v>
      </c>
      <c r="H6" t="s">
        <v>344</v>
      </c>
    </row>
    <row r="7" spans="1:8">
      <c r="A7">
        <v>5</v>
      </c>
      <c r="B7" t="s">
        <v>348</v>
      </c>
      <c r="C7" t="s">
        <v>290</v>
      </c>
      <c r="D7" t="s">
        <v>333</v>
      </c>
      <c r="E7" t="s">
        <v>307</v>
      </c>
      <c r="F7">
        <v>0</v>
      </c>
      <c r="G7">
        <v>0</v>
      </c>
      <c r="H7" t="s">
        <v>349</v>
      </c>
    </row>
    <row r="8" spans="1:8">
      <c r="A8">
        <v>6</v>
      </c>
      <c r="B8" t="s">
        <v>350</v>
      </c>
      <c r="C8" t="s">
        <v>319</v>
      </c>
      <c r="D8" t="s">
        <v>333</v>
      </c>
      <c r="E8" t="s">
        <v>326</v>
      </c>
      <c r="F8">
        <v>98</v>
      </c>
      <c r="G8">
        <v>0</v>
      </c>
      <c r="H8" t="s">
        <v>344</v>
      </c>
    </row>
    <row r="9" spans="1:8">
      <c r="A9">
        <v>7</v>
      </c>
      <c r="B9" t="s">
        <v>351</v>
      </c>
      <c r="C9" t="s">
        <v>352</v>
      </c>
      <c r="D9" t="s">
        <v>333</v>
      </c>
      <c r="E9" t="s">
        <v>353</v>
      </c>
      <c r="F9">
        <v>0</v>
      </c>
      <c r="G9">
        <v>0</v>
      </c>
      <c r="H9" t="s">
        <v>349</v>
      </c>
    </row>
    <row r="10" spans="1:8">
      <c r="A10">
        <v>8</v>
      </c>
      <c r="B10" t="s">
        <v>354</v>
      </c>
      <c r="C10" t="s">
        <v>115</v>
      </c>
      <c r="D10" t="s">
        <v>332</v>
      </c>
      <c r="E10" t="s">
        <v>343</v>
      </c>
      <c r="F10">
        <v>0</v>
      </c>
      <c r="G10">
        <v>0</v>
      </c>
      <c r="H10" t="s">
        <v>344</v>
      </c>
    </row>
    <row r="11" spans="1:8">
      <c r="A11">
        <v>9</v>
      </c>
      <c r="B11" t="s">
        <v>355</v>
      </c>
      <c r="C11" t="s">
        <v>317</v>
      </c>
      <c r="D11" t="s">
        <v>332</v>
      </c>
      <c r="E11" t="s">
        <v>326</v>
      </c>
      <c r="F11">
        <v>0</v>
      </c>
      <c r="G11">
        <v>0</v>
      </c>
      <c r="H11" t="s">
        <v>349</v>
      </c>
    </row>
    <row r="12" spans="1:8">
      <c r="A12">
        <v>10</v>
      </c>
      <c r="B12" t="s">
        <v>356</v>
      </c>
      <c r="C12" t="s">
        <v>357</v>
      </c>
      <c r="D12" t="s">
        <v>333</v>
      </c>
      <c r="E12" t="s">
        <v>358</v>
      </c>
      <c r="F12">
        <v>100</v>
      </c>
      <c r="G12">
        <v>0</v>
      </c>
      <c r="H12" t="s">
        <v>344</v>
      </c>
    </row>
    <row r="13" spans="1:8">
      <c r="A13">
        <v>11</v>
      </c>
      <c r="B13" t="s">
        <v>359</v>
      </c>
      <c r="C13" t="s">
        <v>293</v>
      </c>
      <c r="D13" t="s">
        <v>333</v>
      </c>
      <c r="E13" t="s">
        <v>307</v>
      </c>
      <c r="F13">
        <v>0</v>
      </c>
      <c r="G13">
        <v>0</v>
      </c>
      <c r="H13" t="s">
        <v>349</v>
      </c>
    </row>
    <row r="14" spans="1:8">
      <c r="A14">
        <v>12</v>
      </c>
      <c r="B14" t="s">
        <v>360</v>
      </c>
      <c r="C14" t="s">
        <v>168</v>
      </c>
      <c r="D14" t="s">
        <v>333</v>
      </c>
      <c r="E14" t="s">
        <v>56</v>
      </c>
      <c r="F14">
        <v>72.5</v>
      </c>
      <c r="G14">
        <v>0</v>
      </c>
      <c r="H14" t="s">
        <v>344</v>
      </c>
    </row>
    <row r="15" spans="1:8">
      <c r="A15">
        <v>13</v>
      </c>
      <c r="B15" t="s">
        <v>361</v>
      </c>
      <c r="C15" t="s">
        <v>289</v>
      </c>
      <c r="D15" t="s">
        <v>333</v>
      </c>
      <c r="E15" t="s">
        <v>307</v>
      </c>
      <c r="F15">
        <v>65</v>
      </c>
      <c r="G15">
        <v>0</v>
      </c>
      <c r="H15" t="s">
        <v>344</v>
      </c>
    </row>
    <row r="16" spans="1:8">
      <c r="A16">
        <v>14</v>
      </c>
      <c r="B16" t="s">
        <v>362</v>
      </c>
      <c r="C16" t="s">
        <v>363</v>
      </c>
      <c r="D16" t="s">
        <v>333</v>
      </c>
      <c r="E16" t="s">
        <v>364</v>
      </c>
      <c r="F16">
        <v>0</v>
      </c>
      <c r="G16">
        <v>0</v>
      </c>
      <c r="H16" t="s">
        <v>349</v>
      </c>
    </row>
    <row r="17" spans="1:8">
      <c r="A17">
        <v>15</v>
      </c>
      <c r="B17" t="s">
        <v>365</v>
      </c>
      <c r="C17" t="s">
        <v>181</v>
      </c>
      <c r="D17" t="s">
        <v>335</v>
      </c>
      <c r="E17" t="s">
        <v>51</v>
      </c>
      <c r="F17">
        <v>79.900000000000006</v>
      </c>
      <c r="G17">
        <v>0</v>
      </c>
      <c r="H17" t="s">
        <v>344</v>
      </c>
    </row>
    <row r="18" spans="1:8">
      <c r="A18">
        <v>16</v>
      </c>
      <c r="B18" t="s">
        <v>366</v>
      </c>
      <c r="C18" t="s">
        <v>149</v>
      </c>
      <c r="D18" t="s">
        <v>333</v>
      </c>
      <c r="E18" t="s">
        <v>46</v>
      </c>
      <c r="F18">
        <v>0</v>
      </c>
      <c r="G18">
        <v>0</v>
      </c>
      <c r="H18" t="s">
        <v>349</v>
      </c>
    </row>
    <row r="19" spans="1:8">
      <c r="A19">
        <v>17</v>
      </c>
      <c r="B19" t="s">
        <v>367</v>
      </c>
      <c r="C19" t="s">
        <v>368</v>
      </c>
      <c r="D19" t="s">
        <v>333</v>
      </c>
      <c r="E19" t="s">
        <v>369</v>
      </c>
      <c r="F19">
        <v>99</v>
      </c>
      <c r="G19">
        <v>0</v>
      </c>
      <c r="H19" t="s">
        <v>344</v>
      </c>
    </row>
    <row r="20" spans="1:8">
      <c r="A20">
        <v>18</v>
      </c>
      <c r="B20" t="s">
        <v>370</v>
      </c>
      <c r="C20" t="s">
        <v>371</v>
      </c>
      <c r="D20" t="s">
        <v>333</v>
      </c>
      <c r="E20" t="s">
        <v>372</v>
      </c>
      <c r="F20">
        <v>0</v>
      </c>
      <c r="G20">
        <v>0</v>
      </c>
      <c r="H20" t="s">
        <v>349</v>
      </c>
    </row>
    <row r="21" spans="1:8">
      <c r="A21">
        <v>19</v>
      </c>
      <c r="B21" t="s">
        <v>373</v>
      </c>
      <c r="C21" t="s">
        <v>374</v>
      </c>
      <c r="D21" t="s">
        <v>333</v>
      </c>
      <c r="E21" t="s">
        <v>375</v>
      </c>
      <c r="F21">
        <v>0</v>
      </c>
      <c r="G21">
        <v>72.5</v>
      </c>
      <c r="H21" t="s">
        <v>344</v>
      </c>
    </row>
    <row r="22" spans="1:8">
      <c r="A22">
        <v>20</v>
      </c>
      <c r="B22" t="s">
        <v>376</v>
      </c>
      <c r="C22" t="s">
        <v>377</v>
      </c>
      <c r="D22" t="s">
        <v>333</v>
      </c>
      <c r="E22" t="s">
        <v>378</v>
      </c>
      <c r="F22">
        <v>0</v>
      </c>
      <c r="G22">
        <v>0</v>
      </c>
      <c r="H22" t="s">
        <v>349</v>
      </c>
    </row>
    <row r="23" spans="1:8">
      <c r="A23">
        <v>21</v>
      </c>
      <c r="B23" t="s">
        <v>379</v>
      </c>
      <c r="C23" t="s">
        <v>380</v>
      </c>
      <c r="D23" t="s">
        <v>333</v>
      </c>
      <c r="E23" t="s">
        <v>381</v>
      </c>
      <c r="F23">
        <v>75</v>
      </c>
      <c r="G23">
        <v>0</v>
      </c>
      <c r="H23" t="s">
        <v>344</v>
      </c>
    </row>
    <row r="24" spans="1:8">
      <c r="A24">
        <v>22</v>
      </c>
      <c r="B24" t="s">
        <v>382</v>
      </c>
      <c r="C24" t="s">
        <v>263</v>
      </c>
      <c r="D24" t="s">
        <v>333</v>
      </c>
      <c r="E24" t="s">
        <v>383</v>
      </c>
      <c r="F24">
        <v>0</v>
      </c>
      <c r="G24">
        <v>0</v>
      </c>
      <c r="H24" t="s">
        <v>344</v>
      </c>
    </row>
    <row r="25" spans="1:8">
      <c r="A25">
        <v>23</v>
      </c>
      <c r="B25" t="s">
        <v>384</v>
      </c>
      <c r="C25" t="s">
        <v>385</v>
      </c>
      <c r="D25" t="s">
        <v>333</v>
      </c>
      <c r="E25" t="s">
        <v>386</v>
      </c>
      <c r="F25">
        <v>0</v>
      </c>
      <c r="G25">
        <v>0</v>
      </c>
      <c r="H25" t="s">
        <v>349</v>
      </c>
    </row>
    <row r="26" spans="1:8">
      <c r="A26">
        <v>24</v>
      </c>
      <c r="B26" t="s">
        <v>387</v>
      </c>
      <c r="C26" t="s">
        <v>264</v>
      </c>
      <c r="D26" t="s">
        <v>333</v>
      </c>
      <c r="E26" t="s">
        <v>383</v>
      </c>
      <c r="F26">
        <v>0</v>
      </c>
      <c r="G26">
        <v>0</v>
      </c>
      <c r="H26" t="s">
        <v>344</v>
      </c>
    </row>
    <row r="27" spans="1:8">
      <c r="A27">
        <v>25</v>
      </c>
      <c r="C27" t="s">
        <v>388</v>
      </c>
    </row>
    <row r="28" spans="1:8">
      <c r="A28">
        <v>26</v>
      </c>
      <c r="B28" t="s">
        <v>389</v>
      </c>
      <c r="C28" t="s">
        <v>390</v>
      </c>
      <c r="D28" t="s">
        <v>391</v>
      </c>
      <c r="E28" t="s">
        <v>392</v>
      </c>
      <c r="F28">
        <v>0</v>
      </c>
      <c r="G28">
        <v>0</v>
      </c>
      <c r="H28" t="s">
        <v>349</v>
      </c>
    </row>
    <row r="29" spans="1:8">
      <c r="A29">
        <v>27</v>
      </c>
      <c r="C29" t="s">
        <v>388</v>
      </c>
    </row>
    <row r="30" spans="1:8">
      <c r="A30">
        <v>28</v>
      </c>
      <c r="B30" t="s">
        <v>393</v>
      </c>
      <c r="C30" t="s">
        <v>285</v>
      </c>
      <c r="D30" t="s">
        <v>391</v>
      </c>
      <c r="E30" t="s">
        <v>305</v>
      </c>
      <c r="F30">
        <v>0</v>
      </c>
      <c r="G30">
        <v>0</v>
      </c>
      <c r="H30" t="s">
        <v>349</v>
      </c>
    </row>
    <row r="31" spans="1:8">
      <c r="A31">
        <v>29</v>
      </c>
      <c r="B31" t="s">
        <v>394</v>
      </c>
      <c r="C31" t="s">
        <v>395</v>
      </c>
      <c r="D31" t="s">
        <v>391</v>
      </c>
      <c r="E31" t="s">
        <v>364</v>
      </c>
      <c r="F31">
        <v>0</v>
      </c>
      <c r="G31">
        <v>0</v>
      </c>
      <c r="H31" t="s">
        <v>344</v>
      </c>
    </row>
    <row r="32" spans="1:8">
      <c r="A32">
        <v>30</v>
      </c>
      <c r="B32" t="s">
        <v>396</v>
      </c>
      <c r="C32" t="s">
        <v>397</v>
      </c>
      <c r="D32" t="s">
        <v>391</v>
      </c>
      <c r="E32" t="s">
        <v>364</v>
      </c>
      <c r="F32">
        <v>0</v>
      </c>
      <c r="G32">
        <v>0</v>
      </c>
      <c r="H32" t="s">
        <v>349</v>
      </c>
    </row>
    <row r="33" spans="1:8">
      <c r="A33">
        <v>31</v>
      </c>
      <c r="B33" t="s">
        <v>398</v>
      </c>
      <c r="C33" t="s">
        <v>399</v>
      </c>
      <c r="D33" t="s">
        <v>342</v>
      </c>
      <c r="E33" t="s">
        <v>69</v>
      </c>
      <c r="F33">
        <v>75</v>
      </c>
      <c r="G33">
        <v>0</v>
      </c>
      <c r="H33" t="s">
        <v>344</v>
      </c>
    </row>
    <row r="34" spans="1:8">
      <c r="A34">
        <v>32</v>
      </c>
      <c r="B34" t="s">
        <v>400</v>
      </c>
      <c r="C34" t="s">
        <v>401</v>
      </c>
      <c r="D34" t="s">
        <v>391</v>
      </c>
      <c r="E34" t="s">
        <v>402</v>
      </c>
      <c r="F34">
        <v>0</v>
      </c>
      <c r="G34">
        <v>0</v>
      </c>
      <c r="H34" t="s">
        <v>349</v>
      </c>
    </row>
    <row r="35" spans="1:8">
      <c r="A35">
        <v>33</v>
      </c>
      <c r="B35" t="s">
        <v>403</v>
      </c>
      <c r="C35" t="s">
        <v>245</v>
      </c>
      <c r="D35" t="s">
        <v>391</v>
      </c>
      <c r="E35" t="s">
        <v>63</v>
      </c>
      <c r="F35">
        <v>77.5</v>
      </c>
      <c r="G35">
        <v>0</v>
      </c>
      <c r="H35" t="s">
        <v>344</v>
      </c>
    </row>
    <row r="36" spans="1:8">
      <c r="A36">
        <v>34</v>
      </c>
      <c r="B36" t="s">
        <v>404</v>
      </c>
      <c r="C36" t="s">
        <v>405</v>
      </c>
      <c r="D36" t="s">
        <v>391</v>
      </c>
      <c r="E36" t="s">
        <v>364</v>
      </c>
      <c r="F36">
        <v>0</v>
      </c>
      <c r="G36">
        <v>0</v>
      </c>
      <c r="H36" t="s">
        <v>344</v>
      </c>
    </row>
    <row r="37" spans="1:8">
      <c r="A37">
        <v>35</v>
      </c>
      <c r="B37" t="s">
        <v>406</v>
      </c>
      <c r="C37" t="s">
        <v>407</v>
      </c>
      <c r="D37" t="s">
        <v>391</v>
      </c>
      <c r="E37" t="s">
        <v>392</v>
      </c>
      <c r="F37">
        <v>0</v>
      </c>
      <c r="G37">
        <v>0</v>
      </c>
      <c r="H37" t="s">
        <v>349</v>
      </c>
    </row>
    <row r="38" spans="1:8">
      <c r="A38">
        <v>36</v>
      </c>
      <c r="B38" t="s">
        <v>408</v>
      </c>
      <c r="C38" t="s">
        <v>166</v>
      </c>
      <c r="D38" t="s">
        <v>342</v>
      </c>
      <c r="E38" t="s">
        <v>57</v>
      </c>
      <c r="F38">
        <v>85</v>
      </c>
      <c r="G38">
        <v>0</v>
      </c>
      <c r="H38" t="s">
        <v>344</v>
      </c>
    </row>
    <row r="39" spans="1:8">
      <c r="A39">
        <v>37</v>
      </c>
      <c r="B39" t="s">
        <v>409</v>
      </c>
      <c r="C39" t="s">
        <v>410</v>
      </c>
      <c r="D39" t="s">
        <v>342</v>
      </c>
      <c r="E39" t="s">
        <v>358</v>
      </c>
      <c r="F39">
        <v>0</v>
      </c>
      <c r="G39">
        <v>0</v>
      </c>
      <c r="H39" t="s">
        <v>349</v>
      </c>
    </row>
    <row r="40" spans="1:8">
      <c r="A40">
        <v>38</v>
      </c>
      <c r="B40" t="s">
        <v>411</v>
      </c>
      <c r="C40" t="s">
        <v>412</v>
      </c>
      <c r="D40" t="s">
        <v>342</v>
      </c>
      <c r="E40" t="s">
        <v>364</v>
      </c>
      <c r="F40">
        <v>0</v>
      </c>
      <c r="G40">
        <v>0</v>
      </c>
      <c r="H40" t="s">
        <v>344</v>
      </c>
    </row>
    <row r="41" spans="1:8">
      <c r="A41">
        <v>39</v>
      </c>
      <c r="B41" t="s">
        <v>413</v>
      </c>
      <c r="C41" t="s">
        <v>281</v>
      </c>
      <c r="D41" t="s">
        <v>342</v>
      </c>
      <c r="E41" t="s">
        <v>303</v>
      </c>
      <c r="F41">
        <v>0</v>
      </c>
      <c r="G41">
        <v>0</v>
      </c>
      <c r="H41" t="s">
        <v>349</v>
      </c>
    </row>
    <row r="42" spans="1:8">
      <c r="A42">
        <v>40</v>
      </c>
      <c r="B42" t="s">
        <v>414</v>
      </c>
      <c r="C42" t="s">
        <v>415</v>
      </c>
      <c r="D42" t="s">
        <v>342</v>
      </c>
      <c r="E42" t="s">
        <v>364</v>
      </c>
      <c r="F42">
        <v>0</v>
      </c>
      <c r="G42">
        <v>0</v>
      </c>
      <c r="H42" t="s">
        <v>344</v>
      </c>
    </row>
    <row r="43" spans="1:8">
      <c r="A43">
        <v>41</v>
      </c>
      <c r="B43" t="s">
        <v>416</v>
      </c>
      <c r="C43" t="s">
        <v>417</v>
      </c>
      <c r="D43" t="s">
        <v>342</v>
      </c>
      <c r="E43" t="s">
        <v>418</v>
      </c>
      <c r="F43">
        <v>0</v>
      </c>
      <c r="G43">
        <v>0</v>
      </c>
      <c r="H43" t="s">
        <v>349</v>
      </c>
    </row>
    <row r="44" spans="1:8">
      <c r="A44">
        <v>42</v>
      </c>
      <c r="B44" t="s">
        <v>419</v>
      </c>
      <c r="C44" t="s">
        <v>420</v>
      </c>
      <c r="D44" t="s">
        <v>342</v>
      </c>
      <c r="E44" t="s">
        <v>364</v>
      </c>
      <c r="F44">
        <v>0</v>
      </c>
      <c r="G44">
        <v>0</v>
      </c>
      <c r="H44" t="s">
        <v>344</v>
      </c>
    </row>
    <row r="45" spans="1:8">
      <c r="A45">
        <v>43</v>
      </c>
      <c r="B45" t="s">
        <v>421</v>
      </c>
      <c r="C45" t="s">
        <v>420</v>
      </c>
      <c r="D45" t="s">
        <v>342</v>
      </c>
      <c r="E45" t="s">
        <v>364</v>
      </c>
      <c r="F45">
        <v>0</v>
      </c>
      <c r="G45">
        <v>0</v>
      </c>
      <c r="H45" t="s">
        <v>349</v>
      </c>
    </row>
    <row r="46" spans="1:8">
      <c r="A46">
        <v>44</v>
      </c>
      <c r="B46" t="s">
        <v>422</v>
      </c>
      <c r="C46" t="s">
        <v>148</v>
      </c>
      <c r="D46" t="s">
        <v>342</v>
      </c>
      <c r="E46" t="s">
        <v>46</v>
      </c>
      <c r="F46">
        <v>70</v>
      </c>
      <c r="G46">
        <v>0</v>
      </c>
      <c r="H46" t="s">
        <v>344</v>
      </c>
    </row>
    <row r="47" spans="1:8">
      <c r="A47">
        <v>45</v>
      </c>
      <c r="B47" t="s">
        <v>423</v>
      </c>
      <c r="C47" t="s">
        <v>120</v>
      </c>
      <c r="D47" t="s">
        <v>342</v>
      </c>
      <c r="E47" t="s">
        <v>424</v>
      </c>
      <c r="F47">
        <v>0</v>
      </c>
      <c r="G47">
        <v>0</v>
      </c>
      <c r="H47" t="s">
        <v>349</v>
      </c>
    </row>
    <row r="48" spans="1:8">
      <c r="A48">
        <v>46</v>
      </c>
      <c r="B48" t="s">
        <v>425</v>
      </c>
      <c r="C48" t="s">
        <v>122</v>
      </c>
      <c r="D48" t="s">
        <v>342</v>
      </c>
      <c r="E48" t="s">
        <v>424</v>
      </c>
      <c r="F48">
        <v>76</v>
      </c>
      <c r="G48">
        <v>0</v>
      </c>
      <c r="H48" t="s">
        <v>344</v>
      </c>
    </row>
    <row r="49" spans="1:8">
      <c r="A49">
        <v>47</v>
      </c>
      <c r="B49" t="s">
        <v>426</v>
      </c>
      <c r="C49" t="s">
        <v>427</v>
      </c>
      <c r="D49" t="s">
        <v>333</v>
      </c>
      <c r="E49" t="s">
        <v>428</v>
      </c>
      <c r="F49">
        <v>0</v>
      </c>
      <c r="G49">
        <v>0</v>
      </c>
      <c r="H49" t="s">
        <v>349</v>
      </c>
    </row>
    <row r="50" spans="1:8">
      <c r="A50">
        <v>48</v>
      </c>
      <c r="B50" t="s">
        <v>429</v>
      </c>
      <c r="C50" t="s">
        <v>430</v>
      </c>
      <c r="D50" t="s">
        <v>342</v>
      </c>
      <c r="E50" t="s">
        <v>386</v>
      </c>
      <c r="F50">
        <v>0</v>
      </c>
      <c r="G50">
        <v>0</v>
      </c>
      <c r="H50" t="s">
        <v>344</v>
      </c>
    </row>
    <row r="51" spans="1:8">
      <c r="A51">
        <v>49</v>
      </c>
      <c r="B51" t="s">
        <v>431</v>
      </c>
      <c r="C51" t="s">
        <v>145</v>
      </c>
      <c r="D51" t="s">
        <v>342</v>
      </c>
      <c r="E51" t="s">
        <v>46</v>
      </c>
      <c r="F51">
        <v>70</v>
      </c>
      <c r="G51">
        <v>0</v>
      </c>
      <c r="H51" t="s">
        <v>344</v>
      </c>
    </row>
    <row r="52" spans="1:8">
      <c r="A52">
        <v>50</v>
      </c>
      <c r="B52" t="s">
        <v>432</v>
      </c>
      <c r="C52" t="s">
        <v>265</v>
      </c>
      <c r="D52" t="s">
        <v>342</v>
      </c>
      <c r="E52" t="s">
        <v>297</v>
      </c>
      <c r="F52">
        <v>0</v>
      </c>
      <c r="G52">
        <v>71.900000000000006</v>
      </c>
      <c r="H52" t="s">
        <v>344</v>
      </c>
    </row>
    <row r="53" spans="1:8">
      <c r="A53">
        <v>51</v>
      </c>
      <c r="B53" t="s">
        <v>433</v>
      </c>
      <c r="C53" t="s">
        <v>280</v>
      </c>
      <c r="D53" t="s">
        <v>342</v>
      </c>
      <c r="E53" t="s">
        <v>303</v>
      </c>
      <c r="F53">
        <v>0</v>
      </c>
      <c r="G53">
        <v>0</v>
      </c>
      <c r="H53" t="s">
        <v>344</v>
      </c>
    </row>
    <row r="54" spans="1:8">
      <c r="A54">
        <v>52</v>
      </c>
      <c r="B54" t="s">
        <v>434</v>
      </c>
      <c r="C54" t="s">
        <v>146</v>
      </c>
      <c r="D54" t="s">
        <v>342</v>
      </c>
      <c r="E54" t="s">
        <v>46</v>
      </c>
      <c r="F54">
        <v>0</v>
      </c>
      <c r="G54">
        <v>0</v>
      </c>
      <c r="H54" t="s">
        <v>349</v>
      </c>
    </row>
    <row r="55" spans="1:8">
      <c r="A55">
        <v>53</v>
      </c>
      <c r="B55" t="s">
        <v>435</v>
      </c>
      <c r="C55" t="s">
        <v>147</v>
      </c>
      <c r="D55" t="s">
        <v>342</v>
      </c>
      <c r="E55" t="s">
        <v>46</v>
      </c>
      <c r="F55">
        <v>70</v>
      </c>
      <c r="G55">
        <v>0</v>
      </c>
      <c r="H55" t="s">
        <v>344</v>
      </c>
    </row>
    <row r="56" spans="1:8">
      <c r="A56">
        <v>54</v>
      </c>
      <c r="B56" t="s">
        <v>436</v>
      </c>
      <c r="C56" t="s">
        <v>437</v>
      </c>
      <c r="D56" t="s">
        <v>342</v>
      </c>
      <c r="E56" t="s">
        <v>428</v>
      </c>
      <c r="F56">
        <v>0</v>
      </c>
      <c r="G56">
        <v>0</v>
      </c>
      <c r="H56" t="s">
        <v>349</v>
      </c>
    </row>
    <row r="57" spans="1:8">
      <c r="A57">
        <v>55</v>
      </c>
      <c r="B57" t="s">
        <v>438</v>
      </c>
      <c r="C57" t="s">
        <v>439</v>
      </c>
      <c r="D57" t="s">
        <v>333</v>
      </c>
      <c r="E57" t="s">
        <v>428</v>
      </c>
      <c r="F57">
        <v>0</v>
      </c>
      <c r="G57">
        <v>0</v>
      </c>
      <c r="H57" t="s">
        <v>349</v>
      </c>
    </row>
    <row r="58" spans="1:8">
      <c r="A58">
        <v>56</v>
      </c>
      <c r="B58" t="s">
        <v>440</v>
      </c>
      <c r="C58" t="s">
        <v>441</v>
      </c>
      <c r="D58" t="s">
        <v>342</v>
      </c>
      <c r="E58" t="s">
        <v>386</v>
      </c>
      <c r="F58">
        <v>0</v>
      </c>
      <c r="G58">
        <v>0</v>
      </c>
      <c r="H58" t="s">
        <v>344</v>
      </c>
    </row>
    <row r="59" spans="1:8">
      <c r="A59">
        <v>57</v>
      </c>
      <c r="B59" t="s">
        <v>442</v>
      </c>
      <c r="C59" t="s">
        <v>443</v>
      </c>
      <c r="D59" t="s">
        <v>333</v>
      </c>
      <c r="E59" t="s">
        <v>428</v>
      </c>
      <c r="F59">
        <v>0</v>
      </c>
      <c r="G59">
        <v>0</v>
      </c>
      <c r="H59" t="s">
        <v>349</v>
      </c>
    </row>
    <row r="60" spans="1:8">
      <c r="A60">
        <v>58</v>
      </c>
      <c r="B60" t="s">
        <v>444</v>
      </c>
      <c r="C60" t="s">
        <v>164</v>
      </c>
      <c r="D60" t="s">
        <v>342</v>
      </c>
      <c r="E60" t="s">
        <v>57</v>
      </c>
      <c r="F60">
        <v>80</v>
      </c>
      <c r="G60">
        <v>0</v>
      </c>
      <c r="H60" t="s">
        <v>344</v>
      </c>
    </row>
    <row r="61" spans="1:8">
      <c r="A61">
        <v>59</v>
      </c>
      <c r="B61" t="s">
        <v>445</v>
      </c>
      <c r="C61" t="s">
        <v>446</v>
      </c>
      <c r="D61" t="s">
        <v>447</v>
      </c>
      <c r="E61" t="s">
        <v>364</v>
      </c>
      <c r="F61">
        <v>0</v>
      </c>
      <c r="G61">
        <v>0</v>
      </c>
      <c r="H61" t="s">
        <v>349</v>
      </c>
    </row>
    <row r="62" spans="1:8">
      <c r="A62">
        <v>60</v>
      </c>
      <c r="B62" t="s">
        <v>448</v>
      </c>
      <c r="C62" t="s">
        <v>226</v>
      </c>
      <c r="D62" t="s">
        <v>391</v>
      </c>
      <c r="E62" t="s">
        <v>60</v>
      </c>
      <c r="F62">
        <v>0</v>
      </c>
      <c r="G62">
        <v>0</v>
      </c>
      <c r="H62" t="s">
        <v>344</v>
      </c>
    </row>
    <row r="63" spans="1:8">
      <c r="A63">
        <v>61</v>
      </c>
      <c r="B63" t="s">
        <v>449</v>
      </c>
      <c r="C63" t="s">
        <v>450</v>
      </c>
      <c r="D63" t="s">
        <v>447</v>
      </c>
      <c r="E63" t="s">
        <v>364</v>
      </c>
      <c r="F63">
        <v>0</v>
      </c>
      <c r="G63">
        <v>0</v>
      </c>
      <c r="H63" t="s">
        <v>349</v>
      </c>
    </row>
    <row r="64" spans="1:8">
      <c r="A64">
        <v>62</v>
      </c>
      <c r="B64" t="s">
        <v>451</v>
      </c>
      <c r="C64" t="s">
        <v>227</v>
      </c>
      <c r="D64" t="s">
        <v>391</v>
      </c>
      <c r="E64" t="s">
        <v>60</v>
      </c>
      <c r="F64">
        <v>0</v>
      </c>
      <c r="G64">
        <v>0</v>
      </c>
      <c r="H64" t="s">
        <v>344</v>
      </c>
    </row>
    <row r="65" spans="1:8">
      <c r="A65">
        <v>63</v>
      </c>
      <c r="B65" t="s">
        <v>452</v>
      </c>
      <c r="C65" t="s">
        <v>453</v>
      </c>
      <c r="D65" t="s">
        <v>391</v>
      </c>
      <c r="E65" t="s">
        <v>364</v>
      </c>
      <c r="F65">
        <v>0</v>
      </c>
      <c r="G65">
        <v>0</v>
      </c>
      <c r="H65" t="s">
        <v>349</v>
      </c>
    </row>
    <row r="66" spans="1:8">
      <c r="A66">
        <v>64</v>
      </c>
      <c r="B66" t="s">
        <v>454</v>
      </c>
      <c r="C66" t="s">
        <v>110</v>
      </c>
      <c r="D66" t="s">
        <v>342</v>
      </c>
      <c r="E66" t="s">
        <v>343</v>
      </c>
      <c r="F66">
        <v>80</v>
      </c>
      <c r="G66">
        <v>0</v>
      </c>
      <c r="H66" t="s">
        <v>344</v>
      </c>
    </row>
    <row r="67" spans="1:8">
      <c r="A67">
        <v>65</v>
      </c>
      <c r="B67" t="s">
        <v>455</v>
      </c>
      <c r="C67" t="s">
        <v>456</v>
      </c>
      <c r="D67" t="s">
        <v>457</v>
      </c>
      <c r="E67" t="s">
        <v>458</v>
      </c>
      <c r="F67">
        <v>0</v>
      </c>
      <c r="G67">
        <v>0</v>
      </c>
      <c r="H67" t="s">
        <v>349</v>
      </c>
    </row>
    <row r="68" spans="1:8">
      <c r="A68">
        <v>66</v>
      </c>
      <c r="B68" t="s">
        <v>459</v>
      </c>
      <c r="C68" t="s">
        <v>165</v>
      </c>
      <c r="D68" t="s">
        <v>342</v>
      </c>
      <c r="E68" t="s">
        <v>57</v>
      </c>
      <c r="F68">
        <v>80</v>
      </c>
      <c r="G68">
        <v>0</v>
      </c>
      <c r="H68" t="s">
        <v>344</v>
      </c>
    </row>
    <row r="69" spans="1:8">
      <c r="A69">
        <v>67</v>
      </c>
      <c r="B69" t="s">
        <v>460</v>
      </c>
      <c r="C69" t="s">
        <v>461</v>
      </c>
      <c r="D69" t="s">
        <v>342</v>
      </c>
      <c r="E69" t="s">
        <v>392</v>
      </c>
      <c r="F69">
        <v>70</v>
      </c>
      <c r="G69">
        <v>0</v>
      </c>
      <c r="H69" t="s">
        <v>344</v>
      </c>
    </row>
    <row r="70" spans="1:8">
      <c r="A70">
        <v>68</v>
      </c>
      <c r="B70" t="s">
        <v>462</v>
      </c>
      <c r="C70" t="s">
        <v>463</v>
      </c>
      <c r="D70" t="s">
        <v>447</v>
      </c>
      <c r="E70" t="s">
        <v>364</v>
      </c>
      <c r="F70">
        <v>0</v>
      </c>
      <c r="G70">
        <v>0</v>
      </c>
      <c r="H70" t="s">
        <v>349</v>
      </c>
    </row>
    <row r="71" spans="1:8">
      <c r="A71">
        <v>69</v>
      </c>
      <c r="B71" t="s">
        <v>464</v>
      </c>
      <c r="C71" t="s">
        <v>292</v>
      </c>
      <c r="D71" t="s">
        <v>342</v>
      </c>
      <c r="E71" t="s">
        <v>307</v>
      </c>
      <c r="F71">
        <v>82.5</v>
      </c>
      <c r="G71">
        <v>0</v>
      </c>
      <c r="H71" t="s">
        <v>344</v>
      </c>
    </row>
    <row r="72" spans="1:8">
      <c r="A72">
        <v>70</v>
      </c>
      <c r="B72" t="s">
        <v>465</v>
      </c>
      <c r="C72" t="s">
        <v>466</v>
      </c>
      <c r="D72" t="s">
        <v>391</v>
      </c>
      <c r="E72" t="s">
        <v>364</v>
      </c>
      <c r="F72">
        <v>0</v>
      </c>
      <c r="G72">
        <v>0</v>
      </c>
      <c r="H72" t="s">
        <v>349</v>
      </c>
    </row>
    <row r="73" spans="1:8">
      <c r="A73">
        <v>71</v>
      </c>
      <c r="B73" t="s">
        <v>467</v>
      </c>
      <c r="C73" t="s">
        <v>124</v>
      </c>
      <c r="D73" t="s">
        <v>391</v>
      </c>
      <c r="E73" t="s">
        <v>42</v>
      </c>
      <c r="F73">
        <v>70</v>
      </c>
      <c r="G73">
        <v>0</v>
      </c>
      <c r="H73" t="s">
        <v>344</v>
      </c>
    </row>
    <row r="74" spans="1:8">
      <c r="A74">
        <v>72</v>
      </c>
      <c r="B74" t="s">
        <v>468</v>
      </c>
      <c r="C74" t="s">
        <v>469</v>
      </c>
      <c r="D74" t="s">
        <v>391</v>
      </c>
      <c r="E74" t="s">
        <v>364</v>
      </c>
      <c r="F74">
        <v>0</v>
      </c>
      <c r="G74">
        <v>0</v>
      </c>
      <c r="H74" t="s">
        <v>349</v>
      </c>
    </row>
    <row r="75" spans="1:8">
      <c r="A75">
        <v>73</v>
      </c>
      <c r="B75" t="s">
        <v>470</v>
      </c>
      <c r="C75" t="s">
        <v>262</v>
      </c>
      <c r="D75" t="s">
        <v>391</v>
      </c>
      <c r="E75" t="s">
        <v>471</v>
      </c>
      <c r="F75">
        <v>0</v>
      </c>
      <c r="G75">
        <v>0</v>
      </c>
      <c r="H75" t="s">
        <v>344</v>
      </c>
    </row>
    <row r="76" spans="1:8">
      <c r="A76">
        <v>74</v>
      </c>
      <c r="B76" t="s">
        <v>472</v>
      </c>
      <c r="C76" t="s">
        <v>473</v>
      </c>
      <c r="D76" t="s">
        <v>447</v>
      </c>
      <c r="E76" t="s">
        <v>474</v>
      </c>
      <c r="F76">
        <v>0</v>
      </c>
      <c r="G76">
        <v>0</v>
      </c>
      <c r="H76" t="s">
        <v>349</v>
      </c>
    </row>
    <row r="77" spans="1:8">
      <c r="A77">
        <v>75</v>
      </c>
      <c r="B77" t="s">
        <v>475</v>
      </c>
      <c r="C77" t="s">
        <v>260</v>
      </c>
      <c r="D77" t="s">
        <v>391</v>
      </c>
      <c r="E77" t="s">
        <v>471</v>
      </c>
      <c r="F77">
        <v>0</v>
      </c>
      <c r="G77">
        <v>0</v>
      </c>
      <c r="H77" t="s">
        <v>344</v>
      </c>
    </row>
    <row r="78" spans="1:8">
      <c r="A78">
        <v>76</v>
      </c>
      <c r="B78" t="s">
        <v>476</v>
      </c>
      <c r="C78" t="s">
        <v>477</v>
      </c>
      <c r="D78" t="s">
        <v>342</v>
      </c>
      <c r="E78" t="s">
        <v>478</v>
      </c>
      <c r="F78">
        <v>85</v>
      </c>
      <c r="G78">
        <v>0</v>
      </c>
      <c r="H78" t="s">
        <v>344</v>
      </c>
    </row>
    <row r="79" spans="1:8">
      <c r="A79">
        <v>77</v>
      </c>
      <c r="B79" t="s">
        <v>479</v>
      </c>
      <c r="C79" t="s">
        <v>119</v>
      </c>
      <c r="D79" t="s">
        <v>342</v>
      </c>
      <c r="E79" t="s">
        <v>424</v>
      </c>
      <c r="F79">
        <v>0</v>
      </c>
      <c r="G79">
        <v>0</v>
      </c>
      <c r="H79" t="s">
        <v>349</v>
      </c>
    </row>
    <row r="80" spans="1:8">
      <c r="A80">
        <v>78</v>
      </c>
      <c r="B80" t="s">
        <v>480</v>
      </c>
      <c r="C80" t="s">
        <v>244</v>
      </c>
      <c r="D80" t="s">
        <v>342</v>
      </c>
      <c r="E80" t="s">
        <v>63</v>
      </c>
      <c r="F80">
        <v>0</v>
      </c>
      <c r="G80">
        <v>0</v>
      </c>
      <c r="H80" t="s">
        <v>344</v>
      </c>
    </row>
    <row r="81" spans="1:8">
      <c r="A81">
        <v>79</v>
      </c>
      <c r="B81" t="s">
        <v>481</v>
      </c>
      <c r="C81" t="s">
        <v>482</v>
      </c>
      <c r="D81" t="s">
        <v>457</v>
      </c>
      <c r="E81" t="s">
        <v>386</v>
      </c>
      <c r="F81">
        <v>0</v>
      </c>
      <c r="G81">
        <v>0</v>
      </c>
      <c r="H81" t="s">
        <v>344</v>
      </c>
    </row>
    <row r="82" spans="1:8">
      <c r="A82">
        <v>80</v>
      </c>
      <c r="B82" t="s">
        <v>483</v>
      </c>
      <c r="C82" t="s">
        <v>484</v>
      </c>
      <c r="D82" t="s">
        <v>342</v>
      </c>
      <c r="E82" t="s">
        <v>386</v>
      </c>
      <c r="F82">
        <v>0</v>
      </c>
      <c r="G82">
        <v>0</v>
      </c>
      <c r="H82" t="s">
        <v>349</v>
      </c>
    </row>
    <row r="83" spans="1:8">
      <c r="A83">
        <v>81</v>
      </c>
      <c r="B83" t="s">
        <v>485</v>
      </c>
      <c r="C83" t="s">
        <v>486</v>
      </c>
      <c r="D83" t="s">
        <v>342</v>
      </c>
      <c r="E83" t="s">
        <v>69</v>
      </c>
      <c r="F83">
        <v>0</v>
      </c>
      <c r="G83">
        <v>0</v>
      </c>
      <c r="H83" t="s">
        <v>344</v>
      </c>
    </row>
    <row r="84" spans="1:8">
      <c r="A84">
        <v>82</v>
      </c>
      <c r="B84" t="s">
        <v>487</v>
      </c>
      <c r="C84" t="s">
        <v>488</v>
      </c>
      <c r="D84" t="s">
        <v>342</v>
      </c>
      <c r="E84" t="s">
        <v>386</v>
      </c>
      <c r="F84">
        <v>0</v>
      </c>
      <c r="G84">
        <v>0</v>
      </c>
      <c r="H84" t="s">
        <v>349</v>
      </c>
    </row>
    <row r="85" spans="1:8">
      <c r="A85">
        <v>83</v>
      </c>
      <c r="B85" t="s">
        <v>489</v>
      </c>
      <c r="C85" t="s">
        <v>490</v>
      </c>
      <c r="D85" t="s">
        <v>342</v>
      </c>
      <c r="E85" t="s">
        <v>491</v>
      </c>
      <c r="F85">
        <v>75</v>
      </c>
      <c r="G85">
        <v>0</v>
      </c>
      <c r="H85" t="s">
        <v>344</v>
      </c>
    </row>
    <row r="86" spans="1:8">
      <c r="A86">
        <v>84</v>
      </c>
      <c r="B86" t="s">
        <v>492</v>
      </c>
      <c r="C86" t="s">
        <v>493</v>
      </c>
      <c r="D86" t="s">
        <v>342</v>
      </c>
      <c r="E86" t="s">
        <v>364</v>
      </c>
      <c r="F86">
        <v>0</v>
      </c>
      <c r="G86">
        <v>0</v>
      </c>
      <c r="H86" t="s">
        <v>349</v>
      </c>
    </row>
    <row r="87" spans="1:8">
      <c r="A87">
        <v>85</v>
      </c>
      <c r="B87" t="s">
        <v>494</v>
      </c>
      <c r="C87" t="s">
        <v>118</v>
      </c>
      <c r="D87" t="s">
        <v>342</v>
      </c>
      <c r="E87" t="s">
        <v>424</v>
      </c>
      <c r="F87">
        <v>75</v>
      </c>
      <c r="G87">
        <v>0</v>
      </c>
      <c r="H87" t="s">
        <v>344</v>
      </c>
    </row>
    <row r="88" spans="1:8">
      <c r="A88">
        <v>86</v>
      </c>
      <c r="B88" t="s">
        <v>495</v>
      </c>
      <c r="C88" t="s">
        <v>496</v>
      </c>
      <c r="D88" t="s">
        <v>342</v>
      </c>
      <c r="E88" t="s">
        <v>491</v>
      </c>
      <c r="F88">
        <v>0</v>
      </c>
      <c r="G88">
        <v>0</v>
      </c>
      <c r="H88" t="s">
        <v>349</v>
      </c>
    </row>
    <row r="89" spans="1:8">
      <c r="A89">
        <v>87</v>
      </c>
      <c r="B89" t="s">
        <v>497</v>
      </c>
      <c r="C89" t="s">
        <v>121</v>
      </c>
      <c r="D89" t="s">
        <v>342</v>
      </c>
      <c r="E89" t="s">
        <v>424</v>
      </c>
      <c r="F89">
        <v>76</v>
      </c>
      <c r="G89">
        <v>0</v>
      </c>
      <c r="H89" t="s">
        <v>344</v>
      </c>
    </row>
    <row r="90" spans="1:8">
      <c r="A90">
        <v>88</v>
      </c>
      <c r="B90" t="s">
        <v>498</v>
      </c>
      <c r="C90" t="s">
        <v>499</v>
      </c>
      <c r="D90" t="s">
        <v>342</v>
      </c>
      <c r="E90" t="s">
        <v>386</v>
      </c>
      <c r="F90">
        <v>0</v>
      </c>
      <c r="G90">
        <v>0</v>
      </c>
      <c r="H90" t="s">
        <v>349</v>
      </c>
    </row>
    <row r="91" spans="1:8">
      <c r="A91">
        <v>89</v>
      </c>
      <c r="B91" t="s">
        <v>500</v>
      </c>
      <c r="C91" t="s">
        <v>501</v>
      </c>
      <c r="D91" t="s">
        <v>342</v>
      </c>
      <c r="E91" t="s">
        <v>502</v>
      </c>
      <c r="F91">
        <v>85</v>
      </c>
      <c r="G91">
        <v>0</v>
      </c>
      <c r="H91" t="s">
        <v>344</v>
      </c>
    </row>
    <row r="92" spans="1:8">
      <c r="A92">
        <v>90</v>
      </c>
      <c r="B92" t="s">
        <v>503</v>
      </c>
      <c r="C92" t="s">
        <v>504</v>
      </c>
      <c r="D92" t="s">
        <v>342</v>
      </c>
      <c r="E92" t="s">
        <v>386</v>
      </c>
      <c r="F92">
        <v>0</v>
      </c>
      <c r="G92">
        <v>0</v>
      </c>
      <c r="H92" t="s">
        <v>349</v>
      </c>
    </row>
    <row r="93" spans="1:8">
      <c r="A93">
        <v>91</v>
      </c>
      <c r="B93" t="s">
        <v>505</v>
      </c>
      <c r="C93" t="s">
        <v>506</v>
      </c>
      <c r="D93" t="s">
        <v>342</v>
      </c>
      <c r="E93" t="s">
        <v>507</v>
      </c>
      <c r="F93">
        <v>70</v>
      </c>
      <c r="G93">
        <v>0</v>
      </c>
      <c r="H93" t="s">
        <v>344</v>
      </c>
    </row>
    <row r="94" spans="1:8">
      <c r="A94">
        <v>92</v>
      </c>
      <c r="B94" t="s">
        <v>508</v>
      </c>
      <c r="C94" t="s">
        <v>509</v>
      </c>
      <c r="D94" t="s">
        <v>342</v>
      </c>
      <c r="E94" t="s">
        <v>507</v>
      </c>
      <c r="F94">
        <v>70</v>
      </c>
      <c r="G94">
        <v>0</v>
      </c>
      <c r="H94" t="s">
        <v>344</v>
      </c>
    </row>
    <row r="95" spans="1:8">
      <c r="A95">
        <v>93</v>
      </c>
      <c r="B95" t="s">
        <v>510</v>
      </c>
      <c r="C95" t="s">
        <v>240</v>
      </c>
      <c r="D95" t="s">
        <v>342</v>
      </c>
      <c r="E95" t="s">
        <v>68</v>
      </c>
      <c r="F95">
        <v>87.5</v>
      </c>
      <c r="G95">
        <v>0</v>
      </c>
      <c r="H95" t="s">
        <v>344</v>
      </c>
    </row>
    <row r="96" spans="1:8">
      <c r="A96">
        <v>94</v>
      </c>
      <c r="C96" t="s">
        <v>388</v>
      </c>
    </row>
    <row r="97" spans="1:8">
      <c r="A97">
        <v>95</v>
      </c>
      <c r="B97" t="s">
        <v>511</v>
      </c>
      <c r="C97" t="s">
        <v>512</v>
      </c>
      <c r="D97" t="s">
        <v>333</v>
      </c>
      <c r="E97" t="s">
        <v>369</v>
      </c>
      <c r="F97">
        <v>86</v>
      </c>
      <c r="G97">
        <v>0</v>
      </c>
      <c r="H97" t="s">
        <v>344</v>
      </c>
    </row>
    <row r="98" spans="1:8">
      <c r="A98">
        <v>96</v>
      </c>
      <c r="B98" t="s">
        <v>513</v>
      </c>
      <c r="C98" t="s">
        <v>514</v>
      </c>
      <c r="D98" t="s">
        <v>342</v>
      </c>
      <c r="E98" t="s">
        <v>515</v>
      </c>
      <c r="F98">
        <v>0</v>
      </c>
      <c r="G98">
        <v>0</v>
      </c>
      <c r="H98" t="s">
        <v>349</v>
      </c>
    </row>
    <row r="99" spans="1:8">
      <c r="A99">
        <v>97</v>
      </c>
      <c r="B99" t="s">
        <v>516</v>
      </c>
      <c r="C99" t="s">
        <v>517</v>
      </c>
      <c r="D99" t="s">
        <v>342</v>
      </c>
      <c r="E99" t="s">
        <v>69</v>
      </c>
      <c r="F99">
        <v>0</v>
      </c>
      <c r="G99">
        <v>0</v>
      </c>
      <c r="H99" t="s">
        <v>344</v>
      </c>
    </row>
    <row r="100" spans="1:8">
      <c r="A100">
        <v>98</v>
      </c>
      <c r="B100" t="s">
        <v>518</v>
      </c>
      <c r="C100" t="s">
        <v>291</v>
      </c>
      <c r="D100" t="s">
        <v>447</v>
      </c>
      <c r="E100" t="s">
        <v>307</v>
      </c>
      <c r="F100">
        <v>0</v>
      </c>
      <c r="G100">
        <v>0</v>
      </c>
      <c r="H100" t="s">
        <v>349</v>
      </c>
    </row>
    <row r="101" spans="1:8">
      <c r="A101">
        <v>99</v>
      </c>
      <c r="B101" t="s">
        <v>519</v>
      </c>
      <c r="C101" t="s">
        <v>520</v>
      </c>
      <c r="D101" t="s">
        <v>447</v>
      </c>
      <c r="E101" t="s">
        <v>364</v>
      </c>
      <c r="F101">
        <v>0</v>
      </c>
      <c r="G101">
        <v>0</v>
      </c>
      <c r="H101" t="s">
        <v>344</v>
      </c>
    </row>
    <row r="102" spans="1:8">
      <c r="A102">
        <v>100</v>
      </c>
      <c r="B102" t="s">
        <v>521</v>
      </c>
      <c r="C102" t="s">
        <v>107</v>
      </c>
      <c r="D102" t="s">
        <v>447</v>
      </c>
      <c r="E102" t="s">
        <v>343</v>
      </c>
      <c r="F102">
        <v>72</v>
      </c>
      <c r="G102">
        <v>0</v>
      </c>
      <c r="H102" t="s">
        <v>344</v>
      </c>
    </row>
    <row r="103" spans="1:8">
      <c r="A103">
        <v>101</v>
      </c>
      <c r="B103" t="s">
        <v>522</v>
      </c>
      <c r="C103" t="s">
        <v>523</v>
      </c>
      <c r="D103" t="s">
        <v>447</v>
      </c>
      <c r="E103" t="s">
        <v>524</v>
      </c>
      <c r="F103">
        <v>0</v>
      </c>
      <c r="G103">
        <v>0</v>
      </c>
      <c r="H103" t="s">
        <v>349</v>
      </c>
    </row>
    <row r="104" spans="1:8">
      <c r="A104">
        <v>102</v>
      </c>
      <c r="B104" t="s">
        <v>525</v>
      </c>
      <c r="C104" t="s">
        <v>526</v>
      </c>
      <c r="D104" t="s">
        <v>335</v>
      </c>
      <c r="E104" t="s">
        <v>386</v>
      </c>
      <c r="F104">
        <v>0</v>
      </c>
      <c r="G104">
        <v>0</v>
      </c>
      <c r="H104" t="s">
        <v>344</v>
      </c>
    </row>
    <row r="105" spans="1:8">
      <c r="A105">
        <v>103</v>
      </c>
      <c r="B105" t="s">
        <v>527</v>
      </c>
      <c r="C105" t="s">
        <v>528</v>
      </c>
      <c r="D105" t="s">
        <v>447</v>
      </c>
      <c r="E105" t="s">
        <v>515</v>
      </c>
      <c r="F105">
        <v>0</v>
      </c>
      <c r="G105">
        <v>0</v>
      </c>
      <c r="H105" t="s">
        <v>349</v>
      </c>
    </row>
    <row r="106" spans="1:8">
      <c r="A106">
        <v>104</v>
      </c>
      <c r="B106" t="s">
        <v>529</v>
      </c>
      <c r="C106" t="s">
        <v>530</v>
      </c>
      <c r="D106" t="s">
        <v>335</v>
      </c>
      <c r="E106" t="s">
        <v>386</v>
      </c>
      <c r="F106">
        <v>0</v>
      </c>
      <c r="G106">
        <v>0</v>
      </c>
      <c r="H106" t="s">
        <v>344</v>
      </c>
    </row>
    <row r="107" spans="1:8">
      <c r="A107">
        <v>105</v>
      </c>
      <c r="B107" t="s">
        <v>531</v>
      </c>
      <c r="C107" t="s">
        <v>123</v>
      </c>
      <c r="D107" t="s">
        <v>447</v>
      </c>
      <c r="E107" t="s">
        <v>42</v>
      </c>
      <c r="F107">
        <v>0</v>
      </c>
      <c r="G107">
        <v>0</v>
      </c>
      <c r="H107" t="s">
        <v>349</v>
      </c>
    </row>
    <row r="108" spans="1:8">
      <c r="A108">
        <v>106</v>
      </c>
      <c r="B108" t="s">
        <v>532</v>
      </c>
      <c r="C108" t="s">
        <v>106</v>
      </c>
      <c r="D108" t="s">
        <v>447</v>
      </c>
      <c r="E108" t="s">
        <v>343</v>
      </c>
      <c r="F108">
        <v>72</v>
      </c>
      <c r="G108">
        <v>0</v>
      </c>
      <c r="H108" t="s">
        <v>344</v>
      </c>
    </row>
    <row r="109" spans="1:8">
      <c r="A109">
        <v>107</v>
      </c>
      <c r="B109" t="s">
        <v>533</v>
      </c>
      <c r="C109" t="s">
        <v>534</v>
      </c>
      <c r="D109" t="s">
        <v>447</v>
      </c>
      <c r="E109" t="s">
        <v>364</v>
      </c>
      <c r="F109">
        <v>0</v>
      </c>
      <c r="G109">
        <v>0</v>
      </c>
      <c r="H109" t="s">
        <v>349</v>
      </c>
    </row>
    <row r="110" spans="1:8">
      <c r="A110">
        <v>108</v>
      </c>
      <c r="B110" t="s">
        <v>535</v>
      </c>
      <c r="C110" t="s">
        <v>163</v>
      </c>
      <c r="D110" t="s">
        <v>447</v>
      </c>
      <c r="E110" t="s">
        <v>57</v>
      </c>
      <c r="F110">
        <v>75</v>
      </c>
      <c r="G110">
        <v>0</v>
      </c>
      <c r="H110" t="s">
        <v>344</v>
      </c>
    </row>
    <row r="111" spans="1:8">
      <c r="A111">
        <v>109</v>
      </c>
      <c r="B111" t="s">
        <v>536</v>
      </c>
      <c r="C111" t="s">
        <v>537</v>
      </c>
      <c r="D111" t="s">
        <v>342</v>
      </c>
      <c r="E111" t="s">
        <v>364</v>
      </c>
      <c r="F111">
        <v>0</v>
      </c>
      <c r="G111">
        <v>0</v>
      </c>
      <c r="H111" t="s">
        <v>344</v>
      </c>
    </row>
    <row r="112" spans="1:8">
      <c r="A112">
        <v>110</v>
      </c>
      <c r="B112" t="s">
        <v>538</v>
      </c>
      <c r="C112" t="s">
        <v>322</v>
      </c>
      <c r="D112" t="s">
        <v>335</v>
      </c>
      <c r="E112" t="s">
        <v>328</v>
      </c>
      <c r="F112">
        <v>85</v>
      </c>
      <c r="G112">
        <v>0</v>
      </c>
      <c r="H112" t="s">
        <v>344</v>
      </c>
    </row>
    <row r="113" spans="1:8">
      <c r="A113">
        <v>111</v>
      </c>
      <c r="B113" t="s">
        <v>539</v>
      </c>
      <c r="C113" t="s">
        <v>540</v>
      </c>
      <c r="D113" t="s">
        <v>332</v>
      </c>
      <c r="E113" t="s">
        <v>364</v>
      </c>
      <c r="F113">
        <v>0</v>
      </c>
      <c r="G113">
        <v>0</v>
      </c>
      <c r="H113" t="s">
        <v>344</v>
      </c>
    </row>
    <row r="114" spans="1:8">
      <c r="A114">
        <v>112</v>
      </c>
      <c r="B114" t="s">
        <v>541</v>
      </c>
      <c r="C114" t="s">
        <v>108</v>
      </c>
      <c r="D114" t="s">
        <v>447</v>
      </c>
      <c r="E114" t="s">
        <v>343</v>
      </c>
      <c r="F114">
        <v>72</v>
      </c>
      <c r="G114">
        <v>0</v>
      </c>
      <c r="H114" t="s">
        <v>344</v>
      </c>
    </row>
    <row r="115" spans="1:8">
      <c r="A115">
        <v>113</v>
      </c>
      <c r="B115" t="s">
        <v>542</v>
      </c>
      <c r="C115" t="s">
        <v>543</v>
      </c>
      <c r="D115" t="s">
        <v>447</v>
      </c>
      <c r="E115" t="s">
        <v>544</v>
      </c>
      <c r="F115">
        <v>85</v>
      </c>
      <c r="G115">
        <v>0</v>
      </c>
      <c r="H115" t="s">
        <v>344</v>
      </c>
    </row>
    <row r="116" spans="1:8">
      <c r="A116">
        <v>114</v>
      </c>
      <c r="B116" t="s">
        <v>545</v>
      </c>
      <c r="C116" t="s">
        <v>105</v>
      </c>
      <c r="D116" t="s">
        <v>447</v>
      </c>
      <c r="E116" t="s">
        <v>38</v>
      </c>
      <c r="F116">
        <v>75</v>
      </c>
      <c r="G116">
        <v>0</v>
      </c>
      <c r="H116" t="s">
        <v>344</v>
      </c>
    </row>
    <row r="117" spans="1:8">
      <c r="A117">
        <v>115</v>
      </c>
      <c r="B117" t="s">
        <v>546</v>
      </c>
      <c r="C117" t="s">
        <v>103</v>
      </c>
      <c r="D117" t="s">
        <v>335</v>
      </c>
      <c r="E117" t="s">
        <v>38</v>
      </c>
      <c r="F117">
        <v>75</v>
      </c>
      <c r="G117">
        <v>0</v>
      </c>
      <c r="H117" t="s">
        <v>344</v>
      </c>
    </row>
    <row r="118" spans="1:8">
      <c r="A118">
        <v>116</v>
      </c>
      <c r="B118" t="s">
        <v>547</v>
      </c>
      <c r="C118" t="s">
        <v>548</v>
      </c>
      <c r="D118" t="s">
        <v>335</v>
      </c>
      <c r="E118" t="s">
        <v>524</v>
      </c>
      <c r="F118">
        <v>72.5</v>
      </c>
      <c r="G118">
        <v>0</v>
      </c>
      <c r="H118" t="s">
        <v>344</v>
      </c>
    </row>
    <row r="119" spans="1:8">
      <c r="A119">
        <v>117</v>
      </c>
      <c r="B119" t="s">
        <v>549</v>
      </c>
      <c r="C119" t="s">
        <v>550</v>
      </c>
      <c r="D119" t="s">
        <v>457</v>
      </c>
      <c r="E119" t="s">
        <v>364</v>
      </c>
      <c r="F119">
        <v>0</v>
      </c>
      <c r="G119">
        <v>0</v>
      </c>
      <c r="H119" t="s">
        <v>344</v>
      </c>
    </row>
    <row r="120" spans="1:8">
      <c r="A120">
        <v>118</v>
      </c>
      <c r="B120" t="s">
        <v>551</v>
      </c>
      <c r="C120" t="s">
        <v>161</v>
      </c>
      <c r="D120" t="s">
        <v>335</v>
      </c>
      <c r="E120" t="s">
        <v>57</v>
      </c>
      <c r="F120">
        <v>75</v>
      </c>
      <c r="G120">
        <v>0</v>
      </c>
      <c r="H120" t="s">
        <v>344</v>
      </c>
    </row>
    <row r="121" spans="1:8">
      <c r="A121">
        <v>119</v>
      </c>
      <c r="B121" t="s">
        <v>552</v>
      </c>
      <c r="C121" t="s">
        <v>224</v>
      </c>
      <c r="D121" t="s">
        <v>335</v>
      </c>
      <c r="E121" t="s">
        <v>60</v>
      </c>
      <c r="F121">
        <v>72</v>
      </c>
      <c r="G121">
        <v>0</v>
      </c>
      <c r="H121" t="s">
        <v>344</v>
      </c>
    </row>
    <row r="122" spans="1:8">
      <c r="A122">
        <v>120</v>
      </c>
      <c r="B122" t="s">
        <v>553</v>
      </c>
      <c r="C122" t="s">
        <v>162</v>
      </c>
      <c r="D122" t="s">
        <v>335</v>
      </c>
      <c r="E122" t="s">
        <v>57</v>
      </c>
      <c r="F122">
        <v>75</v>
      </c>
      <c r="G122">
        <v>0</v>
      </c>
      <c r="H122" t="s">
        <v>344</v>
      </c>
    </row>
    <row r="123" spans="1:8">
      <c r="A123">
        <v>121</v>
      </c>
      <c r="B123" t="s">
        <v>554</v>
      </c>
      <c r="C123" t="s">
        <v>555</v>
      </c>
      <c r="D123" t="s">
        <v>335</v>
      </c>
      <c r="E123" t="s">
        <v>556</v>
      </c>
      <c r="F123">
        <v>80</v>
      </c>
      <c r="G123">
        <v>0</v>
      </c>
      <c r="H123" t="s">
        <v>344</v>
      </c>
    </row>
    <row r="124" spans="1:8">
      <c r="A124">
        <v>122</v>
      </c>
      <c r="B124" t="s">
        <v>557</v>
      </c>
      <c r="C124" t="s">
        <v>558</v>
      </c>
      <c r="D124" t="s">
        <v>447</v>
      </c>
      <c r="E124" t="s">
        <v>364</v>
      </c>
      <c r="F124">
        <v>0</v>
      </c>
      <c r="G124">
        <v>0</v>
      </c>
      <c r="H124" t="s">
        <v>344</v>
      </c>
    </row>
    <row r="125" spans="1:8">
      <c r="A125">
        <v>123</v>
      </c>
      <c r="B125" t="s">
        <v>559</v>
      </c>
      <c r="C125" t="s">
        <v>101</v>
      </c>
      <c r="D125" t="s">
        <v>457</v>
      </c>
      <c r="E125" t="s">
        <v>38</v>
      </c>
      <c r="F125">
        <v>0</v>
      </c>
      <c r="G125">
        <v>0</v>
      </c>
      <c r="H125" t="s">
        <v>349</v>
      </c>
    </row>
    <row r="126" spans="1:8">
      <c r="A126">
        <v>124</v>
      </c>
      <c r="B126" t="s">
        <v>560</v>
      </c>
      <c r="C126" t="s">
        <v>561</v>
      </c>
      <c r="D126" t="s">
        <v>342</v>
      </c>
      <c r="E126" t="s">
        <v>364</v>
      </c>
      <c r="F126">
        <v>0</v>
      </c>
      <c r="G126">
        <v>0</v>
      </c>
      <c r="H126" t="s">
        <v>344</v>
      </c>
    </row>
    <row r="127" spans="1:8">
      <c r="A127">
        <v>125</v>
      </c>
      <c r="B127" t="s">
        <v>562</v>
      </c>
      <c r="C127" t="s">
        <v>563</v>
      </c>
      <c r="D127" t="s">
        <v>335</v>
      </c>
      <c r="E127" t="s">
        <v>364</v>
      </c>
      <c r="F127">
        <v>0</v>
      </c>
      <c r="G127">
        <v>0</v>
      </c>
      <c r="H127" t="s">
        <v>349</v>
      </c>
    </row>
    <row r="128" spans="1:8">
      <c r="A128">
        <v>126</v>
      </c>
      <c r="B128" t="s">
        <v>564</v>
      </c>
      <c r="C128" t="s">
        <v>104</v>
      </c>
      <c r="D128" t="s">
        <v>335</v>
      </c>
      <c r="E128" t="s">
        <v>38</v>
      </c>
      <c r="F128">
        <v>75</v>
      </c>
      <c r="G128">
        <v>0</v>
      </c>
      <c r="H128" t="s">
        <v>344</v>
      </c>
    </row>
    <row r="129" spans="1:8">
      <c r="A129">
        <v>127</v>
      </c>
      <c r="B129" t="s">
        <v>565</v>
      </c>
      <c r="C129" t="s">
        <v>566</v>
      </c>
      <c r="D129" t="s">
        <v>335</v>
      </c>
      <c r="E129" t="s">
        <v>567</v>
      </c>
      <c r="F129">
        <v>67</v>
      </c>
      <c r="G129">
        <v>0</v>
      </c>
      <c r="H129" t="s">
        <v>344</v>
      </c>
    </row>
    <row r="130" spans="1:8">
      <c r="A130">
        <v>128</v>
      </c>
      <c r="B130" t="s">
        <v>568</v>
      </c>
      <c r="C130" t="s">
        <v>569</v>
      </c>
      <c r="D130" t="s">
        <v>335</v>
      </c>
      <c r="E130" t="s">
        <v>364</v>
      </c>
      <c r="F130">
        <v>0</v>
      </c>
      <c r="G130">
        <v>0</v>
      </c>
      <c r="H130" t="s">
        <v>344</v>
      </c>
    </row>
    <row r="131" spans="1:8">
      <c r="A131">
        <v>129</v>
      </c>
      <c r="B131" t="s">
        <v>570</v>
      </c>
      <c r="C131" t="s">
        <v>571</v>
      </c>
      <c r="D131" t="s">
        <v>335</v>
      </c>
      <c r="E131" t="s">
        <v>42</v>
      </c>
      <c r="F131">
        <v>0</v>
      </c>
      <c r="G131">
        <v>0</v>
      </c>
      <c r="H131" t="s">
        <v>349</v>
      </c>
    </row>
    <row r="132" spans="1:8">
      <c r="A132">
        <v>130</v>
      </c>
      <c r="B132" t="s">
        <v>572</v>
      </c>
      <c r="C132" t="s">
        <v>573</v>
      </c>
      <c r="D132" t="s">
        <v>335</v>
      </c>
      <c r="E132" t="s">
        <v>574</v>
      </c>
      <c r="F132">
        <v>0</v>
      </c>
      <c r="G132">
        <v>0</v>
      </c>
      <c r="H132" t="s">
        <v>349</v>
      </c>
    </row>
    <row r="133" spans="1:8">
      <c r="A133">
        <v>131</v>
      </c>
      <c r="B133" t="s">
        <v>575</v>
      </c>
      <c r="C133" t="s">
        <v>225</v>
      </c>
      <c r="D133" t="s">
        <v>335</v>
      </c>
      <c r="E133" t="s">
        <v>60</v>
      </c>
      <c r="F133">
        <v>72</v>
      </c>
      <c r="G133">
        <v>0</v>
      </c>
      <c r="H133" t="s">
        <v>344</v>
      </c>
    </row>
    <row r="134" spans="1:8">
      <c r="A134">
        <v>132</v>
      </c>
      <c r="B134" t="s">
        <v>576</v>
      </c>
      <c r="C134" t="s">
        <v>102</v>
      </c>
      <c r="D134" t="s">
        <v>335</v>
      </c>
      <c r="E134" t="s">
        <v>38</v>
      </c>
      <c r="F134">
        <v>0</v>
      </c>
      <c r="G134">
        <v>0</v>
      </c>
      <c r="H134" t="s">
        <v>349</v>
      </c>
    </row>
    <row r="135" spans="1:8">
      <c r="A135">
        <v>133</v>
      </c>
      <c r="B135" t="s">
        <v>577</v>
      </c>
      <c r="C135" t="s">
        <v>578</v>
      </c>
      <c r="D135" t="s">
        <v>342</v>
      </c>
      <c r="E135" t="s">
        <v>69</v>
      </c>
      <c r="F135">
        <v>0</v>
      </c>
      <c r="G135">
        <v>0</v>
      </c>
      <c r="H135" t="s">
        <v>344</v>
      </c>
    </row>
    <row r="136" spans="1:8">
      <c r="A136">
        <v>134</v>
      </c>
      <c r="B136" t="s">
        <v>579</v>
      </c>
      <c r="C136" t="s">
        <v>200</v>
      </c>
      <c r="D136" t="s">
        <v>335</v>
      </c>
      <c r="E136" t="s">
        <v>41</v>
      </c>
      <c r="F136">
        <v>0</v>
      </c>
      <c r="G136">
        <v>0</v>
      </c>
      <c r="H136" t="s">
        <v>349</v>
      </c>
    </row>
    <row r="137" spans="1:8">
      <c r="A137">
        <v>135</v>
      </c>
      <c r="B137" t="s">
        <v>580</v>
      </c>
      <c r="C137" t="s">
        <v>282</v>
      </c>
      <c r="D137" t="s">
        <v>335</v>
      </c>
      <c r="E137" t="s">
        <v>304</v>
      </c>
      <c r="F137">
        <v>70</v>
      </c>
      <c r="G137">
        <v>0</v>
      </c>
      <c r="H137" t="s">
        <v>344</v>
      </c>
    </row>
    <row r="138" spans="1:8">
      <c r="A138">
        <v>136</v>
      </c>
      <c r="B138" t="s">
        <v>581</v>
      </c>
      <c r="C138" t="s">
        <v>98</v>
      </c>
      <c r="D138" t="s">
        <v>334</v>
      </c>
      <c r="E138" t="s">
        <v>49</v>
      </c>
      <c r="F138">
        <v>87.5</v>
      </c>
      <c r="G138">
        <v>0</v>
      </c>
      <c r="H138" t="s">
        <v>344</v>
      </c>
    </row>
    <row r="139" spans="1:8">
      <c r="A139">
        <v>137</v>
      </c>
      <c r="B139" t="s">
        <v>582</v>
      </c>
      <c r="C139" t="s">
        <v>294</v>
      </c>
      <c r="D139" t="s">
        <v>583</v>
      </c>
      <c r="E139" t="s">
        <v>307</v>
      </c>
      <c r="F139">
        <v>0</v>
      </c>
      <c r="G139">
        <v>0</v>
      </c>
      <c r="H139" t="s">
        <v>349</v>
      </c>
    </row>
    <row r="140" spans="1:8">
      <c r="A140">
        <v>138</v>
      </c>
      <c r="B140" t="s">
        <v>584</v>
      </c>
      <c r="C140" t="s">
        <v>585</v>
      </c>
      <c r="D140" t="s">
        <v>586</v>
      </c>
      <c r="E140" t="s">
        <v>587</v>
      </c>
      <c r="F140">
        <v>90</v>
      </c>
      <c r="G140">
        <v>0</v>
      </c>
      <c r="H140" t="s">
        <v>344</v>
      </c>
    </row>
    <row r="141" spans="1:8">
      <c r="A141">
        <v>139</v>
      </c>
      <c r="B141" t="s">
        <v>588</v>
      </c>
      <c r="C141" t="s">
        <v>97</v>
      </c>
      <c r="D141" t="s">
        <v>334</v>
      </c>
      <c r="E141" t="s">
        <v>49</v>
      </c>
      <c r="F141">
        <v>87.5</v>
      </c>
      <c r="G141">
        <v>0</v>
      </c>
      <c r="H141" t="s">
        <v>344</v>
      </c>
    </row>
    <row r="142" spans="1:8">
      <c r="A142">
        <v>140</v>
      </c>
      <c r="B142" t="s">
        <v>589</v>
      </c>
      <c r="C142" t="s">
        <v>231</v>
      </c>
      <c r="D142" t="s">
        <v>583</v>
      </c>
      <c r="E142" t="s">
        <v>58</v>
      </c>
      <c r="F142">
        <v>0</v>
      </c>
      <c r="G142">
        <v>0</v>
      </c>
      <c r="H142" t="s">
        <v>349</v>
      </c>
    </row>
    <row r="143" spans="1:8">
      <c r="A143">
        <v>141</v>
      </c>
      <c r="B143" t="s">
        <v>590</v>
      </c>
      <c r="C143" t="s">
        <v>243</v>
      </c>
      <c r="D143" t="s">
        <v>586</v>
      </c>
      <c r="E143" t="s">
        <v>62</v>
      </c>
      <c r="F143">
        <v>105</v>
      </c>
      <c r="G143">
        <v>0</v>
      </c>
      <c r="H143" t="s">
        <v>344</v>
      </c>
    </row>
    <row r="144" spans="1:8">
      <c r="A144">
        <v>142</v>
      </c>
      <c r="B144" t="s">
        <v>591</v>
      </c>
      <c r="C144" t="s">
        <v>592</v>
      </c>
      <c r="D144" t="s">
        <v>583</v>
      </c>
      <c r="E144" t="s">
        <v>593</v>
      </c>
      <c r="F144">
        <v>0</v>
      </c>
      <c r="G144">
        <v>0</v>
      </c>
      <c r="H144" t="s">
        <v>349</v>
      </c>
    </row>
    <row r="145" spans="1:8">
      <c r="A145">
        <v>143</v>
      </c>
      <c r="B145" t="s">
        <v>594</v>
      </c>
      <c r="C145" t="s">
        <v>272</v>
      </c>
      <c r="D145" t="s">
        <v>583</v>
      </c>
      <c r="E145" t="s">
        <v>301</v>
      </c>
      <c r="F145">
        <v>126</v>
      </c>
      <c r="G145">
        <v>0</v>
      </c>
      <c r="H145" t="s">
        <v>344</v>
      </c>
    </row>
    <row r="146" spans="1:8">
      <c r="A146">
        <v>144</v>
      </c>
      <c r="B146" t="s">
        <v>595</v>
      </c>
      <c r="C146" t="s">
        <v>596</v>
      </c>
      <c r="D146" t="s">
        <v>583</v>
      </c>
      <c r="E146" t="s">
        <v>597</v>
      </c>
      <c r="F146">
        <v>0</v>
      </c>
      <c r="G146">
        <v>0</v>
      </c>
      <c r="H146" t="s">
        <v>349</v>
      </c>
    </row>
    <row r="147" spans="1:8">
      <c r="A147">
        <v>145</v>
      </c>
      <c r="B147" t="s">
        <v>598</v>
      </c>
      <c r="C147" t="s">
        <v>242</v>
      </c>
      <c r="D147" t="s">
        <v>586</v>
      </c>
      <c r="E147" t="s">
        <v>62</v>
      </c>
      <c r="F147">
        <v>92</v>
      </c>
      <c r="G147">
        <v>0</v>
      </c>
      <c r="H147" t="s">
        <v>344</v>
      </c>
    </row>
    <row r="148" spans="1:8">
      <c r="A148">
        <v>146</v>
      </c>
      <c r="B148" t="s">
        <v>599</v>
      </c>
      <c r="C148" t="s">
        <v>600</v>
      </c>
      <c r="D148" t="s">
        <v>583</v>
      </c>
      <c r="E148" t="s">
        <v>386</v>
      </c>
      <c r="F148">
        <v>0</v>
      </c>
      <c r="G148">
        <v>0</v>
      </c>
      <c r="H148" t="s">
        <v>349</v>
      </c>
    </row>
    <row r="149" spans="1:8">
      <c r="A149">
        <v>147</v>
      </c>
      <c r="B149" t="s">
        <v>601</v>
      </c>
      <c r="C149" t="s">
        <v>241</v>
      </c>
      <c r="D149" t="s">
        <v>586</v>
      </c>
      <c r="E149" t="s">
        <v>62</v>
      </c>
      <c r="F149">
        <v>105</v>
      </c>
      <c r="G149">
        <v>0</v>
      </c>
      <c r="H149" t="s">
        <v>344</v>
      </c>
    </row>
    <row r="150" spans="1:8">
      <c r="A150">
        <v>148</v>
      </c>
      <c r="B150" t="s">
        <v>602</v>
      </c>
      <c r="C150" t="s">
        <v>208</v>
      </c>
      <c r="D150" t="s">
        <v>334</v>
      </c>
      <c r="E150" t="s">
        <v>67</v>
      </c>
      <c r="F150">
        <v>80</v>
      </c>
      <c r="G150">
        <v>0</v>
      </c>
      <c r="H150" t="s">
        <v>344</v>
      </c>
    </row>
    <row r="151" spans="1:8">
      <c r="A151">
        <v>149</v>
      </c>
      <c r="B151" t="s">
        <v>603</v>
      </c>
      <c r="C151" t="s">
        <v>321</v>
      </c>
      <c r="D151" t="s">
        <v>334</v>
      </c>
      <c r="E151" t="s">
        <v>327</v>
      </c>
      <c r="F151">
        <v>0</v>
      </c>
      <c r="G151">
        <v>0</v>
      </c>
      <c r="H151" t="s">
        <v>349</v>
      </c>
    </row>
    <row r="152" spans="1:8">
      <c r="A152">
        <v>150</v>
      </c>
      <c r="B152" t="s">
        <v>604</v>
      </c>
      <c r="C152" t="s">
        <v>209</v>
      </c>
      <c r="D152" t="s">
        <v>334</v>
      </c>
      <c r="E152" t="s">
        <v>67</v>
      </c>
      <c r="F152">
        <v>70</v>
      </c>
      <c r="G152">
        <v>0</v>
      </c>
      <c r="H152" t="s">
        <v>344</v>
      </c>
    </row>
    <row r="153" spans="1:8">
      <c r="A153">
        <v>151</v>
      </c>
      <c r="B153" t="s">
        <v>605</v>
      </c>
      <c r="C153" t="s">
        <v>606</v>
      </c>
      <c r="D153" t="s">
        <v>334</v>
      </c>
      <c r="E153" t="s">
        <v>607</v>
      </c>
      <c r="F153">
        <v>95</v>
      </c>
      <c r="G153">
        <v>0</v>
      </c>
      <c r="H153" t="s">
        <v>344</v>
      </c>
    </row>
    <row r="154" spans="1:8">
      <c r="A154">
        <v>152</v>
      </c>
      <c r="B154" t="s">
        <v>608</v>
      </c>
      <c r="C154" t="s">
        <v>609</v>
      </c>
      <c r="D154" t="s">
        <v>334</v>
      </c>
      <c r="E154" t="s">
        <v>610</v>
      </c>
      <c r="F154">
        <v>85</v>
      </c>
      <c r="G154">
        <v>0</v>
      </c>
      <c r="H154" t="s">
        <v>344</v>
      </c>
    </row>
    <row r="155" spans="1:8">
      <c r="A155">
        <v>153</v>
      </c>
      <c r="B155" t="s">
        <v>611</v>
      </c>
      <c r="C155" t="s">
        <v>273</v>
      </c>
      <c r="D155" t="s">
        <v>334</v>
      </c>
      <c r="E155" t="s">
        <v>301</v>
      </c>
      <c r="F155">
        <v>120</v>
      </c>
      <c r="G155">
        <v>0</v>
      </c>
      <c r="H155" t="s">
        <v>344</v>
      </c>
    </row>
    <row r="156" spans="1:8">
      <c r="A156">
        <v>154</v>
      </c>
      <c r="B156" t="s">
        <v>612</v>
      </c>
      <c r="C156" t="s">
        <v>613</v>
      </c>
      <c r="D156" t="s">
        <v>614</v>
      </c>
      <c r="E156" t="s">
        <v>615</v>
      </c>
      <c r="F156">
        <v>0</v>
      </c>
      <c r="G156">
        <v>0</v>
      </c>
      <c r="H156" t="s">
        <v>349</v>
      </c>
    </row>
    <row r="157" spans="1:8">
      <c r="A157">
        <v>155</v>
      </c>
      <c r="B157" t="s">
        <v>616</v>
      </c>
      <c r="C157" t="s">
        <v>320</v>
      </c>
      <c r="D157" t="s">
        <v>614</v>
      </c>
      <c r="E157" t="s">
        <v>327</v>
      </c>
      <c r="F157">
        <v>82</v>
      </c>
      <c r="G157">
        <v>0</v>
      </c>
      <c r="H157" t="s">
        <v>344</v>
      </c>
    </row>
    <row r="158" spans="1:8">
      <c r="A158">
        <v>156</v>
      </c>
      <c r="B158" t="s">
        <v>617</v>
      </c>
      <c r="C158" t="s">
        <v>618</v>
      </c>
      <c r="D158" t="s">
        <v>340</v>
      </c>
      <c r="E158" t="s">
        <v>619</v>
      </c>
      <c r="F158">
        <v>0</v>
      </c>
      <c r="G158">
        <v>0</v>
      </c>
      <c r="H158" t="s">
        <v>349</v>
      </c>
    </row>
    <row r="159" spans="1:8">
      <c r="A159">
        <v>157</v>
      </c>
      <c r="B159" t="s">
        <v>620</v>
      </c>
      <c r="C159" t="s">
        <v>621</v>
      </c>
      <c r="D159" t="s">
        <v>614</v>
      </c>
      <c r="E159" t="s">
        <v>622</v>
      </c>
      <c r="F159">
        <v>120</v>
      </c>
      <c r="G159">
        <v>0</v>
      </c>
      <c r="H159" t="s">
        <v>344</v>
      </c>
    </row>
    <row r="160" spans="1:8">
      <c r="A160">
        <v>158</v>
      </c>
      <c r="B160" t="s">
        <v>623</v>
      </c>
      <c r="C160" t="s">
        <v>624</v>
      </c>
      <c r="D160" t="s">
        <v>614</v>
      </c>
      <c r="E160" t="s">
        <v>622</v>
      </c>
      <c r="F160">
        <v>120</v>
      </c>
      <c r="G160">
        <v>0</v>
      </c>
      <c r="H160" t="s">
        <v>344</v>
      </c>
    </row>
    <row r="161" spans="1:8">
      <c r="A161">
        <v>159</v>
      </c>
      <c r="B161" t="s">
        <v>625</v>
      </c>
      <c r="C161" t="s">
        <v>141</v>
      </c>
      <c r="D161" t="s">
        <v>334</v>
      </c>
      <c r="E161" t="s">
        <v>45</v>
      </c>
      <c r="F161">
        <v>78</v>
      </c>
      <c r="G161">
        <v>0</v>
      </c>
      <c r="H161" t="s">
        <v>344</v>
      </c>
    </row>
    <row r="162" spans="1:8">
      <c r="A162">
        <v>160</v>
      </c>
      <c r="B162" t="s">
        <v>626</v>
      </c>
      <c r="C162" t="s">
        <v>627</v>
      </c>
      <c r="D162" t="s">
        <v>334</v>
      </c>
      <c r="E162" t="s">
        <v>628</v>
      </c>
      <c r="F162">
        <v>80</v>
      </c>
      <c r="G162">
        <v>0</v>
      </c>
      <c r="H162" t="s">
        <v>344</v>
      </c>
    </row>
    <row r="163" spans="1:8">
      <c r="A163">
        <v>161</v>
      </c>
      <c r="B163" t="s">
        <v>629</v>
      </c>
      <c r="C163" t="s">
        <v>630</v>
      </c>
      <c r="D163" t="s">
        <v>334</v>
      </c>
      <c r="E163" t="s">
        <v>631</v>
      </c>
      <c r="F163">
        <v>80</v>
      </c>
      <c r="G163">
        <v>0</v>
      </c>
      <c r="H163" t="s">
        <v>344</v>
      </c>
    </row>
    <row r="164" spans="1:8">
      <c r="A164">
        <v>162</v>
      </c>
      <c r="B164" t="s">
        <v>632</v>
      </c>
      <c r="C164" t="s">
        <v>633</v>
      </c>
      <c r="D164" t="s">
        <v>334</v>
      </c>
      <c r="E164" t="s">
        <v>58</v>
      </c>
      <c r="F164">
        <v>90</v>
      </c>
      <c r="G164">
        <v>0</v>
      </c>
      <c r="H164" t="s">
        <v>344</v>
      </c>
    </row>
    <row r="165" spans="1:8">
      <c r="A165">
        <v>163</v>
      </c>
      <c r="B165" t="s">
        <v>634</v>
      </c>
      <c r="C165" t="s">
        <v>635</v>
      </c>
      <c r="D165" t="s">
        <v>586</v>
      </c>
      <c r="E165" t="s">
        <v>636</v>
      </c>
      <c r="F165">
        <v>85</v>
      </c>
      <c r="G165">
        <v>0</v>
      </c>
      <c r="H165" t="s">
        <v>344</v>
      </c>
    </row>
    <row r="166" spans="1:8">
      <c r="A166">
        <v>164</v>
      </c>
      <c r="B166" t="s">
        <v>637</v>
      </c>
      <c r="C166" t="s">
        <v>638</v>
      </c>
      <c r="D166" t="s">
        <v>334</v>
      </c>
      <c r="E166" t="s">
        <v>615</v>
      </c>
      <c r="F166">
        <v>0</v>
      </c>
      <c r="G166">
        <v>0</v>
      </c>
      <c r="H166" t="s">
        <v>349</v>
      </c>
    </row>
    <row r="167" spans="1:8">
      <c r="A167">
        <v>165</v>
      </c>
      <c r="B167" t="s">
        <v>639</v>
      </c>
      <c r="C167" t="s">
        <v>222</v>
      </c>
      <c r="D167" t="s">
        <v>586</v>
      </c>
      <c r="E167" t="s">
        <v>65</v>
      </c>
      <c r="F167">
        <v>80</v>
      </c>
      <c r="G167">
        <v>0</v>
      </c>
      <c r="H167" t="s">
        <v>344</v>
      </c>
    </row>
    <row r="168" spans="1:8">
      <c r="A168">
        <v>166</v>
      </c>
      <c r="B168" t="s">
        <v>640</v>
      </c>
      <c r="C168" t="s">
        <v>641</v>
      </c>
      <c r="D168" t="s">
        <v>334</v>
      </c>
      <c r="E168" t="s">
        <v>378</v>
      </c>
      <c r="F168">
        <v>0</v>
      </c>
      <c r="G168">
        <v>0</v>
      </c>
      <c r="H168" t="s">
        <v>349</v>
      </c>
    </row>
    <row r="169" spans="1:8">
      <c r="A169">
        <v>167</v>
      </c>
      <c r="B169" t="s">
        <v>642</v>
      </c>
      <c r="C169" t="s">
        <v>223</v>
      </c>
      <c r="D169" t="s">
        <v>643</v>
      </c>
      <c r="E169" t="s">
        <v>65</v>
      </c>
      <c r="F169">
        <v>80</v>
      </c>
      <c r="G169">
        <v>0</v>
      </c>
      <c r="H169" t="s">
        <v>344</v>
      </c>
    </row>
    <row r="170" spans="1:8">
      <c r="A170">
        <v>168</v>
      </c>
      <c r="B170" t="s">
        <v>644</v>
      </c>
      <c r="C170" t="s">
        <v>284</v>
      </c>
      <c r="D170" t="s">
        <v>342</v>
      </c>
      <c r="E170" t="s">
        <v>305</v>
      </c>
      <c r="F170">
        <v>0</v>
      </c>
      <c r="G170">
        <v>0</v>
      </c>
      <c r="H170" t="s">
        <v>349</v>
      </c>
    </row>
    <row r="171" spans="1:8">
      <c r="A171">
        <v>169</v>
      </c>
      <c r="B171" t="s">
        <v>645</v>
      </c>
      <c r="C171" t="s">
        <v>646</v>
      </c>
      <c r="D171" t="s">
        <v>586</v>
      </c>
      <c r="E171" t="s">
        <v>647</v>
      </c>
      <c r="F171">
        <v>80</v>
      </c>
      <c r="G171">
        <v>0</v>
      </c>
      <c r="H171" t="s">
        <v>344</v>
      </c>
    </row>
    <row r="172" spans="1:8">
      <c r="A172">
        <v>170</v>
      </c>
      <c r="B172" t="s">
        <v>648</v>
      </c>
      <c r="C172" t="s">
        <v>649</v>
      </c>
      <c r="D172" t="s">
        <v>334</v>
      </c>
      <c r="E172" t="s">
        <v>650</v>
      </c>
      <c r="F172">
        <v>0</v>
      </c>
      <c r="G172">
        <v>0</v>
      </c>
      <c r="H172" t="s">
        <v>349</v>
      </c>
    </row>
    <row r="173" spans="1:8">
      <c r="A173">
        <v>171</v>
      </c>
      <c r="B173" t="s">
        <v>651</v>
      </c>
      <c r="C173" t="s">
        <v>192</v>
      </c>
      <c r="D173" t="s">
        <v>643</v>
      </c>
      <c r="E173" t="s">
        <v>66</v>
      </c>
      <c r="F173">
        <v>67.5</v>
      </c>
      <c r="G173">
        <v>0</v>
      </c>
      <c r="H173" t="s">
        <v>344</v>
      </c>
    </row>
    <row r="174" spans="1:8">
      <c r="A174">
        <v>172</v>
      </c>
      <c r="B174" t="s">
        <v>652</v>
      </c>
      <c r="C174" t="s">
        <v>653</v>
      </c>
      <c r="D174" t="s">
        <v>334</v>
      </c>
      <c r="E174" t="s">
        <v>386</v>
      </c>
      <c r="F174">
        <v>0</v>
      </c>
      <c r="G174">
        <v>0</v>
      </c>
      <c r="H174" t="s">
        <v>349</v>
      </c>
    </row>
    <row r="175" spans="1:8">
      <c r="A175">
        <v>173</v>
      </c>
      <c r="B175" t="s">
        <v>654</v>
      </c>
      <c r="C175" t="s">
        <v>655</v>
      </c>
      <c r="D175" t="s">
        <v>334</v>
      </c>
      <c r="E175" t="s">
        <v>656</v>
      </c>
      <c r="F175">
        <v>90</v>
      </c>
      <c r="G175">
        <v>0</v>
      </c>
      <c r="H175" t="s">
        <v>344</v>
      </c>
    </row>
    <row r="176" spans="1:8">
      <c r="A176">
        <v>174</v>
      </c>
      <c r="B176" t="s">
        <v>657</v>
      </c>
      <c r="C176" t="s">
        <v>658</v>
      </c>
      <c r="D176" t="s">
        <v>334</v>
      </c>
      <c r="E176" t="s">
        <v>364</v>
      </c>
      <c r="F176">
        <v>0</v>
      </c>
      <c r="G176">
        <v>0</v>
      </c>
      <c r="H176" t="s">
        <v>349</v>
      </c>
    </row>
    <row r="177" spans="1:8">
      <c r="A177">
        <v>175</v>
      </c>
      <c r="B177" t="s">
        <v>659</v>
      </c>
      <c r="C177" t="s">
        <v>258</v>
      </c>
      <c r="D177" t="s">
        <v>643</v>
      </c>
      <c r="E177" t="s">
        <v>51</v>
      </c>
      <c r="F177">
        <v>79.900000000000006</v>
      </c>
      <c r="G177">
        <v>0</v>
      </c>
      <c r="H177" t="s">
        <v>344</v>
      </c>
    </row>
    <row r="178" spans="1:8">
      <c r="A178">
        <v>176</v>
      </c>
      <c r="B178" t="s">
        <v>660</v>
      </c>
      <c r="C178" t="s">
        <v>271</v>
      </c>
      <c r="D178" t="s">
        <v>643</v>
      </c>
      <c r="E178" t="s">
        <v>300</v>
      </c>
      <c r="F178">
        <v>85</v>
      </c>
      <c r="G178">
        <v>0</v>
      </c>
      <c r="H178" t="s">
        <v>344</v>
      </c>
    </row>
    <row r="179" spans="1:8">
      <c r="A179">
        <v>177</v>
      </c>
      <c r="B179" t="s">
        <v>661</v>
      </c>
      <c r="C179" t="s">
        <v>179</v>
      </c>
      <c r="D179" t="s">
        <v>643</v>
      </c>
      <c r="E179" t="s">
        <v>51</v>
      </c>
      <c r="F179">
        <v>84.9</v>
      </c>
      <c r="G179">
        <v>0</v>
      </c>
      <c r="H179" t="s">
        <v>344</v>
      </c>
    </row>
    <row r="180" spans="1:8">
      <c r="A180">
        <v>178</v>
      </c>
      <c r="B180" t="s">
        <v>662</v>
      </c>
      <c r="C180" t="s">
        <v>270</v>
      </c>
      <c r="D180" t="s">
        <v>330</v>
      </c>
      <c r="E180" t="s">
        <v>300</v>
      </c>
      <c r="F180">
        <v>0</v>
      </c>
      <c r="G180">
        <v>0</v>
      </c>
      <c r="H180" t="s">
        <v>349</v>
      </c>
    </row>
    <row r="181" spans="1:8">
      <c r="A181">
        <v>179</v>
      </c>
      <c r="B181" t="s">
        <v>663</v>
      </c>
      <c r="C181" t="s">
        <v>180</v>
      </c>
      <c r="D181" t="s">
        <v>335</v>
      </c>
      <c r="E181" t="s">
        <v>51</v>
      </c>
      <c r="F181">
        <v>79.900000000000006</v>
      </c>
      <c r="G181">
        <v>0</v>
      </c>
      <c r="H181" t="s">
        <v>344</v>
      </c>
    </row>
    <row r="182" spans="1:8">
      <c r="A182">
        <v>180</v>
      </c>
      <c r="B182" t="s">
        <v>664</v>
      </c>
      <c r="C182" t="s">
        <v>99</v>
      </c>
      <c r="D182" t="s">
        <v>643</v>
      </c>
      <c r="E182" t="s">
        <v>49</v>
      </c>
      <c r="F182">
        <v>0</v>
      </c>
      <c r="G182">
        <v>0</v>
      </c>
      <c r="H182" t="s">
        <v>349</v>
      </c>
    </row>
    <row r="183" spans="1:8">
      <c r="A183">
        <v>181</v>
      </c>
      <c r="B183" t="s">
        <v>665</v>
      </c>
      <c r="C183" t="s">
        <v>232</v>
      </c>
      <c r="D183" t="s">
        <v>334</v>
      </c>
      <c r="E183" t="s">
        <v>58</v>
      </c>
      <c r="F183">
        <v>75</v>
      </c>
      <c r="G183">
        <v>0</v>
      </c>
      <c r="H183" t="s">
        <v>344</v>
      </c>
    </row>
    <row r="184" spans="1:8">
      <c r="A184">
        <v>182</v>
      </c>
      <c r="B184" t="s">
        <v>666</v>
      </c>
      <c r="C184" t="s">
        <v>100</v>
      </c>
      <c r="D184" t="s">
        <v>330</v>
      </c>
      <c r="E184" t="s">
        <v>49</v>
      </c>
      <c r="F184">
        <v>0</v>
      </c>
      <c r="G184">
        <v>0</v>
      </c>
      <c r="H184" t="s">
        <v>349</v>
      </c>
    </row>
    <row r="185" spans="1:8">
      <c r="A185">
        <v>183</v>
      </c>
      <c r="B185" t="s">
        <v>667</v>
      </c>
      <c r="C185" t="s">
        <v>169</v>
      </c>
      <c r="D185" t="s">
        <v>330</v>
      </c>
      <c r="E185" t="s">
        <v>56</v>
      </c>
      <c r="F185">
        <v>72.5</v>
      </c>
      <c r="G185">
        <v>0</v>
      </c>
      <c r="H185" t="s">
        <v>344</v>
      </c>
    </row>
    <row r="186" spans="1:8">
      <c r="A186">
        <v>184</v>
      </c>
      <c r="B186" t="s">
        <v>668</v>
      </c>
      <c r="C186" t="s">
        <v>182</v>
      </c>
      <c r="D186" t="s">
        <v>643</v>
      </c>
      <c r="E186" t="s">
        <v>51</v>
      </c>
      <c r="F186">
        <v>79.900000000000006</v>
      </c>
      <c r="G186">
        <v>0</v>
      </c>
      <c r="H186" t="s">
        <v>344</v>
      </c>
    </row>
    <row r="187" spans="1:8">
      <c r="A187">
        <v>185</v>
      </c>
      <c r="B187" t="s">
        <v>669</v>
      </c>
      <c r="C187" t="s">
        <v>261</v>
      </c>
      <c r="D187" t="s">
        <v>643</v>
      </c>
      <c r="E187" t="s">
        <v>670</v>
      </c>
      <c r="F187">
        <v>100</v>
      </c>
      <c r="G187">
        <v>0</v>
      </c>
      <c r="H187" t="s">
        <v>344</v>
      </c>
    </row>
    <row r="188" spans="1:8">
      <c r="A188">
        <v>186</v>
      </c>
      <c r="B188" t="s">
        <v>671</v>
      </c>
      <c r="C188" t="s">
        <v>313</v>
      </c>
      <c r="D188" t="s">
        <v>330</v>
      </c>
      <c r="E188" t="s">
        <v>324</v>
      </c>
      <c r="F188">
        <v>90</v>
      </c>
      <c r="G188">
        <v>0</v>
      </c>
      <c r="H188" t="s">
        <v>344</v>
      </c>
    </row>
    <row r="189" spans="1:8">
      <c r="A189">
        <v>187</v>
      </c>
      <c r="B189" t="s">
        <v>672</v>
      </c>
      <c r="C189" t="s">
        <v>111</v>
      </c>
      <c r="D189" t="s">
        <v>673</v>
      </c>
      <c r="E189" t="s">
        <v>343</v>
      </c>
      <c r="F189">
        <v>82.5</v>
      </c>
      <c r="G189">
        <v>0</v>
      </c>
      <c r="H189" t="s">
        <v>344</v>
      </c>
    </row>
    <row r="190" spans="1:8">
      <c r="A190">
        <v>188</v>
      </c>
      <c r="B190" t="s">
        <v>674</v>
      </c>
      <c r="C190" t="s">
        <v>112</v>
      </c>
      <c r="D190" t="s">
        <v>673</v>
      </c>
      <c r="E190" t="s">
        <v>343</v>
      </c>
      <c r="F190">
        <v>82.5</v>
      </c>
      <c r="G190">
        <v>0</v>
      </c>
      <c r="H190" t="s">
        <v>344</v>
      </c>
    </row>
    <row r="191" spans="1:8">
      <c r="A191">
        <v>189</v>
      </c>
      <c r="B191" t="s">
        <v>675</v>
      </c>
      <c r="C191" t="s">
        <v>109</v>
      </c>
      <c r="D191" t="s">
        <v>673</v>
      </c>
      <c r="E191" t="s">
        <v>343</v>
      </c>
      <c r="F191">
        <v>82.5</v>
      </c>
      <c r="G191">
        <v>0</v>
      </c>
      <c r="H191" t="s">
        <v>344</v>
      </c>
    </row>
    <row r="192" spans="1:8">
      <c r="A192">
        <v>190</v>
      </c>
      <c r="B192" t="s">
        <v>676</v>
      </c>
      <c r="C192" t="s">
        <v>677</v>
      </c>
      <c r="D192" t="s">
        <v>678</v>
      </c>
      <c r="E192" t="s">
        <v>679</v>
      </c>
      <c r="F192">
        <v>0</v>
      </c>
      <c r="G192">
        <v>0</v>
      </c>
      <c r="H192" t="s">
        <v>349</v>
      </c>
    </row>
    <row r="193" spans="1:8">
      <c r="A193">
        <v>191</v>
      </c>
      <c r="B193" t="s">
        <v>680</v>
      </c>
      <c r="C193" t="s">
        <v>681</v>
      </c>
      <c r="D193" t="s">
        <v>682</v>
      </c>
      <c r="E193" t="s">
        <v>683</v>
      </c>
      <c r="F193">
        <v>0</v>
      </c>
      <c r="G193">
        <v>0</v>
      </c>
      <c r="H193" t="s">
        <v>349</v>
      </c>
    </row>
    <row r="194" spans="1:8">
      <c r="A194">
        <v>192</v>
      </c>
      <c r="B194" t="s">
        <v>684</v>
      </c>
      <c r="C194" t="s">
        <v>685</v>
      </c>
      <c r="D194" t="s">
        <v>678</v>
      </c>
      <c r="E194" t="s">
        <v>683</v>
      </c>
      <c r="F194">
        <v>0</v>
      </c>
      <c r="G194">
        <v>0</v>
      </c>
      <c r="H194" t="s">
        <v>349</v>
      </c>
    </row>
    <row r="195" spans="1:8">
      <c r="A195">
        <v>193</v>
      </c>
      <c r="B195" t="s">
        <v>686</v>
      </c>
      <c r="C195" t="s">
        <v>687</v>
      </c>
      <c r="D195" t="s">
        <v>673</v>
      </c>
      <c r="E195" t="s">
        <v>688</v>
      </c>
      <c r="F195">
        <v>110</v>
      </c>
      <c r="G195">
        <v>0</v>
      </c>
      <c r="H195" t="s">
        <v>344</v>
      </c>
    </row>
    <row r="196" spans="1:8">
      <c r="A196">
        <v>194</v>
      </c>
      <c r="B196" t="s">
        <v>689</v>
      </c>
      <c r="C196" t="s">
        <v>690</v>
      </c>
      <c r="D196" t="s">
        <v>678</v>
      </c>
      <c r="E196" t="s">
        <v>688</v>
      </c>
      <c r="F196">
        <v>0</v>
      </c>
      <c r="G196">
        <v>0</v>
      </c>
      <c r="H196" t="s">
        <v>349</v>
      </c>
    </row>
    <row r="197" spans="1:8">
      <c r="A197">
        <v>195</v>
      </c>
      <c r="B197" t="s">
        <v>691</v>
      </c>
      <c r="C197" t="s">
        <v>692</v>
      </c>
      <c r="D197" t="s">
        <v>673</v>
      </c>
      <c r="E197" t="s">
        <v>688</v>
      </c>
      <c r="F197">
        <v>110</v>
      </c>
      <c r="G197">
        <v>0</v>
      </c>
      <c r="H197" t="s">
        <v>344</v>
      </c>
    </row>
    <row r="198" spans="1:8">
      <c r="A198">
        <v>196</v>
      </c>
      <c r="B198" t="s">
        <v>693</v>
      </c>
      <c r="C198" t="s">
        <v>694</v>
      </c>
      <c r="D198" t="s">
        <v>673</v>
      </c>
      <c r="E198" t="s">
        <v>695</v>
      </c>
      <c r="F198">
        <v>0</v>
      </c>
      <c r="G198">
        <v>0</v>
      </c>
      <c r="H198" t="s">
        <v>349</v>
      </c>
    </row>
    <row r="199" spans="1:8">
      <c r="A199">
        <v>197</v>
      </c>
      <c r="B199" t="s">
        <v>696</v>
      </c>
      <c r="C199" t="s">
        <v>167</v>
      </c>
      <c r="D199" t="s">
        <v>333</v>
      </c>
      <c r="E199" t="s">
        <v>56</v>
      </c>
      <c r="F199">
        <v>72.5</v>
      </c>
      <c r="G199">
        <v>0</v>
      </c>
      <c r="H199" t="s">
        <v>344</v>
      </c>
    </row>
    <row r="200" spans="1:8">
      <c r="A200">
        <v>198</v>
      </c>
      <c r="B200" t="s">
        <v>697</v>
      </c>
      <c r="C200" t="s">
        <v>698</v>
      </c>
      <c r="D200" t="s">
        <v>673</v>
      </c>
      <c r="E200" t="s">
        <v>353</v>
      </c>
      <c r="F200">
        <v>0</v>
      </c>
      <c r="G200">
        <v>0</v>
      </c>
      <c r="H200" t="s">
        <v>349</v>
      </c>
    </row>
    <row r="201" spans="1:8">
      <c r="A201">
        <v>199</v>
      </c>
      <c r="B201" t="s">
        <v>699</v>
      </c>
      <c r="C201" t="s">
        <v>700</v>
      </c>
      <c r="D201" t="s">
        <v>673</v>
      </c>
      <c r="E201" t="s">
        <v>701</v>
      </c>
      <c r="F201">
        <v>85</v>
      </c>
      <c r="G201">
        <v>0</v>
      </c>
      <c r="H201" t="s">
        <v>344</v>
      </c>
    </row>
    <row r="202" spans="1:8">
      <c r="A202">
        <v>200</v>
      </c>
      <c r="C202" t="s">
        <v>388</v>
      </c>
    </row>
    <row r="203" spans="1:8">
      <c r="A203">
        <v>201</v>
      </c>
      <c r="B203" t="s">
        <v>702</v>
      </c>
      <c r="C203" t="s">
        <v>703</v>
      </c>
      <c r="D203" t="s">
        <v>704</v>
      </c>
      <c r="E203" t="s">
        <v>353</v>
      </c>
      <c r="F203">
        <v>80</v>
      </c>
      <c r="G203">
        <v>0</v>
      </c>
      <c r="H203" t="s">
        <v>344</v>
      </c>
    </row>
    <row r="204" spans="1:8">
      <c r="A204">
        <v>202</v>
      </c>
      <c r="B204" t="s">
        <v>705</v>
      </c>
      <c r="C204" t="s">
        <v>186</v>
      </c>
      <c r="D204" t="s">
        <v>682</v>
      </c>
      <c r="E204" t="s">
        <v>50</v>
      </c>
      <c r="F204">
        <v>0</v>
      </c>
      <c r="G204">
        <v>0</v>
      </c>
      <c r="H204" t="s">
        <v>349</v>
      </c>
    </row>
    <row r="205" spans="1:8">
      <c r="A205">
        <v>203</v>
      </c>
      <c r="B205" t="s">
        <v>706</v>
      </c>
      <c r="C205" t="s">
        <v>707</v>
      </c>
      <c r="D205" t="s">
        <v>682</v>
      </c>
      <c r="E205" t="s">
        <v>708</v>
      </c>
      <c r="F205">
        <v>150</v>
      </c>
      <c r="G205">
        <v>0</v>
      </c>
      <c r="H205" t="s">
        <v>344</v>
      </c>
    </row>
    <row r="206" spans="1:8">
      <c r="A206">
        <v>204</v>
      </c>
      <c r="B206" t="s">
        <v>709</v>
      </c>
      <c r="C206" t="s">
        <v>710</v>
      </c>
      <c r="D206" t="s">
        <v>682</v>
      </c>
      <c r="E206" t="s">
        <v>369</v>
      </c>
      <c r="F206">
        <v>0</v>
      </c>
      <c r="G206">
        <v>0</v>
      </c>
      <c r="H206" t="s">
        <v>349</v>
      </c>
    </row>
    <row r="207" spans="1:8">
      <c r="A207">
        <v>205</v>
      </c>
      <c r="B207" t="s">
        <v>711</v>
      </c>
      <c r="C207" t="s">
        <v>712</v>
      </c>
      <c r="D207" t="s">
        <v>682</v>
      </c>
      <c r="E207" t="s">
        <v>713</v>
      </c>
      <c r="F207">
        <v>135</v>
      </c>
      <c r="G207">
        <v>0</v>
      </c>
      <c r="H207" t="s">
        <v>344</v>
      </c>
    </row>
    <row r="208" spans="1:8">
      <c r="A208">
        <v>206</v>
      </c>
      <c r="B208" t="s">
        <v>714</v>
      </c>
      <c r="C208" t="s">
        <v>185</v>
      </c>
      <c r="D208" t="s">
        <v>682</v>
      </c>
      <c r="E208" t="s">
        <v>50</v>
      </c>
      <c r="F208">
        <v>0</v>
      </c>
      <c r="G208">
        <v>0</v>
      </c>
      <c r="H208" t="s">
        <v>349</v>
      </c>
    </row>
    <row r="209" spans="1:8">
      <c r="A209">
        <v>207</v>
      </c>
      <c r="B209" t="s">
        <v>715</v>
      </c>
      <c r="C209" t="s">
        <v>188</v>
      </c>
      <c r="D209" t="s">
        <v>682</v>
      </c>
      <c r="E209" t="s">
        <v>50</v>
      </c>
      <c r="F209">
        <v>142.5</v>
      </c>
      <c r="G209">
        <v>0</v>
      </c>
      <c r="H209" t="s">
        <v>344</v>
      </c>
    </row>
    <row r="210" spans="1:8">
      <c r="A210">
        <v>208</v>
      </c>
      <c r="B210" t="s">
        <v>716</v>
      </c>
      <c r="C210" t="s">
        <v>717</v>
      </c>
      <c r="D210" t="s">
        <v>682</v>
      </c>
      <c r="E210" t="s">
        <v>718</v>
      </c>
      <c r="F210">
        <v>110</v>
      </c>
      <c r="G210">
        <v>0</v>
      </c>
      <c r="H210" t="s">
        <v>344</v>
      </c>
    </row>
    <row r="211" spans="1:8">
      <c r="A211">
        <v>209</v>
      </c>
      <c r="B211" t="s">
        <v>719</v>
      </c>
      <c r="C211" t="s">
        <v>720</v>
      </c>
      <c r="D211" t="s">
        <v>682</v>
      </c>
      <c r="E211" t="s">
        <v>721</v>
      </c>
      <c r="F211">
        <v>0</v>
      </c>
      <c r="G211">
        <v>0</v>
      </c>
      <c r="H211" t="s">
        <v>349</v>
      </c>
    </row>
    <row r="212" spans="1:8">
      <c r="A212">
        <v>210</v>
      </c>
      <c r="B212" t="s">
        <v>722</v>
      </c>
      <c r="C212" t="s">
        <v>184</v>
      </c>
      <c r="D212" t="s">
        <v>682</v>
      </c>
      <c r="E212" t="s">
        <v>50</v>
      </c>
      <c r="F212">
        <v>130</v>
      </c>
      <c r="G212">
        <v>0</v>
      </c>
      <c r="H212" t="s">
        <v>344</v>
      </c>
    </row>
    <row r="213" spans="1:8">
      <c r="A213">
        <v>211</v>
      </c>
      <c r="B213" t="s">
        <v>723</v>
      </c>
      <c r="C213" t="s">
        <v>187</v>
      </c>
      <c r="D213" t="s">
        <v>682</v>
      </c>
      <c r="E213" t="s">
        <v>50</v>
      </c>
      <c r="F213">
        <v>0</v>
      </c>
      <c r="G213">
        <v>0</v>
      </c>
      <c r="H213" t="s">
        <v>349</v>
      </c>
    </row>
    <row r="214" spans="1:8">
      <c r="A214">
        <v>212</v>
      </c>
      <c r="B214" t="s">
        <v>724</v>
      </c>
      <c r="C214" t="s">
        <v>725</v>
      </c>
      <c r="D214" t="s">
        <v>331</v>
      </c>
      <c r="E214" t="s">
        <v>726</v>
      </c>
      <c r="F214">
        <v>155</v>
      </c>
      <c r="G214">
        <v>0</v>
      </c>
      <c r="H214" t="s">
        <v>344</v>
      </c>
    </row>
    <row r="215" spans="1:8">
      <c r="A215">
        <v>213</v>
      </c>
      <c r="B215" t="s">
        <v>727</v>
      </c>
      <c r="C215" t="s">
        <v>728</v>
      </c>
      <c r="D215" t="s">
        <v>682</v>
      </c>
      <c r="E215" t="s">
        <v>729</v>
      </c>
      <c r="F215">
        <v>0</v>
      </c>
      <c r="G215">
        <v>0</v>
      </c>
      <c r="H215" t="s">
        <v>349</v>
      </c>
    </row>
    <row r="216" spans="1:8">
      <c r="A216">
        <v>214</v>
      </c>
      <c r="B216" t="s">
        <v>730</v>
      </c>
      <c r="C216" t="s">
        <v>731</v>
      </c>
      <c r="D216" t="s">
        <v>331</v>
      </c>
      <c r="E216" t="s">
        <v>732</v>
      </c>
      <c r="F216">
        <v>140</v>
      </c>
      <c r="G216">
        <v>0</v>
      </c>
      <c r="H216" t="s">
        <v>344</v>
      </c>
    </row>
    <row r="217" spans="1:8">
      <c r="A217">
        <v>215</v>
      </c>
      <c r="B217" t="s">
        <v>733</v>
      </c>
      <c r="C217" t="s">
        <v>734</v>
      </c>
      <c r="D217" t="s">
        <v>735</v>
      </c>
      <c r="E217" t="s">
        <v>364</v>
      </c>
      <c r="F217">
        <v>0</v>
      </c>
      <c r="G217">
        <v>0</v>
      </c>
      <c r="H217" t="s">
        <v>349</v>
      </c>
    </row>
    <row r="218" spans="1:8">
      <c r="A218">
        <v>216</v>
      </c>
      <c r="B218" t="s">
        <v>736</v>
      </c>
      <c r="C218" t="s">
        <v>737</v>
      </c>
      <c r="D218" t="s">
        <v>738</v>
      </c>
      <c r="E218" t="s">
        <v>732</v>
      </c>
      <c r="F218">
        <v>165</v>
      </c>
      <c r="G218">
        <v>0</v>
      </c>
      <c r="H218" t="s">
        <v>344</v>
      </c>
    </row>
    <row r="219" spans="1:8">
      <c r="A219">
        <v>217</v>
      </c>
      <c r="B219" t="s">
        <v>739</v>
      </c>
      <c r="C219" t="s">
        <v>740</v>
      </c>
      <c r="D219" t="s">
        <v>741</v>
      </c>
      <c r="E219" t="s">
        <v>729</v>
      </c>
      <c r="F219">
        <v>0</v>
      </c>
      <c r="G219">
        <v>0</v>
      </c>
      <c r="H219" t="s">
        <v>349</v>
      </c>
    </row>
    <row r="220" spans="1:8">
      <c r="A220">
        <v>218</v>
      </c>
      <c r="B220" t="s">
        <v>742</v>
      </c>
      <c r="C220" t="s">
        <v>235</v>
      </c>
      <c r="D220" t="s">
        <v>735</v>
      </c>
      <c r="E220" t="s">
        <v>52</v>
      </c>
      <c r="F220">
        <v>120</v>
      </c>
      <c r="G220">
        <v>0</v>
      </c>
      <c r="H220" t="s">
        <v>344</v>
      </c>
    </row>
    <row r="221" spans="1:8">
      <c r="A221">
        <v>219</v>
      </c>
      <c r="B221" t="s">
        <v>743</v>
      </c>
      <c r="C221" t="s">
        <v>744</v>
      </c>
      <c r="D221" t="s">
        <v>738</v>
      </c>
      <c r="E221" t="s">
        <v>745</v>
      </c>
      <c r="F221">
        <v>0</v>
      </c>
      <c r="G221">
        <v>0</v>
      </c>
      <c r="H221" t="s">
        <v>349</v>
      </c>
    </row>
    <row r="222" spans="1:8">
      <c r="A222">
        <v>220</v>
      </c>
      <c r="B222" t="s">
        <v>746</v>
      </c>
      <c r="C222" t="s">
        <v>236</v>
      </c>
      <c r="D222" t="s">
        <v>331</v>
      </c>
      <c r="E222" t="s">
        <v>52</v>
      </c>
      <c r="F222">
        <v>115</v>
      </c>
      <c r="G222">
        <v>0</v>
      </c>
      <c r="H222" t="s">
        <v>344</v>
      </c>
    </row>
    <row r="223" spans="1:8">
      <c r="A223">
        <v>221</v>
      </c>
      <c r="B223" t="s">
        <v>747</v>
      </c>
      <c r="C223" t="s">
        <v>130</v>
      </c>
      <c r="D223" t="s">
        <v>738</v>
      </c>
      <c r="E223" t="s">
        <v>42</v>
      </c>
      <c r="F223">
        <v>0</v>
      </c>
      <c r="G223">
        <v>0</v>
      </c>
      <c r="H223" t="s">
        <v>349</v>
      </c>
    </row>
    <row r="224" spans="1:8">
      <c r="A224">
        <v>222</v>
      </c>
      <c r="B224" t="s">
        <v>748</v>
      </c>
      <c r="C224" t="s">
        <v>278</v>
      </c>
      <c r="D224" t="s">
        <v>741</v>
      </c>
      <c r="E224" t="s">
        <v>302</v>
      </c>
      <c r="F224">
        <v>0</v>
      </c>
      <c r="G224">
        <v>0</v>
      </c>
      <c r="H224" t="s">
        <v>344</v>
      </c>
    </row>
    <row r="225" spans="1:8">
      <c r="A225">
        <v>223</v>
      </c>
      <c r="B225" t="s">
        <v>749</v>
      </c>
      <c r="C225" t="s">
        <v>750</v>
      </c>
      <c r="D225" t="s">
        <v>738</v>
      </c>
      <c r="E225" t="s">
        <v>751</v>
      </c>
      <c r="F225">
        <v>0</v>
      </c>
      <c r="G225">
        <v>0</v>
      </c>
      <c r="H225" t="s">
        <v>349</v>
      </c>
    </row>
    <row r="226" spans="1:8">
      <c r="A226">
        <v>224</v>
      </c>
      <c r="B226" t="s">
        <v>752</v>
      </c>
      <c r="C226" t="s">
        <v>277</v>
      </c>
      <c r="D226" t="s">
        <v>741</v>
      </c>
      <c r="E226" t="s">
        <v>302</v>
      </c>
      <c r="F226">
        <v>0</v>
      </c>
      <c r="G226">
        <v>0</v>
      </c>
      <c r="H226" t="s">
        <v>344</v>
      </c>
    </row>
    <row r="227" spans="1:8">
      <c r="A227">
        <v>225</v>
      </c>
      <c r="B227" t="s">
        <v>753</v>
      </c>
      <c r="C227" t="s">
        <v>754</v>
      </c>
      <c r="D227" t="s">
        <v>738</v>
      </c>
      <c r="E227" t="s">
        <v>755</v>
      </c>
      <c r="F227">
        <v>0</v>
      </c>
      <c r="G227">
        <v>0</v>
      </c>
      <c r="H227" t="s">
        <v>349</v>
      </c>
    </row>
    <row r="228" spans="1:8">
      <c r="A228">
        <v>226</v>
      </c>
      <c r="B228" t="s">
        <v>756</v>
      </c>
      <c r="C228" t="s">
        <v>158</v>
      </c>
      <c r="D228" t="s">
        <v>757</v>
      </c>
      <c r="E228" t="s">
        <v>48</v>
      </c>
      <c r="F228">
        <v>0</v>
      </c>
      <c r="G228">
        <v>0</v>
      </c>
      <c r="H228" t="s">
        <v>349</v>
      </c>
    </row>
    <row r="229" spans="1:8">
      <c r="A229">
        <v>227</v>
      </c>
      <c r="C229" t="s">
        <v>388</v>
      </c>
    </row>
    <row r="230" spans="1:8">
      <c r="A230">
        <v>228</v>
      </c>
      <c r="B230" t="s">
        <v>758</v>
      </c>
      <c r="C230" t="s">
        <v>202</v>
      </c>
      <c r="D230" t="s">
        <v>757</v>
      </c>
      <c r="E230" t="s">
        <v>41</v>
      </c>
      <c r="F230">
        <v>0</v>
      </c>
      <c r="G230">
        <v>0</v>
      </c>
      <c r="H230" t="s">
        <v>349</v>
      </c>
    </row>
    <row r="231" spans="1:8">
      <c r="A231">
        <v>229</v>
      </c>
      <c r="C231" t="s">
        <v>388</v>
      </c>
    </row>
    <row r="232" spans="1:8">
      <c r="A232">
        <v>230</v>
      </c>
      <c r="C232" t="s">
        <v>388</v>
      </c>
    </row>
    <row r="233" spans="1:8">
      <c r="A233">
        <v>231</v>
      </c>
      <c r="C233" t="s">
        <v>388</v>
      </c>
    </row>
    <row r="234" spans="1:8">
      <c r="A234">
        <v>232</v>
      </c>
      <c r="B234" t="s">
        <v>759</v>
      </c>
      <c r="C234" t="s">
        <v>234</v>
      </c>
      <c r="D234" t="s">
        <v>738</v>
      </c>
      <c r="E234" t="s">
        <v>52</v>
      </c>
      <c r="F234">
        <v>0</v>
      </c>
      <c r="G234">
        <v>0</v>
      </c>
      <c r="H234" t="s">
        <v>349</v>
      </c>
    </row>
    <row r="235" spans="1:8">
      <c r="A235">
        <v>233</v>
      </c>
      <c r="B235" t="s">
        <v>760</v>
      </c>
      <c r="C235" t="s">
        <v>761</v>
      </c>
      <c r="D235" t="s">
        <v>331</v>
      </c>
      <c r="E235" t="s">
        <v>762</v>
      </c>
      <c r="F235">
        <v>95</v>
      </c>
      <c r="G235">
        <v>0</v>
      </c>
      <c r="H235" t="s">
        <v>344</v>
      </c>
    </row>
    <row r="236" spans="1:8">
      <c r="A236">
        <v>234</v>
      </c>
      <c r="B236" t="s">
        <v>763</v>
      </c>
      <c r="C236" t="s">
        <v>764</v>
      </c>
      <c r="D236" t="s">
        <v>331</v>
      </c>
      <c r="E236" t="s">
        <v>765</v>
      </c>
      <c r="F236">
        <v>0</v>
      </c>
      <c r="G236">
        <v>0</v>
      </c>
      <c r="H236" t="s">
        <v>349</v>
      </c>
    </row>
    <row r="237" spans="1:8">
      <c r="A237">
        <v>235</v>
      </c>
      <c r="B237" t="s">
        <v>766</v>
      </c>
      <c r="C237" t="s">
        <v>178</v>
      </c>
      <c r="D237" t="s">
        <v>735</v>
      </c>
      <c r="E237" t="s">
        <v>53</v>
      </c>
      <c r="F237">
        <v>93</v>
      </c>
      <c r="G237">
        <v>0</v>
      </c>
      <c r="H237" t="s">
        <v>344</v>
      </c>
    </row>
    <row r="238" spans="1:8">
      <c r="A238">
        <v>236</v>
      </c>
      <c r="B238" t="s">
        <v>767</v>
      </c>
      <c r="C238" t="s">
        <v>768</v>
      </c>
      <c r="D238" t="s">
        <v>769</v>
      </c>
      <c r="E238" t="s">
        <v>386</v>
      </c>
      <c r="F238">
        <v>0</v>
      </c>
      <c r="G238">
        <v>0</v>
      </c>
      <c r="H238" t="s">
        <v>349</v>
      </c>
    </row>
    <row r="239" spans="1:8">
      <c r="A239">
        <v>237</v>
      </c>
      <c r="B239" t="s">
        <v>770</v>
      </c>
      <c r="C239" t="s">
        <v>206</v>
      </c>
      <c r="D239" t="s">
        <v>735</v>
      </c>
      <c r="E239" t="s">
        <v>41</v>
      </c>
      <c r="F239">
        <v>0</v>
      </c>
      <c r="G239">
        <v>0</v>
      </c>
      <c r="H239" t="s">
        <v>344</v>
      </c>
    </row>
    <row r="240" spans="1:8">
      <c r="A240">
        <v>238</v>
      </c>
      <c r="B240" t="s">
        <v>771</v>
      </c>
      <c r="C240" t="s">
        <v>252</v>
      </c>
      <c r="D240" t="s">
        <v>741</v>
      </c>
      <c r="E240" t="s">
        <v>71</v>
      </c>
      <c r="F240">
        <v>0</v>
      </c>
      <c r="G240">
        <v>0</v>
      </c>
      <c r="H240" t="s">
        <v>349</v>
      </c>
    </row>
    <row r="241" spans="1:8">
      <c r="A241">
        <v>239</v>
      </c>
      <c r="B241" t="s">
        <v>772</v>
      </c>
      <c r="C241" t="s">
        <v>773</v>
      </c>
      <c r="D241" t="s">
        <v>331</v>
      </c>
      <c r="E241" t="s">
        <v>762</v>
      </c>
      <c r="F241">
        <v>95</v>
      </c>
      <c r="G241">
        <v>0</v>
      </c>
      <c r="H241" t="s">
        <v>344</v>
      </c>
    </row>
    <row r="242" spans="1:8">
      <c r="A242">
        <v>240</v>
      </c>
      <c r="B242" t="s">
        <v>774</v>
      </c>
      <c r="C242" t="s">
        <v>775</v>
      </c>
      <c r="D242" t="s">
        <v>331</v>
      </c>
      <c r="E242" t="s">
        <v>776</v>
      </c>
      <c r="F242">
        <v>98.5</v>
      </c>
      <c r="G242">
        <v>0</v>
      </c>
      <c r="H242" t="s">
        <v>344</v>
      </c>
    </row>
    <row r="243" spans="1:8">
      <c r="A243">
        <v>241</v>
      </c>
      <c r="B243" t="s">
        <v>777</v>
      </c>
      <c r="C243" t="s">
        <v>205</v>
      </c>
      <c r="D243" t="s">
        <v>735</v>
      </c>
      <c r="E243" t="s">
        <v>41</v>
      </c>
      <c r="F243">
        <v>0</v>
      </c>
      <c r="G243">
        <v>0</v>
      </c>
      <c r="H243" t="s">
        <v>344</v>
      </c>
    </row>
    <row r="244" spans="1:8">
      <c r="A244">
        <v>242</v>
      </c>
      <c r="B244" t="s">
        <v>778</v>
      </c>
      <c r="C244" t="s">
        <v>253</v>
      </c>
      <c r="D244" t="s">
        <v>741</v>
      </c>
      <c r="E244" t="s">
        <v>71</v>
      </c>
      <c r="F244">
        <v>0</v>
      </c>
      <c r="G244">
        <v>0</v>
      </c>
      <c r="H244" t="s">
        <v>349</v>
      </c>
    </row>
    <row r="245" spans="1:8">
      <c r="A245">
        <v>243</v>
      </c>
      <c r="B245" t="s">
        <v>779</v>
      </c>
      <c r="C245" t="s">
        <v>210</v>
      </c>
      <c r="D245" t="s">
        <v>331</v>
      </c>
      <c r="E245" t="s">
        <v>67</v>
      </c>
      <c r="F245">
        <v>85</v>
      </c>
      <c r="G245">
        <v>0</v>
      </c>
      <c r="H245" t="s">
        <v>344</v>
      </c>
    </row>
    <row r="246" spans="1:8">
      <c r="A246">
        <v>244</v>
      </c>
      <c r="B246" t="s">
        <v>780</v>
      </c>
      <c r="C246" t="s">
        <v>781</v>
      </c>
      <c r="D246" t="s">
        <v>735</v>
      </c>
      <c r="E246" t="s">
        <v>782</v>
      </c>
      <c r="F246">
        <v>0</v>
      </c>
      <c r="G246">
        <v>0</v>
      </c>
      <c r="H246" t="s">
        <v>349</v>
      </c>
    </row>
    <row r="247" spans="1:8">
      <c r="A247">
        <v>245</v>
      </c>
      <c r="B247" t="s">
        <v>783</v>
      </c>
      <c r="C247" t="s">
        <v>784</v>
      </c>
      <c r="D247" t="s">
        <v>735</v>
      </c>
      <c r="E247" t="s">
        <v>782</v>
      </c>
      <c r="F247">
        <v>145</v>
      </c>
      <c r="G247">
        <v>0</v>
      </c>
      <c r="H247" t="s">
        <v>344</v>
      </c>
    </row>
    <row r="248" spans="1:8">
      <c r="A248">
        <v>246</v>
      </c>
      <c r="B248" t="s">
        <v>785</v>
      </c>
      <c r="C248" t="s">
        <v>786</v>
      </c>
      <c r="D248" t="s">
        <v>787</v>
      </c>
      <c r="E248" t="s">
        <v>782</v>
      </c>
      <c r="F248">
        <v>0</v>
      </c>
      <c r="G248">
        <v>0</v>
      </c>
      <c r="H248" t="s">
        <v>349</v>
      </c>
    </row>
    <row r="249" spans="1:8">
      <c r="A249">
        <v>247</v>
      </c>
      <c r="B249" t="s">
        <v>788</v>
      </c>
      <c r="C249" t="s">
        <v>789</v>
      </c>
      <c r="D249" t="s">
        <v>735</v>
      </c>
      <c r="E249" t="s">
        <v>54</v>
      </c>
      <c r="F249">
        <v>135</v>
      </c>
      <c r="G249">
        <v>0</v>
      </c>
      <c r="H249" t="s">
        <v>344</v>
      </c>
    </row>
    <row r="250" spans="1:8">
      <c r="A250">
        <v>248</v>
      </c>
      <c r="B250" t="s">
        <v>790</v>
      </c>
      <c r="C250" t="s">
        <v>791</v>
      </c>
      <c r="D250" t="s">
        <v>735</v>
      </c>
      <c r="E250" t="s">
        <v>792</v>
      </c>
      <c r="F250">
        <v>0</v>
      </c>
      <c r="G250">
        <v>0</v>
      </c>
      <c r="H250" t="s">
        <v>349</v>
      </c>
    </row>
    <row r="251" spans="1:8">
      <c r="A251">
        <v>249</v>
      </c>
      <c r="B251" t="s">
        <v>793</v>
      </c>
      <c r="C251" t="s">
        <v>794</v>
      </c>
      <c r="D251" t="s">
        <v>735</v>
      </c>
      <c r="E251" t="s">
        <v>54</v>
      </c>
      <c r="F251">
        <v>135</v>
      </c>
      <c r="G251">
        <v>0</v>
      </c>
      <c r="H251" t="s">
        <v>344</v>
      </c>
    </row>
    <row r="252" spans="1:8">
      <c r="A252">
        <v>250</v>
      </c>
      <c r="B252" t="s">
        <v>795</v>
      </c>
      <c r="C252" t="s">
        <v>796</v>
      </c>
      <c r="D252" t="s">
        <v>735</v>
      </c>
      <c r="E252" t="s">
        <v>797</v>
      </c>
      <c r="F252">
        <v>0</v>
      </c>
      <c r="G252">
        <v>0</v>
      </c>
      <c r="H252" t="s">
        <v>349</v>
      </c>
    </row>
    <row r="253" spans="1:8">
      <c r="A253">
        <v>251</v>
      </c>
      <c r="B253" t="s">
        <v>798</v>
      </c>
      <c r="C253" t="s">
        <v>799</v>
      </c>
      <c r="D253" t="s">
        <v>735</v>
      </c>
      <c r="E253" t="s">
        <v>797</v>
      </c>
      <c r="F253">
        <v>195</v>
      </c>
      <c r="G253">
        <v>0</v>
      </c>
      <c r="H253" t="s">
        <v>344</v>
      </c>
    </row>
    <row r="254" spans="1:8">
      <c r="A254">
        <v>252</v>
      </c>
      <c r="C254" t="s">
        <v>388</v>
      </c>
    </row>
    <row r="255" spans="1:8">
      <c r="A255">
        <v>253</v>
      </c>
      <c r="B255" t="s">
        <v>800</v>
      </c>
      <c r="C255" t="s">
        <v>801</v>
      </c>
      <c r="D255" t="s">
        <v>735</v>
      </c>
      <c r="E255" t="s">
        <v>54</v>
      </c>
      <c r="F255">
        <v>0</v>
      </c>
      <c r="G255">
        <v>0</v>
      </c>
      <c r="H255" t="s">
        <v>349</v>
      </c>
    </row>
    <row r="256" spans="1:8">
      <c r="A256">
        <v>254</v>
      </c>
      <c r="B256" t="s">
        <v>802</v>
      </c>
      <c r="C256" t="s">
        <v>803</v>
      </c>
      <c r="D256" t="s">
        <v>735</v>
      </c>
      <c r="E256" t="s">
        <v>804</v>
      </c>
      <c r="F256">
        <v>0</v>
      </c>
      <c r="G256">
        <v>0</v>
      </c>
      <c r="H256" t="s">
        <v>349</v>
      </c>
    </row>
    <row r="257" spans="1:8">
      <c r="A257">
        <v>255</v>
      </c>
      <c r="B257" t="s">
        <v>805</v>
      </c>
      <c r="C257" t="s">
        <v>806</v>
      </c>
      <c r="D257" t="s">
        <v>735</v>
      </c>
      <c r="E257" t="s">
        <v>797</v>
      </c>
      <c r="F257">
        <v>0</v>
      </c>
      <c r="G257">
        <v>0</v>
      </c>
      <c r="H257" t="s">
        <v>349</v>
      </c>
    </row>
    <row r="258" spans="1:8">
      <c r="A258">
        <v>256</v>
      </c>
      <c r="B258" t="s">
        <v>807</v>
      </c>
      <c r="C258" t="s">
        <v>237</v>
      </c>
      <c r="D258" t="s">
        <v>331</v>
      </c>
      <c r="E258" t="s">
        <v>52</v>
      </c>
      <c r="F258">
        <v>115</v>
      </c>
      <c r="G258">
        <v>0</v>
      </c>
      <c r="H258" t="s">
        <v>344</v>
      </c>
    </row>
    <row r="259" spans="1:8">
      <c r="A259">
        <v>257</v>
      </c>
      <c r="B259" t="s">
        <v>808</v>
      </c>
      <c r="C259" t="s">
        <v>268</v>
      </c>
      <c r="D259" t="s">
        <v>331</v>
      </c>
      <c r="E259" t="s">
        <v>299</v>
      </c>
      <c r="F259">
        <v>0</v>
      </c>
      <c r="G259">
        <v>0</v>
      </c>
      <c r="H259" t="s">
        <v>349</v>
      </c>
    </row>
    <row r="260" spans="1:8">
      <c r="A260">
        <v>258</v>
      </c>
      <c r="B260" t="s">
        <v>809</v>
      </c>
      <c r="C260" t="s">
        <v>810</v>
      </c>
      <c r="D260" t="s">
        <v>331</v>
      </c>
      <c r="E260" t="s">
        <v>811</v>
      </c>
      <c r="F260">
        <v>90</v>
      </c>
      <c r="G260">
        <v>0</v>
      </c>
      <c r="H260" t="s">
        <v>344</v>
      </c>
    </row>
    <row r="261" spans="1:8">
      <c r="A261">
        <v>259</v>
      </c>
      <c r="B261" t="s">
        <v>812</v>
      </c>
      <c r="C261" t="s">
        <v>214</v>
      </c>
      <c r="D261" t="s">
        <v>331</v>
      </c>
      <c r="E261" t="s">
        <v>67</v>
      </c>
      <c r="F261">
        <v>85</v>
      </c>
      <c r="G261">
        <v>0</v>
      </c>
      <c r="H261" t="s">
        <v>344</v>
      </c>
    </row>
    <row r="262" spans="1:8">
      <c r="A262">
        <v>260</v>
      </c>
      <c r="B262" t="s">
        <v>813</v>
      </c>
      <c r="C262" t="s">
        <v>814</v>
      </c>
      <c r="D262" t="s">
        <v>769</v>
      </c>
      <c r="E262" t="s">
        <v>815</v>
      </c>
      <c r="F262">
        <v>0</v>
      </c>
      <c r="G262">
        <v>0</v>
      </c>
      <c r="H262" t="s">
        <v>349</v>
      </c>
    </row>
    <row r="263" spans="1:8">
      <c r="A263">
        <v>261</v>
      </c>
      <c r="B263" t="s">
        <v>816</v>
      </c>
      <c r="C263" t="s">
        <v>275</v>
      </c>
      <c r="D263" t="s">
        <v>331</v>
      </c>
      <c r="E263" t="s">
        <v>302</v>
      </c>
      <c r="F263">
        <v>0</v>
      </c>
      <c r="G263">
        <v>0</v>
      </c>
      <c r="H263" t="s">
        <v>344</v>
      </c>
    </row>
    <row r="264" spans="1:8">
      <c r="A264">
        <v>262</v>
      </c>
      <c r="B264" t="s">
        <v>817</v>
      </c>
      <c r="C264" t="s">
        <v>818</v>
      </c>
      <c r="D264" t="s">
        <v>738</v>
      </c>
      <c r="E264" t="s">
        <v>819</v>
      </c>
      <c r="F264">
        <v>0</v>
      </c>
      <c r="G264">
        <v>0</v>
      </c>
      <c r="H264" t="s">
        <v>349</v>
      </c>
    </row>
    <row r="265" spans="1:8">
      <c r="A265">
        <v>263</v>
      </c>
      <c r="B265" t="s">
        <v>820</v>
      </c>
      <c r="C265" t="s">
        <v>212</v>
      </c>
      <c r="D265" t="s">
        <v>331</v>
      </c>
      <c r="E265" t="s">
        <v>67</v>
      </c>
      <c r="F265">
        <v>80</v>
      </c>
      <c r="G265">
        <v>0</v>
      </c>
      <c r="H265" t="s">
        <v>344</v>
      </c>
    </row>
    <row r="266" spans="1:8">
      <c r="A266">
        <v>264</v>
      </c>
      <c r="B266" t="s">
        <v>821</v>
      </c>
      <c r="C266" t="s">
        <v>822</v>
      </c>
      <c r="D266" t="s">
        <v>331</v>
      </c>
      <c r="E266" t="s">
        <v>729</v>
      </c>
      <c r="F266">
        <v>97.5</v>
      </c>
      <c r="G266">
        <v>0</v>
      </c>
      <c r="H266" t="s">
        <v>344</v>
      </c>
    </row>
    <row r="267" spans="1:8">
      <c r="A267">
        <v>265</v>
      </c>
      <c r="B267" t="s">
        <v>823</v>
      </c>
      <c r="C267" t="s">
        <v>279</v>
      </c>
      <c r="D267" t="s">
        <v>741</v>
      </c>
      <c r="E267" t="s">
        <v>302</v>
      </c>
      <c r="F267">
        <v>0</v>
      </c>
      <c r="G267">
        <v>0</v>
      </c>
      <c r="H267" t="s">
        <v>344</v>
      </c>
    </row>
    <row r="268" spans="1:8">
      <c r="A268">
        <v>266</v>
      </c>
      <c r="B268" t="s">
        <v>824</v>
      </c>
      <c r="C268" t="s">
        <v>203</v>
      </c>
      <c r="D268" t="s">
        <v>331</v>
      </c>
      <c r="E268" t="s">
        <v>41</v>
      </c>
      <c r="F268">
        <v>0</v>
      </c>
      <c r="G268">
        <v>0</v>
      </c>
      <c r="H268" t="s">
        <v>349</v>
      </c>
    </row>
    <row r="269" spans="1:8">
      <c r="A269">
        <v>267</v>
      </c>
      <c r="B269" t="s">
        <v>825</v>
      </c>
      <c r="C269" t="s">
        <v>826</v>
      </c>
      <c r="D269" t="s">
        <v>331</v>
      </c>
      <c r="E269" t="s">
        <v>827</v>
      </c>
      <c r="F269">
        <v>90</v>
      </c>
      <c r="G269">
        <v>0</v>
      </c>
      <c r="H269" t="s">
        <v>344</v>
      </c>
    </row>
    <row r="270" spans="1:8">
      <c r="A270">
        <v>268</v>
      </c>
      <c r="B270" t="s">
        <v>828</v>
      </c>
      <c r="C270" t="s">
        <v>316</v>
      </c>
      <c r="D270" t="s">
        <v>331</v>
      </c>
      <c r="E270" t="s">
        <v>325</v>
      </c>
      <c r="F270">
        <v>95</v>
      </c>
      <c r="G270">
        <v>0</v>
      </c>
      <c r="H270" t="s">
        <v>344</v>
      </c>
    </row>
    <row r="271" spans="1:8">
      <c r="A271">
        <v>269</v>
      </c>
      <c r="B271" t="s">
        <v>829</v>
      </c>
      <c r="C271" t="s">
        <v>250</v>
      </c>
      <c r="D271" t="s">
        <v>331</v>
      </c>
      <c r="E271" t="s">
        <v>71</v>
      </c>
      <c r="F271">
        <v>0</v>
      </c>
      <c r="G271">
        <v>0</v>
      </c>
      <c r="H271" t="s">
        <v>349</v>
      </c>
    </row>
    <row r="272" spans="1:8">
      <c r="A272">
        <v>270</v>
      </c>
      <c r="B272" t="s">
        <v>830</v>
      </c>
      <c r="C272" t="s">
        <v>249</v>
      </c>
      <c r="D272" t="s">
        <v>331</v>
      </c>
      <c r="E272" t="s">
        <v>71</v>
      </c>
      <c r="F272">
        <v>90</v>
      </c>
      <c r="G272">
        <v>0</v>
      </c>
      <c r="H272" t="s">
        <v>344</v>
      </c>
    </row>
    <row r="273" spans="1:8">
      <c r="A273">
        <v>271</v>
      </c>
      <c r="B273" t="s">
        <v>831</v>
      </c>
      <c r="C273" t="s">
        <v>832</v>
      </c>
      <c r="D273" t="s">
        <v>331</v>
      </c>
      <c r="E273" t="s">
        <v>745</v>
      </c>
      <c r="F273">
        <v>0</v>
      </c>
      <c r="G273">
        <v>0</v>
      </c>
      <c r="H273" t="s">
        <v>349</v>
      </c>
    </row>
    <row r="274" spans="1:8">
      <c r="A274">
        <v>272</v>
      </c>
      <c r="B274" t="s">
        <v>833</v>
      </c>
      <c r="C274" t="s">
        <v>276</v>
      </c>
      <c r="D274" t="s">
        <v>741</v>
      </c>
      <c r="E274" t="s">
        <v>302</v>
      </c>
      <c r="F274">
        <v>0</v>
      </c>
      <c r="G274">
        <v>0</v>
      </c>
      <c r="H274" t="s">
        <v>344</v>
      </c>
    </row>
    <row r="275" spans="1:8">
      <c r="A275">
        <v>273</v>
      </c>
      <c r="B275" t="s">
        <v>834</v>
      </c>
      <c r="C275" t="s">
        <v>835</v>
      </c>
      <c r="D275" t="s">
        <v>614</v>
      </c>
      <c r="E275" t="s">
        <v>836</v>
      </c>
      <c r="F275">
        <v>0</v>
      </c>
      <c r="G275">
        <v>0</v>
      </c>
      <c r="H275" t="s">
        <v>349</v>
      </c>
    </row>
    <row r="276" spans="1:8">
      <c r="A276">
        <v>274</v>
      </c>
      <c r="B276" t="s">
        <v>837</v>
      </c>
      <c r="C276" t="s">
        <v>838</v>
      </c>
      <c r="D276" t="s">
        <v>331</v>
      </c>
      <c r="E276" t="s">
        <v>41</v>
      </c>
      <c r="F276">
        <v>97.5</v>
      </c>
      <c r="G276">
        <v>0</v>
      </c>
      <c r="H276" t="s">
        <v>344</v>
      </c>
    </row>
    <row r="277" spans="1:8">
      <c r="A277">
        <v>275</v>
      </c>
      <c r="B277" t="s">
        <v>839</v>
      </c>
      <c r="C277" t="s">
        <v>840</v>
      </c>
      <c r="D277" t="s">
        <v>769</v>
      </c>
      <c r="E277" t="s">
        <v>841</v>
      </c>
      <c r="F277">
        <v>0</v>
      </c>
      <c r="G277">
        <v>0</v>
      </c>
      <c r="H277" t="s">
        <v>349</v>
      </c>
    </row>
    <row r="278" spans="1:8">
      <c r="A278">
        <v>276</v>
      </c>
      <c r="B278" t="s">
        <v>842</v>
      </c>
      <c r="C278" t="s">
        <v>129</v>
      </c>
      <c r="D278" t="s">
        <v>331</v>
      </c>
      <c r="E278" t="s">
        <v>42</v>
      </c>
      <c r="F278">
        <v>92.5</v>
      </c>
      <c r="G278">
        <v>0</v>
      </c>
      <c r="H278" t="s">
        <v>344</v>
      </c>
    </row>
    <row r="279" spans="1:8">
      <c r="A279">
        <v>277</v>
      </c>
      <c r="B279" t="s">
        <v>843</v>
      </c>
      <c r="C279" t="s">
        <v>314</v>
      </c>
      <c r="D279" t="s">
        <v>331</v>
      </c>
      <c r="E279" t="s">
        <v>325</v>
      </c>
      <c r="F279">
        <v>95</v>
      </c>
      <c r="G279">
        <v>0</v>
      </c>
      <c r="H279" t="s">
        <v>344</v>
      </c>
    </row>
    <row r="280" spans="1:8">
      <c r="A280">
        <v>278</v>
      </c>
      <c r="B280" t="s">
        <v>844</v>
      </c>
      <c r="C280" t="s">
        <v>845</v>
      </c>
      <c r="D280" t="s">
        <v>331</v>
      </c>
      <c r="E280" t="s">
        <v>846</v>
      </c>
      <c r="F280">
        <v>0</v>
      </c>
      <c r="G280">
        <v>0</v>
      </c>
      <c r="H280" t="s">
        <v>349</v>
      </c>
    </row>
    <row r="281" spans="1:8">
      <c r="A281">
        <v>279</v>
      </c>
      <c r="B281" t="s">
        <v>847</v>
      </c>
      <c r="C281" t="s">
        <v>238</v>
      </c>
      <c r="D281" t="s">
        <v>331</v>
      </c>
      <c r="E281" t="s">
        <v>61</v>
      </c>
      <c r="F281">
        <v>95</v>
      </c>
      <c r="G281">
        <v>0</v>
      </c>
      <c r="H281" t="s">
        <v>344</v>
      </c>
    </row>
    <row r="282" spans="1:8">
      <c r="A282">
        <v>280</v>
      </c>
      <c r="C282" t="s">
        <v>388</v>
      </c>
    </row>
    <row r="283" spans="1:8">
      <c r="A283">
        <v>281</v>
      </c>
      <c r="B283" t="s">
        <v>848</v>
      </c>
      <c r="C283" t="s">
        <v>247</v>
      </c>
      <c r="D283" t="s">
        <v>336</v>
      </c>
      <c r="E283" t="s">
        <v>71</v>
      </c>
      <c r="F283">
        <v>90</v>
      </c>
      <c r="G283">
        <v>0</v>
      </c>
      <c r="H283" t="s">
        <v>344</v>
      </c>
    </row>
    <row r="284" spans="1:8">
      <c r="A284">
        <v>282</v>
      </c>
      <c r="C284" t="s">
        <v>388</v>
      </c>
    </row>
    <row r="285" spans="1:8">
      <c r="A285">
        <v>283</v>
      </c>
      <c r="C285" t="s">
        <v>388</v>
      </c>
    </row>
    <row r="286" spans="1:8">
      <c r="A286">
        <v>284</v>
      </c>
      <c r="B286" t="s">
        <v>849</v>
      </c>
      <c r="C286" t="s">
        <v>144</v>
      </c>
      <c r="D286" t="s">
        <v>331</v>
      </c>
      <c r="E286" t="s">
        <v>45</v>
      </c>
      <c r="F286">
        <v>0</v>
      </c>
      <c r="G286">
        <v>0</v>
      </c>
      <c r="H286" t="s">
        <v>349</v>
      </c>
    </row>
    <row r="287" spans="1:8">
      <c r="A287">
        <v>285</v>
      </c>
      <c r="B287" t="s">
        <v>850</v>
      </c>
      <c r="C287" t="s">
        <v>177</v>
      </c>
      <c r="D287" t="s">
        <v>331</v>
      </c>
      <c r="E287" t="s">
        <v>53</v>
      </c>
      <c r="F287">
        <v>90</v>
      </c>
      <c r="G287">
        <v>0</v>
      </c>
      <c r="H287" t="s">
        <v>344</v>
      </c>
    </row>
    <row r="288" spans="1:8">
      <c r="A288">
        <v>286</v>
      </c>
      <c r="B288" t="s">
        <v>851</v>
      </c>
      <c r="C288" t="s">
        <v>142</v>
      </c>
      <c r="D288" t="s">
        <v>614</v>
      </c>
      <c r="E288" t="s">
        <v>45</v>
      </c>
      <c r="F288">
        <v>90</v>
      </c>
      <c r="G288">
        <v>0</v>
      </c>
      <c r="H288" t="s">
        <v>344</v>
      </c>
    </row>
    <row r="289" spans="1:8">
      <c r="A289">
        <v>287</v>
      </c>
      <c r="B289" t="s">
        <v>852</v>
      </c>
      <c r="C289" t="s">
        <v>853</v>
      </c>
      <c r="D289" t="s">
        <v>331</v>
      </c>
      <c r="E289" t="s">
        <v>729</v>
      </c>
      <c r="F289">
        <v>0</v>
      </c>
      <c r="G289">
        <v>0</v>
      </c>
      <c r="H289" t="s">
        <v>349</v>
      </c>
    </row>
    <row r="290" spans="1:8">
      <c r="A290">
        <v>288</v>
      </c>
      <c r="B290" t="s">
        <v>854</v>
      </c>
      <c r="C290" t="s">
        <v>855</v>
      </c>
      <c r="D290" t="s">
        <v>331</v>
      </c>
      <c r="E290" t="s">
        <v>593</v>
      </c>
      <c r="F290">
        <v>90</v>
      </c>
      <c r="G290">
        <v>0</v>
      </c>
      <c r="H290" t="s">
        <v>344</v>
      </c>
    </row>
    <row r="291" spans="1:8">
      <c r="A291">
        <v>289</v>
      </c>
      <c r="B291" t="s">
        <v>856</v>
      </c>
      <c r="C291" t="s">
        <v>143</v>
      </c>
      <c r="D291" t="s">
        <v>614</v>
      </c>
      <c r="E291" t="s">
        <v>45</v>
      </c>
      <c r="F291">
        <v>90</v>
      </c>
      <c r="G291">
        <v>0</v>
      </c>
      <c r="H291" t="s">
        <v>344</v>
      </c>
    </row>
    <row r="292" spans="1:8">
      <c r="A292">
        <v>290</v>
      </c>
      <c r="B292" t="s">
        <v>857</v>
      </c>
      <c r="C292" t="s">
        <v>315</v>
      </c>
      <c r="D292" t="s">
        <v>331</v>
      </c>
      <c r="E292" t="s">
        <v>325</v>
      </c>
      <c r="F292">
        <v>0</v>
      </c>
      <c r="G292">
        <v>0</v>
      </c>
      <c r="H292" t="s">
        <v>349</v>
      </c>
    </row>
    <row r="293" spans="1:8">
      <c r="A293">
        <v>291</v>
      </c>
      <c r="B293" t="s">
        <v>858</v>
      </c>
      <c r="C293" t="s">
        <v>213</v>
      </c>
      <c r="D293" t="s">
        <v>331</v>
      </c>
      <c r="E293" t="s">
        <v>67</v>
      </c>
      <c r="F293">
        <v>85</v>
      </c>
      <c r="G293">
        <v>0</v>
      </c>
      <c r="H293" t="s">
        <v>344</v>
      </c>
    </row>
    <row r="294" spans="1:8">
      <c r="A294">
        <v>292</v>
      </c>
      <c r="B294" t="s">
        <v>859</v>
      </c>
      <c r="C294" t="s">
        <v>195</v>
      </c>
      <c r="D294" t="s">
        <v>331</v>
      </c>
      <c r="E294" t="s">
        <v>41</v>
      </c>
      <c r="F294">
        <v>90</v>
      </c>
      <c r="G294">
        <v>0</v>
      </c>
      <c r="H294" t="s">
        <v>344</v>
      </c>
    </row>
    <row r="295" spans="1:8">
      <c r="A295">
        <v>293</v>
      </c>
      <c r="B295" t="s">
        <v>860</v>
      </c>
      <c r="C295" t="s">
        <v>215</v>
      </c>
      <c r="D295" t="s">
        <v>614</v>
      </c>
      <c r="E295" t="s">
        <v>67</v>
      </c>
      <c r="F295">
        <v>0</v>
      </c>
      <c r="G295">
        <v>0</v>
      </c>
      <c r="H295" t="s">
        <v>349</v>
      </c>
    </row>
    <row r="296" spans="1:8">
      <c r="A296">
        <v>294</v>
      </c>
      <c r="B296" t="s">
        <v>861</v>
      </c>
      <c r="C296" t="s">
        <v>862</v>
      </c>
      <c r="D296" t="s">
        <v>614</v>
      </c>
      <c r="E296" t="s">
        <v>622</v>
      </c>
      <c r="F296">
        <v>120</v>
      </c>
      <c r="G296">
        <v>0</v>
      </c>
      <c r="H296" t="s">
        <v>344</v>
      </c>
    </row>
    <row r="297" spans="1:8">
      <c r="A297">
        <v>295</v>
      </c>
      <c r="B297" t="s">
        <v>863</v>
      </c>
      <c r="C297" t="s">
        <v>239</v>
      </c>
      <c r="D297" t="s">
        <v>331</v>
      </c>
      <c r="E297" t="s">
        <v>61</v>
      </c>
      <c r="F297">
        <v>90</v>
      </c>
      <c r="G297">
        <v>0</v>
      </c>
      <c r="H297" t="s">
        <v>344</v>
      </c>
    </row>
    <row r="298" spans="1:8">
      <c r="A298">
        <v>296</v>
      </c>
      <c r="B298" t="s">
        <v>864</v>
      </c>
      <c r="C298" t="s">
        <v>274</v>
      </c>
      <c r="D298" t="s">
        <v>614</v>
      </c>
      <c r="E298" t="s">
        <v>302</v>
      </c>
      <c r="F298">
        <v>0</v>
      </c>
      <c r="G298">
        <v>0</v>
      </c>
      <c r="H298" t="s">
        <v>344</v>
      </c>
    </row>
    <row r="299" spans="1:8">
      <c r="A299">
        <v>297</v>
      </c>
      <c r="B299" t="s">
        <v>865</v>
      </c>
      <c r="C299" t="s">
        <v>866</v>
      </c>
      <c r="D299" t="s">
        <v>614</v>
      </c>
      <c r="E299" t="s">
        <v>867</v>
      </c>
      <c r="F299">
        <v>0</v>
      </c>
      <c r="G299">
        <v>0</v>
      </c>
      <c r="H299" t="s">
        <v>349</v>
      </c>
    </row>
    <row r="300" spans="1:8">
      <c r="A300">
        <v>298</v>
      </c>
      <c r="B300" t="s">
        <v>868</v>
      </c>
      <c r="C300" t="s">
        <v>869</v>
      </c>
      <c r="D300" t="s">
        <v>870</v>
      </c>
      <c r="E300" t="s">
        <v>871</v>
      </c>
      <c r="F300">
        <v>0</v>
      </c>
      <c r="G300">
        <v>0</v>
      </c>
      <c r="H300" t="s">
        <v>349</v>
      </c>
    </row>
    <row r="301" spans="1:8">
      <c r="A301">
        <v>299</v>
      </c>
      <c r="C301" t="s">
        <v>388</v>
      </c>
    </row>
    <row r="302" spans="1:8">
      <c r="A302">
        <v>300</v>
      </c>
      <c r="B302" t="s">
        <v>872</v>
      </c>
      <c r="C302" t="s">
        <v>873</v>
      </c>
      <c r="D302" t="s">
        <v>870</v>
      </c>
      <c r="E302" t="s">
        <v>871</v>
      </c>
      <c r="F302">
        <v>0</v>
      </c>
      <c r="G302">
        <v>0</v>
      </c>
      <c r="H302" t="s">
        <v>349</v>
      </c>
    </row>
    <row r="303" spans="1:8">
      <c r="A303">
        <v>301</v>
      </c>
      <c r="C303" t="s">
        <v>388</v>
      </c>
    </row>
    <row r="304" spans="1:8">
      <c r="A304">
        <v>302</v>
      </c>
      <c r="B304" t="s">
        <v>874</v>
      </c>
      <c r="C304" t="s">
        <v>875</v>
      </c>
      <c r="D304" t="s">
        <v>870</v>
      </c>
      <c r="E304" t="s">
        <v>871</v>
      </c>
      <c r="F304">
        <v>0</v>
      </c>
      <c r="G304">
        <v>0</v>
      </c>
      <c r="H304" t="s">
        <v>349</v>
      </c>
    </row>
    <row r="305" spans="1:8">
      <c r="A305">
        <v>303</v>
      </c>
      <c r="C305" t="s">
        <v>388</v>
      </c>
    </row>
    <row r="306" spans="1:8">
      <c r="A306">
        <v>304</v>
      </c>
      <c r="B306" t="s">
        <v>876</v>
      </c>
      <c r="C306" t="s">
        <v>877</v>
      </c>
      <c r="D306" t="s">
        <v>336</v>
      </c>
      <c r="E306" t="s">
        <v>878</v>
      </c>
      <c r="F306">
        <v>78</v>
      </c>
      <c r="G306">
        <v>0</v>
      </c>
      <c r="H306" t="s">
        <v>344</v>
      </c>
    </row>
    <row r="307" spans="1:8">
      <c r="A307">
        <v>305</v>
      </c>
      <c r="B307" t="s">
        <v>879</v>
      </c>
      <c r="C307" t="s">
        <v>196</v>
      </c>
      <c r="D307" t="s">
        <v>880</v>
      </c>
      <c r="E307" t="s">
        <v>41</v>
      </c>
      <c r="F307">
        <v>0</v>
      </c>
      <c r="G307">
        <v>0</v>
      </c>
      <c r="H307" t="s">
        <v>349</v>
      </c>
    </row>
    <row r="308" spans="1:8">
      <c r="A308">
        <v>306</v>
      </c>
      <c r="B308" t="s">
        <v>881</v>
      </c>
      <c r="C308" t="s">
        <v>230</v>
      </c>
      <c r="D308" t="s">
        <v>336</v>
      </c>
      <c r="E308" t="s">
        <v>59</v>
      </c>
      <c r="F308">
        <v>80</v>
      </c>
      <c r="G308">
        <v>0</v>
      </c>
      <c r="H308" t="s">
        <v>344</v>
      </c>
    </row>
    <row r="309" spans="1:8">
      <c r="A309">
        <v>307</v>
      </c>
      <c r="B309" t="s">
        <v>882</v>
      </c>
      <c r="C309" t="s">
        <v>883</v>
      </c>
      <c r="D309" t="s">
        <v>880</v>
      </c>
      <c r="E309" t="s">
        <v>884</v>
      </c>
      <c r="F309">
        <v>0</v>
      </c>
      <c r="G309">
        <v>0</v>
      </c>
      <c r="H309" t="s">
        <v>349</v>
      </c>
    </row>
    <row r="310" spans="1:8">
      <c r="A310">
        <v>308</v>
      </c>
      <c r="B310" t="s">
        <v>885</v>
      </c>
      <c r="C310" t="s">
        <v>157</v>
      </c>
      <c r="D310" t="s">
        <v>336</v>
      </c>
      <c r="E310" t="s">
        <v>48</v>
      </c>
      <c r="F310">
        <v>85</v>
      </c>
      <c r="G310">
        <v>0</v>
      </c>
      <c r="H310" t="s">
        <v>344</v>
      </c>
    </row>
    <row r="311" spans="1:8">
      <c r="A311">
        <v>309</v>
      </c>
      <c r="B311" t="s">
        <v>886</v>
      </c>
      <c r="C311" t="s">
        <v>887</v>
      </c>
      <c r="D311" t="s">
        <v>336</v>
      </c>
      <c r="E311" t="s">
        <v>765</v>
      </c>
      <c r="F311">
        <v>0</v>
      </c>
      <c r="G311">
        <v>0</v>
      </c>
      <c r="H311" t="s">
        <v>349</v>
      </c>
    </row>
    <row r="312" spans="1:8">
      <c r="A312">
        <v>310</v>
      </c>
      <c r="B312" t="s">
        <v>888</v>
      </c>
      <c r="C312" t="s">
        <v>889</v>
      </c>
      <c r="D312" t="s">
        <v>336</v>
      </c>
      <c r="E312" t="s">
        <v>890</v>
      </c>
      <c r="F312">
        <v>85</v>
      </c>
      <c r="G312">
        <v>0</v>
      </c>
      <c r="H312" t="s">
        <v>344</v>
      </c>
    </row>
    <row r="313" spans="1:8">
      <c r="A313">
        <v>311</v>
      </c>
      <c r="B313" t="s">
        <v>891</v>
      </c>
      <c r="C313" t="s">
        <v>892</v>
      </c>
      <c r="D313" t="s">
        <v>336</v>
      </c>
      <c r="E313" t="s">
        <v>765</v>
      </c>
      <c r="F313">
        <v>0</v>
      </c>
      <c r="G313">
        <v>0</v>
      </c>
      <c r="H313" t="s">
        <v>349</v>
      </c>
    </row>
    <row r="314" spans="1:8">
      <c r="A314">
        <v>312</v>
      </c>
      <c r="B314" t="s">
        <v>893</v>
      </c>
      <c r="C314" t="s">
        <v>128</v>
      </c>
      <c r="D314" t="s">
        <v>336</v>
      </c>
      <c r="E314" t="s">
        <v>42</v>
      </c>
      <c r="F314">
        <v>80</v>
      </c>
      <c r="G314">
        <v>0</v>
      </c>
      <c r="H314" t="s">
        <v>344</v>
      </c>
    </row>
    <row r="315" spans="1:8">
      <c r="A315">
        <v>313</v>
      </c>
      <c r="B315" t="s">
        <v>894</v>
      </c>
      <c r="C315" t="s">
        <v>95</v>
      </c>
      <c r="D315" t="s">
        <v>336</v>
      </c>
      <c r="E315" t="s">
        <v>49</v>
      </c>
      <c r="F315">
        <v>77.5</v>
      </c>
      <c r="G315">
        <v>0</v>
      </c>
      <c r="H315" t="s">
        <v>344</v>
      </c>
    </row>
    <row r="316" spans="1:8">
      <c r="A316">
        <v>314</v>
      </c>
      <c r="B316" t="s">
        <v>895</v>
      </c>
      <c r="C316" t="s">
        <v>127</v>
      </c>
      <c r="D316" t="s">
        <v>336</v>
      </c>
      <c r="E316" t="s">
        <v>42</v>
      </c>
      <c r="F316">
        <v>0</v>
      </c>
      <c r="G316">
        <v>0</v>
      </c>
      <c r="H316" t="s">
        <v>349</v>
      </c>
    </row>
    <row r="317" spans="1:8">
      <c r="A317">
        <v>315</v>
      </c>
      <c r="B317" t="s">
        <v>896</v>
      </c>
      <c r="C317" t="s">
        <v>323</v>
      </c>
      <c r="D317" t="s">
        <v>336</v>
      </c>
      <c r="E317" t="s">
        <v>329</v>
      </c>
      <c r="F317">
        <v>67.5</v>
      </c>
      <c r="G317">
        <v>0</v>
      </c>
      <c r="H317" t="s">
        <v>344</v>
      </c>
    </row>
    <row r="318" spans="1:8">
      <c r="A318">
        <v>316</v>
      </c>
      <c r="B318" t="s">
        <v>897</v>
      </c>
      <c r="C318" t="s">
        <v>159</v>
      </c>
      <c r="D318" t="s">
        <v>336</v>
      </c>
      <c r="E318" t="s">
        <v>48</v>
      </c>
      <c r="F318">
        <v>0</v>
      </c>
      <c r="G318">
        <v>0</v>
      </c>
      <c r="H318" t="s">
        <v>349</v>
      </c>
    </row>
    <row r="319" spans="1:8">
      <c r="A319">
        <v>317</v>
      </c>
      <c r="B319" t="s">
        <v>898</v>
      </c>
      <c r="C319" t="s">
        <v>160</v>
      </c>
      <c r="D319" t="s">
        <v>336</v>
      </c>
      <c r="E319" t="s">
        <v>48</v>
      </c>
      <c r="F319">
        <v>85</v>
      </c>
      <c r="G319">
        <v>0</v>
      </c>
      <c r="H319" t="s">
        <v>344</v>
      </c>
    </row>
    <row r="320" spans="1:8">
      <c r="A320">
        <v>318</v>
      </c>
      <c r="B320" t="s">
        <v>899</v>
      </c>
      <c r="C320" t="s">
        <v>229</v>
      </c>
      <c r="D320" t="s">
        <v>336</v>
      </c>
      <c r="E320" t="s">
        <v>59</v>
      </c>
      <c r="F320">
        <v>0</v>
      </c>
      <c r="G320">
        <v>0</v>
      </c>
      <c r="H320" t="s">
        <v>349</v>
      </c>
    </row>
    <row r="321" spans="1:8">
      <c r="A321">
        <v>319</v>
      </c>
      <c r="B321" t="s">
        <v>900</v>
      </c>
      <c r="C321" t="s">
        <v>153</v>
      </c>
      <c r="D321" t="s">
        <v>336</v>
      </c>
      <c r="E321" t="s">
        <v>47</v>
      </c>
      <c r="F321">
        <v>82.5</v>
      </c>
      <c r="G321">
        <v>0</v>
      </c>
      <c r="H321" t="s">
        <v>344</v>
      </c>
    </row>
    <row r="322" spans="1:8">
      <c r="A322">
        <v>320</v>
      </c>
      <c r="B322" t="s">
        <v>901</v>
      </c>
      <c r="C322" t="s">
        <v>902</v>
      </c>
      <c r="D322" t="s">
        <v>336</v>
      </c>
      <c r="E322" t="s">
        <v>878</v>
      </c>
      <c r="F322">
        <v>0</v>
      </c>
      <c r="G322">
        <v>0</v>
      </c>
      <c r="H322" t="s">
        <v>349</v>
      </c>
    </row>
    <row r="323" spans="1:8">
      <c r="A323">
        <v>321</v>
      </c>
      <c r="B323" t="s">
        <v>903</v>
      </c>
      <c r="C323" t="s">
        <v>904</v>
      </c>
      <c r="D323" t="s">
        <v>336</v>
      </c>
      <c r="E323" t="s">
        <v>890</v>
      </c>
      <c r="F323">
        <v>85</v>
      </c>
      <c r="G323">
        <v>0</v>
      </c>
      <c r="H323" t="s">
        <v>344</v>
      </c>
    </row>
    <row r="324" spans="1:8">
      <c r="A324">
        <v>322</v>
      </c>
      <c r="B324" t="s">
        <v>905</v>
      </c>
      <c r="C324" t="s">
        <v>228</v>
      </c>
      <c r="D324" t="s">
        <v>336</v>
      </c>
      <c r="E324" t="s">
        <v>59</v>
      </c>
      <c r="F324">
        <v>0</v>
      </c>
      <c r="G324">
        <v>0</v>
      </c>
      <c r="H324" t="s">
        <v>349</v>
      </c>
    </row>
    <row r="325" spans="1:8">
      <c r="A325">
        <v>323</v>
      </c>
      <c r="B325" t="s">
        <v>906</v>
      </c>
      <c r="C325" t="s">
        <v>96</v>
      </c>
      <c r="D325" t="s">
        <v>336</v>
      </c>
      <c r="E325" t="s">
        <v>49</v>
      </c>
      <c r="F325">
        <v>77.5</v>
      </c>
      <c r="G325">
        <v>0</v>
      </c>
      <c r="H325" t="s">
        <v>344</v>
      </c>
    </row>
    <row r="326" spans="1:8">
      <c r="A326">
        <v>324</v>
      </c>
      <c r="B326" t="s">
        <v>907</v>
      </c>
      <c r="C326" t="s">
        <v>908</v>
      </c>
      <c r="D326" t="s">
        <v>336</v>
      </c>
      <c r="E326" t="s">
        <v>909</v>
      </c>
      <c r="F326">
        <v>0</v>
      </c>
      <c r="G326">
        <v>0</v>
      </c>
      <c r="H326" t="s">
        <v>349</v>
      </c>
    </row>
    <row r="327" spans="1:8">
      <c r="A327">
        <v>325</v>
      </c>
      <c r="B327" t="s">
        <v>910</v>
      </c>
      <c r="C327" t="s">
        <v>152</v>
      </c>
      <c r="D327" t="s">
        <v>336</v>
      </c>
      <c r="E327" t="s">
        <v>47</v>
      </c>
      <c r="F327">
        <v>75</v>
      </c>
      <c r="G327">
        <v>0</v>
      </c>
      <c r="H327" t="s">
        <v>344</v>
      </c>
    </row>
    <row r="328" spans="1:8">
      <c r="A328">
        <v>326</v>
      </c>
      <c r="B328" t="s">
        <v>911</v>
      </c>
      <c r="C328" t="s">
        <v>912</v>
      </c>
      <c r="D328" t="s">
        <v>336</v>
      </c>
      <c r="E328" t="s">
        <v>909</v>
      </c>
      <c r="F328">
        <v>0</v>
      </c>
      <c r="G328">
        <v>0</v>
      </c>
      <c r="H328" t="s">
        <v>349</v>
      </c>
    </row>
    <row r="329" spans="1:8">
      <c r="A329">
        <v>327</v>
      </c>
      <c r="B329" t="s">
        <v>913</v>
      </c>
      <c r="C329" t="s">
        <v>150</v>
      </c>
      <c r="D329" t="s">
        <v>336</v>
      </c>
      <c r="E329" t="s">
        <v>47</v>
      </c>
      <c r="F329">
        <v>68</v>
      </c>
      <c r="G329">
        <v>0</v>
      </c>
      <c r="H329" t="s">
        <v>344</v>
      </c>
    </row>
    <row r="330" spans="1:8">
      <c r="A330">
        <v>328</v>
      </c>
      <c r="B330" t="s">
        <v>914</v>
      </c>
      <c r="C330" t="s">
        <v>197</v>
      </c>
      <c r="D330" t="s">
        <v>915</v>
      </c>
      <c r="E330" t="s">
        <v>41</v>
      </c>
      <c r="F330">
        <v>76</v>
      </c>
      <c r="G330">
        <v>0</v>
      </c>
      <c r="H330" t="s">
        <v>344</v>
      </c>
    </row>
    <row r="331" spans="1:8">
      <c r="A331">
        <v>329</v>
      </c>
      <c r="B331" t="s">
        <v>916</v>
      </c>
      <c r="C331" t="s">
        <v>917</v>
      </c>
      <c r="D331" t="s">
        <v>336</v>
      </c>
      <c r="E331" t="s">
        <v>918</v>
      </c>
      <c r="F331">
        <v>0</v>
      </c>
      <c r="G331">
        <v>0</v>
      </c>
      <c r="H331" t="s">
        <v>349</v>
      </c>
    </row>
    <row r="332" spans="1:8">
      <c r="A332">
        <v>330</v>
      </c>
      <c r="B332" t="s">
        <v>919</v>
      </c>
      <c r="C332" t="s">
        <v>920</v>
      </c>
      <c r="D332" t="s">
        <v>336</v>
      </c>
      <c r="E332" t="s">
        <v>607</v>
      </c>
      <c r="F332">
        <v>47.5</v>
      </c>
      <c r="G332">
        <v>0</v>
      </c>
      <c r="H332" t="s">
        <v>344</v>
      </c>
    </row>
    <row r="333" spans="1:8">
      <c r="A333">
        <v>331</v>
      </c>
      <c r="B333" t="s">
        <v>921</v>
      </c>
      <c r="C333" t="s">
        <v>154</v>
      </c>
      <c r="D333" t="s">
        <v>336</v>
      </c>
      <c r="E333" t="s">
        <v>47</v>
      </c>
      <c r="F333">
        <v>0</v>
      </c>
      <c r="G333">
        <v>0</v>
      </c>
      <c r="H333" t="s">
        <v>349</v>
      </c>
    </row>
    <row r="334" spans="1:8">
      <c r="A334">
        <v>332</v>
      </c>
      <c r="B334" t="s">
        <v>922</v>
      </c>
      <c r="C334" t="s">
        <v>194</v>
      </c>
      <c r="D334" t="s">
        <v>336</v>
      </c>
      <c r="E334" t="s">
        <v>41</v>
      </c>
      <c r="F334">
        <v>725</v>
      </c>
      <c r="G334">
        <v>0</v>
      </c>
      <c r="H334" t="s">
        <v>344</v>
      </c>
    </row>
    <row r="335" spans="1:8">
      <c r="A335">
        <v>333</v>
      </c>
      <c r="B335" t="s">
        <v>923</v>
      </c>
      <c r="C335" t="s">
        <v>193</v>
      </c>
      <c r="D335" t="s">
        <v>336</v>
      </c>
      <c r="E335" t="s">
        <v>41</v>
      </c>
      <c r="F335">
        <v>0</v>
      </c>
      <c r="G335">
        <v>0</v>
      </c>
      <c r="H335" t="s">
        <v>349</v>
      </c>
    </row>
    <row r="336" spans="1:8">
      <c r="A336">
        <v>334</v>
      </c>
      <c r="B336" t="s">
        <v>924</v>
      </c>
      <c r="C336" t="s">
        <v>151</v>
      </c>
      <c r="D336" t="s">
        <v>336</v>
      </c>
      <c r="E336" t="s">
        <v>47</v>
      </c>
      <c r="F336">
        <v>75</v>
      </c>
      <c r="G336">
        <v>0</v>
      </c>
      <c r="H336" t="s">
        <v>344</v>
      </c>
    </row>
    <row r="337" spans="1:8">
      <c r="A337">
        <v>335</v>
      </c>
      <c r="B337" t="s">
        <v>925</v>
      </c>
      <c r="C337" t="s">
        <v>198</v>
      </c>
      <c r="D337" t="s">
        <v>336</v>
      </c>
      <c r="E337" t="s">
        <v>41</v>
      </c>
      <c r="F337">
        <v>0</v>
      </c>
      <c r="G337">
        <v>0</v>
      </c>
      <c r="H337" t="s">
        <v>349</v>
      </c>
    </row>
    <row r="338" spans="1:8">
      <c r="A338">
        <v>336</v>
      </c>
      <c r="B338" t="s">
        <v>926</v>
      </c>
      <c r="C338" t="s">
        <v>201</v>
      </c>
      <c r="D338" t="s">
        <v>336</v>
      </c>
      <c r="E338" t="s">
        <v>41</v>
      </c>
      <c r="F338">
        <v>55</v>
      </c>
      <c r="G338">
        <v>0</v>
      </c>
      <c r="H338" t="s">
        <v>344</v>
      </c>
    </row>
    <row r="339" spans="1:8">
      <c r="A339">
        <v>337</v>
      </c>
      <c r="B339" t="s">
        <v>927</v>
      </c>
      <c r="C339" t="s">
        <v>218</v>
      </c>
      <c r="D339" t="s">
        <v>928</v>
      </c>
      <c r="E339" t="s">
        <v>70</v>
      </c>
      <c r="F339">
        <v>0</v>
      </c>
      <c r="G339">
        <v>0</v>
      </c>
      <c r="H339" t="s">
        <v>349</v>
      </c>
    </row>
    <row r="340" spans="1:8">
      <c r="A340">
        <v>338</v>
      </c>
      <c r="B340" t="s">
        <v>929</v>
      </c>
      <c r="C340" t="s">
        <v>216</v>
      </c>
      <c r="D340" t="s">
        <v>928</v>
      </c>
      <c r="E340" t="s">
        <v>70</v>
      </c>
      <c r="F340">
        <v>57.5</v>
      </c>
      <c r="G340">
        <v>0</v>
      </c>
      <c r="H340" t="s">
        <v>344</v>
      </c>
    </row>
    <row r="341" spans="1:8">
      <c r="A341">
        <v>339</v>
      </c>
      <c r="B341" t="s">
        <v>930</v>
      </c>
      <c r="C341" t="s">
        <v>131</v>
      </c>
      <c r="D341" t="s">
        <v>928</v>
      </c>
      <c r="E341" t="s">
        <v>43</v>
      </c>
      <c r="F341">
        <v>0</v>
      </c>
      <c r="G341">
        <v>0</v>
      </c>
      <c r="H341" t="s">
        <v>349</v>
      </c>
    </row>
    <row r="342" spans="1:8">
      <c r="A342">
        <v>340</v>
      </c>
      <c r="B342" t="s">
        <v>931</v>
      </c>
      <c r="C342" t="s">
        <v>932</v>
      </c>
      <c r="D342" t="s">
        <v>928</v>
      </c>
      <c r="E342" t="s">
        <v>607</v>
      </c>
      <c r="F342">
        <v>0</v>
      </c>
      <c r="G342">
        <v>0</v>
      </c>
      <c r="H342" t="s">
        <v>349</v>
      </c>
    </row>
    <row r="343" spans="1:8">
      <c r="A343">
        <v>341</v>
      </c>
      <c r="B343" t="s">
        <v>933</v>
      </c>
      <c r="C343" t="s">
        <v>221</v>
      </c>
      <c r="D343" t="s">
        <v>928</v>
      </c>
      <c r="E343" t="s">
        <v>70</v>
      </c>
      <c r="F343">
        <v>57.5</v>
      </c>
      <c r="G343">
        <v>0</v>
      </c>
      <c r="H343" t="s">
        <v>344</v>
      </c>
    </row>
    <row r="344" spans="1:8">
      <c r="A344">
        <v>342</v>
      </c>
      <c r="B344" t="s">
        <v>934</v>
      </c>
      <c r="C344" t="s">
        <v>133</v>
      </c>
      <c r="D344" t="s">
        <v>928</v>
      </c>
      <c r="E344" t="s">
        <v>43</v>
      </c>
      <c r="F344">
        <v>0</v>
      </c>
      <c r="G344">
        <v>0</v>
      </c>
      <c r="H344" t="s">
        <v>349</v>
      </c>
    </row>
    <row r="345" spans="1:8">
      <c r="A345">
        <v>343</v>
      </c>
      <c r="B345" t="s">
        <v>935</v>
      </c>
      <c r="C345" t="s">
        <v>217</v>
      </c>
      <c r="D345" t="s">
        <v>915</v>
      </c>
      <c r="E345" t="s">
        <v>70</v>
      </c>
      <c r="F345">
        <v>57.5</v>
      </c>
      <c r="G345">
        <v>0</v>
      </c>
      <c r="H345" t="s">
        <v>344</v>
      </c>
    </row>
    <row r="346" spans="1:8">
      <c r="A346">
        <v>344</v>
      </c>
      <c r="B346" t="s">
        <v>936</v>
      </c>
      <c r="C346" t="s">
        <v>132</v>
      </c>
      <c r="D346" t="s">
        <v>915</v>
      </c>
      <c r="E346" t="s">
        <v>43</v>
      </c>
      <c r="F346">
        <v>0</v>
      </c>
      <c r="G346">
        <v>0</v>
      </c>
      <c r="H346" t="s">
        <v>349</v>
      </c>
    </row>
    <row r="347" spans="1:8">
      <c r="A347">
        <v>345</v>
      </c>
      <c r="C347" t="s">
        <v>388</v>
      </c>
    </row>
    <row r="348" spans="1:8">
      <c r="A348">
        <v>346</v>
      </c>
      <c r="B348" t="s">
        <v>937</v>
      </c>
      <c r="C348" t="s">
        <v>248</v>
      </c>
      <c r="D348" t="s">
        <v>938</v>
      </c>
      <c r="E348" t="s">
        <v>71</v>
      </c>
      <c r="F348">
        <v>77.5</v>
      </c>
      <c r="G348">
        <v>0</v>
      </c>
      <c r="H348" t="s">
        <v>344</v>
      </c>
    </row>
    <row r="349" spans="1:8">
      <c r="A349">
        <v>347</v>
      </c>
      <c r="B349" t="s">
        <v>939</v>
      </c>
      <c r="C349" t="s">
        <v>190</v>
      </c>
      <c r="D349" t="s">
        <v>938</v>
      </c>
      <c r="E349" t="s">
        <v>64</v>
      </c>
      <c r="F349">
        <v>0</v>
      </c>
      <c r="G349">
        <v>0</v>
      </c>
      <c r="H349" t="s">
        <v>349</v>
      </c>
    </row>
    <row r="350" spans="1:8">
      <c r="A350">
        <v>348</v>
      </c>
      <c r="B350" t="s">
        <v>940</v>
      </c>
      <c r="C350" t="s">
        <v>941</v>
      </c>
      <c r="D350" t="s">
        <v>938</v>
      </c>
      <c r="E350" t="s">
        <v>942</v>
      </c>
      <c r="F350">
        <v>72.5</v>
      </c>
      <c r="G350">
        <v>0</v>
      </c>
      <c r="H350" t="s">
        <v>344</v>
      </c>
    </row>
    <row r="351" spans="1:8">
      <c r="A351">
        <v>349</v>
      </c>
      <c r="B351" t="s">
        <v>943</v>
      </c>
      <c r="C351" t="s">
        <v>944</v>
      </c>
      <c r="D351" t="s">
        <v>938</v>
      </c>
      <c r="E351" t="s">
        <v>945</v>
      </c>
      <c r="F351">
        <v>0</v>
      </c>
      <c r="G351">
        <v>0</v>
      </c>
      <c r="H351" t="s">
        <v>349</v>
      </c>
    </row>
    <row r="352" spans="1:8">
      <c r="A352">
        <v>350</v>
      </c>
      <c r="B352" t="s">
        <v>946</v>
      </c>
      <c r="C352" t="s">
        <v>947</v>
      </c>
      <c r="D352" t="s">
        <v>735</v>
      </c>
      <c r="E352" t="s">
        <v>948</v>
      </c>
      <c r="F352">
        <v>80</v>
      </c>
      <c r="G352">
        <v>0</v>
      </c>
      <c r="H352" t="s">
        <v>344</v>
      </c>
    </row>
    <row r="353" spans="1:8">
      <c r="A353">
        <v>351</v>
      </c>
      <c r="B353" t="s">
        <v>949</v>
      </c>
      <c r="C353" t="s">
        <v>189</v>
      </c>
      <c r="D353" t="s">
        <v>938</v>
      </c>
      <c r="E353" t="s">
        <v>64</v>
      </c>
      <c r="F353">
        <v>0</v>
      </c>
      <c r="G353">
        <v>0</v>
      </c>
      <c r="H353" t="s">
        <v>349</v>
      </c>
    </row>
    <row r="354" spans="1:8">
      <c r="A354">
        <v>352</v>
      </c>
      <c r="B354" t="s">
        <v>950</v>
      </c>
      <c r="C354" t="s">
        <v>951</v>
      </c>
      <c r="D354" t="s">
        <v>952</v>
      </c>
      <c r="E354" t="s">
        <v>782</v>
      </c>
      <c r="F354">
        <v>85</v>
      </c>
      <c r="G354">
        <v>0</v>
      </c>
      <c r="H354" t="s">
        <v>344</v>
      </c>
    </row>
    <row r="355" spans="1:8">
      <c r="A355">
        <v>353</v>
      </c>
      <c r="B355" t="s">
        <v>953</v>
      </c>
      <c r="C355" t="s">
        <v>211</v>
      </c>
      <c r="D355" t="s">
        <v>938</v>
      </c>
      <c r="E355" t="s">
        <v>67</v>
      </c>
      <c r="F355">
        <v>0</v>
      </c>
      <c r="G355">
        <v>0</v>
      </c>
      <c r="H355" t="s">
        <v>349</v>
      </c>
    </row>
    <row r="356" spans="1:8">
      <c r="A356">
        <v>354</v>
      </c>
      <c r="B356" t="s">
        <v>954</v>
      </c>
      <c r="C356" t="s">
        <v>266</v>
      </c>
      <c r="D356" t="s">
        <v>938</v>
      </c>
      <c r="E356" t="s">
        <v>955</v>
      </c>
      <c r="F356">
        <v>85</v>
      </c>
      <c r="G356">
        <v>0</v>
      </c>
      <c r="H356" t="s">
        <v>344</v>
      </c>
    </row>
    <row r="357" spans="1:8">
      <c r="A357">
        <v>355</v>
      </c>
      <c r="B357" t="s">
        <v>956</v>
      </c>
      <c r="C357" t="s">
        <v>957</v>
      </c>
      <c r="D357" t="s">
        <v>938</v>
      </c>
      <c r="E357" t="s">
        <v>958</v>
      </c>
      <c r="F357">
        <v>0</v>
      </c>
      <c r="G357">
        <v>0</v>
      </c>
      <c r="H357" t="s">
        <v>349</v>
      </c>
    </row>
    <row r="358" spans="1:8">
      <c r="A358">
        <v>356</v>
      </c>
      <c r="B358" t="s">
        <v>959</v>
      </c>
      <c r="C358" t="s">
        <v>267</v>
      </c>
      <c r="D358" t="s">
        <v>960</v>
      </c>
      <c r="E358" t="s">
        <v>299</v>
      </c>
      <c r="F358">
        <v>100</v>
      </c>
      <c r="G358">
        <v>0</v>
      </c>
      <c r="H358" t="s">
        <v>344</v>
      </c>
    </row>
    <row r="359" spans="1:8">
      <c r="A359">
        <v>357</v>
      </c>
      <c r="B359" t="s">
        <v>961</v>
      </c>
      <c r="C359" t="s">
        <v>962</v>
      </c>
      <c r="D359" t="s">
        <v>938</v>
      </c>
      <c r="E359" t="s">
        <v>948</v>
      </c>
      <c r="F359">
        <v>0</v>
      </c>
      <c r="G359">
        <v>0</v>
      </c>
      <c r="H359" t="s">
        <v>349</v>
      </c>
    </row>
    <row r="360" spans="1:8">
      <c r="A360">
        <v>358</v>
      </c>
      <c r="B360" t="s">
        <v>963</v>
      </c>
      <c r="C360" t="s">
        <v>964</v>
      </c>
      <c r="D360" t="s">
        <v>938</v>
      </c>
      <c r="E360" t="s">
        <v>965</v>
      </c>
      <c r="F360">
        <v>72</v>
      </c>
      <c r="G360">
        <v>0</v>
      </c>
      <c r="H360" t="s">
        <v>344</v>
      </c>
    </row>
    <row r="361" spans="1:8">
      <c r="A361">
        <v>359</v>
      </c>
      <c r="B361" t="s">
        <v>966</v>
      </c>
      <c r="C361" t="s">
        <v>967</v>
      </c>
      <c r="D361" t="s">
        <v>938</v>
      </c>
      <c r="E361" t="s">
        <v>968</v>
      </c>
      <c r="F361">
        <v>77</v>
      </c>
      <c r="G361">
        <v>0</v>
      </c>
      <c r="H361" t="s">
        <v>344</v>
      </c>
    </row>
    <row r="362" spans="1:8">
      <c r="A362">
        <v>360</v>
      </c>
      <c r="B362" t="s">
        <v>969</v>
      </c>
      <c r="C362" t="s">
        <v>117</v>
      </c>
      <c r="D362" t="s">
        <v>952</v>
      </c>
      <c r="E362" t="s">
        <v>424</v>
      </c>
      <c r="F362">
        <v>71</v>
      </c>
      <c r="G362">
        <v>0</v>
      </c>
      <c r="H362" t="s">
        <v>344</v>
      </c>
    </row>
    <row r="363" spans="1:8">
      <c r="A363">
        <v>361</v>
      </c>
      <c r="B363" t="s">
        <v>970</v>
      </c>
      <c r="C363" t="s">
        <v>971</v>
      </c>
      <c r="D363" t="s">
        <v>960</v>
      </c>
      <c r="E363" t="s">
        <v>972</v>
      </c>
      <c r="F363">
        <v>60</v>
      </c>
      <c r="G363">
        <v>0</v>
      </c>
      <c r="H363" t="s">
        <v>344</v>
      </c>
    </row>
    <row r="364" spans="1:8">
      <c r="A364">
        <v>362</v>
      </c>
      <c r="B364" t="s">
        <v>973</v>
      </c>
      <c r="C364" t="s">
        <v>140</v>
      </c>
      <c r="D364" t="s">
        <v>974</v>
      </c>
      <c r="E364" t="s">
        <v>44</v>
      </c>
      <c r="F364">
        <v>0</v>
      </c>
      <c r="G364">
        <v>0</v>
      </c>
      <c r="H364" t="s">
        <v>349</v>
      </c>
    </row>
    <row r="365" spans="1:8">
      <c r="A365">
        <v>363</v>
      </c>
      <c r="B365" t="s">
        <v>975</v>
      </c>
      <c r="C365" t="s">
        <v>976</v>
      </c>
      <c r="D365" t="s">
        <v>960</v>
      </c>
      <c r="E365" t="s">
        <v>968</v>
      </c>
      <c r="F365">
        <v>72</v>
      </c>
      <c r="G365">
        <v>0</v>
      </c>
      <c r="H365" t="s">
        <v>344</v>
      </c>
    </row>
    <row r="366" spans="1:8">
      <c r="A366">
        <v>364</v>
      </c>
      <c r="B366" t="s">
        <v>977</v>
      </c>
      <c r="C366" t="s">
        <v>978</v>
      </c>
      <c r="D366" t="s">
        <v>979</v>
      </c>
      <c r="E366" t="s">
        <v>980</v>
      </c>
      <c r="F366">
        <v>0</v>
      </c>
      <c r="G366">
        <v>0</v>
      </c>
      <c r="H366" t="s">
        <v>349</v>
      </c>
    </row>
    <row r="367" spans="1:8">
      <c r="A367">
        <v>365</v>
      </c>
      <c r="B367" t="s">
        <v>981</v>
      </c>
      <c r="C367" t="s">
        <v>204</v>
      </c>
      <c r="D367" t="s">
        <v>979</v>
      </c>
      <c r="E367" t="s">
        <v>41</v>
      </c>
      <c r="F367">
        <v>62.5</v>
      </c>
      <c r="G367">
        <v>0</v>
      </c>
      <c r="H367" t="s">
        <v>344</v>
      </c>
    </row>
    <row r="368" spans="1:8">
      <c r="A368">
        <v>366</v>
      </c>
      <c r="B368" t="s">
        <v>982</v>
      </c>
      <c r="C368" t="s">
        <v>983</v>
      </c>
      <c r="D368" t="s">
        <v>979</v>
      </c>
      <c r="E368" t="s">
        <v>980</v>
      </c>
      <c r="F368">
        <v>0</v>
      </c>
      <c r="G368">
        <v>0</v>
      </c>
      <c r="H368" t="s">
        <v>349</v>
      </c>
    </row>
    <row r="369" spans="1:8">
      <c r="A369">
        <v>367</v>
      </c>
      <c r="B369" t="s">
        <v>984</v>
      </c>
      <c r="C369" t="s">
        <v>283</v>
      </c>
      <c r="D369" t="s">
        <v>979</v>
      </c>
      <c r="E369" t="s">
        <v>305</v>
      </c>
      <c r="F369">
        <v>59.9</v>
      </c>
      <c r="G369">
        <v>0</v>
      </c>
      <c r="H369" t="s">
        <v>344</v>
      </c>
    </row>
    <row r="370" spans="1:8">
      <c r="A370">
        <v>368</v>
      </c>
      <c r="B370" t="s">
        <v>985</v>
      </c>
      <c r="C370" t="s">
        <v>986</v>
      </c>
      <c r="D370" t="s">
        <v>979</v>
      </c>
      <c r="E370" t="s">
        <v>987</v>
      </c>
      <c r="F370">
        <v>50</v>
      </c>
      <c r="G370">
        <v>0</v>
      </c>
      <c r="H370" t="s">
        <v>344</v>
      </c>
    </row>
    <row r="371" spans="1:8">
      <c r="A371">
        <v>369</v>
      </c>
      <c r="B371" t="s">
        <v>988</v>
      </c>
      <c r="C371" t="s">
        <v>989</v>
      </c>
      <c r="D371" t="s">
        <v>336</v>
      </c>
      <c r="E371" t="s">
        <v>990</v>
      </c>
      <c r="F371">
        <v>62</v>
      </c>
      <c r="G371">
        <v>0</v>
      </c>
      <c r="H371" t="s">
        <v>344</v>
      </c>
    </row>
    <row r="372" spans="1:8">
      <c r="A372">
        <v>370</v>
      </c>
      <c r="B372" t="s">
        <v>991</v>
      </c>
      <c r="C372" t="s">
        <v>183</v>
      </c>
      <c r="D372" t="s">
        <v>979</v>
      </c>
      <c r="E372" t="s">
        <v>51</v>
      </c>
      <c r="F372">
        <v>59.9</v>
      </c>
      <c r="G372">
        <v>0</v>
      </c>
      <c r="H372" t="s">
        <v>344</v>
      </c>
    </row>
    <row r="373" spans="1:8">
      <c r="A373">
        <v>371</v>
      </c>
      <c r="B373" t="s">
        <v>992</v>
      </c>
      <c r="C373" t="s">
        <v>993</v>
      </c>
      <c r="D373" t="s">
        <v>979</v>
      </c>
      <c r="E373" t="s">
        <v>474</v>
      </c>
      <c r="F373">
        <v>0</v>
      </c>
      <c r="G373">
        <v>0</v>
      </c>
      <c r="H373" t="s">
        <v>349</v>
      </c>
    </row>
    <row r="374" spans="1:8">
      <c r="A374">
        <v>372</v>
      </c>
      <c r="B374" t="s">
        <v>994</v>
      </c>
      <c r="C374" t="s">
        <v>995</v>
      </c>
      <c r="D374" t="s">
        <v>979</v>
      </c>
      <c r="E374" t="s">
        <v>474</v>
      </c>
      <c r="F374">
        <v>58</v>
      </c>
      <c r="G374">
        <v>0</v>
      </c>
      <c r="H374" t="s">
        <v>344</v>
      </c>
    </row>
    <row r="375" spans="1:8">
      <c r="A375">
        <v>373</v>
      </c>
      <c r="B375" t="s">
        <v>996</v>
      </c>
      <c r="C375" t="s">
        <v>997</v>
      </c>
      <c r="D375" t="s">
        <v>979</v>
      </c>
      <c r="E375" t="s">
        <v>474</v>
      </c>
      <c r="F375">
        <v>0</v>
      </c>
      <c r="G375">
        <v>0</v>
      </c>
      <c r="H375" t="s">
        <v>349</v>
      </c>
    </row>
    <row r="376" spans="1:8">
      <c r="A376">
        <v>374</v>
      </c>
      <c r="B376" t="s">
        <v>998</v>
      </c>
      <c r="C376" t="s">
        <v>170</v>
      </c>
      <c r="D376" t="s">
        <v>928</v>
      </c>
      <c r="E376" t="s">
        <v>43</v>
      </c>
      <c r="F376">
        <v>55.5</v>
      </c>
      <c r="G376">
        <v>0</v>
      </c>
      <c r="H376" t="s">
        <v>344</v>
      </c>
    </row>
    <row r="377" spans="1:8">
      <c r="A377">
        <v>375</v>
      </c>
      <c r="B377" t="s">
        <v>999</v>
      </c>
      <c r="C377" t="s">
        <v>1000</v>
      </c>
      <c r="D377" t="s">
        <v>979</v>
      </c>
      <c r="E377" t="s">
        <v>607</v>
      </c>
      <c r="F377">
        <v>0</v>
      </c>
      <c r="G377">
        <v>0</v>
      </c>
      <c r="H377" t="s">
        <v>349</v>
      </c>
    </row>
    <row r="378" spans="1:8">
      <c r="A378">
        <v>376</v>
      </c>
      <c r="B378" t="s">
        <v>1001</v>
      </c>
      <c r="C378" t="s">
        <v>134</v>
      </c>
      <c r="D378" t="s">
        <v>915</v>
      </c>
      <c r="E378" t="s">
        <v>43</v>
      </c>
      <c r="F378">
        <v>55.5</v>
      </c>
      <c r="G378">
        <v>0</v>
      </c>
      <c r="H378" t="s">
        <v>344</v>
      </c>
    </row>
    <row r="379" spans="1:8">
      <c r="A379">
        <v>377</v>
      </c>
      <c r="B379" t="s">
        <v>1002</v>
      </c>
      <c r="C379" t="s">
        <v>219</v>
      </c>
      <c r="D379" t="s">
        <v>979</v>
      </c>
      <c r="E379" t="s">
        <v>70</v>
      </c>
      <c r="F379">
        <v>0</v>
      </c>
      <c r="G379">
        <v>0</v>
      </c>
      <c r="H379" t="s">
        <v>349</v>
      </c>
    </row>
    <row r="380" spans="1:8">
      <c r="A380">
        <v>378</v>
      </c>
      <c r="C380" t="s">
        <v>388</v>
      </c>
    </row>
    <row r="381" spans="1:8">
      <c r="A381">
        <v>379</v>
      </c>
      <c r="B381" t="s">
        <v>1003</v>
      </c>
      <c r="C381" t="s">
        <v>1004</v>
      </c>
      <c r="D381" t="s">
        <v>979</v>
      </c>
      <c r="E381" t="s">
        <v>567</v>
      </c>
      <c r="F381">
        <v>65</v>
      </c>
      <c r="G381">
        <v>0</v>
      </c>
      <c r="H381" t="s">
        <v>344</v>
      </c>
    </row>
    <row r="382" spans="1:8">
      <c r="A382">
        <v>380</v>
      </c>
      <c r="B382" t="s">
        <v>1005</v>
      </c>
      <c r="C382" t="s">
        <v>1006</v>
      </c>
      <c r="D382" t="s">
        <v>979</v>
      </c>
      <c r="E382" t="s">
        <v>1007</v>
      </c>
      <c r="F382">
        <v>65</v>
      </c>
      <c r="G382">
        <v>0</v>
      </c>
      <c r="H382" t="s">
        <v>344</v>
      </c>
    </row>
    <row r="383" spans="1:8">
      <c r="A383">
        <v>381</v>
      </c>
      <c r="B383" t="s">
        <v>1008</v>
      </c>
      <c r="C383" t="s">
        <v>1009</v>
      </c>
      <c r="D383" t="s">
        <v>1010</v>
      </c>
      <c r="E383" t="s">
        <v>1011</v>
      </c>
      <c r="F383">
        <v>69</v>
      </c>
      <c r="G383">
        <v>0</v>
      </c>
      <c r="H383" t="s">
        <v>344</v>
      </c>
    </row>
    <row r="384" spans="1:8">
      <c r="A384">
        <v>382</v>
      </c>
      <c r="B384" t="s">
        <v>1012</v>
      </c>
      <c r="C384" t="s">
        <v>220</v>
      </c>
      <c r="D384" t="s">
        <v>614</v>
      </c>
      <c r="E384" t="s">
        <v>70</v>
      </c>
      <c r="F384">
        <v>0</v>
      </c>
      <c r="G384">
        <v>97.5</v>
      </c>
      <c r="H384" t="s">
        <v>344</v>
      </c>
    </row>
    <row r="385" spans="1:8">
      <c r="A385">
        <v>383</v>
      </c>
      <c r="B385" t="s">
        <v>1013</v>
      </c>
      <c r="C385" t="s">
        <v>1014</v>
      </c>
      <c r="D385" t="s">
        <v>1015</v>
      </c>
      <c r="E385" t="s">
        <v>631</v>
      </c>
      <c r="F385">
        <v>0</v>
      </c>
      <c r="G385">
        <v>0</v>
      </c>
      <c r="H385" t="s">
        <v>349</v>
      </c>
    </row>
    <row r="386" spans="1:8">
      <c r="A386">
        <v>384</v>
      </c>
      <c r="B386" t="s">
        <v>1016</v>
      </c>
      <c r="C386" t="s">
        <v>1017</v>
      </c>
      <c r="D386" t="s">
        <v>938</v>
      </c>
      <c r="E386" t="s">
        <v>948</v>
      </c>
      <c r="F386">
        <v>80</v>
      </c>
      <c r="G386">
        <v>0</v>
      </c>
      <c r="H386" t="s">
        <v>344</v>
      </c>
    </row>
    <row r="387" spans="1:8">
      <c r="A387">
        <v>385</v>
      </c>
      <c r="B387" t="s">
        <v>1018</v>
      </c>
      <c r="C387" t="s">
        <v>135</v>
      </c>
      <c r="D387" t="s">
        <v>1015</v>
      </c>
      <c r="E387" t="s">
        <v>44</v>
      </c>
      <c r="F387">
        <v>0</v>
      </c>
      <c r="G387">
        <v>0</v>
      </c>
      <c r="H387" t="s">
        <v>349</v>
      </c>
    </row>
    <row r="388" spans="1:8">
      <c r="A388">
        <v>386</v>
      </c>
      <c r="B388" t="s">
        <v>1019</v>
      </c>
      <c r="C388" t="s">
        <v>269</v>
      </c>
      <c r="D388" t="s">
        <v>1015</v>
      </c>
      <c r="E388" t="s">
        <v>299</v>
      </c>
      <c r="F388">
        <v>100</v>
      </c>
      <c r="G388">
        <v>0</v>
      </c>
      <c r="H388" t="s">
        <v>344</v>
      </c>
    </row>
    <row r="389" spans="1:8">
      <c r="A389">
        <v>387</v>
      </c>
      <c r="B389" t="s">
        <v>1020</v>
      </c>
      <c r="C389" t="s">
        <v>1021</v>
      </c>
      <c r="D389" t="s">
        <v>1022</v>
      </c>
      <c r="E389" t="s">
        <v>1023</v>
      </c>
      <c r="F389">
        <v>0</v>
      </c>
      <c r="G389">
        <v>0</v>
      </c>
      <c r="H389" t="s">
        <v>349</v>
      </c>
    </row>
    <row r="390" spans="1:8">
      <c r="A390">
        <v>388</v>
      </c>
      <c r="B390" t="s">
        <v>1024</v>
      </c>
      <c r="C390" t="s">
        <v>1025</v>
      </c>
      <c r="D390" t="s">
        <v>334</v>
      </c>
      <c r="E390" t="s">
        <v>846</v>
      </c>
      <c r="F390">
        <v>0</v>
      </c>
      <c r="G390">
        <v>75</v>
      </c>
      <c r="H390" t="s">
        <v>344</v>
      </c>
    </row>
    <row r="391" spans="1:8">
      <c r="A391">
        <v>389</v>
      </c>
      <c r="B391" t="s">
        <v>1026</v>
      </c>
      <c r="C391" t="s">
        <v>1027</v>
      </c>
      <c r="D391" t="s">
        <v>1015</v>
      </c>
      <c r="E391" t="s">
        <v>965</v>
      </c>
      <c r="F391">
        <v>75</v>
      </c>
      <c r="G391">
        <v>0</v>
      </c>
      <c r="H391" t="s">
        <v>344</v>
      </c>
    </row>
    <row r="392" spans="1:8">
      <c r="A392">
        <v>390</v>
      </c>
      <c r="B392" t="s">
        <v>1028</v>
      </c>
      <c r="C392" t="s">
        <v>138</v>
      </c>
      <c r="D392" t="s">
        <v>334</v>
      </c>
      <c r="E392" t="s">
        <v>44</v>
      </c>
      <c r="F392">
        <v>70</v>
      </c>
      <c r="G392">
        <v>0</v>
      </c>
      <c r="H392" t="s">
        <v>344</v>
      </c>
    </row>
    <row r="393" spans="1:8">
      <c r="A393">
        <v>391</v>
      </c>
      <c r="B393" t="s">
        <v>1029</v>
      </c>
      <c r="C393" t="s">
        <v>1030</v>
      </c>
      <c r="D393" t="s">
        <v>1015</v>
      </c>
      <c r="E393" t="s">
        <v>1031</v>
      </c>
      <c r="F393">
        <v>80</v>
      </c>
      <c r="G393">
        <v>0</v>
      </c>
      <c r="H393" t="s">
        <v>344</v>
      </c>
    </row>
    <row r="394" spans="1:8">
      <c r="A394">
        <v>392</v>
      </c>
      <c r="B394" t="s">
        <v>1032</v>
      </c>
      <c r="C394" t="s">
        <v>1033</v>
      </c>
      <c r="D394" t="s">
        <v>1015</v>
      </c>
      <c r="E394" t="s">
        <v>1031</v>
      </c>
      <c r="F394">
        <v>80</v>
      </c>
      <c r="G394">
        <v>0</v>
      </c>
      <c r="H394" t="s">
        <v>344</v>
      </c>
    </row>
    <row r="395" spans="1:8">
      <c r="A395">
        <v>393</v>
      </c>
      <c r="B395" t="s">
        <v>1034</v>
      </c>
      <c r="C395" t="s">
        <v>251</v>
      </c>
      <c r="D395" t="s">
        <v>1015</v>
      </c>
      <c r="E395" t="s">
        <v>71</v>
      </c>
      <c r="F395">
        <v>0</v>
      </c>
      <c r="G395">
        <v>0</v>
      </c>
      <c r="H395" t="s">
        <v>349</v>
      </c>
    </row>
    <row r="396" spans="1:8">
      <c r="A396">
        <v>394</v>
      </c>
      <c r="B396" t="s">
        <v>1035</v>
      </c>
      <c r="C396" t="s">
        <v>139</v>
      </c>
      <c r="D396" t="s">
        <v>1015</v>
      </c>
      <c r="E396" t="s">
        <v>44</v>
      </c>
      <c r="F396">
        <v>0</v>
      </c>
      <c r="G396">
        <v>0</v>
      </c>
      <c r="H396" t="s">
        <v>349</v>
      </c>
    </row>
    <row r="397" spans="1:8">
      <c r="A397">
        <v>395</v>
      </c>
      <c r="B397" t="s">
        <v>1036</v>
      </c>
      <c r="C397" t="s">
        <v>191</v>
      </c>
      <c r="D397" t="s">
        <v>1015</v>
      </c>
      <c r="E397" t="s">
        <v>64</v>
      </c>
      <c r="F397">
        <v>85</v>
      </c>
      <c r="G397">
        <v>0</v>
      </c>
      <c r="H397" t="s">
        <v>344</v>
      </c>
    </row>
    <row r="398" spans="1:8">
      <c r="A398">
        <v>396</v>
      </c>
      <c r="B398" t="s">
        <v>1037</v>
      </c>
      <c r="C398" t="s">
        <v>287</v>
      </c>
      <c r="D398" t="s">
        <v>1015</v>
      </c>
      <c r="E398" t="s">
        <v>306</v>
      </c>
      <c r="F398">
        <v>0</v>
      </c>
      <c r="G398">
        <v>0</v>
      </c>
      <c r="H398" t="s">
        <v>349</v>
      </c>
    </row>
    <row r="399" spans="1:8">
      <c r="A399">
        <v>397</v>
      </c>
      <c r="B399" t="s">
        <v>1038</v>
      </c>
      <c r="C399" t="s">
        <v>288</v>
      </c>
      <c r="D399" t="s">
        <v>1015</v>
      </c>
      <c r="E399" t="s">
        <v>306</v>
      </c>
      <c r="F399">
        <v>70</v>
      </c>
      <c r="G399">
        <v>0</v>
      </c>
      <c r="H399" t="s">
        <v>344</v>
      </c>
    </row>
    <row r="400" spans="1:8">
      <c r="A400">
        <v>398</v>
      </c>
      <c r="B400" t="s">
        <v>1039</v>
      </c>
      <c r="C400" t="s">
        <v>286</v>
      </c>
      <c r="D400" t="s">
        <v>1015</v>
      </c>
      <c r="E400" t="s">
        <v>306</v>
      </c>
      <c r="F400">
        <v>70</v>
      </c>
      <c r="G400">
        <v>0</v>
      </c>
      <c r="H400" t="s">
        <v>344</v>
      </c>
    </row>
    <row r="401" spans="1:8">
      <c r="A401">
        <v>399</v>
      </c>
      <c r="B401" t="s">
        <v>1040</v>
      </c>
      <c r="C401" t="s">
        <v>116</v>
      </c>
      <c r="D401" t="s">
        <v>1015</v>
      </c>
      <c r="E401" t="s">
        <v>424</v>
      </c>
      <c r="F401">
        <v>71</v>
      </c>
      <c r="G401">
        <v>0</v>
      </c>
      <c r="H401" t="s">
        <v>344</v>
      </c>
    </row>
    <row r="402" spans="1:8">
      <c r="A402">
        <v>400</v>
      </c>
      <c r="B402" t="s">
        <v>1041</v>
      </c>
      <c r="C402" t="s">
        <v>1042</v>
      </c>
      <c r="D402" t="s">
        <v>1022</v>
      </c>
      <c r="E402" t="s">
        <v>1043</v>
      </c>
      <c r="F402">
        <v>0</v>
      </c>
      <c r="G402">
        <v>0</v>
      </c>
      <c r="H402" t="s">
        <v>349</v>
      </c>
    </row>
    <row r="403" spans="1:8">
      <c r="A403">
        <v>401</v>
      </c>
      <c r="B403" t="s">
        <v>1044</v>
      </c>
      <c r="C403" t="s">
        <v>1045</v>
      </c>
      <c r="D403" t="s">
        <v>1015</v>
      </c>
      <c r="E403" t="s">
        <v>1031</v>
      </c>
      <c r="F403">
        <v>80</v>
      </c>
      <c r="G403">
        <v>0</v>
      </c>
      <c r="H403" t="s">
        <v>344</v>
      </c>
    </row>
    <row r="404" spans="1:8">
      <c r="A404">
        <v>402</v>
      </c>
      <c r="B404" t="s">
        <v>1046</v>
      </c>
      <c r="C404" t="s">
        <v>1047</v>
      </c>
      <c r="D404" t="s">
        <v>1022</v>
      </c>
      <c r="E404" t="s">
        <v>1043</v>
      </c>
      <c r="F404">
        <v>0</v>
      </c>
      <c r="G404">
        <v>0</v>
      </c>
      <c r="H404" t="s">
        <v>349</v>
      </c>
    </row>
    <row r="405" spans="1:8">
      <c r="A405">
        <v>403</v>
      </c>
      <c r="B405" t="s">
        <v>1048</v>
      </c>
      <c r="C405" t="s">
        <v>126</v>
      </c>
      <c r="D405" t="s">
        <v>1010</v>
      </c>
      <c r="E405" t="s">
        <v>42</v>
      </c>
      <c r="F405">
        <v>65.5</v>
      </c>
      <c r="G405">
        <v>0</v>
      </c>
      <c r="H405" t="s">
        <v>344</v>
      </c>
    </row>
    <row r="406" spans="1:8">
      <c r="A406">
        <v>404</v>
      </c>
      <c r="B406" t="s">
        <v>1049</v>
      </c>
      <c r="C406" t="s">
        <v>1050</v>
      </c>
      <c r="D406" t="s">
        <v>1010</v>
      </c>
      <c r="E406" t="s">
        <v>1051</v>
      </c>
      <c r="F406">
        <v>64</v>
      </c>
      <c r="G406">
        <v>0</v>
      </c>
      <c r="H406" t="s">
        <v>344</v>
      </c>
    </row>
    <row r="407" spans="1:8">
      <c r="A407">
        <v>405</v>
      </c>
      <c r="B407" t="s">
        <v>1052</v>
      </c>
      <c r="C407" t="s">
        <v>1053</v>
      </c>
      <c r="D407" t="s">
        <v>1010</v>
      </c>
      <c r="E407" t="s">
        <v>1043</v>
      </c>
      <c r="F407">
        <v>0</v>
      </c>
      <c r="G407">
        <v>0</v>
      </c>
      <c r="H407" t="s">
        <v>349</v>
      </c>
    </row>
    <row r="408" spans="1:8">
      <c r="A408">
        <v>406</v>
      </c>
      <c r="B408" t="s">
        <v>1054</v>
      </c>
      <c r="C408" t="s">
        <v>125</v>
      </c>
      <c r="D408" t="s">
        <v>1010</v>
      </c>
      <c r="E408" t="s">
        <v>42</v>
      </c>
      <c r="F408">
        <v>67.5</v>
      </c>
      <c r="G408">
        <v>0</v>
      </c>
      <c r="H408" t="s">
        <v>344</v>
      </c>
    </row>
    <row r="409" spans="1:8">
      <c r="A409">
        <v>407</v>
      </c>
      <c r="B409" t="s">
        <v>1055</v>
      </c>
      <c r="C409" t="s">
        <v>137</v>
      </c>
      <c r="D409" t="s">
        <v>1010</v>
      </c>
      <c r="E409" t="s">
        <v>44</v>
      </c>
      <c r="F409">
        <v>65</v>
      </c>
      <c r="G409">
        <v>0</v>
      </c>
      <c r="H409" t="s">
        <v>344</v>
      </c>
    </row>
    <row r="410" spans="1:8">
      <c r="A410">
        <v>408</v>
      </c>
      <c r="B410" t="s">
        <v>1056</v>
      </c>
      <c r="C410" t="s">
        <v>1057</v>
      </c>
      <c r="D410" t="s">
        <v>1010</v>
      </c>
      <c r="E410" t="s">
        <v>1043</v>
      </c>
      <c r="F410">
        <v>0</v>
      </c>
      <c r="G410">
        <v>0</v>
      </c>
      <c r="H410" t="s">
        <v>349</v>
      </c>
    </row>
    <row r="411" spans="1:8">
      <c r="A411">
        <v>409</v>
      </c>
      <c r="B411" t="s">
        <v>1058</v>
      </c>
      <c r="C411" t="s">
        <v>156</v>
      </c>
      <c r="D411" t="s">
        <v>1010</v>
      </c>
      <c r="E411" t="s">
        <v>48</v>
      </c>
      <c r="F411">
        <v>0</v>
      </c>
      <c r="G411">
        <v>0</v>
      </c>
      <c r="H411" t="s">
        <v>349</v>
      </c>
    </row>
    <row r="412" spans="1:8">
      <c r="A412">
        <v>410</v>
      </c>
      <c r="B412" t="s">
        <v>1059</v>
      </c>
      <c r="C412" t="s">
        <v>155</v>
      </c>
      <c r="D412" t="s">
        <v>1010</v>
      </c>
      <c r="E412" t="s">
        <v>48</v>
      </c>
      <c r="F412">
        <v>60</v>
      </c>
      <c r="G412">
        <v>0</v>
      </c>
      <c r="H412" t="s">
        <v>344</v>
      </c>
    </row>
    <row r="413" spans="1:8">
      <c r="A413">
        <v>411</v>
      </c>
      <c r="B413" t="s">
        <v>1060</v>
      </c>
      <c r="C413" t="s">
        <v>1061</v>
      </c>
      <c r="D413" t="s">
        <v>1010</v>
      </c>
      <c r="E413" t="s">
        <v>990</v>
      </c>
      <c r="F413">
        <v>62</v>
      </c>
      <c r="G413">
        <v>0</v>
      </c>
      <c r="H413" t="s">
        <v>344</v>
      </c>
    </row>
    <row r="414" spans="1:8">
      <c r="A414">
        <v>412</v>
      </c>
      <c r="B414" t="s">
        <v>1062</v>
      </c>
      <c r="C414" t="s">
        <v>207</v>
      </c>
      <c r="D414" t="s">
        <v>1010</v>
      </c>
      <c r="E414" t="s">
        <v>41</v>
      </c>
      <c r="F414">
        <v>62.5</v>
      </c>
      <c r="G414">
        <v>0</v>
      </c>
      <c r="H414" t="s">
        <v>344</v>
      </c>
    </row>
    <row r="415" spans="1:8">
      <c r="A415">
        <v>413</v>
      </c>
      <c r="B415" t="s">
        <v>1063</v>
      </c>
      <c r="C415" t="s">
        <v>1064</v>
      </c>
      <c r="D415" t="s">
        <v>1010</v>
      </c>
      <c r="E415" t="s">
        <v>695</v>
      </c>
      <c r="F415">
        <v>65</v>
      </c>
      <c r="G415">
        <v>0</v>
      </c>
      <c r="H415" t="s">
        <v>344</v>
      </c>
    </row>
    <row r="416" spans="1:8">
      <c r="A416">
        <v>414</v>
      </c>
      <c r="B416" t="s">
        <v>1065</v>
      </c>
      <c r="C416" t="s">
        <v>1066</v>
      </c>
      <c r="D416" t="s">
        <v>1010</v>
      </c>
      <c r="E416" t="s">
        <v>1051</v>
      </c>
      <c r="F416">
        <v>0</v>
      </c>
      <c r="G416">
        <v>0</v>
      </c>
      <c r="H416" t="s">
        <v>349</v>
      </c>
    </row>
    <row r="417" spans="1:8">
      <c r="A417">
        <v>415</v>
      </c>
      <c r="B417" t="s">
        <v>1067</v>
      </c>
      <c r="C417" t="s">
        <v>1068</v>
      </c>
      <c r="D417" t="s">
        <v>1010</v>
      </c>
      <c r="E417" t="s">
        <v>1051</v>
      </c>
      <c r="F417">
        <v>0</v>
      </c>
      <c r="G417">
        <v>0</v>
      </c>
      <c r="H417" t="s">
        <v>349</v>
      </c>
    </row>
    <row r="418" spans="1:8">
      <c r="A418">
        <v>416</v>
      </c>
      <c r="B418" t="s">
        <v>1069</v>
      </c>
      <c r="C418" t="s">
        <v>175</v>
      </c>
      <c r="D418" t="s">
        <v>1010</v>
      </c>
      <c r="E418" t="s">
        <v>55</v>
      </c>
      <c r="F418">
        <v>65</v>
      </c>
      <c r="G418">
        <v>0</v>
      </c>
      <c r="H418" t="s">
        <v>344</v>
      </c>
    </row>
    <row r="419" spans="1:8">
      <c r="A419">
        <v>417</v>
      </c>
      <c r="B419" t="s">
        <v>1070</v>
      </c>
      <c r="C419" t="s">
        <v>1071</v>
      </c>
      <c r="D419" t="s">
        <v>1010</v>
      </c>
      <c r="E419" t="s">
        <v>524</v>
      </c>
      <c r="F419">
        <v>0</v>
      </c>
      <c r="G419">
        <v>0</v>
      </c>
      <c r="H419" t="s">
        <v>349</v>
      </c>
    </row>
    <row r="420" spans="1:8">
      <c r="A420">
        <v>418</v>
      </c>
      <c r="B420" t="s">
        <v>1072</v>
      </c>
      <c r="C420" t="s">
        <v>136</v>
      </c>
      <c r="D420" t="s">
        <v>1010</v>
      </c>
      <c r="E420" t="s">
        <v>44</v>
      </c>
      <c r="F420">
        <v>60</v>
      </c>
      <c r="G420">
        <v>0</v>
      </c>
      <c r="H420" t="s">
        <v>344</v>
      </c>
    </row>
    <row r="421" spans="1:8">
      <c r="A421">
        <v>419</v>
      </c>
      <c r="B421" t="s">
        <v>1073</v>
      </c>
      <c r="C421" t="s">
        <v>176</v>
      </c>
      <c r="D421" t="s">
        <v>1010</v>
      </c>
      <c r="E421" t="s">
        <v>55</v>
      </c>
      <c r="F421">
        <v>0</v>
      </c>
      <c r="G421">
        <v>0</v>
      </c>
      <c r="H421" t="s">
        <v>349</v>
      </c>
    </row>
    <row r="422" spans="1:8">
      <c r="A422">
        <v>420</v>
      </c>
      <c r="B422" t="s">
        <v>1074</v>
      </c>
      <c r="C422" t="s">
        <v>174</v>
      </c>
      <c r="D422" t="s">
        <v>1010</v>
      </c>
      <c r="E422" t="s">
        <v>55</v>
      </c>
      <c r="F422">
        <v>65</v>
      </c>
      <c r="G422">
        <v>0</v>
      </c>
      <c r="H422" t="s">
        <v>344</v>
      </c>
    </row>
    <row r="423" spans="1:8">
      <c r="A423">
        <v>421</v>
      </c>
      <c r="B423" t="s">
        <v>1075</v>
      </c>
      <c r="C423" t="s">
        <v>1076</v>
      </c>
      <c r="D423" t="s">
        <v>1077</v>
      </c>
      <c r="E423" t="s">
        <v>1078</v>
      </c>
      <c r="F423">
        <v>99</v>
      </c>
      <c r="G423">
        <v>97</v>
      </c>
      <c r="H423" t="s">
        <v>344</v>
      </c>
    </row>
    <row r="424" spans="1:8">
      <c r="A424">
        <v>422</v>
      </c>
      <c r="B424" t="s">
        <v>1079</v>
      </c>
      <c r="C424" t="s">
        <v>1080</v>
      </c>
      <c r="D424" t="s">
        <v>1081</v>
      </c>
      <c r="E424" t="s">
        <v>1082</v>
      </c>
      <c r="F424">
        <v>100</v>
      </c>
      <c r="G424">
        <v>100</v>
      </c>
      <c r="H424" t="s">
        <v>349</v>
      </c>
    </row>
    <row r="425" spans="1:8">
      <c r="A425">
        <v>423</v>
      </c>
      <c r="B425" t="s">
        <v>1083</v>
      </c>
      <c r="C425" t="s">
        <v>1084</v>
      </c>
      <c r="D425" t="s">
        <v>1077</v>
      </c>
      <c r="E425" t="s">
        <v>1078</v>
      </c>
      <c r="F425">
        <v>88</v>
      </c>
      <c r="G425">
        <v>85</v>
      </c>
      <c r="H425" t="s">
        <v>344</v>
      </c>
    </row>
    <row r="426" spans="1:8">
      <c r="A426">
        <v>424</v>
      </c>
      <c r="B426" t="s">
        <v>1085</v>
      </c>
      <c r="C426" t="s">
        <v>1086</v>
      </c>
      <c r="D426" t="s">
        <v>1077</v>
      </c>
      <c r="E426" t="s">
        <v>1078</v>
      </c>
      <c r="F426">
        <v>81</v>
      </c>
      <c r="G426">
        <v>80</v>
      </c>
      <c r="H426" t="s">
        <v>344</v>
      </c>
    </row>
    <row r="427" spans="1:8">
      <c r="A427">
        <v>425</v>
      </c>
      <c r="B427" t="s">
        <v>1087</v>
      </c>
      <c r="C427" t="s">
        <v>1088</v>
      </c>
      <c r="D427" t="s">
        <v>1081</v>
      </c>
      <c r="E427" t="s">
        <v>1089</v>
      </c>
      <c r="F427">
        <v>0</v>
      </c>
      <c r="G427">
        <v>0</v>
      </c>
      <c r="H427" t="s">
        <v>349</v>
      </c>
    </row>
    <row r="428" spans="1:8">
      <c r="A428">
        <v>426</v>
      </c>
      <c r="B428" t="s">
        <v>1090</v>
      </c>
      <c r="C428" t="s">
        <v>1091</v>
      </c>
      <c r="D428" t="s">
        <v>1081</v>
      </c>
      <c r="E428" t="s">
        <v>1092</v>
      </c>
      <c r="F428">
        <v>0</v>
      </c>
      <c r="G428">
        <v>0</v>
      </c>
      <c r="H428" t="s">
        <v>349</v>
      </c>
    </row>
    <row r="429" spans="1:8">
      <c r="A429">
        <v>427</v>
      </c>
      <c r="B429" t="s">
        <v>1093</v>
      </c>
      <c r="C429" t="s">
        <v>1094</v>
      </c>
      <c r="D429" t="s">
        <v>1081</v>
      </c>
      <c r="E429" t="s">
        <v>1095</v>
      </c>
      <c r="F429">
        <v>0</v>
      </c>
      <c r="G429">
        <v>0</v>
      </c>
      <c r="H429" t="s">
        <v>349</v>
      </c>
    </row>
    <row r="430" spans="1:8">
      <c r="A430">
        <v>428</v>
      </c>
      <c r="B430" t="s">
        <v>1096</v>
      </c>
      <c r="C430" t="s">
        <v>1097</v>
      </c>
      <c r="D430" t="s">
        <v>1081</v>
      </c>
      <c r="E430" t="s">
        <v>1098</v>
      </c>
      <c r="F430">
        <v>0</v>
      </c>
      <c r="G430">
        <v>0</v>
      </c>
      <c r="H430" t="s">
        <v>349</v>
      </c>
    </row>
    <row r="431" spans="1:8">
      <c r="A431">
        <v>429</v>
      </c>
      <c r="B431" t="s">
        <v>1099</v>
      </c>
      <c r="C431" t="s">
        <v>1100</v>
      </c>
      <c r="D431" t="s">
        <v>1081</v>
      </c>
      <c r="E431" t="s">
        <v>1095</v>
      </c>
      <c r="F431">
        <v>0</v>
      </c>
      <c r="G431">
        <v>0</v>
      </c>
      <c r="H431" t="s">
        <v>349</v>
      </c>
    </row>
    <row r="432" spans="1:8">
      <c r="A432">
        <v>430</v>
      </c>
      <c r="B432" t="s">
        <v>1101</v>
      </c>
      <c r="C432" t="s">
        <v>1102</v>
      </c>
      <c r="D432" t="s">
        <v>1103</v>
      </c>
      <c r="E432" t="s">
        <v>1089</v>
      </c>
      <c r="F432">
        <v>0</v>
      </c>
      <c r="G432">
        <v>0</v>
      </c>
      <c r="H432" t="s">
        <v>349</v>
      </c>
    </row>
    <row r="433" spans="1:8">
      <c r="A433">
        <v>431</v>
      </c>
      <c r="B433" t="s">
        <v>1104</v>
      </c>
      <c r="C433" t="s">
        <v>1105</v>
      </c>
      <c r="D433" t="s">
        <v>1077</v>
      </c>
      <c r="E433" t="s">
        <v>1106</v>
      </c>
      <c r="F433">
        <v>80</v>
      </c>
      <c r="G433">
        <v>0</v>
      </c>
      <c r="H433" t="s">
        <v>344</v>
      </c>
    </row>
    <row r="434" spans="1:8">
      <c r="A434">
        <v>432</v>
      </c>
      <c r="B434" t="s">
        <v>1107</v>
      </c>
      <c r="C434" t="s">
        <v>1108</v>
      </c>
      <c r="D434" t="s">
        <v>1077</v>
      </c>
      <c r="E434" t="s">
        <v>1109</v>
      </c>
      <c r="F434">
        <v>70</v>
      </c>
      <c r="G434">
        <v>0</v>
      </c>
      <c r="H434" t="s">
        <v>344</v>
      </c>
    </row>
    <row r="435" spans="1:8">
      <c r="A435">
        <v>433</v>
      </c>
      <c r="B435" t="s">
        <v>1110</v>
      </c>
      <c r="C435" t="s">
        <v>1111</v>
      </c>
      <c r="D435" t="s">
        <v>1077</v>
      </c>
      <c r="E435" t="s">
        <v>1112</v>
      </c>
      <c r="F435">
        <v>85</v>
      </c>
      <c r="G435">
        <v>77</v>
      </c>
      <c r="H435" t="s">
        <v>344</v>
      </c>
    </row>
    <row r="436" spans="1:8">
      <c r="A436">
        <v>434</v>
      </c>
      <c r="B436" t="s">
        <v>1113</v>
      </c>
      <c r="C436" t="s">
        <v>1114</v>
      </c>
      <c r="D436" t="s">
        <v>1081</v>
      </c>
      <c r="E436" t="s">
        <v>1115</v>
      </c>
      <c r="F436">
        <v>0</v>
      </c>
      <c r="G436">
        <v>0</v>
      </c>
      <c r="H436" t="s">
        <v>349</v>
      </c>
    </row>
    <row r="437" spans="1:8">
      <c r="A437">
        <v>435</v>
      </c>
      <c r="B437" t="s">
        <v>1116</v>
      </c>
      <c r="C437" t="s">
        <v>1117</v>
      </c>
      <c r="D437" t="s">
        <v>1081</v>
      </c>
      <c r="E437" t="s">
        <v>1082</v>
      </c>
      <c r="F437">
        <v>92.5</v>
      </c>
      <c r="G437">
        <v>92.5</v>
      </c>
      <c r="H437" t="s">
        <v>349</v>
      </c>
    </row>
    <row r="438" spans="1:8">
      <c r="A438">
        <v>436</v>
      </c>
      <c r="B438" t="s">
        <v>1118</v>
      </c>
      <c r="C438" t="s">
        <v>1119</v>
      </c>
      <c r="D438" t="s">
        <v>1077</v>
      </c>
      <c r="E438" t="s">
        <v>1120</v>
      </c>
      <c r="F438">
        <v>85</v>
      </c>
      <c r="G438">
        <v>0</v>
      </c>
      <c r="H438" t="s">
        <v>344</v>
      </c>
    </row>
    <row r="439" spans="1:8">
      <c r="A439">
        <v>437</v>
      </c>
      <c r="B439" t="s">
        <v>1121</v>
      </c>
      <c r="C439" t="s">
        <v>1122</v>
      </c>
      <c r="D439" t="s">
        <v>1081</v>
      </c>
      <c r="E439" t="s">
        <v>1115</v>
      </c>
      <c r="F439">
        <v>0</v>
      </c>
      <c r="G439">
        <v>0</v>
      </c>
      <c r="H439" t="s">
        <v>349</v>
      </c>
    </row>
    <row r="440" spans="1:8">
      <c r="A440">
        <v>438</v>
      </c>
      <c r="C440" t="s">
        <v>388</v>
      </c>
    </row>
    <row r="441" spans="1:8">
      <c r="A441">
        <v>439</v>
      </c>
      <c r="B441" t="s">
        <v>1123</v>
      </c>
      <c r="C441" t="s">
        <v>1124</v>
      </c>
      <c r="D441" t="s">
        <v>1077</v>
      </c>
      <c r="E441" t="s">
        <v>1109</v>
      </c>
      <c r="F441">
        <v>70</v>
      </c>
      <c r="G441">
        <v>0</v>
      </c>
      <c r="H441" t="s">
        <v>344</v>
      </c>
    </row>
    <row r="442" spans="1:8">
      <c r="A442">
        <v>440</v>
      </c>
      <c r="B442" t="s">
        <v>1125</v>
      </c>
      <c r="C442" t="s">
        <v>1126</v>
      </c>
      <c r="D442" t="s">
        <v>1127</v>
      </c>
      <c r="E442" t="s">
        <v>1078</v>
      </c>
      <c r="F442">
        <v>78</v>
      </c>
      <c r="G442">
        <v>0</v>
      </c>
      <c r="H442" t="s">
        <v>344</v>
      </c>
    </row>
    <row r="443" spans="1:8">
      <c r="A443">
        <v>441</v>
      </c>
      <c r="B443" t="s">
        <v>1128</v>
      </c>
      <c r="C443" t="s">
        <v>1129</v>
      </c>
      <c r="D443" t="s">
        <v>1077</v>
      </c>
      <c r="E443" t="s">
        <v>1109</v>
      </c>
      <c r="F443">
        <v>85</v>
      </c>
      <c r="G443">
        <v>0</v>
      </c>
      <c r="H443" t="s">
        <v>344</v>
      </c>
    </row>
    <row r="444" spans="1:8">
      <c r="A444">
        <v>442</v>
      </c>
      <c r="B444" t="s">
        <v>1130</v>
      </c>
      <c r="C444" t="s">
        <v>1131</v>
      </c>
      <c r="D444" t="s">
        <v>1081</v>
      </c>
      <c r="E444" t="s">
        <v>1082</v>
      </c>
      <c r="F444">
        <v>68</v>
      </c>
      <c r="G444">
        <v>70</v>
      </c>
      <c r="H444" t="s">
        <v>349</v>
      </c>
    </row>
    <row r="445" spans="1:8">
      <c r="A445">
        <v>443</v>
      </c>
      <c r="B445" t="s">
        <v>1132</v>
      </c>
      <c r="C445" t="s">
        <v>1133</v>
      </c>
      <c r="D445" t="s">
        <v>1134</v>
      </c>
      <c r="E445" t="s">
        <v>1135</v>
      </c>
      <c r="F445">
        <v>0</v>
      </c>
      <c r="G445">
        <v>0</v>
      </c>
      <c r="H445" t="s">
        <v>344</v>
      </c>
    </row>
    <row r="446" spans="1:8">
      <c r="A446">
        <v>444</v>
      </c>
      <c r="B446" t="s">
        <v>1136</v>
      </c>
      <c r="C446" t="s">
        <v>1137</v>
      </c>
      <c r="D446" t="s">
        <v>1077</v>
      </c>
      <c r="E446" t="s">
        <v>1138</v>
      </c>
      <c r="F446">
        <v>80</v>
      </c>
      <c r="G446">
        <v>80</v>
      </c>
      <c r="H446" t="s">
        <v>344</v>
      </c>
    </row>
    <row r="447" spans="1:8">
      <c r="A447">
        <v>445</v>
      </c>
      <c r="B447" t="s">
        <v>1139</v>
      </c>
      <c r="C447" t="s">
        <v>1140</v>
      </c>
      <c r="D447" t="s">
        <v>1077</v>
      </c>
      <c r="E447" t="s">
        <v>1138</v>
      </c>
      <c r="F447">
        <v>88</v>
      </c>
      <c r="G447">
        <v>85</v>
      </c>
      <c r="H447" t="s">
        <v>344</v>
      </c>
    </row>
    <row r="448" spans="1:8">
      <c r="A448">
        <v>446</v>
      </c>
      <c r="B448" t="s">
        <v>1141</v>
      </c>
      <c r="C448" t="s">
        <v>1142</v>
      </c>
      <c r="D448" t="s">
        <v>1127</v>
      </c>
      <c r="E448" t="s">
        <v>1143</v>
      </c>
      <c r="F448">
        <v>90</v>
      </c>
      <c r="G448">
        <v>0</v>
      </c>
      <c r="H448" t="s">
        <v>344</v>
      </c>
    </row>
    <row r="449" spans="1:8">
      <c r="A449">
        <v>447</v>
      </c>
      <c r="B449" t="s">
        <v>1144</v>
      </c>
      <c r="C449" t="s">
        <v>1145</v>
      </c>
      <c r="D449" t="s">
        <v>1081</v>
      </c>
      <c r="E449" t="s">
        <v>1120</v>
      </c>
      <c r="F449">
        <v>0</v>
      </c>
      <c r="G449">
        <v>0</v>
      </c>
      <c r="H449" t="s">
        <v>349</v>
      </c>
    </row>
    <row r="450" spans="1:8">
      <c r="A450">
        <v>448</v>
      </c>
      <c r="B450" t="s">
        <v>1146</v>
      </c>
      <c r="C450" t="s">
        <v>1147</v>
      </c>
      <c r="D450" t="s">
        <v>1077</v>
      </c>
      <c r="E450" t="s">
        <v>1098</v>
      </c>
      <c r="F450">
        <v>60</v>
      </c>
      <c r="G450">
        <v>0</v>
      </c>
      <c r="H450" t="s">
        <v>344</v>
      </c>
    </row>
    <row r="451" spans="1:8">
      <c r="A451">
        <v>449</v>
      </c>
      <c r="B451" t="s">
        <v>1148</v>
      </c>
      <c r="C451" t="s">
        <v>1149</v>
      </c>
      <c r="D451" t="s">
        <v>1081</v>
      </c>
      <c r="E451" t="s">
        <v>1092</v>
      </c>
      <c r="F451">
        <v>0</v>
      </c>
      <c r="G451">
        <v>0</v>
      </c>
      <c r="H451" t="s">
        <v>349</v>
      </c>
    </row>
    <row r="452" spans="1:8">
      <c r="A452">
        <v>450</v>
      </c>
      <c r="B452" t="s">
        <v>1150</v>
      </c>
      <c r="C452" t="s">
        <v>1151</v>
      </c>
      <c r="D452" t="s">
        <v>1081</v>
      </c>
      <c r="E452" t="s">
        <v>1109</v>
      </c>
      <c r="F452">
        <v>0</v>
      </c>
      <c r="G452">
        <v>0</v>
      </c>
      <c r="H452" t="s">
        <v>349</v>
      </c>
    </row>
    <row r="453" spans="1:8">
      <c r="A453">
        <v>451</v>
      </c>
      <c r="B453" t="s">
        <v>1152</v>
      </c>
      <c r="C453" t="s">
        <v>1153</v>
      </c>
      <c r="D453" t="s">
        <v>1081</v>
      </c>
      <c r="E453" t="s">
        <v>1154</v>
      </c>
      <c r="F453">
        <v>0</v>
      </c>
      <c r="G453">
        <v>0</v>
      </c>
      <c r="H453" t="s">
        <v>349</v>
      </c>
    </row>
    <row r="454" spans="1:8">
      <c r="A454">
        <v>452</v>
      </c>
      <c r="C454" t="s">
        <v>388</v>
      </c>
    </row>
    <row r="455" spans="1:8">
      <c r="A455">
        <v>453</v>
      </c>
      <c r="B455" t="s">
        <v>1155</v>
      </c>
      <c r="C455" t="s">
        <v>1156</v>
      </c>
      <c r="D455" t="s">
        <v>1081</v>
      </c>
      <c r="E455" t="s">
        <v>1157</v>
      </c>
      <c r="F455">
        <v>42.25</v>
      </c>
      <c r="G455">
        <v>42.25</v>
      </c>
      <c r="H455" t="s">
        <v>349</v>
      </c>
    </row>
    <row r="456" spans="1:8">
      <c r="A456">
        <v>454</v>
      </c>
      <c r="B456" t="s">
        <v>1158</v>
      </c>
      <c r="C456" t="s">
        <v>1159</v>
      </c>
      <c r="D456" t="s">
        <v>1081</v>
      </c>
      <c r="E456" t="s">
        <v>1157</v>
      </c>
      <c r="F456">
        <v>42.25</v>
      </c>
      <c r="G456">
        <v>42.25</v>
      </c>
      <c r="H456" t="s">
        <v>349</v>
      </c>
    </row>
    <row r="457" spans="1:8">
      <c r="A457">
        <v>455</v>
      </c>
      <c r="B457" t="s">
        <v>1160</v>
      </c>
      <c r="C457" t="s">
        <v>1161</v>
      </c>
      <c r="D457" t="s">
        <v>1162</v>
      </c>
      <c r="E457" t="s">
        <v>1163</v>
      </c>
      <c r="F457">
        <v>0</v>
      </c>
      <c r="G457">
        <v>0</v>
      </c>
      <c r="H457" t="s">
        <v>349</v>
      </c>
    </row>
    <row r="458" spans="1:8">
      <c r="A458">
        <v>456</v>
      </c>
      <c r="B458" t="s">
        <v>1164</v>
      </c>
      <c r="C458" t="s">
        <v>1165</v>
      </c>
      <c r="D458" t="s">
        <v>1081</v>
      </c>
      <c r="E458" t="s">
        <v>1106</v>
      </c>
      <c r="F458">
        <v>0</v>
      </c>
      <c r="G458">
        <v>0</v>
      </c>
      <c r="H458" t="s">
        <v>349</v>
      </c>
    </row>
    <row r="459" spans="1:8">
      <c r="A459">
        <v>457</v>
      </c>
      <c r="B459" t="s">
        <v>1166</v>
      </c>
      <c r="C459" t="s">
        <v>1167</v>
      </c>
      <c r="D459" t="s">
        <v>1162</v>
      </c>
      <c r="E459" t="s">
        <v>1157</v>
      </c>
      <c r="F459">
        <v>35</v>
      </c>
      <c r="G459">
        <v>32.5</v>
      </c>
      <c r="H459" t="s">
        <v>344</v>
      </c>
    </row>
    <row r="460" spans="1:8">
      <c r="A460">
        <v>458</v>
      </c>
      <c r="B460" t="s">
        <v>1168</v>
      </c>
      <c r="C460" t="s">
        <v>1169</v>
      </c>
      <c r="D460" t="s">
        <v>1162</v>
      </c>
      <c r="E460" t="s">
        <v>1170</v>
      </c>
      <c r="F460">
        <v>46</v>
      </c>
      <c r="G460">
        <v>41.9</v>
      </c>
      <c r="H460" t="s">
        <v>344</v>
      </c>
    </row>
    <row r="461" spans="1:8">
      <c r="A461">
        <v>459</v>
      </c>
      <c r="B461" t="s">
        <v>1171</v>
      </c>
      <c r="C461" t="s">
        <v>1172</v>
      </c>
      <c r="D461" t="s">
        <v>1162</v>
      </c>
      <c r="E461" t="s">
        <v>1173</v>
      </c>
      <c r="F461">
        <v>0</v>
      </c>
      <c r="G461">
        <v>0</v>
      </c>
      <c r="H461" t="s">
        <v>349</v>
      </c>
    </row>
    <row r="462" spans="1:8">
      <c r="A462">
        <v>460</v>
      </c>
      <c r="B462" t="s">
        <v>1174</v>
      </c>
      <c r="C462" t="s">
        <v>1175</v>
      </c>
      <c r="D462" t="s">
        <v>1162</v>
      </c>
      <c r="E462" t="s">
        <v>1170</v>
      </c>
      <c r="F462">
        <v>46</v>
      </c>
      <c r="G462">
        <v>41.9</v>
      </c>
      <c r="H462" t="s">
        <v>344</v>
      </c>
    </row>
    <row r="463" spans="1:8">
      <c r="A463">
        <v>461</v>
      </c>
      <c r="B463" t="s">
        <v>1176</v>
      </c>
      <c r="C463" t="s">
        <v>1177</v>
      </c>
      <c r="D463" t="s">
        <v>1162</v>
      </c>
      <c r="E463" t="s">
        <v>1178</v>
      </c>
      <c r="F463">
        <v>65</v>
      </c>
      <c r="G463">
        <v>0</v>
      </c>
      <c r="H463" t="s">
        <v>344</v>
      </c>
    </row>
    <row r="464" spans="1:8">
      <c r="A464">
        <v>462</v>
      </c>
      <c r="B464" t="s">
        <v>1179</v>
      </c>
      <c r="C464" t="s">
        <v>1180</v>
      </c>
      <c r="D464" t="s">
        <v>1162</v>
      </c>
      <c r="E464" t="s">
        <v>1178</v>
      </c>
      <c r="F464">
        <v>65</v>
      </c>
      <c r="G464">
        <v>0</v>
      </c>
      <c r="H464" t="s">
        <v>344</v>
      </c>
    </row>
    <row r="465" spans="1:8">
      <c r="A465">
        <v>463</v>
      </c>
      <c r="B465" t="s">
        <v>1181</v>
      </c>
      <c r="C465" t="s">
        <v>1182</v>
      </c>
      <c r="D465" t="s">
        <v>1162</v>
      </c>
      <c r="E465" t="s">
        <v>1170</v>
      </c>
      <c r="F465">
        <v>46</v>
      </c>
      <c r="G465">
        <v>39.9</v>
      </c>
      <c r="H465" t="s">
        <v>344</v>
      </c>
    </row>
    <row r="466" spans="1:8">
      <c r="A466">
        <v>464</v>
      </c>
      <c r="B466" t="s">
        <v>1183</v>
      </c>
      <c r="C466" t="s">
        <v>1184</v>
      </c>
      <c r="D466" t="s">
        <v>1162</v>
      </c>
      <c r="E466" t="s">
        <v>1178</v>
      </c>
      <c r="F466">
        <v>65</v>
      </c>
      <c r="G466">
        <v>40.9</v>
      </c>
      <c r="H466" t="s">
        <v>344</v>
      </c>
    </row>
    <row r="467" spans="1:8">
      <c r="A467">
        <v>465</v>
      </c>
      <c r="B467" t="s">
        <v>1185</v>
      </c>
      <c r="C467" t="s">
        <v>1186</v>
      </c>
      <c r="D467" t="s">
        <v>1162</v>
      </c>
      <c r="E467" t="s">
        <v>1157</v>
      </c>
      <c r="F467">
        <v>35</v>
      </c>
      <c r="G467">
        <v>32.5</v>
      </c>
      <c r="H467" t="s">
        <v>344</v>
      </c>
    </row>
    <row r="468" spans="1:8">
      <c r="A468">
        <v>466</v>
      </c>
      <c r="B468" t="s">
        <v>1187</v>
      </c>
      <c r="C468" t="s">
        <v>1188</v>
      </c>
      <c r="D468" t="s">
        <v>1081</v>
      </c>
      <c r="E468" t="s">
        <v>1189</v>
      </c>
      <c r="F468">
        <v>0</v>
      </c>
      <c r="G468">
        <v>0</v>
      </c>
      <c r="H468" t="s">
        <v>344</v>
      </c>
    </row>
    <row r="469" spans="1:8">
      <c r="A469">
        <v>467</v>
      </c>
      <c r="B469" t="s">
        <v>1190</v>
      </c>
      <c r="C469" t="s">
        <v>1191</v>
      </c>
      <c r="D469" t="s">
        <v>1192</v>
      </c>
      <c r="E469" t="s">
        <v>1193</v>
      </c>
      <c r="F469">
        <v>0</v>
      </c>
      <c r="G469">
        <v>0</v>
      </c>
      <c r="H469" t="s">
        <v>349</v>
      </c>
    </row>
    <row r="470" spans="1:8">
      <c r="A470">
        <v>468</v>
      </c>
      <c r="B470" t="s">
        <v>1194</v>
      </c>
      <c r="C470" t="s">
        <v>1195</v>
      </c>
      <c r="D470" t="s">
        <v>1192</v>
      </c>
      <c r="E470" t="s">
        <v>1193</v>
      </c>
      <c r="F470">
        <v>0</v>
      </c>
      <c r="G470">
        <v>0</v>
      </c>
      <c r="H470" t="s">
        <v>349</v>
      </c>
    </row>
    <row r="471" spans="1:8">
      <c r="A471">
        <v>469</v>
      </c>
      <c r="B471" t="s">
        <v>1196</v>
      </c>
      <c r="C471" t="s">
        <v>1197</v>
      </c>
      <c r="D471" t="s">
        <v>1192</v>
      </c>
      <c r="E471" t="s">
        <v>1198</v>
      </c>
      <c r="F471">
        <v>0</v>
      </c>
      <c r="G471">
        <v>0</v>
      </c>
      <c r="H471" t="s">
        <v>349</v>
      </c>
    </row>
    <row r="472" spans="1:8">
      <c r="A472">
        <v>470</v>
      </c>
      <c r="B472" t="s">
        <v>1199</v>
      </c>
      <c r="C472" t="s">
        <v>1200</v>
      </c>
      <c r="D472" t="s">
        <v>1192</v>
      </c>
      <c r="E472" t="s">
        <v>1193</v>
      </c>
      <c r="F472">
        <v>0</v>
      </c>
      <c r="G472">
        <v>0</v>
      </c>
      <c r="H472" t="s">
        <v>349</v>
      </c>
    </row>
    <row r="473" spans="1:8">
      <c r="A473">
        <v>471</v>
      </c>
      <c r="B473" t="s">
        <v>1201</v>
      </c>
      <c r="C473" t="s">
        <v>1202</v>
      </c>
      <c r="D473" t="s">
        <v>1192</v>
      </c>
      <c r="E473" t="s">
        <v>1203</v>
      </c>
      <c r="F473">
        <v>0</v>
      </c>
      <c r="G473">
        <v>0</v>
      </c>
      <c r="H473" t="s">
        <v>349</v>
      </c>
    </row>
    <row r="474" spans="1:8">
      <c r="A474">
        <v>472</v>
      </c>
      <c r="B474" t="s">
        <v>1204</v>
      </c>
      <c r="C474" t="s">
        <v>1205</v>
      </c>
      <c r="D474" t="s">
        <v>1192</v>
      </c>
      <c r="E474" t="s">
        <v>1193</v>
      </c>
      <c r="F474">
        <v>0</v>
      </c>
      <c r="G474">
        <v>0</v>
      </c>
      <c r="H474" t="s">
        <v>349</v>
      </c>
    </row>
    <row r="475" spans="1:8">
      <c r="A475">
        <v>473</v>
      </c>
      <c r="B475" t="s">
        <v>1206</v>
      </c>
      <c r="C475" t="s">
        <v>1207</v>
      </c>
      <c r="D475" t="s">
        <v>1127</v>
      </c>
      <c r="E475" t="s">
        <v>1208</v>
      </c>
      <c r="F475">
        <v>79</v>
      </c>
      <c r="G475">
        <v>0</v>
      </c>
      <c r="H475" t="s">
        <v>344</v>
      </c>
    </row>
    <row r="476" spans="1:8">
      <c r="A476">
        <v>474</v>
      </c>
      <c r="B476" t="s">
        <v>1209</v>
      </c>
      <c r="C476" t="s">
        <v>1210</v>
      </c>
      <c r="D476" t="s">
        <v>1192</v>
      </c>
      <c r="E476" t="s">
        <v>1193</v>
      </c>
      <c r="F476">
        <v>0</v>
      </c>
      <c r="G476">
        <v>0</v>
      </c>
      <c r="H476" t="s">
        <v>349</v>
      </c>
    </row>
    <row r="477" spans="1:8">
      <c r="A477">
        <v>475</v>
      </c>
      <c r="B477" t="s">
        <v>1211</v>
      </c>
      <c r="C477" t="s">
        <v>1212</v>
      </c>
      <c r="D477" t="s">
        <v>1192</v>
      </c>
      <c r="E477" t="s">
        <v>1193</v>
      </c>
      <c r="F477">
        <v>0</v>
      </c>
      <c r="G477">
        <v>0</v>
      </c>
      <c r="H477" t="s">
        <v>349</v>
      </c>
    </row>
    <row r="478" spans="1:8">
      <c r="A478">
        <v>476</v>
      </c>
      <c r="B478" t="s">
        <v>1213</v>
      </c>
      <c r="C478" t="s">
        <v>1214</v>
      </c>
      <c r="D478" t="s">
        <v>1192</v>
      </c>
      <c r="E478" t="s">
        <v>1215</v>
      </c>
      <c r="F478">
        <v>72.5</v>
      </c>
      <c r="G478">
        <v>0</v>
      </c>
      <c r="H478" t="s">
        <v>344</v>
      </c>
    </row>
    <row r="479" spans="1:8">
      <c r="A479">
        <v>477</v>
      </c>
      <c r="B479" t="s">
        <v>1216</v>
      </c>
      <c r="C479" t="s">
        <v>1217</v>
      </c>
      <c r="D479" t="s">
        <v>1192</v>
      </c>
      <c r="E479" t="s">
        <v>1218</v>
      </c>
      <c r="F479">
        <v>0</v>
      </c>
      <c r="G479">
        <v>0</v>
      </c>
      <c r="H479" t="s">
        <v>344</v>
      </c>
    </row>
    <row r="480" spans="1:8">
      <c r="A480">
        <v>478</v>
      </c>
      <c r="B480" t="s">
        <v>1219</v>
      </c>
      <c r="C480" t="s">
        <v>1220</v>
      </c>
      <c r="D480" t="s">
        <v>1192</v>
      </c>
      <c r="E480" t="s">
        <v>1193</v>
      </c>
      <c r="F480">
        <v>0</v>
      </c>
      <c r="G480">
        <v>0</v>
      </c>
      <c r="H480" t="s">
        <v>349</v>
      </c>
    </row>
    <row r="481" spans="1:8">
      <c r="A481">
        <v>479</v>
      </c>
      <c r="B481" t="s">
        <v>1221</v>
      </c>
      <c r="C481" t="s">
        <v>1222</v>
      </c>
      <c r="D481" t="s">
        <v>1192</v>
      </c>
      <c r="E481" t="s">
        <v>1223</v>
      </c>
      <c r="F481">
        <v>77.5</v>
      </c>
      <c r="G481">
        <v>0</v>
      </c>
      <c r="H481" t="s">
        <v>344</v>
      </c>
    </row>
    <row r="482" spans="1:8">
      <c r="A482">
        <v>480</v>
      </c>
      <c r="B482" t="s">
        <v>1224</v>
      </c>
      <c r="C482" t="s">
        <v>1225</v>
      </c>
      <c r="D482" t="s">
        <v>1192</v>
      </c>
      <c r="E482" t="s">
        <v>1193</v>
      </c>
      <c r="F482">
        <v>0</v>
      </c>
      <c r="G482">
        <v>0</v>
      </c>
      <c r="H482" t="s">
        <v>344</v>
      </c>
    </row>
    <row r="483" spans="1:8">
      <c r="A483">
        <v>481</v>
      </c>
      <c r="B483" t="s">
        <v>1226</v>
      </c>
      <c r="C483" t="s">
        <v>1227</v>
      </c>
      <c r="D483" t="s">
        <v>1192</v>
      </c>
      <c r="E483" t="s">
        <v>1218</v>
      </c>
      <c r="F483">
        <v>0</v>
      </c>
      <c r="G483">
        <v>0</v>
      </c>
      <c r="H483" t="s">
        <v>344</v>
      </c>
    </row>
    <row r="484" spans="1:8">
      <c r="A484">
        <v>482</v>
      </c>
      <c r="B484" t="s">
        <v>1228</v>
      </c>
      <c r="C484" t="s">
        <v>1229</v>
      </c>
      <c r="D484" t="s">
        <v>1127</v>
      </c>
      <c r="E484" t="s">
        <v>1208</v>
      </c>
      <c r="F484">
        <v>79</v>
      </c>
      <c r="G484">
        <v>0</v>
      </c>
      <c r="H484" t="s">
        <v>344</v>
      </c>
    </row>
    <row r="485" spans="1:8">
      <c r="A485">
        <v>483</v>
      </c>
      <c r="B485" t="s">
        <v>1230</v>
      </c>
      <c r="C485" t="s">
        <v>1231</v>
      </c>
      <c r="D485" t="s">
        <v>1127</v>
      </c>
      <c r="E485" t="s">
        <v>1208</v>
      </c>
      <c r="F485">
        <v>79</v>
      </c>
      <c r="G485">
        <v>0</v>
      </c>
      <c r="H485" t="s">
        <v>344</v>
      </c>
    </row>
    <row r="486" spans="1:8">
      <c r="A486">
        <v>484</v>
      </c>
      <c r="B486" t="s">
        <v>1232</v>
      </c>
      <c r="C486" t="s">
        <v>1233</v>
      </c>
      <c r="D486" t="s">
        <v>1127</v>
      </c>
      <c r="E486" t="s">
        <v>1208</v>
      </c>
      <c r="F486">
        <v>79</v>
      </c>
      <c r="G486">
        <v>0</v>
      </c>
      <c r="H486" t="s">
        <v>344</v>
      </c>
    </row>
    <row r="487" spans="1:8">
      <c r="A487">
        <v>485</v>
      </c>
      <c r="B487" t="s">
        <v>1234</v>
      </c>
      <c r="C487" t="s">
        <v>1235</v>
      </c>
      <c r="D487" t="s">
        <v>1127</v>
      </c>
      <c r="E487" t="s">
        <v>1208</v>
      </c>
      <c r="F487">
        <v>79</v>
      </c>
      <c r="G487">
        <v>0</v>
      </c>
      <c r="H487" t="s">
        <v>344</v>
      </c>
    </row>
    <row r="488" spans="1:8">
      <c r="A488">
        <v>486</v>
      </c>
      <c r="B488" t="s">
        <v>1236</v>
      </c>
      <c r="C488" t="s">
        <v>1237</v>
      </c>
      <c r="D488" t="s">
        <v>1192</v>
      </c>
      <c r="E488" t="s">
        <v>1193</v>
      </c>
      <c r="F488">
        <v>0</v>
      </c>
      <c r="G488">
        <v>0</v>
      </c>
      <c r="H488" t="s">
        <v>349</v>
      </c>
    </row>
    <row r="489" spans="1:8">
      <c r="A489">
        <v>487</v>
      </c>
      <c r="B489" t="s">
        <v>1238</v>
      </c>
      <c r="C489" t="s">
        <v>1239</v>
      </c>
      <c r="D489" t="s">
        <v>1081</v>
      </c>
      <c r="E489" t="s">
        <v>1193</v>
      </c>
      <c r="F489">
        <v>39</v>
      </c>
      <c r="G489">
        <v>0</v>
      </c>
      <c r="H489" t="s">
        <v>344</v>
      </c>
    </row>
    <row r="490" spans="1:8">
      <c r="A490">
        <v>488</v>
      </c>
      <c r="B490" t="s">
        <v>1240</v>
      </c>
      <c r="C490" t="s">
        <v>1241</v>
      </c>
      <c r="D490" t="s">
        <v>1081</v>
      </c>
      <c r="E490" t="s">
        <v>1193</v>
      </c>
      <c r="F490">
        <v>55.5</v>
      </c>
      <c r="G490">
        <v>0</v>
      </c>
      <c r="H490" t="s">
        <v>344</v>
      </c>
    </row>
    <row r="491" spans="1:8">
      <c r="A491">
        <v>489</v>
      </c>
      <c r="B491" t="s">
        <v>1242</v>
      </c>
      <c r="C491" t="s">
        <v>1243</v>
      </c>
      <c r="D491" t="s">
        <v>1244</v>
      </c>
      <c r="E491" t="s">
        <v>1245</v>
      </c>
      <c r="F491">
        <v>30</v>
      </c>
      <c r="G491">
        <v>35</v>
      </c>
      <c r="H491" t="s">
        <v>344</v>
      </c>
    </row>
    <row r="492" spans="1:8">
      <c r="A492">
        <v>490</v>
      </c>
      <c r="B492" t="s">
        <v>1246</v>
      </c>
      <c r="C492" t="s">
        <v>1247</v>
      </c>
      <c r="D492" t="s">
        <v>1081</v>
      </c>
      <c r="E492" t="s">
        <v>1135</v>
      </c>
      <c r="F492">
        <v>0</v>
      </c>
      <c r="G492">
        <v>0</v>
      </c>
      <c r="H492" t="s">
        <v>344</v>
      </c>
    </row>
    <row r="493" spans="1:8">
      <c r="A493">
        <v>491</v>
      </c>
      <c r="B493" t="s">
        <v>1248</v>
      </c>
      <c r="C493" t="s">
        <v>1249</v>
      </c>
      <c r="D493" t="s">
        <v>1244</v>
      </c>
      <c r="E493" t="s">
        <v>1173</v>
      </c>
      <c r="F493">
        <v>0</v>
      </c>
      <c r="G493">
        <v>0</v>
      </c>
      <c r="H493" t="s">
        <v>349</v>
      </c>
    </row>
    <row r="494" spans="1:8">
      <c r="A494">
        <v>492</v>
      </c>
      <c r="B494" t="s">
        <v>1250</v>
      </c>
      <c r="C494" t="s">
        <v>1251</v>
      </c>
      <c r="D494" t="s">
        <v>1081</v>
      </c>
      <c r="E494" t="s">
        <v>1092</v>
      </c>
      <c r="F494">
        <v>60</v>
      </c>
      <c r="G494">
        <v>0</v>
      </c>
      <c r="H494" t="s">
        <v>344</v>
      </c>
    </row>
    <row r="495" spans="1:8">
      <c r="A495">
        <v>493</v>
      </c>
      <c r="B495" t="s">
        <v>1252</v>
      </c>
      <c r="C495" t="s">
        <v>1253</v>
      </c>
      <c r="D495" t="s">
        <v>1254</v>
      </c>
      <c r="E495" t="s">
        <v>1193</v>
      </c>
      <c r="F495">
        <v>0</v>
      </c>
      <c r="G495">
        <v>0</v>
      </c>
      <c r="H495" t="s">
        <v>344</v>
      </c>
    </row>
    <row r="496" spans="1:8">
      <c r="A496">
        <v>494</v>
      </c>
      <c r="B496" t="s">
        <v>1255</v>
      </c>
      <c r="C496" t="s">
        <v>1256</v>
      </c>
      <c r="D496" t="s">
        <v>1257</v>
      </c>
      <c r="E496" t="s">
        <v>1193</v>
      </c>
      <c r="F496">
        <v>0</v>
      </c>
      <c r="G496">
        <v>0</v>
      </c>
      <c r="H496" t="s">
        <v>349</v>
      </c>
    </row>
    <row r="497" spans="1:8">
      <c r="A497">
        <v>495</v>
      </c>
      <c r="B497" t="s">
        <v>1258</v>
      </c>
      <c r="C497" t="s">
        <v>1259</v>
      </c>
      <c r="D497" t="s">
        <v>1192</v>
      </c>
      <c r="E497" t="s">
        <v>1173</v>
      </c>
      <c r="F497">
        <v>0</v>
      </c>
      <c r="G497">
        <v>0</v>
      </c>
      <c r="H497" t="s">
        <v>349</v>
      </c>
    </row>
    <row r="498" spans="1:8">
      <c r="A498">
        <v>496</v>
      </c>
      <c r="B498" t="s">
        <v>1260</v>
      </c>
      <c r="C498" t="s">
        <v>1261</v>
      </c>
      <c r="D498" t="s">
        <v>1262</v>
      </c>
      <c r="E498" t="s">
        <v>718</v>
      </c>
      <c r="F498">
        <v>0</v>
      </c>
      <c r="G498">
        <v>0</v>
      </c>
      <c r="H498" t="s">
        <v>349</v>
      </c>
    </row>
    <row r="499" spans="1:8">
      <c r="A499">
        <v>497</v>
      </c>
      <c r="B499" t="s">
        <v>1263</v>
      </c>
      <c r="C499" t="s">
        <v>1264</v>
      </c>
      <c r="D499" t="s">
        <v>1262</v>
      </c>
      <c r="E499" t="s">
        <v>1265</v>
      </c>
      <c r="F499">
        <v>0</v>
      </c>
      <c r="G499">
        <v>0</v>
      </c>
      <c r="H499" t="s">
        <v>349</v>
      </c>
    </row>
    <row r="500" spans="1:8">
      <c r="A500">
        <v>498</v>
      </c>
      <c r="B500" t="s">
        <v>1266</v>
      </c>
      <c r="C500" t="s">
        <v>1267</v>
      </c>
      <c r="D500" t="s">
        <v>1262</v>
      </c>
      <c r="E500" t="s">
        <v>1268</v>
      </c>
      <c r="F500">
        <v>0</v>
      </c>
      <c r="G500">
        <v>0</v>
      </c>
      <c r="H500" t="s">
        <v>344</v>
      </c>
    </row>
    <row r="501" spans="1:8">
      <c r="A501">
        <v>499</v>
      </c>
      <c r="B501" t="s">
        <v>1269</v>
      </c>
      <c r="C501" t="s">
        <v>1270</v>
      </c>
      <c r="D501" t="s">
        <v>1262</v>
      </c>
      <c r="E501" t="s">
        <v>1271</v>
      </c>
      <c r="F501">
        <v>0</v>
      </c>
      <c r="G501">
        <v>0</v>
      </c>
      <c r="H501" t="s">
        <v>349</v>
      </c>
    </row>
    <row r="502" spans="1:8">
      <c r="A502">
        <v>500</v>
      </c>
      <c r="B502" t="s">
        <v>1272</v>
      </c>
      <c r="C502" t="s">
        <v>1273</v>
      </c>
      <c r="D502" t="s">
        <v>1262</v>
      </c>
      <c r="E502" t="s">
        <v>1265</v>
      </c>
      <c r="F502">
        <v>0</v>
      </c>
      <c r="G502">
        <v>0</v>
      </c>
      <c r="H502" t="s">
        <v>349</v>
      </c>
    </row>
    <row r="503" spans="1:8">
      <c r="A503">
        <v>501</v>
      </c>
      <c r="B503" t="s">
        <v>1274</v>
      </c>
      <c r="C503" t="s">
        <v>1275</v>
      </c>
      <c r="D503" t="s">
        <v>1262</v>
      </c>
      <c r="E503" t="s">
        <v>1276</v>
      </c>
      <c r="F503">
        <v>45</v>
      </c>
      <c r="G503">
        <v>0</v>
      </c>
      <c r="H503" t="s">
        <v>344</v>
      </c>
    </row>
    <row r="504" spans="1:8">
      <c r="A504">
        <v>502</v>
      </c>
      <c r="B504" t="s">
        <v>1277</v>
      </c>
      <c r="C504" t="s">
        <v>1278</v>
      </c>
      <c r="D504" t="s">
        <v>1262</v>
      </c>
      <c r="E504" t="s">
        <v>1265</v>
      </c>
      <c r="F504">
        <v>0</v>
      </c>
      <c r="G504">
        <v>0</v>
      </c>
      <c r="H504" t="s">
        <v>349</v>
      </c>
    </row>
    <row r="505" spans="1:8">
      <c r="A505">
        <v>503</v>
      </c>
      <c r="B505" t="s">
        <v>1279</v>
      </c>
      <c r="C505" t="s">
        <v>1280</v>
      </c>
      <c r="D505" t="s">
        <v>1262</v>
      </c>
      <c r="E505" t="s">
        <v>1281</v>
      </c>
      <c r="F505">
        <v>35</v>
      </c>
      <c r="G505">
        <v>32.5</v>
      </c>
      <c r="H505" t="s">
        <v>344</v>
      </c>
    </row>
    <row r="506" spans="1:8">
      <c r="A506">
        <v>504</v>
      </c>
      <c r="B506" t="s">
        <v>1282</v>
      </c>
      <c r="C506" t="s">
        <v>1283</v>
      </c>
      <c r="D506" t="s">
        <v>1262</v>
      </c>
      <c r="E506" t="s">
        <v>1170</v>
      </c>
      <c r="F506">
        <v>26</v>
      </c>
      <c r="G506">
        <v>26</v>
      </c>
      <c r="H506" t="s">
        <v>349</v>
      </c>
    </row>
    <row r="507" spans="1:8">
      <c r="A507">
        <v>505</v>
      </c>
      <c r="B507" t="s">
        <v>1284</v>
      </c>
      <c r="C507" t="s">
        <v>1285</v>
      </c>
      <c r="D507" t="s">
        <v>1262</v>
      </c>
      <c r="E507" t="s">
        <v>1281</v>
      </c>
      <c r="F507">
        <v>35</v>
      </c>
      <c r="G507">
        <v>29</v>
      </c>
      <c r="H507" t="s">
        <v>344</v>
      </c>
    </row>
    <row r="508" spans="1:8">
      <c r="A508">
        <v>506</v>
      </c>
      <c r="B508" t="s">
        <v>1286</v>
      </c>
      <c r="C508" t="s">
        <v>1287</v>
      </c>
      <c r="D508" t="s">
        <v>1262</v>
      </c>
      <c r="E508" t="s">
        <v>718</v>
      </c>
      <c r="F508">
        <v>35</v>
      </c>
      <c r="G508">
        <v>0</v>
      </c>
      <c r="H508" t="s">
        <v>344</v>
      </c>
    </row>
    <row r="509" spans="1:8">
      <c r="A509">
        <v>507</v>
      </c>
      <c r="B509" t="s">
        <v>1288</v>
      </c>
      <c r="C509" t="s">
        <v>1289</v>
      </c>
      <c r="D509" t="s">
        <v>1262</v>
      </c>
      <c r="E509" t="s">
        <v>1268</v>
      </c>
      <c r="F509">
        <v>0</v>
      </c>
      <c r="G509">
        <v>0</v>
      </c>
      <c r="H509" t="s">
        <v>344</v>
      </c>
    </row>
    <row r="510" spans="1:8">
      <c r="A510">
        <v>508</v>
      </c>
      <c r="B510" t="s">
        <v>1290</v>
      </c>
      <c r="C510" t="s">
        <v>1291</v>
      </c>
      <c r="D510" t="s">
        <v>1262</v>
      </c>
      <c r="E510" t="s">
        <v>1281</v>
      </c>
      <c r="F510">
        <v>35</v>
      </c>
      <c r="G510">
        <v>0</v>
      </c>
      <c r="H510" t="s">
        <v>344</v>
      </c>
    </row>
    <row r="511" spans="1:8">
      <c r="A511">
        <v>509</v>
      </c>
      <c r="B511" t="s">
        <v>1292</v>
      </c>
      <c r="C511" t="s">
        <v>1293</v>
      </c>
      <c r="D511" t="s">
        <v>1262</v>
      </c>
      <c r="E511" t="s">
        <v>1281</v>
      </c>
      <c r="F511">
        <v>35</v>
      </c>
      <c r="G511">
        <v>29</v>
      </c>
      <c r="H511" t="s">
        <v>344</v>
      </c>
    </row>
    <row r="512" spans="1:8">
      <c r="A512">
        <v>510</v>
      </c>
      <c r="B512" t="s">
        <v>1294</v>
      </c>
      <c r="C512" t="s">
        <v>1295</v>
      </c>
      <c r="D512" t="s">
        <v>1262</v>
      </c>
      <c r="E512" t="s">
        <v>1281</v>
      </c>
      <c r="F512">
        <v>35</v>
      </c>
      <c r="G512">
        <v>29</v>
      </c>
      <c r="H512" t="s">
        <v>344</v>
      </c>
    </row>
    <row r="513" spans="1:8">
      <c r="A513">
        <v>511</v>
      </c>
      <c r="B513" t="s">
        <v>1296</v>
      </c>
      <c r="C513" t="s">
        <v>1297</v>
      </c>
      <c r="D513" t="s">
        <v>1262</v>
      </c>
      <c r="E513" t="s">
        <v>1276</v>
      </c>
      <c r="F513">
        <v>35</v>
      </c>
      <c r="G513">
        <v>0</v>
      </c>
      <c r="H513" t="s">
        <v>344</v>
      </c>
    </row>
    <row r="514" spans="1:8">
      <c r="A514">
        <v>512</v>
      </c>
      <c r="B514" t="s">
        <v>1298</v>
      </c>
      <c r="C514" t="s">
        <v>1299</v>
      </c>
      <c r="D514" t="s">
        <v>1262</v>
      </c>
      <c r="E514" t="s">
        <v>1265</v>
      </c>
      <c r="F514">
        <v>0</v>
      </c>
      <c r="G514">
        <v>0</v>
      </c>
      <c r="H514" t="s">
        <v>349</v>
      </c>
    </row>
    <row r="515" spans="1:8">
      <c r="A515">
        <v>513</v>
      </c>
      <c r="B515" t="s">
        <v>1300</v>
      </c>
      <c r="C515" t="s">
        <v>1301</v>
      </c>
      <c r="D515" t="s">
        <v>1262</v>
      </c>
      <c r="E515" t="s">
        <v>1281</v>
      </c>
      <c r="F515">
        <v>35</v>
      </c>
      <c r="G515">
        <v>29</v>
      </c>
      <c r="H515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Harga Jual BCL ALAS KAKI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Bro Roby</cp:lastModifiedBy>
  <cp:lastPrinted>2018-10-24T03:07:14Z</cp:lastPrinted>
  <dcterms:created xsi:type="dcterms:W3CDTF">2017-10-26T06:50:29Z</dcterms:created>
  <dcterms:modified xsi:type="dcterms:W3CDTF">2018-11-01T11:03:51Z</dcterms:modified>
</cp:coreProperties>
</file>