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KT\8. Tugas Mendad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C48" i="1"/>
  <c r="G48" i="1" s="1"/>
  <c r="D49" i="1"/>
  <c r="G46" i="1"/>
  <c r="F46" i="1"/>
  <c r="E46" i="1"/>
  <c r="G30" i="1" l="1"/>
  <c r="G31" i="1"/>
  <c r="G32" i="1"/>
  <c r="G33" i="1"/>
  <c r="G29" i="1"/>
  <c r="D44" i="1"/>
  <c r="D45" i="1"/>
  <c r="D46" i="1"/>
  <c r="F30" i="1"/>
  <c r="F31" i="1"/>
  <c r="F32" i="1"/>
  <c r="F33" i="1"/>
  <c r="E30" i="1"/>
  <c r="E31" i="1"/>
  <c r="E32" i="1"/>
  <c r="E33" i="1"/>
  <c r="E29" i="1"/>
  <c r="E34" i="1" l="1"/>
  <c r="G34" i="1"/>
  <c r="F29" i="1"/>
  <c r="F34" i="1" s="1"/>
  <c r="G15" i="1"/>
  <c r="F15" i="1"/>
  <c r="E15" i="1"/>
  <c r="G14" i="1"/>
  <c r="G16" i="1" s="1"/>
  <c r="F14" i="1"/>
  <c r="E14" i="1"/>
  <c r="E16" i="1" s="1"/>
  <c r="C12" i="1"/>
  <c r="C21" i="1" s="1"/>
  <c r="D12" i="1"/>
  <c r="G9" i="1"/>
  <c r="G12" i="1" s="1"/>
  <c r="G18" i="1" s="1"/>
  <c r="G19" i="1" s="1"/>
  <c r="F9" i="1"/>
  <c r="F12" i="1" s="1"/>
  <c r="E10" i="1"/>
  <c r="E9" i="1"/>
  <c r="E12" i="1" s="1"/>
  <c r="E18" i="1" s="1"/>
  <c r="E36" i="1" l="1"/>
  <c r="F16" i="1"/>
  <c r="F18" i="1" s="1"/>
  <c r="G36" i="1"/>
  <c r="E19" i="1"/>
  <c r="D34" i="1"/>
  <c r="C34" i="1"/>
  <c r="F19" i="1" l="1"/>
  <c r="E21" i="1"/>
  <c r="G21" i="1" s="1"/>
  <c r="G22" i="1" s="1"/>
  <c r="F36" i="1"/>
</calcChain>
</file>

<file path=xl/sharedStrings.xml><?xml version="1.0" encoding="utf-8"?>
<sst xmlns="http://schemas.openxmlformats.org/spreadsheetml/2006/main" count="45" uniqueCount="29">
  <si>
    <t>Pembelian</t>
  </si>
  <si>
    <t>Qty</t>
  </si>
  <si>
    <t>Nominal</t>
  </si>
  <si>
    <t>Periode</t>
  </si>
  <si>
    <t>Kebutuhan Kresek (Uk.)</t>
  </si>
  <si>
    <t>Supply Kresek (Uk.)</t>
  </si>
  <si>
    <t>Total</t>
  </si>
  <si>
    <t>50 (1/6)</t>
  </si>
  <si>
    <t>HRD GA</t>
  </si>
  <si>
    <t>TOKO</t>
  </si>
  <si>
    <t>DATA KRESEK SEKARANG</t>
  </si>
  <si>
    <t>Kebutuhan yang sedang berjalan saat ini :</t>
  </si>
  <si>
    <t>Persentase</t>
  </si>
  <si>
    <t>TOTAL STOCK</t>
  </si>
  <si>
    <t>SISA</t>
  </si>
  <si>
    <t>KRESESK</t>
  </si>
  <si>
    <t>(STOCK)</t>
  </si>
  <si>
    <t>40 (25%)</t>
  </si>
  <si>
    <t>30 (75%)</t>
  </si>
  <si>
    <t>SELISIH SISA :</t>
  </si>
  <si>
    <t xml:space="preserve">RUMUS REKOMENDASI JIKA DITERAPKAN </t>
  </si>
  <si>
    <t>-</t>
  </si>
  <si>
    <t>Sudah Hemat =</t>
  </si>
  <si>
    <t>Estimasi Pertumbuhan Sales &amp; Pengajuan Kresek untuk bulan Desember 2018</t>
  </si>
  <si>
    <t>Pertumbuhan</t>
  </si>
  <si>
    <t>Est Des 18</t>
  </si>
  <si>
    <t>Cukup</t>
  </si>
  <si>
    <t>ESTIMASI PENGAJUAN</t>
  </si>
  <si>
    <t>Estimasi Pertumbuhan Sales 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</si>
</sst>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7" fontId="3" fillId="0" borderId="1" xfId="0" applyNumberFormat="1" applyFont="1" applyBorder="1"/>
    <xf numFmtId="3" fontId="4" fillId="4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3" fillId="4" borderId="1" xfId="0" applyNumberFormat="1" applyFont="1" applyFill="1" applyBorder="1"/>
    <xf numFmtId="3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164" fontId="2" fillId="0" borderId="1" xfId="0" applyNumberFormat="1" applyFont="1" applyBorder="1"/>
    <xf numFmtId="4" fontId="2" fillId="0" borderId="1" xfId="0" applyNumberFormat="1" applyFont="1" applyBorder="1"/>
    <xf numFmtId="3" fontId="2" fillId="5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3" fontId="2" fillId="6" borderId="1" xfId="0" applyNumberFormat="1" applyFont="1" applyFill="1" applyBorder="1"/>
    <xf numFmtId="3" fontId="2" fillId="7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3" fontId="2" fillId="5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9" fontId="3" fillId="0" borderId="1" xfId="1" applyFont="1" applyBorder="1"/>
    <xf numFmtId="9" fontId="2" fillId="0" borderId="1" xfId="1" applyFont="1" applyBorder="1"/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0" xfId="0" applyNumberFormat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/>
    <xf numFmtId="3" fontId="7" fillId="4" borderId="1" xfId="0" applyNumberFormat="1" applyFont="1" applyFill="1" applyBorder="1" applyAlignment="1">
      <alignment horizontal="center"/>
    </xf>
    <xf numFmtId="9" fontId="7" fillId="0" borderId="1" xfId="1" applyFont="1" applyBorder="1"/>
    <xf numFmtId="3" fontId="3" fillId="4" borderId="5" xfId="0" applyNumberFormat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17" fontId="7" fillId="0" borderId="5" xfId="0" applyNumberFormat="1" applyFont="1" applyBorder="1" applyAlignment="1">
      <alignment horizontal="center"/>
    </xf>
    <xf numFmtId="17" fontId="7" fillId="0" borderId="7" xfId="0" applyNumberFormat="1" applyFont="1" applyBorder="1" applyAlignment="1">
      <alignment horizontal="center"/>
    </xf>
    <xf numFmtId="17" fontId="7" fillId="0" borderId="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68036</xdr:colOff>
      <xdr:row>3</xdr:row>
      <xdr:rowOff>14967</xdr:rowOff>
    </xdr:from>
    <xdr:to>
      <xdr:col>28</xdr:col>
      <xdr:colOff>260248</xdr:colOff>
      <xdr:row>20</xdr:row>
      <xdr:rowOff>86186</xdr:rowOff>
    </xdr:to>
    <xdr:pic>
      <xdr:nvPicPr>
        <xdr:cNvPr id="3" name="Picture 2" descr="Data Penjualan 6 Des 2012 1259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1536" y="287110"/>
          <a:ext cx="12275354" cy="3309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tabSelected="1" topLeftCell="A33" zoomScale="115" zoomScaleNormal="115" workbookViewId="0">
      <selection activeCell="F53" sqref="F53"/>
    </sheetView>
  </sheetViews>
  <sheetFormatPr defaultRowHeight="15" x14ac:dyDescent="0.25"/>
  <cols>
    <col min="1" max="1" width="2.28515625" customWidth="1"/>
    <col min="2" max="2" width="10.42578125" customWidth="1"/>
    <col min="3" max="3" width="12" customWidth="1"/>
    <col min="4" max="4" width="15.7109375" customWidth="1"/>
    <col min="5" max="5" width="11" customWidth="1"/>
    <col min="6" max="6" width="11.28515625" customWidth="1"/>
    <col min="7" max="7" width="11.7109375" customWidth="1"/>
    <col min="8" max="8" width="2.28515625" customWidth="1"/>
    <col min="9" max="10" width="11.28515625" customWidth="1"/>
    <col min="11" max="13" width="9.140625" customWidth="1"/>
    <col min="14" max="14" width="2.7109375" customWidth="1"/>
  </cols>
  <sheetData>
    <row r="1" spans="2:7" ht="9.75" customHeight="1" x14ac:dyDescent="0.25"/>
    <row r="2" spans="2:7" x14ac:dyDescent="0.25">
      <c r="B2" s="35" t="s">
        <v>10</v>
      </c>
      <c r="C2" s="35"/>
      <c r="D2" s="35"/>
      <c r="E2" s="35"/>
      <c r="F2" s="35"/>
      <c r="G2" s="35"/>
    </row>
    <row r="3" spans="2:7" ht="6.75" customHeight="1" x14ac:dyDescent="0.25"/>
    <row r="4" spans="2:7" ht="15" customHeight="1" x14ac:dyDescent="0.25">
      <c r="B4" s="2"/>
      <c r="C4" s="38" t="s">
        <v>0</v>
      </c>
      <c r="D4" s="38"/>
      <c r="E4" s="40" t="s">
        <v>5</v>
      </c>
      <c r="F4" s="40"/>
      <c r="G4" s="40"/>
    </row>
    <row r="5" spans="2:7" ht="15" customHeight="1" x14ac:dyDescent="0.25">
      <c r="B5" s="3" t="s">
        <v>3</v>
      </c>
      <c r="C5" s="4" t="s">
        <v>1</v>
      </c>
      <c r="D5" s="14" t="s">
        <v>2</v>
      </c>
      <c r="E5" s="7">
        <v>30</v>
      </c>
      <c r="F5" s="7">
        <v>40</v>
      </c>
      <c r="G5" s="7">
        <v>50</v>
      </c>
    </row>
    <row r="6" spans="2:7" ht="15" customHeight="1" x14ac:dyDescent="0.25">
      <c r="B6" s="8">
        <v>43282</v>
      </c>
      <c r="C6" s="4"/>
      <c r="D6" s="14"/>
      <c r="E6" s="18">
        <v>3000</v>
      </c>
      <c r="F6" s="18">
        <v>2000</v>
      </c>
      <c r="G6" s="18">
        <v>1000</v>
      </c>
    </row>
    <row r="7" spans="2:7" ht="15" customHeight="1" x14ac:dyDescent="0.25">
      <c r="B7" s="8">
        <v>43313</v>
      </c>
      <c r="C7" s="10">
        <v>973</v>
      </c>
      <c r="D7" s="11">
        <v>93560316</v>
      </c>
      <c r="E7" s="19">
        <v>0</v>
      </c>
      <c r="F7" s="19">
        <v>0</v>
      </c>
      <c r="G7" s="19">
        <v>0</v>
      </c>
    </row>
    <row r="8" spans="2:7" ht="15" customHeight="1" x14ac:dyDescent="0.25">
      <c r="B8" s="8">
        <v>43344</v>
      </c>
      <c r="C8" s="10">
        <v>2409</v>
      </c>
      <c r="D8" s="11">
        <v>231319282</v>
      </c>
      <c r="E8" s="19">
        <v>0</v>
      </c>
      <c r="F8" s="19">
        <v>0</v>
      </c>
      <c r="G8" s="19">
        <v>0</v>
      </c>
    </row>
    <row r="9" spans="2:7" ht="15" customHeight="1" x14ac:dyDescent="0.25">
      <c r="B9" s="8">
        <v>43374</v>
      </c>
      <c r="C9" s="10">
        <v>3780</v>
      </c>
      <c r="D9" s="11">
        <v>361228030</v>
      </c>
      <c r="E9" s="19">
        <f>300+300+2500</f>
        <v>3100</v>
      </c>
      <c r="F9" s="19">
        <f>50+1000</f>
        <v>1050</v>
      </c>
      <c r="G9" s="19">
        <f>500</f>
        <v>500</v>
      </c>
    </row>
    <row r="10" spans="2:7" ht="15" customHeight="1" x14ac:dyDescent="0.25">
      <c r="B10" s="8">
        <v>43405</v>
      </c>
      <c r="C10" s="10">
        <v>4153</v>
      </c>
      <c r="D10" s="11">
        <v>388147830</v>
      </c>
      <c r="E10" s="19">
        <f>300+3000</f>
        <v>3300</v>
      </c>
      <c r="F10" s="19">
        <v>0</v>
      </c>
      <c r="G10" s="19">
        <v>0</v>
      </c>
    </row>
    <row r="11" spans="2:7" ht="15" customHeight="1" x14ac:dyDescent="0.25">
      <c r="B11" s="8">
        <v>43435</v>
      </c>
      <c r="C11" s="10">
        <v>806</v>
      </c>
      <c r="D11" s="11">
        <v>62616236</v>
      </c>
      <c r="E11" s="19">
        <v>0</v>
      </c>
      <c r="F11" s="19">
        <v>0</v>
      </c>
      <c r="G11" s="19">
        <v>0</v>
      </c>
    </row>
    <row r="12" spans="2:7" ht="15" customHeight="1" x14ac:dyDescent="0.25">
      <c r="B12" s="1" t="s">
        <v>6</v>
      </c>
      <c r="C12" s="32">
        <f>SUM(C6:C11)</f>
        <v>12121</v>
      </c>
      <c r="D12" s="13">
        <f t="shared" ref="D12" si="0">SUM(D6:D11)</f>
        <v>1136871694</v>
      </c>
      <c r="E12" s="13">
        <f>SUM(E6:E11)</f>
        <v>9400</v>
      </c>
      <c r="F12" s="13">
        <f>SUM(F6:F11)</f>
        <v>3050</v>
      </c>
      <c r="G12" s="13">
        <f>SUM(G6:G11)</f>
        <v>1500</v>
      </c>
    </row>
    <row r="13" spans="2:7" ht="15" customHeight="1" x14ac:dyDescent="0.25">
      <c r="B13" s="20"/>
      <c r="C13" s="21"/>
      <c r="D13" s="21"/>
      <c r="E13" s="21"/>
      <c r="F13" s="21"/>
      <c r="G13" s="21"/>
    </row>
    <row r="14" spans="2:7" ht="15" customHeight="1" x14ac:dyDescent="0.25">
      <c r="B14" s="20"/>
      <c r="C14" s="24" t="s">
        <v>14</v>
      </c>
      <c r="D14" s="23" t="s">
        <v>8</v>
      </c>
      <c r="E14" s="22">
        <f>5*100</f>
        <v>500</v>
      </c>
      <c r="F14" s="22">
        <f>17*100</f>
        <v>1700</v>
      </c>
      <c r="G14" s="22">
        <f>4*100</f>
        <v>400</v>
      </c>
    </row>
    <row r="15" spans="2:7" ht="15" customHeight="1" x14ac:dyDescent="0.25">
      <c r="B15" s="20"/>
      <c r="C15" s="25" t="s">
        <v>15</v>
      </c>
      <c r="D15" s="23" t="s">
        <v>9</v>
      </c>
      <c r="E15" s="22">
        <f>(2*100)+10</f>
        <v>210</v>
      </c>
      <c r="F15" s="22">
        <f>(2*100)+81</f>
        <v>281</v>
      </c>
      <c r="G15" s="22">
        <f>(2*100)+13</f>
        <v>213</v>
      </c>
    </row>
    <row r="16" spans="2:7" ht="15" customHeight="1" x14ac:dyDescent="0.25">
      <c r="B16" s="20"/>
      <c r="C16" s="26" t="s">
        <v>16</v>
      </c>
      <c r="D16" s="13" t="s">
        <v>13</v>
      </c>
      <c r="E16" s="13">
        <f>SUM(E14:E15)</f>
        <v>710</v>
      </c>
      <c r="F16" s="13">
        <f>SUM(F14:F15)</f>
        <v>1981</v>
      </c>
      <c r="G16" s="13">
        <f>SUM(G14:G15)</f>
        <v>613</v>
      </c>
    </row>
    <row r="17" spans="2:11" ht="15" customHeight="1" x14ac:dyDescent="0.25">
      <c r="B17" s="20"/>
      <c r="C17" s="21"/>
      <c r="D17" s="21"/>
      <c r="E17" s="21"/>
      <c r="F17" s="21"/>
      <c r="G17" s="21"/>
    </row>
    <row r="18" spans="2:11" ht="15" customHeight="1" x14ac:dyDescent="0.25">
      <c r="B18" s="36" t="s">
        <v>11</v>
      </c>
      <c r="C18" s="36"/>
      <c r="D18" s="36"/>
      <c r="E18" s="33">
        <f>E12-E16</f>
        <v>8690</v>
      </c>
      <c r="F18" s="33">
        <f>F12-F16</f>
        <v>1069</v>
      </c>
      <c r="G18" s="30">
        <f>G12-G16</f>
        <v>887</v>
      </c>
    </row>
    <row r="19" spans="2:11" ht="15" customHeight="1" x14ac:dyDescent="0.25">
      <c r="B19" s="37" t="s">
        <v>12</v>
      </c>
      <c r="C19" s="37"/>
      <c r="D19" s="37"/>
      <c r="E19" s="28">
        <f>E18/C12</f>
        <v>0.71693754640706209</v>
      </c>
      <c r="F19" s="29">
        <f>F18/C12</f>
        <v>8.8194043395759425E-2</v>
      </c>
      <c r="G19" s="29">
        <f>G18/C12</f>
        <v>7.3178780628660997E-2</v>
      </c>
    </row>
    <row r="20" spans="2:11" ht="15" customHeight="1" x14ac:dyDescent="0.25">
      <c r="B20" s="20"/>
      <c r="C20" s="21"/>
      <c r="D20" s="21"/>
      <c r="E20" s="21"/>
      <c r="F20" s="21"/>
      <c r="G20" s="21"/>
    </row>
    <row r="21" spans="2:11" ht="15" customHeight="1" x14ac:dyDescent="0.25">
      <c r="B21" s="20"/>
      <c r="C21" s="32">
        <f>C12</f>
        <v>12121</v>
      </c>
      <c r="D21" s="31" t="s">
        <v>21</v>
      </c>
      <c r="E21" s="42">
        <f>E18+F18</f>
        <v>9759</v>
      </c>
      <c r="F21" s="42"/>
      <c r="G21" s="13">
        <f>C21-E21</f>
        <v>2362</v>
      </c>
    </row>
    <row r="22" spans="2:11" ht="15" customHeight="1" x14ac:dyDescent="0.25">
      <c r="B22" s="20"/>
      <c r="C22" s="43" t="s">
        <v>22</v>
      </c>
      <c r="D22" s="44"/>
      <c r="E22" s="44"/>
      <c r="F22" s="45"/>
      <c r="G22" s="13">
        <f>G21</f>
        <v>2362</v>
      </c>
    </row>
    <row r="23" spans="2:11" ht="15" customHeight="1" x14ac:dyDescent="0.25">
      <c r="B23" s="20"/>
      <c r="C23" s="21"/>
      <c r="D23" s="21"/>
      <c r="E23" s="21"/>
      <c r="F23" s="21"/>
      <c r="G23" s="21"/>
    </row>
    <row r="24" spans="2:11" ht="15" customHeight="1" x14ac:dyDescent="0.25">
      <c r="B24" s="41" t="s">
        <v>20</v>
      </c>
      <c r="C24" s="41"/>
      <c r="D24" s="41"/>
      <c r="E24" s="41"/>
      <c r="F24" s="41"/>
      <c r="G24" s="41"/>
    </row>
    <row r="25" spans="2:11" ht="8.25" customHeight="1" x14ac:dyDescent="0.25"/>
    <row r="26" spans="2:11" ht="15.75" x14ac:dyDescent="0.25">
      <c r="B26" s="2"/>
      <c r="C26" s="38" t="s">
        <v>0</v>
      </c>
      <c r="D26" s="38"/>
      <c r="E26" s="39" t="s">
        <v>4</v>
      </c>
      <c r="F26" s="39"/>
      <c r="G26" s="39"/>
    </row>
    <row r="27" spans="2:11" ht="15.75" x14ac:dyDescent="0.25">
      <c r="B27" s="3" t="s">
        <v>3</v>
      </c>
      <c r="C27" s="4" t="s">
        <v>1</v>
      </c>
      <c r="D27" s="5" t="s">
        <v>2</v>
      </c>
      <c r="E27" s="15" t="s">
        <v>18</v>
      </c>
      <c r="F27" s="15" t="s">
        <v>17</v>
      </c>
      <c r="G27" s="6" t="s">
        <v>7</v>
      </c>
    </row>
    <row r="28" spans="2:11" ht="15.75" x14ac:dyDescent="0.25">
      <c r="B28" s="8">
        <v>43282</v>
      </c>
      <c r="C28" s="4"/>
      <c r="D28" s="5"/>
      <c r="E28" s="9"/>
      <c r="F28" s="9"/>
      <c r="G28" s="9"/>
      <c r="K28" s="27"/>
    </row>
    <row r="29" spans="2:11" ht="15.75" x14ac:dyDescent="0.25">
      <c r="B29" s="8">
        <v>43313</v>
      </c>
      <c r="C29" s="10">
        <v>973</v>
      </c>
      <c r="D29" s="11">
        <v>93560316</v>
      </c>
      <c r="E29" s="12">
        <f>C29*75%</f>
        <v>729.75</v>
      </c>
      <c r="F29" s="12">
        <f>C29*25%</f>
        <v>243.25</v>
      </c>
      <c r="G29" s="12">
        <f>C29/6</f>
        <v>162.16666666666666</v>
      </c>
    </row>
    <row r="30" spans="2:11" ht="15.75" x14ac:dyDescent="0.25">
      <c r="B30" s="8">
        <v>43344</v>
      </c>
      <c r="C30" s="10">
        <v>2409</v>
      </c>
      <c r="D30" s="11">
        <v>231319282</v>
      </c>
      <c r="E30" s="12">
        <f t="shared" ref="E30:E33" si="1">C30*75%</f>
        <v>1806.75</v>
      </c>
      <c r="F30" s="12">
        <f t="shared" ref="F30:F33" si="2">C30*25%</f>
        <v>602.25</v>
      </c>
      <c r="G30" s="12">
        <f t="shared" ref="G30:G33" si="3">C30/6</f>
        <v>401.5</v>
      </c>
    </row>
    <row r="31" spans="2:11" ht="15.75" x14ac:dyDescent="0.25">
      <c r="B31" s="8">
        <v>43374</v>
      </c>
      <c r="C31" s="10">
        <v>3780</v>
      </c>
      <c r="D31" s="11">
        <v>361228030</v>
      </c>
      <c r="E31" s="12">
        <f t="shared" si="1"/>
        <v>2835</v>
      </c>
      <c r="F31" s="12">
        <f t="shared" si="2"/>
        <v>945</v>
      </c>
      <c r="G31" s="12">
        <f t="shared" si="3"/>
        <v>630</v>
      </c>
    </row>
    <row r="32" spans="2:11" ht="15.75" x14ac:dyDescent="0.25">
      <c r="B32" s="8">
        <v>43405</v>
      </c>
      <c r="C32" s="10">
        <v>4153</v>
      </c>
      <c r="D32" s="11">
        <v>388147830</v>
      </c>
      <c r="E32" s="12">
        <f t="shared" si="1"/>
        <v>3114.75</v>
      </c>
      <c r="F32" s="12">
        <f t="shared" si="2"/>
        <v>1038.25</v>
      </c>
      <c r="G32" s="12">
        <f t="shared" si="3"/>
        <v>692.16666666666663</v>
      </c>
    </row>
    <row r="33" spans="2:7" ht="15.75" x14ac:dyDescent="0.25">
      <c r="B33" s="8">
        <v>43435</v>
      </c>
      <c r="C33" s="10">
        <v>806</v>
      </c>
      <c r="D33" s="11">
        <v>77543702</v>
      </c>
      <c r="E33" s="12">
        <f t="shared" si="1"/>
        <v>604.5</v>
      </c>
      <c r="F33" s="12">
        <f t="shared" si="2"/>
        <v>201.5</v>
      </c>
      <c r="G33" s="12">
        <f t="shared" si="3"/>
        <v>134.33333333333334</v>
      </c>
    </row>
    <row r="34" spans="2:7" x14ac:dyDescent="0.25">
      <c r="B34" s="1" t="s">
        <v>6</v>
      </c>
      <c r="C34" s="13">
        <f t="shared" ref="C34:D34" si="4">SUM(C28:C33)</f>
        <v>12121</v>
      </c>
      <c r="D34" s="13">
        <f t="shared" si="4"/>
        <v>1151799160</v>
      </c>
      <c r="E34" s="13">
        <f>SUM(E28:E33)</f>
        <v>9090.75</v>
      </c>
      <c r="F34" s="13">
        <f>SUM(F28:F33)</f>
        <v>3030.25</v>
      </c>
      <c r="G34" s="13">
        <f>SUM(G28:G33)</f>
        <v>2020.1666666666663</v>
      </c>
    </row>
    <row r="35" spans="2:7" ht="8.25" customHeight="1" x14ac:dyDescent="0.25"/>
    <row r="36" spans="2:7" x14ac:dyDescent="0.25">
      <c r="B36" s="34" t="s">
        <v>19</v>
      </c>
      <c r="C36" s="34"/>
      <c r="D36" s="34"/>
      <c r="E36" s="13">
        <f>E34-E18</f>
        <v>400.75</v>
      </c>
      <c r="F36" s="13">
        <f>F34-F18</f>
        <v>1961.25</v>
      </c>
      <c r="G36" s="13">
        <f>G34-G18</f>
        <v>1133.1666666666663</v>
      </c>
    </row>
    <row r="37" spans="2:7" x14ac:dyDescent="0.25">
      <c r="B37" s="46"/>
      <c r="C37" s="46"/>
      <c r="D37" s="46"/>
      <c r="E37" s="21"/>
      <c r="F37" s="21"/>
      <c r="G37" s="21"/>
    </row>
    <row r="38" spans="2:7" x14ac:dyDescent="0.25">
      <c r="B38" s="41" t="s">
        <v>23</v>
      </c>
      <c r="C38" s="41"/>
      <c r="D38" s="41"/>
      <c r="E38" s="41"/>
      <c r="F38" s="41"/>
      <c r="G38" s="41"/>
    </row>
    <row r="39" spans="2:7" ht="9.75" customHeight="1" x14ac:dyDescent="0.25"/>
    <row r="40" spans="2:7" ht="15.75" x14ac:dyDescent="0.25">
      <c r="B40" s="2"/>
      <c r="C40" s="52" t="s">
        <v>0</v>
      </c>
      <c r="D40" s="53"/>
      <c r="E40" s="49" t="s">
        <v>4</v>
      </c>
      <c r="F40" s="50"/>
      <c r="G40" s="51"/>
    </row>
    <row r="41" spans="2:7" ht="15.75" x14ac:dyDescent="0.25">
      <c r="B41" s="3" t="s">
        <v>3</v>
      </c>
      <c r="C41" s="4" t="s">
        <v>1</v>
      </c>
      <c r="D41" s="16" t="s">
        <v>24</v>
      </c>
      <c r="E41" s="17" t="s">
        <v>18</v>
      </c>
      <c r="F41" s="17" t="s">
        <v>17</v>
      </c>
      <c r="G41" s="17" t="s">
        <v>7</v>
      </c>
    </row>
    <row r="42" spans="2:7" ht="15.75" x14ac:dyDescent="0.25">
      <c r="B42" s="8">
        <v>43282</v>
      </c>
      <c r="C42" s="4"/>
      <c r="D42" s="16"/>
      <c r="E42" s="55" t="s">
        <v>14</v>
      </c>
      <c r="F42" s="55" t="s">
        <v>14</v>
      </c>
      <c r="G42" s="55" t="s">
        <v>14</v>
      </c>
    </row>
    <row r="43" spans="2:7" ht="15.75" x14ac:dyDescent="0.25">
      <c r="B43" s="8">
        <v>43313</v>
      </c>
      <c r="C43" s="10">
        <v>973</v>
      </c>
      <c r="D43" s="11"/>
      <c r="E43" s="56"/>
      <c r="F43" s="56"/>
      <c r="G43" s="56"/>
    </row>
    <row r="44" spans="2:7" ht="15.75" x14ac:dyDescent="0.25">
      <c r="B44" s="8">
        <v>43344</v>
      </c>
      <c r="C44" s="10">
        <v>2409</v>
      </c>
      <c r="D44" s="47">
        <f>(C44-C43)/C43</f>
        <v>1.4758478931140802</v>
      </c>
      <c r="E44" s="56"/>
      <c r="F44" s="56"/>
      <c r="G44" s="56"/>
    </row>
    <row r="45" spans="2:7" ht="15.75" x14ac:dyDescent="0.25">
      <c r="B45" s="8">
        <v>43374</v>
      </c>
      <c r="C45" s="10">
        <v>3780</v>
      </c>
      <c r="D45" s="60">
        <f>(C45-C44)/C44</f>
        <v>0.56911581569115821</v>
      </c>
      <c r="E45" s="57"/>
      <c r="F45" s="57"/>
      <c r="G45" s="57"/>
    </row>
    <row r="46" spans="2:7" ht="15.75" x14ac:dyDescent="0.25">
      <c r="B46" s="8">
        <v>43405</v>
      </c>
      <c r="C46" s="10">
        <v>4153</v>
      </c>
      <c r="D46" s="60">
        <f>(C46-C45)/C45</f>
        <v>9.8677248677248683E-2</v>
      </c>
      <c r="E46" s="12">
        <f>E16</f>
        <v>710</v>
      </c>
      <c r="F46" s="12">
        <f>F16</f>
        <v>1981</v>
      </c>
      <c r="G46" s="12">
        <f>G16</f>
        <v>613</v>
      </c>
    </row>
    <row r="47" spans="2:7" ht="15.75" x14ac:dyDescent="0.25">
      <c r="B47" s="64" t="s">
        <v>28</v>
      </c>
      <c r="C47" s="65"/>
      <c r="D47" s="66"/>
      <c r="E47" s="61" t="s">
        <v>27</v>
      </c>
      <c r="F47" s="62"/>
      <c r="G47" s="63"/>
    </row>
    <row r="48" spans="2:7" ht="15.75" x14ac:dyDescent="0.25">
      <c r="B48" s="8" t="s">
        <v>25</v>
      </c>
      <c r="C48" s="10">
        <f>(C46*33%)+C46</f>
        <v>5523.49</v>
      </c>
      <c r="D48" s="47">
        <v>0.33</v>
      </c>
      <c r="E48" s="58">
        <f>((C48*75%)-E46)-C11</f>
        <v>2626.6175000000003</v>
      </c>
      <c r="F48" s="59" t="s">
        <v>26</v>
      </c>
      <c r="G48" s="58">
        <f>(C48/6)-G46</f>
        <v>307.58166666666659</v>
      </c>
    </row>
    <row r="49" spans="2:4" x14ac:dyDescent="0.25">
      <c r="B49" s="1" t="s">
        <v>6</v>
      </c>
      <c r="C49" s="13"/>
      <c r="D49" s="48">
        <f>AVERAGE(D45:D46)</f>
        <v>0.33389653218420345</v>
      </c>
    </row>
    <row r="50" spans="2:4" ht="10.5" customHeight="1" x14ac:dyDescent="0.25"/>
    <row r="52" spans="2:4" ht="12" customHeight="1" x14ac:dyDescent="0.25"/>
    <row r="53" spans="2:4" ht="9.75" customHeight="1" x14ac:dyDescent="0.25"/>
    <row r="54" spans="2:4" x14ac:dyDescent="0.25">
      <c r="D54" s="54"/>
    </row>
  </sheetData>
  <mergeCells count="19">
    <mergeCell ref="E47:G47"/>
    <mergeCell ref="B47:D47"/>
    <mergeCell ref="C40:D40"/>
    <mergeCell ref="B38:G38"/>
    <mergeCell ref="E40:G40"/>
    <mergeCell ref="E42:E45"/>
    <mergeCell ref="F42:F45"/>
    <mergeCell ref="G42:G45"/>
    <mergeCell ref="B36:D36"/>
    <mergeCell ref="B2:G2"/>
    <mergeCell ref="B18:D18"/>
    <mergeCell ref="B19:D19"/>
    <mergeCell ref="C26:D26"/>
    <mergeCell ref="E26:G26"/>
    <mergeCell ref="E4:G4"/>
    <mergeCell ref="C4:D4"/>
    <mergeCell ref="B24:G24"/>
    <mergeCell ref="E21:F21"/>
    <mergeCell ref="C22:F22"/>
  </mergeCells>
  <pageMargins left="0.7" right="0.7" top="0.75" bottom="0.75" header="0.3" footer="0.3"/>
  <pageSetup orientation="portrait" horizontalDpi="240" verticalDpi="14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2018-12-05T03:15:44Z</dcterms:created>
  <dcterms:modified xsi:type="dcterms:W3CDTF">2018-12-06T10:46:19Z</dcterms:modified>
</cp:coreProperties>
</file>