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905" yWindow="-120" windowWidth="8325" windowHeight="8100" activeTab="1"/>
  </bookViews>
  <sheets>
    <sheet name="Rincian Pengambilan" sheetId="8" r:id="rId1"/>
    <sheet name="Jan 19" sheetId="9" r:id="rId2"/>
    <sheet name="Des 18" sheetId="5" r:id="rId3"/>
  </sheets>
  <calcPr calcId="145621"/>
</workbook>
</file>

<file path=xl/calcChain.xml><?xml version="1.0" encoding="utf-8"?>
<calcChain xmlns="http://schemas.openxmlformats.org/spreadsheetml/2006/main">
  <c r="C22" i="9" l="1"/>
  <c r="E22" i="9" s="1"/>
  <c r="F22" i="9" s="1"/>
  <c r="C23" i="9"/>
  <c r="C24" i="9"/>
  <c r="E23" i="9"/>
  <c r="F23" i="9" s="1"/>
  <c r="E24" i="9"/>
  <c r="F24" i="9" s="1"/>
  <c r="F15" i="9"/>
  <c r="E23" i="8"/>
  <c r="F37" i="5"/>
  <c r="C13" i="9"/>
  <c r="E13" i="9" s="1"/>
  <c r="D23" i="9"/>
  <c r="D22" i="9"/>
  <c r="C14" i="9"/>
  <c r="E14" i="9" s="1"/>
  <c r="F14" i="9" s="1"/>
  <c r="D14" i="9"/>
  <c r="D13" i="9"/>
  <c r="D5" i="9"/>
  <c r="D6" i="9"/>
  <c r="C7" i="9"/>
  <c r="C6" i="9"/>
  <c r="C5" i="9"/>
  <c r="E5" i="9" s="1"/>
  <c r="F5" i="9" s="1"/>
  <c r="D7" i="9"/>
  <c r="C15" i="9" s="1"/>
  <c r="E15" i="9" s="1"/>
  <c r="F13" i="9" l="1"/>
  <c r="E7" i="9"/>
  <c r="F7" i="9" s="1"/>
  <c r="E6" i="9"/>
  <c r="F6" i="9" s="1"/>
  <c r="C13" i="5"/>
  <c r="C39" i="5"/>
  <c r="C38" i="5"/>
  <c r="C37" i="5"/>
  <c r="D31" i="5" l="1"/>
  <c r="E39" i="5" s="1"/>
  <c r="F39" i="5" s="1"/>
  <c r="D30" i="5"/>
  <c r="E38" i="5" s="1"/>
  <c r="F38" i="5" s="1"/>
  <c r="D29" i="5"/>
  <c r="E37" i="5" s="1"/>
  <c r="C31" i="5"/>
  <c r="C30" i="5"/>
  <c r="C29" i="5"/>
  <c r="D23" i="5"/>
  <c r="E31" i="5" s="1"/>
  <c r="F31" i="5" s="1"/>
  <c r="D22" i="5"/>
  <c r="D15" i="5"/>
  <c r="E23" i="5" s="1"/>
  <c r="F23" i="5" s="1"/>
  <c r="C23" i="5" l="1"/>
  <c r="C22" i="5"/>
  <c r="C21" i="5"/>
  <c r="C14" i="5"/>
  <c r="C7" i="5"/>
  <c r="C47" i="5" s="1"/>
  <c r="E47" i="5" s="1"/>
  <c r="F47" i="5" s="1"/>
  <c r="C6" i="5"/>
  <c r="C5" i="5"/>
  <c r="C45" i="5" s="1"/>
  <c r="E45" i="5" s="1"/>
  <c r="F45" i="5" s="1"/>
  <c r="G3" i="8"/>
  <c r="F3" i="8"/>
  <c r="E3" i="8"/>
  <c r="C46" i="5" l="1"/>
  <c r="E46" i="5" s="1"/>
  <c r="F46" i="5" s="1"/>
  <c r="D21" i="5"/>
  <c r="F15" i="5"/>
  <c r="D14" i="5"/>
  <c r="D13" i="5"/>
  <c r="E21" i="5" s="1"/>
  <c r="F21" i="5" s="1"/>
  <c r="E6" i="5"/>
  <c r="F6" i="5" s="1"/>
  <c r="E5" i="5"/>
  <c r="F5" i="5" s="1"/>
  <c r="E13" i="5" l="1"/>
  <c r="F13" i="5" s="1"/>
  <c r="E22" i="5"/>
  <c r="F22" i="5" s="1"/>
  <c r="E29" i="5"/>
  <c r="F29" i="5" s="1"/>
  <c r="E14" i="5"/>
  <c r="F14" i="5" s="1"/>
  <c r="E30" i="5"/>
  <c r="F30" i="5" s="1"/>
</calcChain>
</file>

<file path=xl/comments1.xml><?xml version="1.0" encoding="utf-8"?>
<comments xmlns="http://schemas.openxmlformats.org/spreadsheetml/2006/main">
  <authors>
    <author>CAS</author>
  </authors>
  <commentList>
    <comment ref="F22" authorId="0">
      <text>
        <r>
          <rPr>
            <b/>
            <sz val="9"/>
            <color indexed="81"/>
            <rFont val="Tahoma"/>
            <charset val="1"/>
          </rPr>
          <t>CAS:</t>
        </r>
        <r>
          <rPr>
            <sz val="9"/>
            <color indexed="81"/>
            <rFont val="Tahoma"/>
            <charset val="1"/>
          </rPr>
          <t xml:space="preserve">
Permintaan kresek Bandros 200lembar</t>
        </r>
      </text>
    </comment>
  </commentList>
</comments>
</file>

<file path=xl/sharedStrings.xml><?xml version="1.0" encoding="utf-8"?>
<sst xmlns="http://schemas.openxmlformats.org/spreadsheetml/2006/main" count="122" uniqueCount="47">
  <si>
    <t>MASUK</t>
  </si>
  <si>
    <t>Uk. 30</t>
  </si>
  <si>
    <t>Uk. 40</t>
  </si>
  <si>
    <t>Uk. 50</t>
  </si>
  <si>
    <t>SISA STOK</t>
  </si>
  <si>
    <t>PEMAKAIAN</t>
  </si>
  <si>
    <t>KRESEK</t>
  </si>
  <si>
    <t>PERKIRAAN</t>
  </si>
  <si>
    <t>Pertanggal : 13 Des 2018</t>
  </si>
  <si>
    <t>Pertanggal : 7 Des 2018</t>
  </si>
  <si>
    <t>SALES 7 Des 2018 :</t>
  </si>
  <si>
    <t>SALES 13 Des 2018 :</t>
  </si>
  <si>
    <t>No</t>
  </si>
  <si>
    <t>PIC</t>
  </si>
  <si>
    <t>Rizal</t>
  </si>
  <si>
    <t>Imam</t>
  </si>
  <si>
    <t>DATA KERESEK 7 DESEMBER 2018</t>
  </si>
  <si>
    <t>DATA KERESEK 13 DESEMBER 2018</t>
  </si>
  <si>
    <t>Pertanggal : 19 Des 2018</t>
  </si>
  <si>
    <t>SALES 19 Des 2018 :</t>
  </si>
  <si>
    <t>DATA KERESEK 19 DESEMBER 2018</t>
  </si>
  <si>
    <t>Pertanggal : 26 Des 2018</t>
  </si>
  <si>
    <t>DATA KERESEK 26 DESEMBER 2018</t>
  </si>
  <si>
    <t>Tanggal Pengambilan</t>
  </si>
  <si>
    <t>Uk.30</t>
  </si>
  <si>
    <t>Uk.40</t>
  </si>
  <si>
    <t>Uk.50</t>
  </si>
  <si>
    <t>Keterangan</t>
  </si>
  <si>
    <t>Total Pengambilan</t>
  </si>
  <si>
    <t>Rizki</t>
  </si>
  <si>
    <t>SALES 26 Des 2018 :</t>
  </si>
  <si>
    <t>Pertanggal : 31 Des 2018</t>
  </si>
  <si>
    <t>SALES 31 Des 2018 :</t>
  </si>
  <si>
    <t>Periode : Desember 2018</t>
  </si>
  <si>
    <t>SALES 9 Jan 2019 :</t>
  </si>
  <si>
    <t>Apif</t>
  </si>
  <si>
    <t>Sukma</t>
  </si>
  <si>
    <t>Pertanggal : 9 Jan 2019</t>
  </si>
  <si>
    <t>DATA KERESEK 9 JANUARI 2019</t>
  </si>
  <si>
    <t>Pertanggal : 16 Jan 2019</t>
  </si>
  <si>
    <t>SALES 16 Jan 2019 :</t>
  </si>
  <si>
    <t>DATA KERESEK 16 JANUARI 2019</t>
  </si>
  <si>
    <t>Febrian</t>
  </si>
  <si>
    <t>Asep Yanu</t>
  </si>
  <si>
    <t>Imam Maulana</t>
  </si>
  <si>
    <t>Pertanggal : 21 Jan 2019</t>
  </si>
  <si>
    <t>SALES 21 Jan 2019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</si>
</sst>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9" fontId="0" fillId="0" borderId="1" xfId="1" applyFont="1" applyBorder="1"/>
    <xf numFmtId="14" fontId="0" fillId="3" borderId="1" xfId="0" applyNumberFormat="1" applyFill="1" applyBorder="1"/>
    <xf numFmtId="14" fontId="0" fillId="4" borderId="1" xfId="0" applyNumberFormat="1" applyFill="1" applyBorder="1"/>
    <xf numFmtId="0" fontId="1" fillId="5" borderId="0" xfId="0" applyFont="1" applyFill="1"/>
    <xf numFmtId="3" fontId="1" fillId="5" borderId="0" xfId="0" applyNumberFormat="1" applyFont="1" applyFill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0" fillId="6" borderId="1" xfId="0" applyFill="1" applyBorder="1"/>
    <xf numFmtId="14" fontId="0" fillId="7" borderId="1" xfId="0" applyNumberFormat="1" applyFill="1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3" fontId="4" fillId="8" borderId="1" xfId="0" applyNumberFormat="1" applyFont="1" applyFill="1" applyBorder="1"/>
    <xf numFmtId="0" fontId="1" fillId="8" borderId="1" xfId="0" applyFont="1" applyFill="1" applyBorder="1" applyAlignment="1">
      <alignment horizontal="center"/>
    </xf>
    <xf numFmtId="14" fontId="0" fillId="2" borderId="1" xfId="0" applyNumberFormat="1" applyFill="1" applyBorder="1"/>
    <xf numFmtId="9" fontId="0" fillId="0" borderId="0" xfId="0" applyNumberFormat="1"/>
    <xf numFmtId="3" fontId="0" fillId="6" borderId="1" xfId="0" applyNumberFormat="1" applyFill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1" fillId="9" borderId="0" xfId="0" applyFont="1" applyFill="1"/>
    <xf numFmtId="0" fontId="0" fillId="9" borderId="0" xfId="0" applyFill="1"/>
    <xf numFmtId="14" fontId="0" fillId="10" borderId="1" xfId="0" applyNumberFormat="1" applyFill="1" applyBorder="1"/>
    <xf numFmtId="14" fontId="0" fillId="11" borderId="1" xfId="0" applyNumberFormat="1" applyFill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3"/>
  <sheetViews>
    <sheetView workbookViewId="0">
      <selection activeCell="E24" sqref="E24"/>
    </sheetView>
  </sheetViews>
  <sheetFormatPr defaultRowHeight="15" x14ac:dyDescent="0.25"/>
  <cols>
    <col min="1" max="1" width="3.140625" customWidth="1"/>
    <col min="2" max="2" width="4.85546875" customWidth="1"/>
    <col min="3" max="3" width="22.28515625" customWidth="1"/>
    <col min="4" max="4" width="22.85546875" customWidth="1"/>
    <col min="5" max="5" width="11.28515625" customWidth="1"/>
    <col min="6" max="6" width="11" customWidth="1"/>
    <col min="7" max="7" width="11.42578125" customWidth="1"/>
    <col min="8" max="8" width="23.140625" customWidth="1"/>
  </cols>
  <sheetData>
    <row r="2" spans="2:8" x14ac:dyDescent="0.25">
      <c r="B2" s="28" t="s">
        <v>12</v>
      </c>
      <c r="C2" s="28" t="s">
        <v>23</v>
      </c>
      <c r="D2" s="28" t="s">
        <v>13</v>
      </c>
      <c r="E2" s="11" t="s">
        <v>24</v>
      </c>
      <c r="F2" s="11" t="s">
        <v>25</v>
      </c>
      <c r="G2" s="11" t="s">
        <v>26</v>
      </c>
      <c r="H2" s="15" t="s">
        <v>27</v>
      </c>
    </row>
    <row r="3" spans="2:8" ht="18.75" x14ac:dyDescent="0.3">
      <c r="B3" s="29"/>
      <c r="C3" s="29"/>
      <c r="D3" s="29"/>
      <c r="E3" s="17">
        <f>SUM(E4:E22)</f>
        <v>5200</v>
      </c>
      <c r="F3" s="17">
        <f>SUM(F4:F22)</f>
        <v>1600</v>
      </c>
      <c r="G3" s="17">
        <f>SUM(G4:G22)</f>
        <v>325</v>
      </c>
      <c r="H3" s="18" t="s">
        <v>28</v>
      </c>
    </row>
    <row r="4" spans="2:8" x14ac:dyDescent="0.25">
      <c r="B4" s="1">
        <v>1</v>
      </c>
      <c r="C4" s="7">
        <v>43435</v>
      </c>
      <c r="D4" s="16" t="s">
        <v>14</v>
      </c>
      <c r="E4" s="1">
        <v>500</v>
      </c>
      <c r="F4" s="1"/>
      <c r="G4" s="1"/>
      <c r="H4" s="1"/>
    </row>
    <row r="5" spans="2:8" x14ac:dyDescent="0.25">
      <c r="B5" s="1">
        <v>2</v>
      </c>
      <c r="C5" s="7">
        <v>43439</v>
      </c>
      <c r="D5" s="16" t="s">
        <v>15</v>
      </c>
      <c r="E5" s="1">
        <v>300</v>
      </c>
      <c r="F5" s="1">
        <v>300</v>
      </c>
      <c r="G5" s="1">
        <v>100</v>
      </c>
      <c r="H5" s="1"/>
    </row>
    <row r="6" spans="2:8" x14ac:dyDescent="0.25">
      <c r="B6" s="1">
        <v>3</v>
      </c>
      <c r="C6" s="6">
        <v>43444</v>
      </c>
      <c r="D6" s="16" t="s">
        <v>15</v>
      </c>
      <c r="E6" s="1">
        <v>400</v>
      </c>
      <c r="F6" s="1">
        <v>300</v>
      </c>
      <c r="G6" s="1"/>
      <c r="H6" s="1"/>
    </row>
    <row r="7" spans="2:8" x14ac:dyDescent="0.25">
      <c r="B7" s="1">
        <v>4</v>
      </c>
      <c r="C7" s="6">
        <v>43446</v>
      </c>
      <c r="D7" s="16" t="s">
        <v>15</v>
      </c>
      <c r="E7" s="1">
        <v>300</v>
      </c>
      <c r="F7" s="1"/>
      <c r="G7" s="1"/>
      <c r="H7" s="1"/>
    </row>
    <row r="8" spans="2:8" x14ac:dyDescent="0.25">
      <c r="B8" s="1">
        <v>5</v>
      </c>
      <c r="C8" s="13">
        <v>43449</v>
      </c>
      <c r="D8" s="16" t="s">
        <v>15</v>
      </c>
      <c r="E8" s="1">
        <v>500</v>
      </c>
      <c r="F8" s="1"/>
      <c r="G8" s="1"/>
      <c r="H8" s="1"/>
    </row>
    <row r="9" spans="2:8" x14ac:dyDescent="0.25">
      <c r="B9" s="1">
        <v>6</v>
      </c>
      <c r="C9" s="19">
        <v>43455</v>
      </c>
      <c r="D9" s="16" t="s">
        <v>15</v>
      </c>
      <c r="E9" s="1">
        <v>500</v>
      </c>
      <c r="F9" s="1">
        <v>300</v>
      </c>
      <c r="G9" s="1"/>
      <c r="H9" s="1"/>
    </row>
    <row r="10" spans="2:8" x14ac:dyDescent="0.25">
      <c r="B10" s="1">
        <v>7</v>
      </c>
      <c r="C10" s="19">
        <v>43460</v>
      </c>
      <c r="D10" s="16" t="s">
        <v>29</v>
      </c>
      <c r="E10" s="1">
        <v>600</v>
      </c>
      <c r="F10" s="1">
        <v>200</v>
      </c>
      <c r="G10" s="1">
        <v>200</v>
      </c>
      <c r="H10" s="1"/>
    </row>
    <row r="11" spans="2:8" x14ac:dyDescent="0.25">
      <c r="B11" s="1">
        <v>8</v>
      </c>
      <c r="C11" s="26">
        <v>43467</v>
      </c>
      <c r="D11" s="16" t="s">
        <v>35</v>
      </c>
      <c r="E11" s="1">
        <v>300</v>
      </c>
      <c r="F11" s="1"/>
      <c r="G11" s="1"/>
      <c r="H11" s="1"/>
    </row>
    <row r="12" spans="2:8" x14ac:dyDescent="0.25">
      <c r="B12" s="1">
        <v>9</v>
      </c>
      <c r="C12" s="26">
        <v>43468</v>
      </c>
      <c r="D12" s="16" t="s">
        <v>15</v>
      </c>
      <c r="E12" s="1">
        <v>300</v>
      </c>
      <c r="F12" s="1">
        <v>200</v>
      </c>
      <c r="G12" s="1"/>
      <c r="H12" s="1"/>
    </row>
    <row r="13" spans="2:8" x14ac:dyDescent="0.25">
      <c r="B13" s="1">
        <v>10</v>
      </c>
      <c r="C13" s="26">
        <v>43472</v>
      </c>
      <c r="D13" s="16" t="s">
        <v>36</v>
      </c>
      <c r="E13" s="1">
        <v>200</v>
      </c>
      <c r="F13" s="1"/>
      <c r="G13" s="1"/>
      <c r="H13" s="1"/>
    </row>
    <row r="14" spans="2:8" x14ac:dyDescent="0.25">
      <c r="B14" s="1">
        <v>11</v>
      </c>
      <c r="C14" s="26">
        <v>43474</v>
      </c>
      <c r="D14" s="16" t="s">
        <v>14</v>
      </c>
      <c r="E14" s="1">
        <v>400</v>
      </c>
      <c r="F14" s="1"/>
      <c r="G14" s="1"/>
      <c r="H14" s="1"/>
    </row>
    <row r="15" spans="2:8" x14ac:dyDescent="0.25">
      <c r="B15" s="1">
        <v>12</v>
      </c>
      <c r="C15" s="27">
        <v>43479</v>
      </c>
      <c r="D15" s="16" t="s">
        <v>42</v>
      </c>
      <c r="E15" s="1">
        <v>300</v>
      </c>
      <c r="F15" s="1">
        <v>100</v>
      </c>
      <c r="G15" s="1"/>
      <c r="H15" s="1"/>
    </row>
    <row r="16" spans="2:8" x14ac:dyDescent="0.25">
      <c r="B16" s="1"/>
      <c r="C16" s="27">
        <v>43483</v>
      </c>
      <c r="D16" s="16" t="s">
        <v>43</v>
      </c>
      <c r="E16" s="1">
        <v>200</v>
      </c>
      <c r="F16" s="1"/>
      <c r="G16" s="1"/>
      <c r="H16" s="1"/>
    </row>
    <row r="17" spans="2:8" x14ac:dyDescent="0.25">
      <c r="B17" s="1"/>
      <c r="C17" s="27">
        <v>43483</v>
      </c>
      <c r="D17" s="16" t="s">
        <v>44</v>
      </c>
      <c r="E17" s="1">
        <v>200</v>
      </c>
      <c r="F17" s="1">
        <v>200</v>
      </c>
      <c r="G17" s="1"/>
      <c r="H17" s="1"/>
    </row>
    <row r="18" spans="2:8" x14ac:dyDescent="0.25">
      <c r="B18" s="1"/>
      <c r="C18" s="27">
        <v>43486</v>
      </c>
      <c r="D18" s="16" t="s">
        <v>44</v>
      </c>
      <c r="E18" s="1">
        <v>200</v>
      </c>
      <c r="F18" s="1"/>
      <c r="G18" s="1">
        <v>25</v>
      </c>
      <c r="H18" s="1"/>
    </row>
    <row r="19" spans="2:8" x14ac:dyDescent="0.25">
      <c r="B19" s="1"/>
      <c r="C19" s="1"/>
      <c r="D19" s="16"/>
      <c r="E19" s="1"/>
      <c r="F19" s="1"/>
      <c r="G19" s="1"/>
      <c r="H19" s="1"/>
    </row>
    <row r="20" spans="2:8" x14ac:dyDescent="0.25">
      <c r="B20" s="1"/>
      <c r="C20" s="1"/>
      <c r="D20" s="16"/>
      <c r="E20" s="1"/>
      <c r="F20" s="1"/>
      <c r="G20" s="1"/>
      <c r="H20" s="1"/>
    </row>
    <row r="21" spans="2:8" x14ac:dyDescent="0.25">
      <c r="B21" s="1"/>
      <c r="C21" s="1"/>
      <c r="D21" s="16"/>
      <c r="E21" s="1"/>
      <c r="F21" s="1"/>
      <c r="G21" s="1"/>
      <c r="H21" s="1"/>
    </row>
    <row r="22" spans="2:8" x14ac:dyDescent="0.25">
      <c r="B22" s="1"/>
      <c r="C22" s="1"/>
      <c r="D22" s="16"/>
      <c r="E22" s="1"/>
      <c r="F22" s="1"/>
      <c r="G22" s="1"/>
      <c r="H22" s="1"/>
    </row>
    <row r="23" spans="2:8" x14ac:dyDescent="0.25">
      <c r="E23">
        <f>SUM(E11:E18)</f>
        <v>2100</v>
      </c>
    </row>
  </sheetData>
  <mergeCells count="3">
    <mergeCell ref="B2:B3"/>
    <mergeCell ref="C2:C3"/>
    <mergeCell ref="D2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28"/>
  <sheetViews>
    <sheetView tabSelected="1" topLeftCell="A7" zoomScale="115" zoomScaleNormal="115" workbookViewId="0">
      <selection activeCell="I14" sqref="I14"/>
    </sheetView>
  </sheetViews>
  <sheetFormatPr defaultRowHeight="15" x14ac:dyDescent="0.25"/>
  <cols>
    <col min="1" max="1" width="3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 x14ac:dyDescent="0.25"/>
    <row r="2" spans="2:6" x14ac:dyDescent="0.25">
      <c r="B2" t="s">
        <v>37</v>
      </c>
    </row>
    <row r="3" spans="2:6" x14ac:dyDescent="0.25">
      <c r="B3" s="30" t="s">
        <v>38</v>
      </c>
      <c r="C3" s="30"/>
      <c r="D3" s="30"/>
      <c r="E3" s="30"/>
      <c r="F3" s="30"/>
    </row>
    <row r="4" spans="2:6" x14ac:dyDescent="0.25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 x14ac:dyDescent="0.25">
      <c r="B5" s="1" t="s">
        <v>1</v>
      </c>
      <c r="C5" s="21">
        <f>SUM('Rincian Pengambilan'!E11:E14)+'Des 18'!D45</f>
        <v>1260</v>
      </c>
      <c r="D5" s="1">
        <f>300+88+66</f>
        <v>454</v>
      </c>
      <c r="E5" s="23">
        <f>C5-D5</f>
        <v>806</v>
      </c>
      <c r="F5" s="5">
        <f>E5/C8</f>
        <v>0.73877176901924835</v>
      </c>
    </row>
    <row r="6" spans="2:6" x14ac:dyDescent="0.25">
      <c r="B6" s="1" t="s">
        <v>2</v>
      </c>
      <c r="C6" s="21">
        <f>SUM('Rincian Pengambilan'!F11:F14)+'Des 18'!D46</f>
        <v>470</v>
      </c>
      <c r="D6" s="1">
        <f>100+23</f>
        <v>123</v>
      </c>
      <c r="E6" s="23">
        <f>C6-D6</f>
        <v>347</v>
      </c>
      <c r="F6" s="5">
        <f>E6/C8</f>
        <v>0.31805682859761686</v>
      </c>
    </row>
    <row r="7" spans="2:6" x14ac:dyDescent="0.25">
      <c r="B7" s="1" t="s">
        <v>3</v>
      </c>
      <c r="C7" s="21">
        <f>SUM('Rincian Pengambilan'!G11:G14)+'Des 18'!D47</f>
        <v>190</v>
      </c>
      <c r="D7" s="1">
        <f>124+10</f>
        <v>134</v>
      </c>
      <c r="E7" s="23">
        <f>C7-D7</f>
        <v>56</v>
      </c>
      <c r="F7" s="5">
        <f>E7/C8</f>
        <v>5.1329055912007336E-2</v>
      </c>
    </row>
    <row r="8" spans="2:6" x14ac:dyDescent="0.25">
      <c r="B8" s="8" t="s">
        <v>34</v>
      </c>
      <c r="C8" s="9">
        <v>1091</v>
      </c>
    </row>
    <row r="9" spans="2:6" ht="9.75" customHeight="1" x14ac:dyDescent="0.25"/>
    <row r="10" spans="2:6" x14ac:dyDescent="0.25">
      <c r="B10" t="s">
        <v>39</v>
      </c>
    </row>
    <row r="11" spans="2:6" x14ac:dyDescent="0.25">
      <c r="B11" s="30" t="s">
        <v>41</v>
      </c>
      <c r="C11" s="30"/>
      <c r="D11" s="30"/>
      <c r="E11" s="30"/>
      <c r="F11" s="30"/>
    </row>
    <row r="12" spans="2:6" x14ac:dyDescent="0.25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 x14ac:dyDescent="0.25">
      <c r="B13" s="1" t="s">
        <v>1</v>
      </c>
      <c r="C13" s="21">
        <f>D5+'Rincian Pengambilan'!E15</f>
        <v>754</v>
      </c>
      <c r="D13" s="1">
        <f>314</f>
        <v>314</v>
      </c>
      <c r="E13" s="23">
        <f>C13-D13</f>
        <v>440</v>
      </c>
      <c r="F13" s="5">
        <f>E13/(C16-C8)</f>
        <v>0.37963761863675582</v>
      </c>
    </row>
    <row r="14" spans="2:6" x14ac:dyDescent="0.25">
      <c r="B14" s="1" t="s">
        <v>2</v>
      </c>
      <c r="C14" s="21">
        <f>D6+'Rincian Pengambilan'!F15</f>
        <v>223</v>
      </c>
      <c r="D14" s="1">
        <f>136</f>
        <v>136</v>
      </c>
      <c r="E14" s="23">
        <f>C14-D14</f>
        <v>87</v>
      </c>
      <c r="F14" s="5">
        <f>E14/(C16-C8)</f>
        <v>7.5064710957722172E-2</v>
      </c>
    </row>
    <row r="15" spans="2:6" x14ac:dyDescent="0.25">
      <c r="B15" s="1" t="s">
        <v>3</v>
      </c>
      <c r="C15" s="21">
        <f>D7</f>
        <v>134</v>
      </c>
      <c r="D15" s="1">
        <v>53</v>
      </c>
      <c r="E15" s="23">
        <f>C15-D15</f>
        <v>81</v>
      </c>
      <c r="F15" s="5">
        <f>E15/(C16-C8)</f>
        <v>6.9887834339948232E-2</v>
      </c>
    </row>
    <row r="16" spans="2:6" x14ac:dyDescent="0.25">
      <c r="B16" s="8" t="s">
        <v>40</v>
      </c>
      <c r="C16" s="9">
        <v>2250</v>
      </c>
    </row>
    <row r="19" spans="2:6" x14ac:dyDescent="0.25">
      <c r="B19" t="s">
        <v>45</v>
      </c>
    </row>
    <row r="20" spans="2:6" x14ac:dyDescent="0.25">
      <c r="B20" s="30" t="s">
        <v>41</v>
      </c>
      <c r="C20" s="30"/>
      <c r="D20" s="30"/>
      <c r="E20" s="30"/>
      <c r="F20" s="30"/>
    </row>
    <row r="21" spans="2:6" x14ac:dyDescent="0.25">
      <c r="B21" s="2" t="s">
        <v>6</v>
      </c>
      <c r="C21" s="2" t="s">
        <v>0</v>
      </c>
      <c r="D21" s="2" t="s">
        <v>4</v>
      </c>
      <c r="E21" s="3" t="s">
        <v>5</v>
      </c>
      <c r="F21" s="1" t="s">
        <v>7</v>
      </c>
    </row>
    <row r="22" spans="2:6" x14ac:dyDescent="0.25">
      <c r="B22" s="1" t="s">
        <v>1</v>
      </c>
      <c r="C22" s="21">
        <f>D13+SUM('Rincian Pengambilan'!E16:E18)</f>
        <v>914</v>
      </c>
      <c r="D22" s="1">
        <f>257</f>
        <v>257</v>
      </c>
      <c r="E22" s="23">
        <f>C22-D22</f>
        <v>657</v>
      </c>
      <c r="F22" s="5">
        <f>E22/(C25-C16)</f>
        <v>1.0030534351145037</v>
      </c>
    </row>
    <row r="23" spans="2:6" x14ac:dyDescent="0.25">
      <c r="B23" s="1" t="s">
        <v>2</v>
      </c>
      <c r="C23" s="21">
        <f>D14+SUM('Rincian Pengambilan'!F15:F18)</f>
        <v>436</v>
      </c>
      <c r="D23" s="1">
        <f>213</f>
        <v>213</v>
      </c>
      <c r="E23" s="23">
        <f>C23-D23</f>
        <v>223</v>
      </c>
      <c r="F23" s="5">
        <f>E23/(C25-C16)</f>
        <v>0.34045801526717556</v>
      </c>
    </row>
    <row r="24" spans="2:6" x14ac:dyDescent="0.25">
      <c r="B24" s="1" t="s">
        <v>3</v>
      </c>
      <c r="C24" s="21">
        <f>D15+SUM('Rincian Pengambilan'!G15:G18)</f>
        <v>78</v>
      </c>
      <c r="D24" s="1">
        <v>65</v>
      </c>
      <c r="E24" s="23">
        <f>C24-D24</f>
        <v>13</v>
      </c>
      <c r="F24" s="5">
        <f>E24/(C25-C16)</f>
        <v>1.984732824427481E-2</v>
      </c>
    </row>
    <row r="25" spans="2:6" x14ac:dyDescent="0.25">
      <c r="B25" s="8" t="s">
        <v>46</v>
      </c>
      <c r="C25" s="9">
        <v>2905</v>
      </c>
    </row>
    <row r="28" spans="2:6" x14ac:dyDescent="0.25">
      <c r="E28" s="31"/>
    </row>
  </sheetData>
  <mergeCells count="3">
    <mergeCell ref="B3:F3"/>
    <mergeCell ref="B11:F11"/>
    <mergeCell ref="B20:F20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9"/>
  <sheetViews>
    <sheetView topLeftCell="A40" zoomScale="115" zoomScaleNormal="115" workbookViewId="0">
      <selection activeCell="F38" sqref="F38"/>
    </sheetView>
  </sheetViews>
  <sheetFormatPr defaultRowHeight="15" x14ac:dyDescent="0.25"/>
  <cols>
    <col min="1" max="1" width="2.5703125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 x14ac:dyDescent="0.25"/>
    <row r="2" spans="2:6" x14ac:dyDescent="0.25">
      <c r="B2" t="s">
        <v>9</v>
      </c>
    </row>
    <row r="3" spans="2:6" x14ac:dyDescent="0.25">
      <c r="B3" s="30" t="s">
        <v>16</v>
      </c>
      <c r="C3" s="30"/>
      <c r="D3" s="30"/>
      <c r="E3" s="30"/>
      <c r="F3" s="30"/>
    </row>
    <row r="4" spans="2:6" x14ac:dyDescent="0.25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 x14ac:dyDescent="0.25">
      <c r="B5" s="1" t="s">
        <v>1</v>
      </c>
      <c r="C5" s="12">
        <f>'Rincian Pengambilan'!E4+'Rincian Pengambilan'!E5</f>
        <v>800</v>
      </c>
      <c r="D5" s="1">
        <v>210</v>
      </c>
      <c r="E5" s="10">
        <f>C5-D5</f>
        <v>590</v>
      </c>
      <c r="F5" s="5">
        <f>E5/C8</f>
        <v>0.73200992555831268</v>
      </c>
    </row>
    <row r="6" spans="2:6" x14ac:dyDescent="0.25">
      <c r="B6" s="1" t="s">
        <v>2</v>
      </c>
      <c r="C6" s="12">
        <f>'Rincian Pengambilan'!F5</f>
        <v>300</v>
      </c>
      <c r="D6" s="1">
        <v>281</v>
      </c>
      <c r="E6" s="10">
        <f>C6-D6</f>
        <v>19</v>
      </c>
      <c r="F6" s="5">
        <f>E6/C8</f>
        <v>2.3573200992555832E-2</v>
      </c>
    </row>
    <row r="7" spans="2:6" x14ac:dyDescent="0.25">
      <c r="B7" s="1" t="s">
        <v>3</v>
      </c>
      <c r="C7" s="12">
        <f>'Rincian Pengambilan'!G5</f>
        <v>100</v>
      </c>
      <c r="D7" s="1">
        <v>213</v>
      </c>
      <c r="E7" s="4">
        <v>0</v>
      </c>
      <c r="F7" s="1">
        <v>0</v>
      </c>
    </row>
    <row r="8" spans="2:6" x14ac:dyDescent="0.25">
      <c r="B8" s="8" t="s">
        <v>10</v>
      </c>
      <c r="C8" s="8">
        <v>806</v>
      </c>
    </row>
    <row r="9" spans="2:6" ht="9.75" customHeight="1" x14ac:dyDescent="0.25"/>
    <row r="10" spans="2:6" x14ac:dyDescent="0.25">
      <c r="B10" t="s">
        <v>8</v>
      </c>
    </row>
    <row r="11" spans="2:6" x14ac:dyDescent="0.25">
      <c r="B11" s="30" t="s">
        <v>17</v>
      </c>
      <c r="C11" s="30"/>
      <c r="D11" s="30"/>
      <c r="E11" s="30"/>
      <c r="F11" s="30"/>
    </row>
    <row r="12" spans="2:6" x14ac:dyDescent="0.25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 x14ac:dyDescent="0.25">
      <c r="B13" s="1" t="s">
        <v>1</v>
      </c>
      <c r="C13" s="12">
        <f>'Rincian Pengambilan'!E6+'Rincian Pengambilan'!E7</f>
        <v>700</v>
      </c>
      <c r="D13" s="1">
        <f>100+33</f>
        <v>133</v>
      </c>
      <c r="E13" s="10">
        <f>(D5+C13)-D13</f>
        <v>777</v>
      </c>
      <c r="F13" s="5">
        <f>E13/(C16-C8)</f>
        <v>0.57941834451901564</v>
      </c>
    </row>
    <row r="14" spans="2:6" x14ac:dyDescent="0.25">
      <c r="B14" s="1" t="s">
        <v>2</v>
      </c>
      <c r="C14" s="12">
        <f>'Rincian Pengambilan'!F6</f>
        <v>300</v>
      </c>
      <c r="D14" s="1">
        <f>200+57</f>
        <v>257</v>
      </c>
      <c r="E14" s="10">
        <f>(D6+C14)-D14</f>
        <v>324</v>
      </c>
      <c r="F14" s="5">
        <f>E14/(C16-C8)</f>
        <v>0.24161073825503357</v>
      </c>
    </row>
    <row r="15" spans="2:6" x14ac:dyDescent="0.25">
      <c r="B15" s="1" t="s">
        <v>3</v>
      </c>
      <c r="C15" s="1">
        <v>0</v>
      </c>
      <c r="D15" s="1">
        <f>100+52</f>
        <v>152</v>
      </c>
      <c r="E15" s="4">
        <v>61</v>
      </c>
      <c r="F15" s="5">
        <f>E15/(C16-C8)</f>
        <v>4.5488441461595822E-2</v>
      </c>
    </row>
    <row r="16" spans="2:6" x14ac:dyDescent="0.25">
      <c r="B16" s="8" t="s">
        <v>11</v>
      </c>
      <c r="C16" s="9">
        <v>2147</v>
      </c>
    </row>
    <row r="17" spans="2:6" ht="9.75" customHeight="1" x14ac:dyDescent="0.25"/>
    <row r="18" spans="2:6" x14ac:dyDescent="0.25">
      <c r="B18" t="s">
        <v>18</v>
      </c>
    </row>
    <row r="19" spans="2:6" x14ac:dyDescent="0.25">
      <c r="B19" s="30" t="s">
        <v>20</v>
      </c>
      <c r="C19" s="30"/>
      <c r="D19" s="30"/>
      <c r="E19" s="30"/>
      <c r="F19" s="30"/>
    </row>
    <row r="20" spans="2:6" x14ac:dyDescent="0.25">
      <c r="B20" s="2" t="s">
        <v>6</v>
      </c>
      <c r="C20" s="2" t="s">
        <v>0</v>
      </c>
      <c r="D20" s="2" t="s">
        <v>4</v>
      </c>
      <c r="E20" s="3" t="s">
        <v>5</v>
      </c>
      <c r="F20" s="1" t="s">
        <v>7</v>
      </c>
    </row>
    <row r="21" spans="2:6" x14ac:dyDescent="0.25">
      <c r="B21" s="1" t="s">
        <v>1</v>
      </c>
      <c r="C21" s="12">
        <f>'Rincian Pengambilan'!E8</f>
        <v>500</v>
      </c>
      <c r="D21" s="1">
        <f>10+35+34</f>
        <v>79</v>
      </c>
      <c r="E21" s="10">
        <f>(D13+C21)-D21</f>
        <v>554</v>
      </c>
      <c r="F21" s="5">
        <f>E21/(C24-C16)</f>
        <v>0.5022665457842248</v>
      </c>
    </row>
    <row r="22" spans="2:6" x14ac:dyDescent="0.25">
      <c r="B22" s="1" t="s">
        <v>2</v>
      </c>
      <c r="C22" s="12">
        <f>'Rincian Pengambilan'!F8</f>
        <v>0</v>
      </c>
      <c r="D22" s="1">
        <f>55+18</f>
        <v>73</v>
      </c>
      <c r="E22" s="10">
        <f>(D14+C22)-D22</f>
        <v>184</v>
      </c>
      <c r="F22" s="5">
        <f>E22/(C24-C16)</f>
        <v>0.16681776971894832</v>
      </c>
    </row>
    <row r="23" spans="2:6" x14ac:dyDescent="0.25">
      <c r="B23" s="1" t="s">
        <v>3</v>
      </c>
      <c r="C23" s="1">
        <f>'Rincian Pengambilan'!G8</f>
        <v>0</v>
      </c>
      <c r="D23" s="1">
        <f>50+45</f>
        <v>95</v>
      </c>
      <c r="E23" s="4">
        <f>D15-D23</f>
        <v>57</v>
      </c>
      <c r="F23" s="5">
        <f>E23/(C24-C16)</f>
        <v>5.1677243880326386E-2</v>
      </c>
    </row>
    <row r="24" spans="2:6" x14ac:dyDescent="0.25">
      <c r="B24" s="8" t="s">
        <v>19</v>
      </c>
      <c r="C24" s="9">
        <v>3250</v>
      </c>
    </row>
    <row r="25" spans="2:6" ht="9" customHeight="1" x14ac:dyDescent="0.25"/>
    <row r="26" spans="2:6" x14ac:dyDescent="0.25">
      <c r="B26" s="14" t="s">
        <v>21</v>
      </c>
      <c r="C26" s="14"/>
    </row>
    <row r="27" spans="2:6" x14ac:dyDescent="0.25">
      <c r="B27" s="30" t="s">
        <v>22</v>
      </c>
      <c r="C27" s="30"/>
      <c r="D27" s="30"/>
      <c r="E27" s="30"/>
      <c r="F27" s="30"/>
    </row>
    <row r="28" spans="2:6" x14ac:dyDescent="0.25">
      <c r="B28" s="2" t="s">
        <v>6</v>
      </c>
      <c r="C28" s="2" t="s">
        <v>0</v>
      </c>
      <c r="D28" s="2" t="s">
        <v>4</v>
      </c>
      <c r="E28" s="3" t="s">
        <v>5</v>
      </c>
      <c r="F28" s="1" t="s">
        <v>7</v>
      </c>
    </row>
    <row r="29" spans="2:6" x14ac:dyDescent="0.25">
      <c r="B29" s="1" t="s">
        <v>1</v>
      </c>
      <c r="C29" s="12">
        <f>'Rincian Pengambilan'!E9+'Rincian Pengambilan'!E10</f>
        <v>1100</v>
      </c>
      <c r="D29" s="1">
        <f>400+98+7</f>
        <v>505</v>
      </c>
      <c r="E29" s="10">
        <f>(D23+C29)-D29</f>
        <v>690</v>
      </c>
      <c r="F29" s="5">
        <f>E29/(C32-C24)</f>
        <v>0.66602316602316602</v>
      </c>
    </row>
    <row r="30" spans="2:6" x14ac:dyDescent="0.25">
      <c r="B30" s="1" t="s">
        <v>2</v>
      </c>
      <c r="C30" s="12">
        <f>'Rincian Pengambilan'!F9+'Rincian Pengambilan'!F10</f>
        <v>500</v>
      </c>
      <c r="D30" s="1">
        <f>300+73</f>
        <v>373</v>
      </c>
      <c r="E30" s="10">
        <f>(D24+C30)-D30</f>
        <v>127</v>
      </c>
      <c r="F30" s="5">
        <f>E30/(C32-C24)</f>
        <v>0.12258687258687259</v>
      </c>
    </row>
    <row r="31" spans="2:6" x14ac:dyDescent="0.25">
      <c r="B31" s="1" t="s">
        <v>3</v>
      </c>
      <c r="C31" s="1">
        <f>'Rincian Pengambilan'!G10</f>
        <v>200</v>
      </c>
      <c r="D31" s="1">
        <f>200+49</f>
        <v>249</v>
      </c>
      <c r="E31" s="4">
        <f>D23+C31-D31</f>
        <v>46</v>
      </c>
      <c r="F31" s="5">
        <f>E31/(C32-C24)</f>
        <v>4.4401544401544403E-2</v>
      </c>
    </row>
    <row r="32" spans="2:6" x14ac:dyDescent="0.25">
      <c r="B32" s="8" t="s">
        <v>30</v>
      </c>
      <c r="C32" s="9">
        <v>4286</v>
      </c>
    </row>
    <row r="33" spans="2:6" ht="9.75" customHeight="1" x14ac:dyDescent="0.25"/>
    <row r="34" spans="2:6" x14ac:dyDescent="0.25">
      <c r="B34" s="14" t="s">
        <v>31</v>
      </c>
      <c r="C34" s="14"/>
    </row>
    <row r="35" spans="2:6" x14ac:dyDescent="0.25">
      <c r="B35" s="30" t="s">
        <v>22</v>
      </c>
      <c r="C35" s="30"/>
      <c r="D35" s="30"/>
      <c r="E35" s="30"/>
      <c r="F35" s="30"/>
    </row>
    <row r="36" spans="2:6" x14ac:dyDescent="0.25">
      <c r="B36" s="2" t="s">
        <v>6</v>
      </c>
      <c r="C36" s="2" t="s">
        <v>0</v>
      </c>
      <c r="D36" s="2" t="s">
        <v>4</v>
      </c>
      <c r="E36" s="3" t="s">
        <v>5</v>
      </c>
      <c r="F36" s="1" t="s">
        <v>7</v>
      </c>
    </row>
    <row r="37" spans="2:6" x14ac:dyDescent="0.25">
      <c r="B37" s="1" t="s">
        <v>1</v>
      </c>
      <c r="C37" s="12">
        <f>'Rincian Pengambilan'!E17+'Rincian Pengambilan'!E18</f>
        <v>400</v>
      </c>
      <c r="D37" s="1">
        <v>60</v>
      </c>
      <c r="E37" s="10">
        <f>(D29+C37)-D37</f>
        <v>845</v>
      </c>
      <c r="F37" s="5">
        <f>E37/(C40-C32)</f>
        <v>1.2920489296636086</v>
      </c>
    </row>
    <row r="38" spans="2:6" x14ac:dyDescent="0.25">
      <c r="B38" s="1" t="s">
        <v>2</v>
      </c>
      <c r="C38" s="12">
        <f>'Rincian Pengambilan'!F17+'Rincian Pengambilan'!F18</f>
        <v>200</v>
      </c>
      <c r="D38" s="1">
        <v>270</v>
      </c>
      <c r="E38" s="10">
        <f>(D30+C38)-D38</f>
        <v>303</v>
      </c>
      <c r="F38" s="5">
        <f>E38/(C40-C32)</f>
        <v>0.46330275229357798</v>
      </c>
    </row>
    <row r="39" spans="2:6" x14ac:dyDescent="0.25">
      <c r="B39" s="1" t="s">
        <v>3</v>
      </c>
      <c r="C39" s="1">
        <f>'Rincian Pengambilan'!G18</f>
        <v>25</v>
      </c>
      <c r="D39" s="1">
        <v>190</v>
      </c>
      <c r="E39" s="10">
        <f>D31+C39-D39</f>
        <v>84</v>
      </c>
      <c r="F39" s="5">
        <f>E39/(C40-C32)</f>
        <v>0.12844036697247707</v>
      </c>
    </row>
    <row r="40" spans="2:6" x14ac:dyDescent="0.25">
      <c r="B40" s="8" t="s">
        <v>32</v>
      </c>
      <c r="C40" s="9">
        <v>4940</v>
      </c>
    </row>
    <row r="42" spans="2:6" x14ac:dyDescent="0.25">
      <c r="B42" s="24" t="s">
        <v>33</v>
      </c>
      <c r="C42" s="24"/>
      <c r="D42" s="25"/>
      <c r="E42" s="25"/>
      <c r="F42" s="25"/>
    </row>
    <row r="43" spans="2:6" x14ac:dyDescent="0.25">
      <c r="B43" s="30" t="s">
        <v>22</v>
      </c>
      <c r="C43" s="30"/>
      <c r="D43" s="30"/>
      <c r="E43" s="30"/>
      <c r="F43" s="30"/>
    </row>
    <row r="44" spans="2:6" x14ac:dyDescent="0.25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 x14ac:dyDescent="0.25">
      <c r="B45" s="1" t="s">
        <v>1</v>
      </c>
      <c r="C45" s="21">
        <f>C5+C13+C21+C29+C37</f>
        <v>3500</v>
      </c>
      <c r="D45" s="22">
        <v>60</v>
      </c>
      <c r="E45" s="23">
        <f>C45-D45</f>
        <v>3440</v>
      </c>
      <c r="F45" s="5">
        <f>E45/C48</f>
        <v>0.69635627530364375</v>
      </c>
    </row>
    <row r="46" spans="2:6" x14ac:dyDescent="0.25">
      <c r="B46" s="1" t="s">
        <v>2</v>
      </c>
      <c r="C46" s="21">
        <f>C6+C14+C22+C30+C38</f>
        <v>1300</v>
      </c>
      <c r="D46" s="22">
        <v>270</v>
      </c>
      <c r="E46" s="23">
        <f>C46-D46</f>
        <v>1030</v>
      </c>
      <c r="F46" s="5">
        <f>E46/C48</f>
        <v>0.20850202429149797</v>
      </c>
    </row>
    <row r="47" spans="2:6" x14ac:dyDescent="0.25">
      <c r="B47" s="1" t="s">
        <v>3</v>
      </c>
      <c r="C47" s="22">
        <f>C7+C15+C23+C31+C39</f>
        <v>325</v>
      </c>
      <c r="D47" s="22">
        <v>190</v>
      </c>
      <c r="E47" s="23">
        <f>C47-D47</f>
        <v>135</v>
      </c>
      <c r="F47" s="5">
        <f>E47/C48</f>
        <v>2.7327935222672066E-2</v>
      </c>
    </row>
    <row r="48" spans="2:6" x14ac:dyDescent="0.25">
      <c r="B48" s="8" t="s">
        <v>32</v>
      </c>
      <c r="C48" s="9">
        <v>4940</v>
      </c>
    </row>
    <row r="49" spans="6:6" x14ac:dyDescent="0.25">
      <c r="F49" s="20"/>
    </row>
  </sheetData>
  <mergeCells count="6">
    <mergeCell ref="B43:F43"/>
    <mergeCell ref="B3:F3"/>
    <mergeCell ref="B11:F11"/>
    <mergeCell ref="B19:F19"/>
    <mergeCell ref="B27:F27"/>
    <mergeCell ref="B35:F3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Rincian Pengambilan</vt:lpstr>
      <vt:lpstr>Jan 19</vt:lpstr>
      <vt:lpstr>Des 18</vt:lpstr>
    </vt:vector>
  </TitlesOfParts>
  <Company>www.blogthuthuatwin10.com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CAS</cp:lastModifiedBy>
  <dcterms:created xsi:type="dcterms:W3CDTF">2018-12-07T02:29:34Z</dcterms:created>
  <dcterms:modified xsi:type="dcterms:W3CDTF">2019-01-21T04:37:24Z</dcterms:modified>
</cp:coreProperties>
</file>