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34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Bentang!$A$1:$J$97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ST'!$A$5:$J$58</definedName>
    <definedName name="_xlnm.Print_Area" localSheetId="28">Widya!$A$1:$J$25</definedName>
    <definedName name="_xlnm.Print_Area" localSheetId="7">Yuan!$N$8:$N$22</definedName>
  </definedNames>
  <calcPr calcId="144525"/>
</workbook>
</file>

<file path=xl/calcChain.xml><?xml version="1.0" encoding="utf-8"?>
<calcChain xmlns="http://schemas.openxmlformats.org/spreadsheetml/2006/main">
  <c r="L2" i="58" l="1"/>
  <c r="L1" i="58"/>
  <c r="C10" i="15" l="1"/>
  <c r="B21" i="15"/>
  <c r="B11" i="15" l="1"/>
  <c r="B9" i="15"/>
  <c r="B6" i="15"/>
  <c r="L2" i="54" l="1"/>
  <c r="L1" i="54"/>
  <c r="L2" i="64" l="1"/>
  <c r="L1" i="64"/>
  <c r="M1" i="57"/>
  <c r="M2" i="57"/>
  <c r="L25" i="56" l="1"/>
  <c r="L2" i="12" l="1"/>
  <c r="L1" i="12"/>
  <c r="B18" i="15" l="1"/>
  <c r="L1" i="61" l="1"/>
  <c r="L3" i="64" l="1"/>
  <c r="J87" i="64"/>
  <c r="J86" i="64"/>
  <c r="L2" i="61" l="1"/>
  <c r="B13" i="15" l="1"/>
  <c r="L1" i="2" l="1"/>
  <c r="N2" i="16" l="1"/>
  <c r="L2" i="2" l="1"/>
  <c r="L23" i="56" l="1"/>
  <c r="M2" i="58" l="1"/>
  <c r="M1" i="58"/>
  <c r="L2" i="35" l="1"/>
  <c r="L1" i="35"/>
  <c r="B20" i="15" l="1"/>
  <c r="M2" i="2" l="1"/>
  <c r="M1" i="2"/>
  <c r="N1" i="54" l="1"/>
  <c r="N2" i="54"/>
  <c r="L3" i="58" l="1"/>
  <c r="L66" i="62" l="1"/>
  <c r="L678" i="63" l="1"/>
  <c r="L677" i="63"/>
  <c r="J91" i="64"/>
  <c r="J89" i="64"/>
  <c r="G84" i="64"/>
  <c r="F84" i="64"/>
  <c r="C84" i="64"/>
  <c r="J88" i="64" l="1"/>
  <c r="J90" i="64" s="1"/>
  <c r="J92" i="64" s="1"/>
  <c r="I2" i="64" s="1"/>
  <c r="L679" i="63"/>
  <c r="C21" i="15" l="1"/>
  <c r="N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28" i="61" l="1"/>
  <c r="J26" i="61"/>
  <c r="J24" i="61"/>
  <c r="J23" i="61"/>
  <c r="F21" i="61"/>
  <c r="C21" i="61"/>
  <c r="J25" i="61" l="1"/>
  <c r="J27" i="61" s="1"/>
  <c r="J29" i="61" s="1"/>
  <c r="I29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107" i="58" l="1"/>
  <c r="J105" i="58"/>
  <c r="J103" i="58"/>
  <c r="J102" i="58"/>
  <c r="I100" i="58"/>
  <c r="H100" i="58"/>
  <c r="G100" i="58"/>
  <c r="F100" i="58"/>
  <c r="D100" i="58"/>
  <c r="C100" i="58"/>
  <c r="M3" i="58"/>
  <c r="N3" i="58" l="1"/>
  <c r="J104" i="58"/>
  <c r="J106" i="58" s="1"/>
  <c r="J108" i="58" s="1"/>
  <c r="I108" i="58" l="1"/>
  <c r="I2" i="58"/>
  <c r="C8" i="15" s="1"/>
  <c r="J86" i="57" l="1"/>
  <c r="J84" i="57"/>
  <c r="J82" i="57"/>
  <c r="J81" i="57"/>
  <c r="G79" i="57"/>
  <c r="F79" i="57"/>
  <c r="C79" i="57"/>
  <c r="J83" i="57" l="1"/>
  <c r="J85" i="57" s="1"/>
  <c r="J87" i="57" s="1"/>
  <c r="I87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J96" i="55"/>
  <c r="J94" i="55"/>
  <c r="J92" i="55"/>
  <c r="J91" i="55"/>
  <c r="G89" i="55"/>
  <c r="F89" i="55"/>
  <c r="C89" i="55"/>
  <c r="M1" i="56" l="1"/>
  <c r="J93" i="55"/>
  <c r="J95" i="55" s="1"/>
  <c r="J97" i="55" s="1"/>
  <c r="I97" i="55" s="1"/>
  <c r="I2" i="55" l="1"/>
  <c r="C9" i="15" s="1"/>
  <c r="I42" i="30" l="1"/>
  <c r="I44" i="30"/>
  <c r="I37" i="18" l="1"/>
  <c r="I39" i="18"/>
  <c r="L3" i="12" l="1"/>
  <c r="B17" i="15" l="1"/>
  <c r="B14" i="15"/>
  <c r="J57" i="54" l="1"/>
  <c r="J55" i="54"/>
  <c r="J53" i="54"/>
  <c r="J52" i="54"/>
  <c r="I50" i="54"/>
  <c r="H50" i="54"/>
  <c r="G50" i="54"/>
  <c r="F50" i="54"/>
  <c r="D50" i="54"/>
  <c r="C50" i="54"/>
  <c r="J54" i="54" l="1"/>
  <c r="J56" i="54" s="1"/>
  <c r="J58" i="54" s="1"/>
  <c r="I2" i="54" s="1"/>
  <c r="C5" i="15" s="1"/>
  <c r="L3" i="54"/>
  <c r="N3" i="54" s="1"/>
  <c r="I58" i="54" l="1"/>
  <c r="J233" i="35" l="1"/>
  <c r="J237" i="35"/>
  <c r="J235" i="35"/>
  <c r="J232" i="35"/>
  <c r="G230" i="35"/>
  <c r="F230" i="35"/>
  <c r="J234" i="35" l="1"/>
  <c r="J236" i="35" s="1"/>
  <c r="J238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0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0" i="2" l="1"/>
  <c r="I15" i="2"/>
  <c r="H15" i="2"/>
  <c r="G15" i="2"/>
  <c r="F1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I32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2" i="2"/>
  <c r="J18" i="2"/>
  <c r="J17" i="2"/>
  <c r="D15" i="2"/>
  <c r="C15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9" i="2"/>
  <c r="J21" i="2" s="1"/>
  <c r="J23" i="2" s="1"/>
  <c r="I23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38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<sst xmlns="http://schemas.openxmlformats.org/spreadsheetml/2006/main" count="2104" uniqueCount="226">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</sst>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58"/>
  <sheetViews>
    <sheetView zoomScaleNormal="100" workbookViewId="0">
      <pane ySplit="7" topLeftCell="A35" activePane="bottomLeft" state="frozen"/>
      <selection pane="bottomLeft" activeCell="E46" sqref="E46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3" t="s">
        <v>22</v>
      </c>
      <c r="G1" s="413"/>
      <c r="H1" s="413"/>
      <c r="I1" s="220" t="s">
        <v>20</v>
      </c>
      <c r="J1" s="218"/>
      <c r="L1" s="275">
        <f>SUM(D32:D41)</f>
        <v>5799241</v>
      </c>
      <c r="M1" s="238">
        <v>6205588</v>
      </c>
      <c r="N1" s="238">
        <f>L1-M1</f>
        <v>-406347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3" t="s">
        <v>21</v>
      </c>
      <c r="G2" s="413"/>
      <c r="H2" s="413"/>
      <c r="I2" s="220">
        <f>J58*-1</f>
        <v>3761364</v>
      </c>
      <c r="J2" s="218"/>
      <c r="L2" s="276">
        <f>SUM(G32:G41)</f>
        <v>269676</v>
      </c>
      <c r="M2" s="238">
        <v>519138</v>
      </c>
      <c r="N2" s="238">
        <f>L2-M2</f>
        <v>-249462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5529565</v>
      </c>
      <c r="M3" s="238">
        <f>M1-M2</f>
        <v>5686450</v>
      </c>
      <c r="N3" s="238">
        <f>L3+M3</f>
        <v>11216015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4" t="s">
        <v>59</v>
      </c>
      <c r="B5" s="414"/>
      <c r="C5" s="414"/>
      <c r="D5" s="414"/>
      <c r="E5" s="414"/>
      <c r="F5" s="414"/>
      <c r="G5" s="414"/>
      <c r="H5" s="414"/>
      <c r="I5" s="414"/>
      <c r="J5" s="414"/>
      <c r="L5" s="274"/>
      <c r="M5" s="238"/>
      <c r="N5" s="238"/>
      <c r="O5" s="238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5" x14ac:dyDescent="0.25">
      <c r="A7" s="415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6"/>
      <c r="I7" s="417"/>
      <c r="J7" s="418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98">
        <v>43486</v>
      </c>
      <c r="B42" s="99">
        <v>190183479</v>
      </c>
      <c r="C42" s="412">
        <v>14</v>
      </c>
      <c r="D42" s="34">
        <v>1267000</v>
      </c>
      <c r="E42" s="101"/>
      <c r="F42" s="100"/>
      <c r="G42" s="34"/>
      <c r="H42" s="101"/>
      <c r="I42" s="102"/>
      <c r="J42" s="34"/>
    </row>
    <row r="43" spans="1:10" ht="15.75" customHeight="1" x14ac:dyDescent="0.25">
      <c r="A43" s="98">
        <v>43486</v>
      </c>
      <c r="B43" s="99">
        <v>190183496</v>
      </c>
      <c r="C43" s="412">
        <v>8</v>
      </c>
      <c r="D43" s="34">
        <v>816288</v>
      </c>
      <c r="E43" s="101"/>
      <c r="F43" s="100"/>
      <c r="G43" s="34"/>
      <c r="H43" s="101"/>
      <c r="I43" s="102"/>
      <c r="J43" s="34"/>
    </row>
    <row r="44" spans="1:10" ht="15.75" customHeight="1" x14ac:dyDescent="0.25">
      <c r="A44" s="98">
        <v>43487</v>
      </c>
      <c r="B44" s="99">
        <v>190183521</v>
      </c>
      <c r="C44" s="412">
        <v>8</v>
      </c>
      <c r="D44" s="34">
        <v>628075</v>
      </c>
      <c r="E44" s="101"/>
      <c r="F44" s="100"/>
      <c r="G44" s="34"/>
      <c r="H44" s="101"/>
      <c r="I44" s="102"/>
      <c r="J44" s="34"/>
    </row>
    <row r="45" spans="1:10" ht="15.75" customHeight="1" x14ac:dyDescent="0.25">
      <c r="A45" s="98">
        <v>43487</v>
      </c>
      <c r="B45" s="99">
        <v>190183543</v>
      </c>
      <c r="C45" s="412">
        <v>2</v>
      </c>
      <c r="D45" s="34">
        <v>178763</v>
      </c>
      <c r="E45" s="101"/>
      <c r="F45" s="100"/>
      <c r="G45" s="34"/>
      <c r="H45" s="101"/>
      <c r="I45" s="102"/>
      <c r="J45" s="34"/>
    </row>
    <row r="46" spans="1:10" ht="15.75" customHeight="1" x14ac:dyDescent="0.25">
      <c r="A46" s="98">
        <v>43488</v>
      </c>
      <c r="B46" s="99">
        <v>190183579</v>
      </c>
      <c r="C46" s="412">
        <v>10</v>
      </c>
      <c r="D46" s="34">
        <v>862838</v>
      </c>
      <c r="E46" s="101">
        <v>190046914</v>
      </c>
      <c r="F46" s="100">
        <v>2</v>
      </c>
      <c r="G46" s="34">
        <v>159600</v>
      </c>
      <c r="H46" s="101"/>
      <c r="I46" s="102"/>
      <c r="J46" s="34"/>
    </row>
    <row r="47" spans="1:10" ht="15.75" customHeight="1" x14ac:dyDescent="0.25">
      <c r="A47" s="98">
        <v>43488</v>
      </c>
      <c r="B47" s="99">
        <v>190183602</v>
      </c>
      <c r="C47" s="412">
        <v>2</v>
      </c>
      <c r="D47" s="34">
        <v>168000</v>
      </c>
      <c r="E47" s="101"/>
      <c r="F47" s="100"/>
      <c r="G47" s="34"/>
      <c r="H47" s="101"/>
      <c r="I47" s="102"/>
      <c r="J47" s="34"/>
    </row>
    <row r="48" spans="1:10" ht="15.75" customHeight="1" x14ac:dyDescent="0.25">
      <c r="A48" s="98"/>
      <c r="B48" s="99"/>
      <c r="C48" s="412"/>
      <c r="D48" s="34"/>
      <c r="E48" s="101"/>
      <c r="F48" s="100"/>
      <c r="G48" s="34"/>
      <c r="H48" s="101"/>
      <c r="I48" s="102"/>
      <c r="J48" s="34"/>
    </row>
    <row r="49" spans="1:10" x14ac:dyDescent="0.25">
      <c r="A49" s="235"/>
      <c r="B49" s="234"/>
      <c r="C49" s="12"/>
      <c r="D49" s="236"/>
      <c r="E49" s="237"/>
      <c r="F49" s="240"/>
      <c r="G49" s="236"/>
      <c r="H49" s="237"/>
      <c r="I49" s="239"/>
      <c r="J49" s="236"/>
    </row>
    <row r="50" spans="1:10" x14ac:dyDescent="0.25">
      <c r="A50" s="235"/>
      <c r="B50" s="223" t="s">
        <v>11</v>
      </c>
      <c r="C50" s="229">
        <f>SUM(C8:C49)</f>
        <v>276</v>
      </c>
      <c r="D50" s="224">
        <f>SUM(D8:D49)</f>
        <v>25101398</v>
      </c>
      <c r="E50" s="223" t="s">
        <v>11</v>
      </c>
      <c r="F50" s="232">
        <f>SUM(F8:F49)</f>
        <v>25</v>
      </c>
      <c r="G50" s="224">
        <f>SUM(G8:G49)</f>
        <v>2480539</v>
      </c>
      <c r="H50" s="232">
        <f>SUM(H8:H49)</f>
        <v>0</v>
      </c>
      <c r="I50" s="232">
        <f>SUM(I8:I49)</f>
        <v>18859495</v>
      </c>
      <c r="J50" s="5"/>
    </row>
    <row r="51" spans="1:10" x14ac:dyDescent="0.25">
      <c r="A51" s="235"/>
      <c r="B51" s="223"/>
      <c r="C51" s="229"/>
      <c r="D51" s="224"/>
      <c r="E51" s="223"/>
      <c r="F51" s="232"/>
      <c r="G51" s="224"/>
      <c r="H51" s="232"/>
      <c r="I51" s="232"/>
      <c r="J51" s="5"/>
    </row>
    <row r="52" spans="1:10" x14ac:dyDescent="0.25">
      <c r="A52" s="225"/>
      <c r="B52" s="226"/>
      <c r="C52" s="12"/>
      <c r="D52" s="236"/>
      <c r="E52" s="223"/>
      <c r="F52" s="240"/>
      <c r="G52" s="419" t="s">
        <v>12</v>
      </c>
      <c r="H52" s="419"/>
      <c r="I52" s="239"/>
      <c r="J52" s="227">
        <f>SUM(D8:D49)</f>
        <v>25101398</v>
      </c>
    </row>
    <row r="53" spans="1:10" x14ac:dyDescent="0.25">
      <c r="A53" s="235"/>
      <c r="B53" s="234"/>
      <c r="C53" s="12"/>
      <c r="D53" s="236"/>
      <c r="E53" s="237"/>
      <c r="F53" s="240"/>
      <c r="G53" s="419" t="s">
        <v>13</v>
      </c>
      <c r="H53" s="419"/>
      <c r="I53" s="239"/>
      <c r="J53" s="227">
        <f>SUM(G8:G49)</f>
        <v>2480539</v>
      </c>
    </row>
    <row r="54" spans="1:10" x14ac:dyDescent="0.25">
      <c r="A54" s="228"/>
      <c r="B54" s="237"/>
      <c r="C54" s="12"/>
      <c r="D54" s="236"/>
      <c r="E54" s="237"/>
      <c r="F54" s="240"/>
      <c r="G54" s="419" t="s">
        <v>14</v>
      </c>
      <c r="H54" s="419"/>
      <c r="I54" s="41"/>
      <c r="J54" s="229">
        <f>J52-J53</f>
        <v>22620859</v>
      </c>
    </row>
    <row r="55" spans="1:10" x14ac:dyDescent="0.25">
      <c r="A55" s="235"/>
      <c r="B55" s="230"/>
      <c r="C55" s="12"/>
      <c r="D55" s="231"/>
      <c r="E55" s="237"/>
      <c r="F55" s="240"/>
      <c r="G55" s="419" t="s">
        <v>15</v>
      </c>
      <c r="H55" s="419"/>
      <c r="I55" s="239"/>
      <c r="J55" s="227">
        <f>SUM(H8:H49)</f>
        <v>0</v>
      </c>
    </row>
    <row r="56" spans="1:10" x14ac:dyDescent="0.25">
      <c r="A56" s="235"/>
      <c r="B56" s="230"/>
      <c r="C56" s="12"/>
      <c r="D56" s="231"/>
      <c r="E56" s="237"/>
      <c r="F56" s="240"/>
      <c r="G56" s="419" t="s">
        <v>16</v>
      </c>
      <c r="H56" s="419"/>
      <c r="I56" s="239"/>
      <c r="J56" s="227">
        <f>J54+J55</f>
        <v>22620859</v>
      </c>
    </row>
    <row r="57" spans="1:10" x14ac:dyDescent="0.25">
      <c r="A57" s="235"/>
      <c r="B57" s="230"/>
      <c r="C57" s="12"/>
      <c r="D57" s="231"/>
      <c r="E57" s="237"/>
      <c r="F57" s="240"/>
      <c r="G57" s="419" t="s">
        <v>5</v>
      </c>
      <c r="H57" s="419"/>
      <c r="I57" s="239"/>
      <c r="J57" s="227">
        <f>SUM(I8:I49)</f>
        <v>18859495</v>
      </c>
    </row>
    <row r="58" spans="1:10" x14ac:dyDescent="0.25">
      <c r="A58" s="235"/>
      <c r="B58" s="230"/>
      <c r="C58" s="12"/>
      <c r="D58" s="231"/>
      <c r="E58" s="237"/>
      <c r="F58" s="240"/>
      <c r="G58" s="419" t="s">
        <v>31</v>
      </c>
      <c r="H58" s="419"/>
      <c r="I58" s="240" t="str">
        <f>IF(J58&gt;0,"SALDO",IF(J58&lt;0,"PIUTANG",IF(J58=0,"LUNAS")))</f>
        <v>PIUTANG</v>
      </c>
      <c r="J58" s="227">
        <f>J57-J56</f>
        <v>-3761364</v>
      </c>
    </row>
  </sheetData>
  <mergeCells count="15">
    <mergeCell ref="G58:H58"/>
    <mergeCell ref="G52:H52"/>
    <mergeCell ref="G53:H53"/>
    <mergeCell ref="G54:H54"/>
    <mergeCell ref="G55:H55"/>
    <mergeCell ref="G56:H56"/>
    <mergeCell ref="G57:H57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26" activePane="bottomLeft" state="frozen"/>
      <selection pane="bottomLeft" activeCell="B35" sqref="B3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J48*-1</f>
        <v>2404987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5"/>
      <c r="I7" s="457"/>
      <c r="J7" s="429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98">
        <v>43463</v>
      </c>
      <c r="B33" s="99">
        <v>180182389</v>
      </c>
      <c r="C33" s="253">
        <v>19</v>
      </c>
      <c r="D33" s="34">
        <v>2187325</v>
      </c>
      <c r="E33" s="101"/>
      <c r="F33" s="99"/>
      <c r="G33" s="34"/>
      <c r="H33" s="101"/>
      <c r="I33" s="102">
        <v>2190000</v>
      </c>
      <c r="J33" s="34" t="s">
        <v>17</v>
      </c>
      <c r="L33" s="238"/>
    </row>
    <row r="34" spans="1:12" s="233" customFormat="1" x14ac:dyDescent="0.25">
      <c r="A34" s="98">
        <v>43476</v>
      </c>
      <c r="B34" s="99">
        <v>190183005</v>
      </c>
      <c r="C34" s="253">
        <v>16</v>
      </c>
      <c r="D34" s="34">
        <v>1390113</v>
      </c>
      <c r="E34" s="101">
        <v>190046800</v>
      </c>
      <c r="F34" s="99">
        <v>1</v>
      </c>
      <c r="G34" s="34">
        <v>99225</v>
      </c>
      <c r="H34" s="101"/>
      <c r="I34" s="102">
        <v>1291000</v>
      </c>
      <c r="J34" s="34" t="s">
        <v>17</v>
      </c>
      <c r="L34" s="238"/>
    </row>
    <row r="35" spans="1:12" s="233" customFormat="1" x14ac:dyDescent="0.25">
      <c r="A35" s="98">
        <v>43487</v>
      </c>
      <c r="B35" s="99">
        <v>190183510</v>
      </c>
      <c r="C35" s="253">
        <v>25</v>
      </c>
      <c r="D35" s="34">
        <v>2632700</v>
      </c>
      <c r="E35" s="101">
        <v>190046896</v>
      </c>
      <c r="F35" s="99">
        <v>2</v>
      </c>
      <c r="G35" s="34">
        <v>217088</v>
      </c>
      <c r="H35" s="101"/>
      <c r="I35" s="102"/>
      <c r="J35" s="34"/>
      <c r="L35" s="238"/>
    </row>
    <row r="36" spans="1:12" s="233" customFormat="1" x14ac:dyDescent="0.25">
      <c r="A36" s="98"/>
      <c r="B36" s="99"/>
      <c r="C36" s="253"/>
      <c r="D36" s="34"/>
      <c r="E36" s="101"/>
      <c r="F36" s="99"/>
      <c r="G36" s="34"/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863</v>
      </c>
      <c r="D40" s="9"/>
      <c r="E40" s="8" t="s">
        <v>11</v>
      </c>
      <c r="F40" s="8">
        <f>SUM(F8:F39)</f>
        <v>133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9" t="s">
        <v>12</v>
      </c>
      <c r="H42" s="419"/>
      <c r="I42" s="39"/>
      <c r="J42" s="13">
        <f>SUM(D8:D39)</f>
        <v>90275069</v>
      </c>
    </row>
    <row r="43" spans="1:12" x14ac:dyDescent="0.25">
      <c r="A43" s="4"/>
      <c r="B43" s="3"/>
      <c r="C43" s="26"/>
      <c r="D43" s="6"/>
      <c r="E43" s="7"/>
      <c r="F43" s="3"/>
      <c r="G43" s="419" t="s">
        <v>13</v>
      </c>
      <c r="H43" s="419"/>
      <c r="I43" s="39"/>
      <c r="J43" s="13">
        <f>SUM(G8:G39)</f>
        <v>14280082</v>
      </c>
    </row>
    <row r="44" spans="1:12" x14ac:dyDescent="0.25">
      <c r="A44" s="14"/>
      <c r="B44" s="7"/>
      <c r="C44" s="26"/>
      <c r="D44" s="6"/>
      <c r="E44" s="7"/>
      <c r="F44" s="3"/>
      <c r="G44" s="419" t="s">
        <v>14</v>
      </c>
      <c r="H44" s="419"/>
      <c r="I44" s="41"/>
      <c r="J44" s="15">
        <f>J42-J43</f>
        <v>75994987</v>
      </c>
    </row>
    <row r="45" spans="1:12" x14ac:dyDescent="0.25">
      <c r="A45" s="4"/>
      <c r="B45" s="16"/>
      <c r="C45" s="26"/>
      <c r="D45" s="17"/>
      <c r="E45" s="7"/>
      <c r="F45" s="3"/>
      <c r="G45" s="419" t="s">
        <v>15</v>
      </c>
      <c r="H45" s="419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9" t="s">
        <v>16</v>
      </c>
      <c r="H46" s="419"/>
      <c r="I46" s="39"/>
      <c r="J46" s="13">
        <f>J44+J45</f>
        <v>75994987</v>
      </c>
    </row>
    <row r="47" spans="1:12" x14ac:dyDescent="0.25">
      <c r="A47" s="4"/>
      <c r="B47" s="16"/>
      <c r="C47" s="26"/>
      <c r="D47" s="17"/>
      <c r="E47" s="7"/>
      <c r="F47" s="3"/>
      <c r="G47" s="419" t="s">
        <v>5</v>
      </c>
      <c r="H47" s="419"/>
      <c r="I47" s="39"/>
      <c r="J47" s="13">
        <f>SUM(I8:I40)</f>
        <v>73590000</v>
      </c>
    </row>
    <row r="48" spans="1:12" x14ac:dyDescent="0.25">
      <c r="A48" s="4"/>
      <c r="B48" s="16"/>
      <c r="C48" s="26"/>
      <c r="D48" s="17"/>
      <c r="E48" s="7"/>
      <c r="F48" s="3"/>
      <c r="G48" s="419" t="s">
        <v>31</v>
      </c>
      <c r="H48" s="419"/>
      <c r="I48" s="40" t="str">
        <f>IF(J48&gt;0,"SALDO",IF(J48&lt;0,"PIUTANG",IF(J48=0,"LUNAS")))</f>
        <v>PIUTANG</v>
      </c>
      <c r="J48" s="13">
        <f>J47-J46</f>
        <v>-2404987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4"/>
  <sheetViews>
    <sheetView workbookViewId="0">
      <pane ySplit="7" topLeftCell="A221" activePane="bottomLeft" state="frozen"/>
      <selection pane="bottomLeft" activeCell="B227" sqref="B227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3" t="s">
        <v>22</v>
      </c>
      <c r="G1" s="413"/>
      <c r="H1" s="413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220">
        <f>J238*-1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9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/>
      <c r="B228" s="99"/>
      <c r="C228" s="100"/>
      <c r="D228" s="34"/>
      <c r="E228" s="101"/>
      <c r="F228" s="99"/>
      <c r="G228" s="34"/>
      <c r="H228" s="102"/>
      <c r="I228" s="102"/>
      <c r="J228" s="34"/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35"/>
      <c r="B229" s="234"/>
      <c r="C229" s="240"/>
      <c r="D229" s="236"/>
      <c r="E229" s="237"/>
      <c r="F229" s="234"/>
      <c r="G229" s="236"/>
      <c r="H229" s="239"/>
      <c r="I229" s="239"/>
      <c r="J229" s="23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4"/>
      <c r="B230" s="8" t="s">
        <v>11</v>
      </c>
      <c r="C230" s="77">
        <f>SUM(C8:C229)</f>
        <v>966</v>
      </c>
      <c r="D230" s="9"/>
      <c r="E230" s="223" t="s">
        <v>11</v>
      </c>
      <c r="F230" s="223">
        <f>SUM(F8:F229)</f>
        <v>1</v>
      </c>
      <c r="G230" s="224">
        <f>SUM(G8:G229)</f>
        <v>98525</v>
      </c>
      <c r="H230" s="239"/>
      <c r="I230" s="239"/>
      <c r="J230" s="23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4"/>
      <c r="B231" s="8"/>
      <c r="C231" s="77"/>
      <c r="D231" s="9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10"/>
      <c r="B232" s="11"/>
      <c r="C232" s="40"/>
      <c r="D232" s="6"/>
      <c r="E232" s="8"/>
      <c r="F232" s="234"/>
      <c r="G232" s="419" t="s">
        <v>12</v>
      </c>
      <c r="H232" s="419"/>
      <c r="I232" s="39"/>
      <c r="J232" s="13">
        <f>SUM(D8:D229)</f>
        <v>88997572</v>
      </c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3"/>
      <c r="C233" s="40"/>
      <c r="D233" s="6"/>
      <c r="E233" s="8"/>
      <c r="F233" s="234"/>
      <c r="G233" s="419" t="s">
        <v>13</v>
      </c>
      <c r="H233" s="419"/>
      <c r="I233" s="39"/>
      <c r="J233" s="13">
        <f>SUM(G8:G229)</f>
        <v>98525</v>
      </c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4"/>
      <c r="B234" s="7"/>
      <c r="C234" s="40"/>
      <c r="D234" s="6"/>
      <c r="E234" s="7"/>
      <c r="F234" s="234"/>
      <c r="G234" s="419" t="s">
        <v>14</v>
      </c>
      <c r="H234" s="419"/>
      <c r="I234" s="41"/>
      <c r="J234" s="15">
        <f>J232-J233</f>
        <v>88899047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16"/>
      <c r="C235" s="40"/>
      <c r="D235" s="17"/>
      <c r="E235" s="7"/>
      <c r="F235" s="8"/>
      <c r="G235" s="419" t="s">
        <v>15</v>
      </c>
      <c r="H235" s="419"/>
      <c r="I235" s="39"/>
      <c r="J235" s="13">
        <f>SUM(H8:H231)</f>
        <v>5193500</v>
      </c>
      <c r="K235" s="219"/>
      <c r="L235" s="219"/>
      <c r="M235" s="219"/>
      <c r="N235" s="219"/>
      <c r="O235" s="219"/>
      <c r="P235" s="219"/>
    </row>
    <row r="236" spans="1:16" x14ac:dyDescent="0.25">
      <c r="A236" s="4"/>
      <c r="B236" s="16"/>
      <c r="C236" s="40"/>
      <c r="D236" s="17"/>
      <c r="E236" s="7"/>
      <c r="F236" s="8"/>
      <c r="G236" s="419" t="s">
        <v>16</v>
      </c>
      <c r="H236" s="419"/>
      <c r="I236" s="39"/>
      <c r="J236" s="13">
        <f>J234+J235</f>
        <v>94092547</v>
      </c>
    </row>
    <row r="237" spans="1:16" x14ac:dyDescent="0.25">
      <c r="A237" s="4"/>
      <c r="B237" s="16"/>
      <c r="C237" s="40"/>
      <c r="D237" s="17"/>
      <c r="E237" s="7"/>
      <c r="F237" s="3"/>
      <c r="G237" s="419" t="s">
        <v>5</v>
      </c>
      <c r="H237" s="419"/>
      <c r="I237" s="39"/>
      <c r="J237" s="13">
        <f>SUM(I8:I231)</f>
        <v>94092547</v>
      </c>
    </row>
    <row r="238" spans="1:16" x14ac:dyDescent="0.25">
      <c r="A238" s="4"/>
      <c r="B238" s="16"/>
      <c r="C238" s="40"/>
      <c r="D238" s="17"/>
      <c r="E238" s="7"/>
      <c r="F238" s="3"/>
      <c r="G238" s="419" t="s">
        <v>31</v>
      </c>
      <c r="H238" s="419"/>
      <c r="I238" s="40" t="str">
        <f>IF(J238&gt;0,"SALDO",IF(J238&lt;0,"PIUTANG",IF(J238=0,"LUNAS")))</f>
        <v>LUNAS</v>
      </c>
      <c r="J238" s="13">
        <f>J237-J236</f>
        <v>0</v>
      </c>
    </row>
    <row r="239" spans="1:16" x14ac:dyDescent="0.25">
      <c r="F239" s="37"/>
      <c r="G239" s="37"/>
      <c r="J239" s="37"/>
    </row>
    <row r="240" spans="1:16" x14ac:dyDescent="0.25">
      <c r="C240" s="37"/>
      <c r="D240" s="37"/>
      <c r="F240" s="37"/>
      <c r="G240" s="37"/>
      <c r="J240" s="37"/>
      <c r="L240"/>
      <c r="M240"/>
      <c r="N240"/>
      <c r="O240"/>
      <c r="P240"/>
    </row>
    <row r="241" spans="1:16" x14ac:dyDescent="0.25">
      <c r="C241" s="37"/>
      <c r="D241" s="37"/>
      <c r="F241" s="37"/>
      <c r="G241" s="37"/>
      <c r="J241" s="37"/>
      <c r="L241"/>
      <c r="M241"/>
      <c r="N241"/>
      <c r="O241"/>
      <c r="P241"/>
    </row>
    <row r="242" spans="1:16" x14ac:dyDescent="0.25">
      <c r="A242" s="404">
        <v>43411</v>
      </c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C244" s="37"/>
      <c r="D244" s="37"/>
      <c r="L244"/>
      <c r="M244"/>
      <c r="N244"/>
      <c r="O244"/>
      <c r="P24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38:H238"/>
    <mergeCell ref="G232:H232"/>
    <mergeCell ref="G233:H233"/>
    <mergeCell ref="G234:H234"/>
    <mergeCell ref="G235:H235"/>
    <mergeCell ref="G236:H236"/>
    <mergeCell ref="G237:H23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3"/>
  <sheetViews>
    <sheetView workbookViewId="0">
      <pane ySplit="7" topLeftCell="A73" activePane="bottomLeft" state="frozen"/>
      <selection pane="bottomLeft" activeCell="B83" sqref="B8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3" t="s">
        <v>22</v>
      </c>
      <c r="G1" s="413"/>
      <c r="H1" s="413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J97*-1</f>
        <v>13923267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98">
        <v>43472</v>
      </c>
      <c r="B79" s="99">
        <v>190182802</v>
      </c>
      <c r="C79" s="100">
        <v>13</v>
      </c>
      <c r="D79" s="34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98">
        <v>43475</v>
      </c>
      <c r="B80" s="99"/>
      <c r="C80" s="100"/>
      <c r="D80" s="34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98">
        <v>43479</v>
      </c>
      <c r="B81" s="99"/>
      <c r="C81" s="100"/>
      <c r="D81" s="34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98">
        <v>43482</v>
      </c>
      <c r="B83" s="99">
        <v>190183289</v>
      </c>
      <c r="C83" s="100">
        <v>28</v>
      </c>
      <c r="D83" s="34">
        <v>3330425</v>
      </c>
      <c r="E83" s="101"/>
      <c r="F83" s="99"/>
      <c r="G83" s="34"/>
      <c r="H83" s="102"/>
      <c r="I83" s="102"/>
      <c r="J83" s="34"/>
    </row>
    <row r="84" spans="1:10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</row>
    <row r="85" spans="1:10" x14ac:dyDescent="0.25">
      <c r="A85" s="98"/>
      <c r="B85" s="99"/>
      <c r="C85" s="100"/>
      <c r="D85" s="34"/>
      <c r="E85" s="101"/>
      <c r="F85" s="99"/>
      <c r="G85" s="34"/>
      <c r="H85" s="102"/>
      <c r="I85" s="102"/>
      <c r="J85" s="34"/>
    </row>
    <row r="86" spans="1:10" x14ac:dyDescent="0.25">
      <c r="A86" s="98"/>
      <c r="B86" s="99"/>
      <c r="C86" s="100"/>
      <c r="D86" s="34"/>
      <c r="E86" s="101"/>
      <c r="F86" s="99"/>
      <c r="G86" s="34"/>
      <c r="H86" s="102"/>
      <c r="I86" s="102"/>
      <c r="J86" s="34"/>
    </row>
    <row r="87" spans="1:10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</row>
    <row r="88" spans="1:10" x14ac:dyDescent="0.25">
      <c r="A88" s="235"/>
      <c r="B88" s="234"/>
      <c r="C88" s="240"/>
      <c r="D88" s="236"/>
      <c r="E88" s="237"/>
      <c r="F88" s="234"/>
      <c r="G88" s="236"/>
      <c r="H88" s="239"/>
      <c r="I88" s="239"/>
      <c r="J88" s="236"/>
    </row>
    <row r="89" spans="1:10" x14ac:dyDescent="0.25">
      <c r="A89" s="235"/>
      <c r="B89" s="223" t="s">
        <v>11</v>
      </c>
      <c r="C89" s="232">
        <f>SUM(C8:C88)</f>
        <v>1464</v>
      </c>
      <c r="D89" s="224"/>
      <c r="E89" s="223" t="s">
        <v>11</v>
      </c>
      <c r="F89" s="223">
        <f>SUM(F8:F88)</f>
        <v>224</v>
      </c>
      <c r="G89" s="224">
        <f>SUM(G8:G88)</f>
        <v>23486056</v>
      </c>
      <c r="H89" s="239"/>
      <c r="I89" s="239"/>
      <c r="J89" s="236"/>
    </row>
    <row r="90" spans="1:10" x14ac:dyDescent="0.25">
      <c r="A90" s="235"/>
      <c r="B90" s="223"/>
      <c r="C90" s="232"/>
      <c r="D90" s="224"/>
      <c r="E90" s="237"/>
      <c r="F90" s="234"/>
      <c r="G90" s="236"/>
      <c r="H90" s="239"/>
      <c r="I90" s="239"/>
      <c r="J90" s="236"/>
    </row>
    <row r="91" spans="1:10" x14ac:dyDescent="0.25">
      <c r="A91" s="225"/>
      <c r="B91" s="226"/>
      <c r="C91" s="240"/>
      <c r="D91" s="236"/>
      <c r="E91" s="223"/>
      <c r="F91" s="234"/>
      <c r="G91" s="419" t="s">
        <v>12</v>
      </c>
      <c r="H91" s="419"/>
      <c r="I91" s="239"/>
      <c r="J91" s="227">
        <f>SUM(D8:D88)</f>
        <v>153266499</v>
      </c>
    </row>
    <row r="92" spans="1:10" x14ac:dyDescent="0.25">
      <c r="A92" s="235"/>
      <c r="B92" s="234"/>
      <c r="C92" s="240"/>
      <c r="D92" s="236"/>
      <c r="E92" s="223"/>
      <c r="F92" s="234"/>
      <c r="G92" s="419" t="s">
        <v>13</v>
      </c>
      <c r="H92" s="419"/>
      <c r="I92" s="239"/>
      <c r="J92" s="227">
        <f>SUM(G8:G88)</f>
        <v>23486056</v>
      </c>
    </row>
    <row r="93" spans="1:10" x14ac:dyDescent="0.25">
      <c r="A93" s="228"/>
      <c r="B93" s="237"/>
      <c r="C93" s="240"/>
      <c r="D93" s="236"/>
      <c r="E93" s="237"/>
      <c r="F93" s="234"/>
      <c r="G93" s="419" t="s">
        <v>14</v>
      </c>
      <c r="H93" s="419"/>
      <c r="I93" s="41"/>
      <c r="J93" s="229">
        <f>J91-J92</f>
        <v>129780443</v>
      </c>
    </row>
    <row r="94" spans="1:10" x14ac:dyDescent="0.25">
      <c r="A94" s="235"/>
      <c r="B94" s="230"/>
      <c r="C94" s="240"/>
      <c r="D94" s="231"/>
      <c r="E94" s="237"/>
      <c r="F94" s="223"/>
      <c r="G94" s="419" t="s">
        <v>15</v>
      </c>
      <c r="H94" s="419"/>
      <c r="I94" s="239"/>
      <c r="J94" s="227">
        <f>SUM(H8:H90)</f>
        <v>0</v>
      </c>
    </row>
    <row r="95" spans="1:10" x14ac:dyDescent="0.25">
      <c r="A95" s="235"/>
      <c r="B95" s="230"/>
      <c r="C95" s="240"/>
      <c r="D95" s="231"/>
      <c r="E95" s="237"/>
      <c r="F95" s="223"/>
      <c r="G95" s="419" t="s">
        <v>16</v>
      </c>
      <c r="H95" s="419"/>
      <c r="I95" s="239"/>
      <c r="J95" s="227">
        <f>J93+J94</f>
        <v>129780443</v>
      </c>
    </row>
    <row r="96" spans="1:10" x14ac:dyDescent="0.25">
      <c r="A96" s="235"/>
      <c r="B96" s="230"/>
      <c r="C96" s="240"/>
      <c r="D96" s="231"/>
      <c r="E96" s="237"/>
      <c r="F96" s="234"/>
      <c r="G96" s="419" t="s">
        <v>5</v>
      </c>
      <c r="H96" s="419"/>
      <c r="I96" s="239"/>
      <c r="J96" s="227">
        <f>SUM(I8:I90)</f>
        <v>115857176</v>
      </c>
    </row>
    <row r="97" spans="1:16" x14ac:dyDescent="0.25">
      <c r="A97" s="235"/>
      <c r="B97" s="230"/>
      <c r="C97" s="240"/>
      <c r="D97" s="231"/>
      <c r="E97" s="237"/>
      <c r="F97" s="234"/>
      <c r="G97" s="419" t="s">
        <v>31</v>
      </c>
      <c r="H97" s="419"/>
      <c r="I97" s="240" t="str">
        <f>IF(J97&gt;0,"SALDO",IF(J97&lt;0,"PIUTANG",IF(J97=0,"LUNAS")))</f>
        <v>PIUTANG</v>
      </c>
      <c r="J97" s="227">
        <f>J96-J95</f>
        <v>-13923267</v>
      </c>
    </row>
    <row r="98" spans="1:16" x14ac:dyDescent="0.25">
      <c r="F98" s="219"/>
      <c r="G98" s="219"/>
      <c r="J98" s="219"/>
    </row>
    <row r="99" spans="1:16" x14ac:dyDescent="0.25">
      <c r="C99" s="219"/>
      <c r="D99" s="219"/>
      <c r="F99" s="219"/>
      <c r="G99" s="219"/>
      <c r="J99" s="219"/>
      <c r="M99" s="233"/>
      <c r="N99" s="233"/>
      <c r="O99" s="233"/>
      <c r="P99" s="233"/>
    </row>
    <row r="100" spans="1:16" x14ac:dyDescent="0.25">
      <c r="C100" s="219"/>
      <c r="D100" s="219"/>
      <c r="F100" s="219"/>
      <c r="G100" s="219"/>
      <c r="J100" s="219"/>
      <c r="L100" s="238"/>
      <c r="M100" s="233"/>
      <c r="N100" s="233"/>
      <c r="O100" s="233"/>
      <c r="P100" s="233"/>
    </row>
    <row r="101" spans="1:16" x14ac:dyDescent="0.25">
      <c r="C101" s="219"/>
      <c r="D101" s="219"/>
      <c r="F101" s="219"/>
      <c r="G101" s="219"/>
      <c r="J101" s="219"/>
      <c r="L101" s="238"/>
      <c r="M101" s="233"/>
      <c r="N101" s="233"/>
      <c r="O101" s="233"/>
      <c r="P101" s="233"/>
    </row>
    <row r="102" spans="1:16" x14ac:dyDescent="0.25">
      <c r="C102" s="219"/>
      <c r="D102" s="219"/>
      <c r="F102" s="219"/>
      <c r="G102" s="219"/>
      <c r="J102" s="219"/>
      <c r="L102" s="233"/>
      <c r="M102" s="233"/>
      <c r="N102" s="233"/>
      <c r="O102" s="233"/>
      <c r="P102" s="233"/>
    </row>
    <row r="103" spans="1:16" x14ac:dyDescent="0.25">
      <c r="C103" s="219"/>
      <c r="D103" s="219"/>
      <c r="L103" s="233"/>
      <c r="M103" s="233"/>
      <c r="N103" s="233"/>
      <c r="O103" s="233"/>
      <c r="P103" s="233"/>
    </row>
  </sheetData>
  <mergeCells count="15">
    <mergeCell ref="G97:H97"/>
    <mergeCell ref="G91:H91"/>
    <mergeCell ref="G92:H92"/>
    <mergeCell ref="G93:H93"/>
    <mergeCell ref="G94:H94"/>
    <mergeCell ref="G95:H95"/>
    <mergeCell ref="G96:H96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B27" sqref="B2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3" t="s">
        <v>22</v>
      </c>
      <c r="G1" s="413"/>
      <c r="H1" s="413"/>
      <c r="I1" s="220"/>
      <c r="J1" s="218"/>
      <c r="L1" s="219">
        <f>SUM(D21:D22)</f>
        <v>929338</v>
      </c>
      <c r="M1" s="219">
        <f>D21-I2</f>
        <v>-402166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J39*-1</f>
        <v>710866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>
        <v>835000</v>
      </c>
      <c r="J24" s="34" t="s">
        <v>17</v>
      </c>
    </row>
    <row r="25" spans="1:12" x14ac:dyDescent="0.25">
      <c r="A25" s="98">
        <v>43473</v>
      </c>
      <c r="B25" s="99">
        <v>190182864</v>
      </c>
      <c r="C25" s="100">
        <v>7</v>
      </c>
      <c r="D25" s="34">
        <v>692300</v>
      </c>
      <c r="E25" s="101"/>
      <c r="F25" s="99"/>
      <c r="G25" s="34"/>
      <c r="H25" s="102">
        <v>66000</v>
      </c>
      <c r="I25" s="102"/>
      <c r="J25" s="34"/>
      <c r="L25" s="219">
        <f>D25-G26+H25</f>
        <v>557225</v>
      </c>
    </row>
    <row r="26" spans="1:12" x14ac:dyDescent="0.25">
      <c r="A26" s="98">
        <v>43475</v>
      </c>
      <c r="B26" s="99"/>
      <c r="C26" s="100"/>
      <c r="D26" s="34"/>
      <c r="E26" s="101">
        <v>190046793</v>
      </c>
      <c r="F26" s="99">
        <v>2</v>
      </c>
      <c r="G26" s="34">
        <v>201075</v>
      </c>
      <c r="H26" s="102"/>
      <c r="I26" s="102">
        <v>557225</v>
      </c>
      <c r="J26" s="34" t="s">
        <v>17</v>
      </c>
    </row>
    <row r="27" spans="1:12" x14ac:dyDescent="0.25">
      <c r="A27" s="98">
        <v>43486</v>
      </c>
      <c r="B27" s="99">
        <v>190183495</v>
      </c>
      <c r="C27" s="100">
        <v>6</v>
      </c>
      <c r="D27" s="34">
        <v>568838</v>
      </c>
      <c r="E27" s="101"/>
      <c r="F27" s="99"/>
      <c r="G27" s="34"/>
      <c r="H27" s="102">
        <v>143000</v>
      </c>
      <c r="I27" s="102"/>
      <c r="J27" s="34"/>
    </row>
    <row r="28" spans="1:12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441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9" t="s">
        <v>12</v>
      </c>
      <c r="H33" s="419"/>
      <c r="I33" s="239"/>
      <c r="J33" s="227">
        <f>SUM(D8:D30)</f>
        <v>44438718</v>
      </c>
    </row>
    <row r="34" spans="1:16" x14ac:dyDescent="0.25">
      <c r="A34" s="235"/>
      <c r="B34" s="234"/>
      <c r="C34" s="240"/>
      <c r="D34" s="236"/>
      <c r="E34" s="223"/>
      <c r="F34" s="234"/>
      <c r="G34" s="419" t="s">
        <v>13</v>
      </c>
      <c r="H34" s="419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9" t="s">
        <v>14</v>
      </c>
      <c r="H35" s="419"/>
      <c r="I35" s="41"/>
      <c r="J35" s="229">
        <f>J33-J34</f>
        <v>35570591</v>
      </c>
    </row>
    <row r="36" spans="1:16" x14ac:dyDescent="0.25">
      <c r="A36" s="235"/>
      <c r="B36" s="230"/>
      <c r="C36" s="240"/>
      <c r="D36" s="231"/>
      <c r="E36" s="237"/>
      <c r="F36" s="223"/>
      <c r="G36" s="419" t="s">
        <v>15</v>
      </c>
      <c r="H36" s="419"/>
      <c r="I36" s="239"/>
      <c r="J36" s="227">
        <f>SUM(H8:H32)</f>
        <v>269000</v>
      </c>
    </row>
    <row r="37" spans="1:16" x14ac:dyDescent="0.25">
      <c r="A37" s="235"/>
      <c r="B37" s="230"/>
      <c r="C37" s="240"/>
      <c r="D37" s="231"/>
      <c r="E37" s="237"/>
      <c r="F37" s="223"/>
      <c r="G37" s="419" t="s">
        <v>16</v>
      </c>
      <c r="H37" s="419"/>
      <c r="I37" s="239"/>
      <c r="J37" s="227">
        <f>J35+J36</f>
        <v>35839591</v>
      </c>
    </row>
    <row r="38" spans="1:16" x14ac:dyDescent="0.25">
      <c r="A38" s="235"/>
      <c r="B38" s="230"/>
      <c r="C38" s="240"/>
      <c r="D38" s="231"/>
      <c r="E38" s="237"/>
      <c r="F38" s="234"/>
      <c r="G38" s="419" t="s">
        <v>5</v>
      </c>
      <c r="H38" s="419"/>
      <c r="I38" s="239"/>
      <c r="J38" s="227">
        <f>SUM(I8:I32)</f>
        <v>35128725</v>
      </c>
    </row>
    <row r="39" spans="1:16" x14ac:dyDescent="0.25">
      <c r="A39" s="235"/>
      <c r="B39" s="230"/>
      <c r="C39" s="240"/>
      <c r="D39" s="231"/>
      <c r="E39" s="237"/>
      <c r="F39" s="234"/>
      <c r="G39" s="419" t="s">
        <v>31</v>
      </c>
      <c r="H39" s="419"/>
      <c r="I39" s="240" t="str">
        <f>IF(J39&gt;0,"SALDO",IF(J39&lt;0,"PIUTANG",IF(J39=0,"LUNAS")))</f>
        <v>PIUTANG</v>
      </c>
      <c r="J39" s="227">
        <f>J38-J37</f>
        <v>-710866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G39:H39"/>
    <mergeCell ref="G33:H33"/>
    <mergeCell ref="G34:H34"/>
    <mergeCell ref="G35:H35"/>
    <mergeCell ref="G36:H36"/>
    <mergeCell ref="G37:H37"/>
    <mergeCell ref="G38:H3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3" t="s">
        <v>21</v>
      </c>
      <c r="G2" s="413"/>
      <c r="H2" s="413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9" t="s">
        <v>12</v>
      </c>
      <c r="H46" s="419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9" t="s">
        <v>13</v>
      </c>
      <c r="H47" s="419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9" t="s">
        <v>14</v>
      </c>
      <c r="H48" s="419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9" t="s">
        <v>15</v>
      </c>
      <c r="H49" s="419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9" t="s">
        <v>16</v>
      </c>
      <c r="H50" s="419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9" t="s">
        <v>5</v>
      </c>
      <c r="H51" s="419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9" t="s">
        <v>31</v>
      </c>
      <c r="H52" s="419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H63" sqref="H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J75*-1</f>
        <v>419663</v>
      </c>
      <c r="J2" s="20"/>
      <c r="M2" s="219">
        <v>144000</v>
      </c>
      <c r="N2" s="219">
        <f>M2*1.15</f>
        <v>165600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9" t="s">
        <v>12</v>
      </c>
      <c r="H69" s="419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9" t="s">
        <v>13</v>
      </c>
      <c r="H70" s="419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9" t="s">
        <v>14</v>
      </c>
      <c r="H71" s="419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9" t="s">
        <v>15</v>
      </c>
      <c r="H72" s="419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9" t="s">
        <v>16</v>
      </c>
      <c r="H73" s="419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9" t="s">
        <v>5</v>
      </c>
      <c r="H74" s="419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9" t="s">
        <v>31</v>
      </c>
      <c r="H75" s="419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16" activePane="bottomLeft" state="frozen"/>
      <selection pane="bottomLeft" activeCell="H24" sqref="H24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1614527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98">
        <v>43395</v>
      </c>
      <c r="B7" s="261">
        <v>180177836</v>
      </c>
      <c r="C7" s="262">
        <v>14</v>
      </c>
      <c r="D7" s="263">
        <v>1391250</v>
      </c>
      <c r="E7" s="99">
        <v>180045835</v>
      </c>
      <c r="F7" s="100">
        <v>6</v>
      </c>
      <c r="G7" s="147">
        <v>606025</v>
      </c>
      <c r="H7" s="102">
        <v>80000</v>
      </c>
      <c r="I7" s="102"/>
      <c r="J7" s="34"/>
    </row>
    <row r="8" spans="1:17" s="233" customFormat="1" x14ac:dyDescent="0.25">
      <c r="A8" s="98">
        <v>43402</v>
      </c>
      <c r="B8" s="261"/>
      <c r="C8" s="262"/>
      <c r="D8" s="263"/>
      <c r="E8" s="99"/>
      <c r="F8" s="100"/>
      <c r="G8" s="147"/>
      <c r="H8" s="102"/>
      <c r="I8" s="102">
        <v>600000</v>
      </c>
      <c r="J8" s="34" t="s">
        <v>17</v>
      </c>
    </row>
    <row r="9" spans="1:17" x14ac:dyDescent="0.25">
      <c r="A9" s="98">
        <v>43403</v>
      </c>
      <c r="B9" s="261">
        <v>180178379</v>
      </c>
      <c r="C9" s="262">
        <v>10</v>
      </c>
      <c r="D9" s="264">
        <v>1047288</v>
      </c>
      <c r="E9" s="101"/>
      <c r="F9" s="100"/>
      <c r="G9" s="34"/>
      <c r="H9" s="102">
        <v>90000</v>
      </c>
      <c r="I9" s="102"/>
      <c r="J9" s="34"/>
    </row>
    <row r="10" spans="1:17" s="233" customFormat="1" x14ac:dyDescent="0.25">
      <c r="A10" s="98">
        <v>43404</v>
      </c>
      <c r="B10" s="261"/>
      <c r="C10" s="262"/>
      <c r="D10" s="264"/>
      <c r="E10" s="101">
        <v>180045963</v>
      </c>
      <c r="F10" s="100">
        <v>4</v>
      </c>
      <c r="G10" s="34">
        <v>439775</v>
      </c>
      <c r="H10" s="102"/>
      <c r="I10" s="102"/>
      <c r="J10" s="34"/>
    </row>
    <row r="11" spans="1:17" s="233" customFormat="1" x14ac:dyDescent="0.25">
      <c r="A11" s="98">
        <v>43409</v>
      </c>
      <c r="B11" s="261"/>
      <c r="C11" s="262"/>
      <c r="D11" s="264"/>
      <c r="E11" s="101"/>
      <c r="F11" s="100"/>
      <c r="G11" s="34"/>
      <c r="H11" s="102"/>
      <c r="I11" s="102">
        <v>800000</v>
      </c>
      <c r="J11" s="34" t="s">
        <v>17</v>
      </c>
    </row>
    <row r="12" spans="1:17" x14ac:dyDescent="0.25">
      <c r="A12" s="98">
        <v>43410</v>
      </c>
      <c r="B12" s="261">
        <v>180178877</v>
      </c>
      <c r="C12" s="262">
        <v>2</v>
      </c>
      <c r="D12" s="264">
        <v>184713</v>
      </c>
      <c r="E12" s="99"/>
      <c r="F12" s="100"/>
      <c r="G12" s="34"/>
      <c r="H12" s="102">
        <v>60000</v>
      </c>
      <c r="I12" s="102"/>
      <c r="J12" s="34"/>
    </row>
    <row r="13" spans="1:17" x14ac:dyDescent="0.25">
      <c r="A13" s="98">
        <v>43417</v>
      </c>
      <c r="B13" s="261">
        <v>180179479</v>
      </c>
      <c r="C13" s="262">
        <v>11</v>
      </c>
      <c r="D13" s="264">
        <v>1141613</v>
      </c>
      <c r="E13" s="101">
        <v>180046135</v>
      </c>
      <c r="F13" s="100">
        <v>4</v>
      </c>
      <c r="G13" s="34">
        <v>416588</v>
      </c>
      <c r="H13" s="102">
        <v>75000</v>
      </c>
      <c r="I13" s="102">
        <v>430000</v>
      </c>
      <c r="J13" s="34" t="s">
        <v>17</v>
      </c>
    </row>
    <row r="14" spans="1:17" x14ac:dyDescent="0.25">
      <c r="A14" s="98">
        <v>43425</v>
      </c>
      <c r="B14" s="261">
        <v>180180056</v>
      </c>
      <c r="C14" s="262">
        <v>4</v>
      </c>
      <c r="D14" s="264">
        <v>607600</v>
      </c>
      <c r="E14" s="101"/>
      <c r="F14" s="100"/>
      <c r="G14" s="34"/>
      <c r="H14" s="102">
        <v>65000</v>
      </c>
      <c r="I14" s="102">
        <v>500000</v>
      </c>
      <c r="J14" s="34" t="s">
        <v>17</v>
      </c>
    </row>
    <row r="15" spans="1:17" x14ac:dyDescent="0.25">
      <c r="A15" s="98">
        <v>43431</v>
      </c>
      <c r="B15" s="99">
        <v>180180490</v>
      </c>
      <c r="C15" s="201">
        <v>1</v>
      </c>
      <c r="D15" s="34">
        <v>93100</v>
      </c>
      <c r="E15" s="101">
        <v>180046326</v>
      </c>
      <c r="F15" s="100">
        <v>5</v>
      </c>
      <c r="G15" s="34">
        <v>484750</v>
      </c>
      <c r="H15" s="102">
        <v>60000</v>
      </c>
      <c r="I15" s="102">
        <v>400000</v>
      </c>
      <c r="J15" s="34" t="s">
        <v>17</v>
      </c>
    </row>
    <row r="16" spans="1:17" x14ac:dyDescent="0.25">
      <c r="A16" s="98">
        <v>43438</v>
      </c>
      <c r="B16" s="99">
        <v>180180954</v>
      </c>
      <c r="C16" s="201">
        <v>3</v>
      </c>
      <c r="D16" s="34">
        <v>370650</v>
      </c>
      <c r="E16" s="101"/>
      <c r="F16" s="100"/>
      <c r="G16" s="34"/>
      <c r="H16" s="102">
        <v>65000</v>
      </c>
      <c r="I16" s="102"/>
      <c r="J16" s="34"/>
    </row>
    <row r="17" spans="1:10" x14ac:dyDescent="0.25">
      <c r="A17" s="98">
        <v>43444</v>
      </c>
      <c r="B17" s="99"/>
      <c r="C17" s="100"/>
      <c r="D17" s="34"/>
      <c r="E17" s="101">
        <v>180046485</v>
      </c>
      <c r="F17" s="100">
        <v>4</v>
      </c>
      <c r="G17" s="34">
        <v>387188</v>
      </c>
      <c r="H17" s="102"/>
      <c r="I17" s="102"/>
      <c r="J17" s="34"/>
    </row>
    <row r="18" spans="1:10" x14ac:dyDescent="0.25">
      <c r="A18" s="98">
        <v>43445</v>
      </c>
      <c r="B18" s="99">
        <v>180181419</v>
      </c>
      <c r="C18" s="100">
        <v>7</v>
      </c>
      <c r="D18" s="34">
        <v>764575</v>
      </c>
      <c r="E18" s="101"/>
      <c r="F18" s="100"/>
      <c r="G18" s="34"/>
      <c r="H18" s="102">
        <v>65000</v>
      </c>
      <c r="I18" s="102">
        <v>500000</v>
      </c>
      <c r="J18" s="34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101">
        <v>180046670</v>
      </c>
      <c r="F20" s="100">
        <v>2</v>
      </c>
      <c r="G20" s="34">
        <v>203088</v>
      </c>
      <c r="H20" s="102"/>
      <c r="I20" s="102"/>
      <c r="J20" s="34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>
        <v>60000</v>
      </c>
      <c r="I22" s="102">
        <v>445000</v>
      </c>
      <c r="J22" s="34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102">
        <v>200000</v>
      </c>
      <c r="J23" s="34" t="s">
        <v>17</v>
      </c>
    </row>
    <row r="24" spans="1:10" x14ac:dyDescent="0.25">
      <c r="A24" s="98">
        <v>43487</v>
      </c>
      <c r="B24" s="99">
        <v>190183545</v>
      </c>
      <c r="C24" s="100">
        <v>2</v>
      </c>
      <c r="D24" s="34">
        <v>123550</v>
      </c>
      <c r="E24" s="101"/>
      <c r="F24" s="100"/>
      <c r="G24" s="34"/>
      <c r="H24" s="102"/>
      <c r="I24" s="102"/>
      <c r="J24" s="34"/>
    </row>
    <row r="25" spans="1:10" x14ac:dyDescent="0.25">
      <c r="A25" s="98">
        <v>43488</v>
      </c>
      <c r="B25" s="99">
        <v>190183591</v>
      </c>
      <c r="C25" s="100">
        <v>4</v>
      </c>
      <c r="D25" s="34">
        <v>219188</v>
      </c>
      <c r="E25" s="101"/>
      <c r="F25" s="100"/>
      <c r="G25" s="34"/>
      <c r="H25" s="102"/>
      <c r="I25" s="102">
        <v>200000</v>
      </c>
      <c r="J25" s="34" t="s">
        <v>17</v>
      </c>
    </row>
    <row r="26" spans="1:10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72</v>
      </c>
      <c r="D32" s="9">
        <f>SUM(D7:D31)</f>
        <v>7409941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817000</v>
      </c>
      <c r="I32" s="77">
        <f>SUM(I7:I31)</f>
        <v>4075000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6"/>
      <c r="J34" s="13">
        <f>SUM(D7:D31)</f>
        <v>7409941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15"/>
      <c r="J36" s="15">
        <f>J34-J35</f>
        <v>4872527</v>
      </c>
    </row>
    <row r="37" spans="1:17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7"/>
      <c r="J37" s="13">
        <f>SUM(H7:H31)</f>
        <v>817000</v>
      </c>
    </row>
    <row r="38" spans="1:17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7"/>
      <c r="J38" s="13">
        <f>J36+J37</f>
        <v>5689527</v>
      </c>
    </row>
    <row r="39" spans="1:17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7"/>
      <c r="J39" s="13">
        <f>SUM(I7:I31)</f>
        <v>4075000</v>
      </c>
    </row>
    <row r="40" spans="1:17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3" t="str">
        <f>IF(J40&gt;0,"SALDO",IF(J40&lt;0,"PIUTANG",IF(J40=0,"LUNAS")))</f>
        <v>PIUTANG</v>
      </c>
      <c r="J40" s="13">
        <f>J39-J38</f>
        <v>-1614527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6" activePane="bottomLeft" state="frozen"/>
      <selection pane="bottomLeft" activeCell="J2" sqref="J2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5"/>
      <c r="I7" s="457"/>
      <c r="J7" s="429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9" t="s">
        <v>12</v>
      </c>
      <c r="H44" s="419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9" t="s">
        <v>13</v>
      </c>
      <c r="H45" s="419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9" t="s">
        <v>14</v>
      </c>
      <c r="H46" s="419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9" t="s">
        <v>15</v>
      </c>
      <c r="H47" s="419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9" t="s">
        <v>16</v>
      </c>
      <c r="H48" s="419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9" t="s">
        <v>5</v>
      </c>
      <c r="H49" s="419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9" t="s">
        <v>31</v>
      </c>
      <c r="H50" s="419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23" sqref="E23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43486</v>
      </c>
      <c r="C5" s="281">
        <f>'Taufik ST'!I2</f>
        <v>3761364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Fashion'!A11</f>
        <v>43482</v>
      </c>
      <c r="C6" s="281">
        <f>'Indra Fashion'!I2</f>
        <v>448700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43488</v>
      </c>
      <c r="C8" s="281">
        <f>Bandros!I2</f>
        <v>4349015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Bentang!A79</f>
        <v>43472</v>
      </c>
      <c r="C9" s="281">
        <f>Bentang!I2</f>
        <v>13923267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v>43486</v>
      </c>
      <c r="C10" s="281">
        <f>Azalea!I2</f>
        <v>710866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ESP!A70</f>
        <v>43484</v>
      </c>
      <c r="C11" s="281">
        <f>ESP!I2</f>
        <v>7063689</v>
      </c>
      <c r="E11" s="289"/>
    </row>
    <row r="12" spans="1:5" s="267" customFormat="1" ht="18.75" customHeight="1" x14ac:dyDescent="0.25">
      <c r="A12" s="185" t="s">
        <v>200</v>
      </c>
      <c r="B12" s="184">
        <v>43487</v>
      </c>
      <c r="C12" s="281">
        <f>Yuan!I2</f>
        <v>1042825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Yanyan!A81</f>
        <v>43472</v>
      </c>
      <c r="C13" s="281">
        <f>Yanyan!I2</f>
        <v>367938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Agus!A34</f>
        <v>43476</v>
      </c>
      <c r="C18" s="281">
        <f>Agus!I2</f>
        <v>2404987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1614527</v>
      </c>
      <c r="E20" s="288"/>
    </row>
    <row r="21" spans="1:5" s="267" customFormat="1" ht="18.75" customHeight="1" x14ac:dyDescent="0.25">
      <c r="A21" s="185" t="s">
        <v>211</v>
      </c>
      <c r="B21" s="184">
        <f>'Sale ESP'!A45</f>
        <v>43486</v>
      </c>
      <c r="C21" s="281">
        <f>'Sale ESP'!I2</f>
        <v>248730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35936060.5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5"/>
      <c r="I7" s="457"/>
      <c r="J7" s="429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9" t="s">
        <v>12</v>
      </c>
      <c r="H49" s="419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9" t="s">
        <v>13</v>
      </c>
      <c r="H50" s="419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9" t="s">
        <v>14</v>
      </c>
      <c r="H51" s="419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9" t="s">
        <v>15</v>
      </c>
      <c r="H52" s="419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9" t="s">
        <v>16</v>
      </c>
      <c r="H53" s="419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9" t="s">
        <v>5</v>
      </c>
      <c r="H54" s="419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9" t="s">
        <v>31</v>
      </c>
      <c r="H55" s="419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3"/>
  <sheetViews>
    <sheetView workbookViewId="0">
      <pane ySplit="7" topLeftCell="A11" activePane="bottomLeft" state="frozen"/>
      <selection pane="bottomLeft" activeCell="B13" sqref="B13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3" t="s">
        <v>22</v>
      </c>
      <c r="G1" s="413"/>
      <c r="H1" s="413"/>
      <c r="I1" s="42" t="s">
        <v>20</v>
      </c>
      <c r="J1" s="20"/>
      <c r="L1" s="277">
        <f>SUM(D8:D10)</f>
        <v>531476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J23*-1</f>
        <v>448700</v>
      </c>
      <c r="J2" s="20"/>
      <c r="L2" s="277">
        <f>SUM(G8:G9)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531476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21" t="s">
        <v>4</v>
      </c>
      <c r="I6" s="417" t="s">
        <v>5</v>
      </c>
      <c r="J6" s="418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7"/>
      <c r="J7" s="418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302">
        <v>43482</v>
      </c>
      <c r="B11" s="99">
        <v>190183325</v>
      </c>
      <c r="C11" s="100">
        <v>1</v>
      </c>
      <c r="D11" s="34">
        <v>110600</v>
      </c>
      <c r="E11" s="101"/>
      <c r="F11" s="100"/>
      <c r="G11" s="34"/>
      <c r="H11" s="102"/>
      <c r="I11" s="102"/>
      <c r="J11" s="34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2">
        <v>43483</v>
      </c>
      <c r="B12" s="234">
        <v>190183364</v>
      </c>
      <c r="C12" s="240">
        <v>1</v>
      </c>
      <c r="D12" s="236">
        <v>107275</v>
      </c>
      <c r="E12" s="237"/>
      <c r="F12" s="240"/>
      <c r="G12" s="236"/>
      <c r="H12" s="239"/>
      <c r="I12" s="239"/>
      <c r="J12" s="23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2">
        <v>43486</v>
      </c>
      <c r="B13" s="234">
        <v>190183497</v>
      </c>
      <c r="C13" s="240">
        <v>2</v>
      </c>
      <c r="D13" s="236">
        <v>230825</v>
      </c>
      <c r="E13" s="237"/>
      <c r="F13" s="240"/>
      <c r="G13" s="236"/>
      <c r="H13" s="239"/>
      <c r="I13" s="239"/>
      <c r="J13" s="236"/>
      <c r="K13" s="219"/>
      <c r="L13" s="219"/>
      <c r="M13" s="219"/>
      <c r="N13" s="219"/>
      <c r="O13" s="219"/>
      <c r="P13" s="219"/>
      <c r="Q13" s="219"/>
      <c r="R13" s="219"/>
    </row>
    <row r="14" spans="1:18" x14ac:dyDescent="0.25">
      <c r="A14" s="162"/>
      <c r="B14" s="3"/>
      <c r="C14" s="40"/>
      <c r="D14" s="6"/>
      <c r="E14" s="7"/>
      <c r="F14" s="40"/>
      <c r="G14" s="6"/>
      <c r="H14" s="39"/>
      <c r="I14" s="39"/>
      <c r="J14" s="6"/>
    </row>
    <row r="15" spans="1:18" x14ac:dyDescent="0.25">
      <c r="A15" s="162"/>
      <c r="B15" s="8" t="s">
        <v>11</v>
      </c>
      <c r="C15" s="77">
        <f>SUM(C8:C14)</f>
        <v>8</v>
      </c>
      <c r="D15" s="9">
        <f>SUM(D8:D14)</f>
        <v>980176</v>
      </c>
      <c r="E15" s="8" t="s">
        <v>11</v>
      </c>
      <c r="F15" s="77">
        <f>SUM(F8:F14)</f>
        <v>0</v>
      </c>
      <c r="G15" s="5">
        <f>SUM(G8:G14)</f>
        <v>0</v>
      </c>
      <c r="H15" s="40">
        <f>SUM(H8:H14)</f>
        <v>0</v>
      </c>
      <c r="I15" s="40">
        <f>SUM(I8:I14)</f>
        <v>531476</v>
      </c>
      <c r="J15" s="5"/>
    </row>
    <row r="16" spans="1:18" x14ac:dyDescent="0.25">
      <c r="A16" s="162"/>
      <c r="B16" s="8"/>
      <c r="C16" s="77"/>
      <c r="D16" s="9"/>
      <c r="E16" s="8"/>
      <c r="F16" s="77"/>
      <c r="G16" s="5"/>
      <c r="H16" s="40"/>
      <c r="I16" s="40"/>
      <c r="J16" s="5"/>
    </row>
    <row r="17" spans="1:18" x14ac:dyDescent="0.25">
      <c r="A17" s="163"/>
      <c r="B17" s="11"/>
      <c r="C17" s="40"/>
      <c r="D17" s="6"/>
      <c r="E17" s="8"/>
      <c r="F17" s="40"/>
      <c r="G17" s="419" t="s">
        <v>12</v>
      </c>
      <c r="H17" s="419"/>
      <c r="I17" s="39"/>
      <c r="J17" s="13">
        <f>SUM(D8:D14)</f>
        <v>980176</v>
      </c>
    </row>
    <row r="18" spans="1:18" x14ac:dyDescent="0.25">
      <c r="A18" s="162"/>
      <c r="B18" s="3"/>
      <c r="C18" s="40"/>
      <c r="D18" s="6"/>
      <c r="E18" s="7"/>
      <c r="F18" s="40"/>
      <c r="G18" s="419" t="s">
        <v>13</v>
      </c>
      <c r="H18" s="419"/>
      <c r="I18" s="39"/>
      <c r="J18" s="13">
        <f>SUM(G8:G14)</f>
        <v>0</v>
      </c>
    </row>
    <row r="19" spans="1:18" x14ac:dyDescent="0.25">
      <c r="A19" s="164"/>
      <c r="B19" s="7"/>
      <c r="C19" s="40"/>
      <c r="D19" s="6"/>
      <c r="E19" s="7"/>
      <c r="F19" s="40"/>
      <c r="G19" s="419" t="s">
        <v>14</v>
      </c>
      <c r="H19" s="419"/>
      <c r="I19" s="41"/>
      <c r="J19" s="15">
        <f>J17-J18</f>
        <v>980176</v>
      </c>
    </row>
    <row r="20" spans="1:18" x14ac:dyDescent="0.25">
      <c r="A20" s="162"/>
      <c r="B20" s="16"/>
      <c r="C20" s="40"/>
      <c r="D20" s="17"/>
      <c r="E20" s="7"/>
      <c r="F20" s="40"/>
      <c r="G20" s="419" t="s">
        <v>15</v>
      </c>
      <c r="H20" s="419"/>
      <c r="I20" s="39"/>
      <c r="J20" s="13">
        <f>SUM(H8:H14)</f>
        <v>0</v>
      </c>
      <c r="K20"/>
      <c r="L20"/>
      <c r="M20"/>
      <c r="N20"/>
      <c r="O20"/>
      <c r="P20"/>
      <c r="Q20"/>
      <c r="R20"/>
    </row>
    <row r="21" spans="1:18" x14ac:dyDescent="0.25">
      <c r="A21" s="162"/>
      <c r="B21" s="16"/>
      <c r="C21" s="40"/>
      <c r="D21" s="17"/>
      <c r="E21" s="7"/>
      <c r="F21" s="40"/>
      <c r="G21" s="419" t="s">
        <v>16</v>
      </c>
      <c r="H21" s="419"/>
      <c r="I21" s="39"/>
      <c r="J21" s="13">
        <f>J19+J20</f>
        <v>980176</v>
      </c>
      <c r="K21"/>
      <c r="L21"/>
      <c r="M21"/>
      <c r="N21"/>
      <c r="O21"/>
      <c r="P21"/>
      <c r="Q21"/>
      <c r="R21"/>
    </row>
    <row r="22" spans="1:18" x14ac:dyDescent="0.25">
      <c r="A22" s="162"/>
      <c r="B22" s="16"/>
      <c r="C22" s="40"/>
      <c r="D22" s="17"/>
      <c r="E22" s="7"/>
      <c r="F22" s="40"/>
      <c r="G22" s="419" t="s">
        <v>5</v>
      </c>
      <c r="H22" s="419"/>
      <c r="I22" s="39"/>
      <c r="J22" s="13">
        <f>SUM(I8:I14)</f>
        <v>531476</v>
      </c>
      <c r="K22"/>
      <c r="L22"/>
      <c r="M22"/>
      <c r="N22"/>
      <c r="O22"/>
      <c r="P22"/>
      <c r="Q22"/>
      <c r="R22"/>
    </row>
    <row r="23" spans="1:18" x14ac:dyDescent="0.25">
      <c r="A23" s="162"/>
      <c r="B23" s="16"/>
      <c r="C23" s="40"/>
      <c r="D23" s="17"/>
      <c r="E23" s="7"/>
      <c r="F23" s="40"/>
      <c r="G23" s="419" t="s">
        <v>31</v>
      </c>
      <c r="H23" s="419"/>
      <c r="I23" s="40" t="str">
        <f>IF(J23&gt;0,"SALDO",IF(J23&lt;0,"PIUTANG",IF(J23=0,"LUNAS")))</f>
        <v>PIUTANG</v>
      </c>
      <c r="J23" s="13">
        <f>J22-J21</f>
        <v>-448700</v>
      </c>
      <c r="K23"/>
      <c r="L23"/>
      <c r="M23"/>
      <c r="N23"/>
      <c r="O23"/>
      <c r="P23"/>
      <c r="Q23"/>
      <c r="R2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2:H22"/>
    <mergeCell ref="G23:H23"/>
    <mergeCell ref="G17:H17"/>
    <mergeCell ref="G18:H18"/>
    <mergeCell ref="G19:H19"/>
    <mergeCell ref="G20:H20"/>
    <mergeCell ref="G21:H21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5" t="s">
        <v>13</v>
      </c>
      <c r="H648" s="445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5" t="s">
        <v>14</v>
      </c>
      <c r="H649" s="445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5" t="s">
        <v>15</v>
      </c>
      <c r="H650" s="445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5" t="s">
        <v>16</v>
      </c>
      <c r="H651" s="445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5" t="s">
        <v>5</v>
      </c>
      <c r="H652" s="445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5" t="s">
        <v>31</v>
      </c>
      <c r="H653" s="445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3" t="s">
        <v>22</v>
      </c>
      <c r="G1" s="413"/>
      <c r="H1" s="413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5"/>
      <c r="I7" s="457"/>
      <c r="J7" s="42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9" t="s">
        <v>12</v>
      </c>
      <c r="H120" s="419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9" t="s">
        <v>13</v>
      </c>
      <c r="H121" s="419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9" t="s">
        <v>14</v>
      </c>
      <c r="H122" s="419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9" t="s">
        <v>15</v>
      </c>
      <c r="H123" s="419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9" t="s">
        <v>16</v>
      </c>
      <c r="H124" s="419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9" t="s">
        <v>5</v>
      </c>
      <c r="H125" s="419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9" t="s">
        <v>31</v>
      </c>
      <c r="H126" s="419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3" t="s">
        <v>22</v>
      </c>
      <c r="G1" s="413"/>
      <c r="H1" s="413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3" t="s">
        <v>21</v>
      </c>
      <c r="G2" s="413"/>
      <c r="H2" s="413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9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9" t="s">
        <v>12</v>
      </c>
      <c r="H121" s="419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9" t="s">
        <v>13</v>
      </c>
      <c r="H122" s="419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9" t="s">
        <v>14</v>
      </c>
      <c r="H123" s="419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9" t="s">
        <v>15</v>
      </c>
      <c r="H124" s="419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9" t="s">
        <v>16</v>
      </c>
      <c r="H125" s="419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9" t="s">
        <v>5</v>
      </c>
      <c r="H126" s="419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9" t="s">
        <v>31</v>
      </c>
      <c r="H127" s="419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3" t="s">
        <v>21</v>
      </c>
      <c r="G2" s="413"/>
      <c r="H2" s="413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9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9" t="s">
        <v>12</v>
      </c>
      <c r="H53" s="419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9" t="s">
        <v>13</v>
      </c>
      <c r="H54" s="419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9" t="s">
        <v>14</v>
      </c>
      <c r="H55" s="419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9" t="s">
        <v>15</v>
      </c>
      <c r="H56" s="419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9" t="s">
        <v>16</v>
      </c>
      <c r="H57" s="419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9" t="s">
        <v>5</v>
      </c>
      <c r="H58" s="419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9" t="s">
        <v>31</v>
      </c>
      <c r="H59" s="419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6"/>
      <c r="I7" s="478"/>
      <c r="J7" s="418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3" t="s">
        <v>22</v>
      </c>
      <c r="G1" s="413"/>
      <c r="H1" s="413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4" t="s">
        <v>61</v>
      </c>
      <c r="B5" s="414"/>
      <c r="C5" s="414"/>
      <c r="D5" s="414"/>
      <c r="E5" s="414"/>
      <c r="F5" s="414"/>
      <c r="G5" s="414"/>
      <c r="H5" s="414"/>
      <c r="I5" s="414"/>
      <c r="J5" s="414"/>
    </row>
    <row r="6" spans="1:19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6"/>
      <c r="I7" s="417"/>
      <c r="J7" s="418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9" t="s">
        <v>12</v>
      </c>
      <c r="H32" s="419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9" t="s">
        <v>13</v>
      </c>
      <c r="H33" s="419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9" t="s">
        <v>14</v>
      </c>
      <c r="H34" s="419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9" t="s">
        <v>15</v>
      </c>
      <c r="H35" s="419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9" t="s">
        <v>16</v>
      </c>
      <c r="H36" s="419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9" t="s">
        <v>5</v>
      </c>
      <c r="H37" s="419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9" t="s">
        <v>31</v>
      </c>
      <c r="H38" s="419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3" t="s">
        <v>21</v>
      </c>
      <c r="G2" s="413"/>
      <c r="H2" s="413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5"/>
      <c r="I7" s="457"/>
      <c r="J7" s="42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9" t="s">
        <v>12</v>
      </c>
      <c r="H73" s="419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9" t="s">
        <v>13</v>
      </c>
      <c r="H74" s="419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9" t="s">
        <v>14</v>
      </c>
      <c r="H75" s="419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9" t="s">
        <v>15</v>
      </c>
      <c r="H76" s="419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9" t="s">
        <v>16</v>
      </c>
      <c r="H77" s="419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9" t="s">
        <v>5</v>
      </c>
      <c r="H78" s="419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9" t="s">
        <v>31</v>
      </c>
      <c r="H79" s="419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3" t="s">
        <v>118</v>
      </c>
      <c r="G2" s="413"/>
      <c r="H2" s="413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18"/>
      <c r="N5" s="18"/>
      <c r="O5" s="37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79" t="s">
        <v>4</v>
      </c>
      <c r="I6" s="481" t="s">
        <v>5</v>
      </c>
      <c r="J6" s="482" t="s">
        <v>6</v>
      </c>
      <c r="L6" s="18"/>
      <c r="N6" s="18"/>
      <c r="O6" s="37"/>
    </row>
    <row r="7" spans="1:15" x14ac:dyDescent="0.25">
      <c r="A7" s="415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0"/>
      <c r="I7" s="481"/>
      <c r="J7" s="482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3" t="s">
        <v>12</v>
      </c>
      <c r="H19" s="483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3" t="s">
        <v>13</v>
      </c>
      <c r="H20" s="483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3" t="s">
        <v>14</v>
      </c>
      <c r="H21" s="483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3" t="s">
        <v>15</v>
      </c>
      <c r="H22" s="483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3" t="s">
        <v>16</v>
      </c>
      <c r="H23" s="483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3" t="s">
        <v>5</v>
      </c>
      <c r="H24" s="483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3" t="s">
        <v>31</v>
      </c>
      <c r="H25" s="483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08"/>
  <sheetViews>
    <sheetView workbookViewId="0">
      <pane ySplit="7" topLeftCell="A86" activePane="bottomLeft" state="frozen"/>
      <selection pane="bottomLeft" activeCell="J87" sqref="J87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SUM(D84:D87)</f>
        <v>6419701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J108*-1</f>
        <v>4349015</v>
      </c>
      <c r="J2" s="218"/>
      <c r="L2" s="219">
        <f>SUM(G84:G87)</f>
        <v>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6419701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24" t="s">
        <v>4</v>
      </c>
      <c r="I6" s="426" t="s">
        <v>5</v>
      </c>
      <c r="J6" s="428" t="s">
        <v>6</v>
      </c>
    </row>
    <row r="7" spans="1:18" x14ac:dyDescent="0.25">
      <c r="A7" s="415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5"/>
      <c r="I7" s="427"/>
      <c r="J7" s="429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98">
        <v>43488</v>
      </c>
      <c r="B88" s="99">
        <v>190183559</v>
      </c>
      <c r="C88" s="412">
        <v>18</v>
      </c>
      <c r="D88" s="34">
        <v>1906275</v>
      </c>
      <c r="E88" s="99"/>
      <c r="F88" s="100"/>
      <c r="G88" s="34"/>
      <c r="H88" s="102"/>
      <c r="I88" s="102"/>
      <c r="J88" s="34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98">
        <v>43488</v>
      </c>
      <c r="B89" s="99">
        <v>190183569</v>
      </c>
      <c r="C89" s="412">
        <v>2</v>
      </c>
      <c r="D89" s="34">
        <v>250425</v>
      </c>
      <c r="E89" s="99"/>
      <c r="F89" s="100"/>
      <c r="G89" s="34"/>
      <c r="H89" s="102"/>
      <c r="I89" s="102"/>
      <c r="J89" s="34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98">
        <v>43488</v>
      </c>
      <c r="B90" s="99">
        <v>190183570</v>
      </c>
      <c r="C90" s="412">
        <v>2</v>
      </c>
      <c r="D90" s="34">
        <v>217438</v>
      </c>
      <c r="E90" s="99"/>
      <c r="F90" s="100"/>
      <c r="G90" s="34"/>
      <c r="H90" s="102"/>
      <c r="I90" s="102"/>
      <c r="J90" s="34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98">
        <v>43488</v>
      </c>
      <c r="B91" s="99">
        <v>190183587</v>
      </c>
      <c r="C91" s="412">
        <v>5</v>
      </c>
      <c r="D91" s="34">
        <v>604538</v>
      </c>
      <c r="E91" s="99"/>
      <c r="F91" s="100"/>
      <c r="G91" s="34"/>
      <c r="H91" s="102"/>
      <c r="I91" s="102"/>
      <c r="J91" s="34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98">
        <v>43488</v>
      </c>
      <c r="B92" s="99">
        <v>190183593</v>
      </c>
      <c r="C92" s="412">
        <v>4</v>
      </c>
      <c r="D92" s="34">
        <v>472588</v>
      </c>
      <c r="E92" s="99"/>
      <c r="F92" s="100"/>
      <c r="G92" s="34"/>
      <c r="H92" s="102"/>
      <c r="I92" s="102"/>
      <c r="J92" s="34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98">
        <v>43488</v>
      </c>
      <c r="B93" s="99">
        <v>190183598</v>
      </c>
      <c r="C93" s="412">
        <v>4</v>
      </c>
      <c r="D93" s="34">
        <v>521413</v>
      </c>
      <c r="E93" s="99"/>
      <c r="F93" s="100"/>
      <c r="G93" s="34"/>
      <c r="H93" s="102"/>
      <c r="I93" s="102"/>
      <c r="J93" s="34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98">
        <v>43488</v>
      </c>
      <c r="B94" s="99">
        <v>190183604</v>
      </c>
      <c r="C94" s="412">
        <v>3</v>
      </c>
      <c r="D94" s="34">
        <v>376338</v>
      </c>
      <c r="E94" s="99"/>
      <c r="F94" s="100"/>
      <c r="G94" s="34"/>
      <c r="H94" s="102"/>
      <c r="I94" s="102"/>
      <c r="J94" s="34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98"/>
      <c r="B95" s="99"/>
      <c r="C95" s="412"/>
      <c r="D95" s="34"/>
      <c r="E95" s="99"/>
      <c r="F95" s="100"/>
      <c r="G95" s="34"/>
      <c r="H95" s="102"/>
      <c r="I95" s="102"/>
      <c r="J95" s="34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98"/>
      <c r="B96" s="99"/>
      <c r="C96" s="412"/>
      <c r="D96" s="34"/>
      <c r="E96" s="99"/>
      <c r="F96" s="100"/>
      <c r="G96" s="34"/>
      <c r="H96" s="102"/>
      <c r="I96" s="102"/>
      <c r="J96" s="34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98"/>
      <c r="B97" s="99"/>
      <c r="C97" s="412"/>
      <c r="D97" s="34"/>
      <c r="E97" s="99"/>
      <c r="F97" s="100"/>
      <c r="G97" s="34"/>
      <c r="H97" s="102"/>
      <c r="I97" s="102"/>
      <c r="J97" s="34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98"/>
      <c r="B98" s="99"/>
      <c r="C98" s="412"/>
      <c r="D98" s="34"/>
      <c r="E98" s="99"/>
      <c r="F98" s="100"/>
      <c r="G98" s="34"/>
      <c r="H98" s="102"/>
      <c r="I98" s="102"/>
      <c r="J98" s="34"/>
      <c r="K98" s="138"/>
      <c r="L98" s="138"/>
      <c r="M98" s="138"/>
      <c r="N98" s="138"/>
      <c r="O98" s="138"/>
      <c r="P98" s="138"/>
      <c r="Q98" s="138"/>
      <c r="R98" s="138"/>
    </row>
    <row r="99" spans="1:18" x14ac:dyDescent="0.25">
      <c r="A99" s="235"/>
      <c r="B99" s="234"/>
      <c r="C99" s="240"/>
      <c r="D99" s="236"/>
      <c r="E99" s="234"/>
      <c r="F99" s="240"/>
      <c r="G99" s="236"/>
      <c r="H99" s="239"/>
      <c r="I99" s="239"/>
      <c r="J99" s="236"/>
    </row>
    <row r="100" spans="1:18" s="218" customFormat="1" x14ac:dyDescent="0.25">
      <c r="A100" s="226"/>
      <c r="B100" s="223" t="s">
        <v>11</v>
      </c>
      <c r="C100" s="232">
        <f>SUM(C8:C99)</f>
        <v>1184</v>
      </c>
      <c r="D100" s="224">
        <f>SUM(D8:D99)</f>
        <v>127953895</v>
      </c>
      <c r="E100" s="223" t="s">
        <v>11</v>
      </c>
      <c r="F100" s="232">
        <f>SUM(F8:F99)</f>
        <v>108</v>
      </c>
      <c r="G100" s="224">
        <f>SUM(G8:G99)</f>
        <v>11260027</v>
      </c>
      <c r="H100" s="232">
        <f>SUM(H8:H99)</f>
        <v>0</v>
      </c>
      <c r="I100" s="232">
        <f>SUM(I8:I99)</f>
        <v>112344853</v>
      </c>
      <c r="J100" s="224"/>
      <c r="K100" s="220"/>
      <c r="L100" s="220"/>
      <c r="M100" s="220"/>
      <c r="N100" s="220"/>
      <c r="O100" s="220"/>
      <c r="P100" s="220"/>
      <c r="Q100" s="220"/>
      <c r="R100" s="220"/>
    </row>
    <row r="101" spans="1:18" s="218" customFormat="1" x14ac:dyDescent="0.25">
      <c r="A101" s="226"/>
      <c r="B101" s="223"/>
      <c r="C101" s="232"/>
      <c r="D101" s="224"/>
      <c r="E101" s="223"/>
      <c r="F101" s="232"/>
      <c r="G101" s="224"/>
      <c r="H101" s="232"/>
      <c r="I101" s="232"/>
      <c r="J101" s="224"/>
      <c r="K101" s="220"/>
      <c r="M101" s="220"/>
      <c r="N101" s="220"/>
      <c r="O101" s="220"/>
      <c r="P101" s="220"/>
      <c r="Q101" s="220"/>
      <c r="R101" s="220"/>
    </row>
    <row r="102" spans="1:18" x14ac:dyDescent="0.25">
      <c r="A102" s="225"/>
      <c r="B102" s="226"/>
      <c r="C102" s="240"/>
      <c r="D102" s="236"/>
      <c r="E102" s="223"/>
      <c r="F102" s="240"/>
      <c r="G102" s="422" t="s">
        <v>12</v>
      </c>
      <c r="H102" s="423"/>
      <c r="I102" s="236"/>
      <c r="J102" s="227">
        <f>SUM(D8:D99)</f>
        <v>127953895</v>
      </c>
      <c r="P102" s="220"/>
      <c r="Q102" s="220"/>
      <c r="R102" s="233"/>
    </row>
    <row r="103" spans="1:18" x14ac:dyDescent="0.25">
      <c r="A103" s="235"/>
      <c r="B103" s="234"/>
      <c r="C103" s="240"/>
      <c r="D103" s="236"/>
      <c r="E103" s="234"/>
      <c r="F103" s="240"/>
      <c r="G103" s="422" t="s">
        <v>13</v>
      </c>
      <c r="H103" s="423"/>
      <c r="I103" s="237"/>
      <c r="J103" s="227">
        <f>SUM(G8:G99)</f>
        <v>11260027</v>
      </c>
      <c r="R103" s="233"/>
    </row>
    <row r="104" spans="1:18" x14ac:dyDescent="0.25">
      <c r="A104" s="228"/>
      <c r="B104" s="237"/>
      <c r="C104" s="240"/>
      <c r="D104" s="236"/>
      <c r="E104" s="234"/>
      <c r="F104" s="240"/>
      <c r="G104" s="422" t="s">
        <v>14</v>
      </c>
      <c r="H104" s="423"/>
      <c r="I104" s="229"/>
      <c r="J104" s="229">
        <f>J102-J103</f>
        <v>116693868</v>
      </c>
      <c r="L104" s="220"/>
      <c r="R104" s="233"/>
    </row>
    <row r="105" spans="1:18" x14ac:dyDescent="0.25">
      <c r="A105" s="235"/>
      <c r="B105" s="230"/>
      <c r="C105" s="240"/>
      <c r="D105" s="231"/>
      <c r="E105" s="234"/>
      <c r="F105" s="240"/>
      <c r="G105" s="422" t="s">
        <v>15</v>
      </c>
      <c r="H105" s="423"/>
      <c r="I105" s="237"/>
      <c r="J105" s="227">
        <f>SUM(H8:H99)</f>
        <v>0</v>
      </c>
      <c r="R105" s="233"/>
    </row>
    <row r="106" spans="1:18" x14ac:dyDescent="0.25">
      <c r="A106" s="235"/>
      <c r="B106" s="230"/>
      <c r="C106" s="240"/>
      <c r="D106" s="231"/>
      <c r="E106" s="234"/>
      <c r="F106" s="240"/>
      <c r="G106" s="422" t="s">
        <v>16</v>
      </c>
      <c r="H106" s="423"/>
      <c r="I106" s="237"/>
      <c r="J106" s="227">
        <f>J104+J105</f>
        <v>116693868</v>
      </c>
      <c r="R106" s="233"/>
    </row>
    <row r="107" spans="1:18" x14ac:dyDescent="0.25">
      <c r="A107" s="235"/>
      <c r="B107" s="230"/>
      <c r="C107" s="240"/>
      <c r="D107" s="231"/>
      <c r="E107" s="234"/>
      <c r="F107" s="240"/>
      <c r="G107" s="422" t="s">
        <v>5</v>
      </c>
      <c r="H107" s="423"/>
      <c r="I107" s="237"/>
      <c r="J107" s="227">
        <f>SUM(I8:I99)</f>
        <v>112344853</v>
      </c>
      <c r="R107" s="233"/>
    </row>
    <row r="108" spans="1:18" x14ac:dyDescent="0.25">
      <c r="A108" s="235"/>
      <c r="B108" s="230"/>
      <c r="C108" s="240"/>
      <c r="D108" s="231"/>
      <c r="E108" s="234"/>
      <c r="F108" s="240"/>
      <c r="G108" s="422" t="s">
        <v>31</v>
      </c>
      <c r="H108" s="423"/>
      <c r="I108" s="234" t="str">
        <f>IF(J108&gt;0,"SALDO",IF(J108&lt;0,"PIUTANG",IF(J108=0,"LUNAS")))</f>
        <v>PIUTANG</v>
      </c>
      <c r="J108" s="227">
        <f>J107-J106</f>
        <v>-4349015</v>
      </c>
      <c r="R108" s="233"/>
    </row>
  </sheetData>
  <mergeCells count="13">
    <mergeCell ref="A5:J5"/>
    <mergeCell ref="A6:A7"/>
    <mergeCell ref="B6:G6"/>
    <mergeCell ref="H6:H7"/>
    <mergeCell ref="I6:I7"/>
    <mergeCell ref="J6:J7"/>
    <mergeCell ref="G108:H108"/>
    <mergeCell ref="G102:H102"/>
    <mergeCell ref="G103:H103"/>
    <mergeCell ref="G104:H104"/>
    <mergeCell ref="G105:H105"/>
    <mergeCell ref="G106:H106"/>
    <mergeCell ref="G107:H10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3" t="s">
        <v>22</v>
      </c>
      <c r="G1" s="413"/>
      <c r="H1" s="413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5"/>
      <c r="I7" s="457"/>
      <c r="J7" s="429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3" t="s">
        <v>22</v>
      </c>
      <c r="G1" s="413"/>
      <c r="H1" s="413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3" t="s">
        <v>21</v>
      </c>
      <c r="G2" s="413"/>
      <c r="H2" s="413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5"/>
      <c r="I7" s="457"/>
      <c r="J7" s="429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9" t="s">
        <v>12</v>
      </c>
      <c r="H35" s="419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9" t="s">
        <v>13</v>
      </c>
      <c r="H36" s="419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9" t="s">
        <v>14</v>
      </c>
      <c r="H37" s="419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9" t="s">
        <v>15</v>
      </c>
      <c r="H38" s="419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9" t="s">
        <v>16</v>
      </c>
      <c r="H39" s="419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9" t="s">
        <v>5</v>
      </c>
      <c r="H40" s="419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9" t="s">
        <v>31</v>
      </c>
      <c r="H41" s="419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3" t="s">
        <v>22</v>
      </c>
      <c r="G1" s="413"/>
      <c r="H1" s="413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3" t="s">
        <v>21</v>
      </c>
      <c r="G2" s="413"/>
      <c r="H2" s="413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5"/>
      <c r="I7" s="457"/>
      <c r="J7" s="429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3" t="s">
        <v>21</v>
      </c>
      <c r="G2" s="413"/>
      <c r="H2" s="413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5"/>
      <c r="I7" s="457"/>
      <c r="J7" s="429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9" t="s">
        <v>12</v>
      </c>
      <c r="H35" s="419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9" t="s">
        <v>13</v>
      </c>
      <c r="H36" s="419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9" t="s">
        <v>14</v>
      </c>
      <c r="H37" s="419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9" t="s">
        <v>15</v>
      </c>
      <c r="H38" s="419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9" t="s">
        <v>16</v>
      </c>
      <c r="H39" s="419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9" t="s">
        <v>5</v>
      </c>
      <c r="H40" s="419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3" t="s">
        <v>21</v>
      </c>
      <c r="G2" s="413"/>
      <c r="H2" s="413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5"/>
      <c r="I7" s="457"/>
      <c r="J7" s="429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3" t="s">
        <v>22</v>
      </c>
      <c r="G1" s="413"/>
      <c r="H1" s="413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5"/>
      <c r="I7" s="457"/>
      <c r="J7" s="42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9" t="s">
        <v>12</v>
      </c>
      <c r="H158" s="419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9" t="s">
        <v>13</v>
      </c>
      <c r="H159" s="419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9" t="s">
        <v>14</v>
      </c>
      <c r="H160" s="419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9" t="s">
        <v>15</v>
      </c>
      <c r="H161" s="419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9" t="s">
        <v>16</v>
      </c>
      <c r="H162" s="419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9" t="s">
        <v>5</v>
      </c>
      <c r="H163" s="419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9" t="s">
        <v>31</v>
      </c>
      <c r="H164" s="419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3" t="s">
        <v>22</v>
      </c>
      <c r="G1" s="413"/>
      <c r="H1" s="413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3" t="s">
        <v>21</v>
      </c>
      <c r="G2" s="413"/>
      <c r="H2" s="413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5"/>
      <c r="I7" s="457"/>
      <c r="J7" s="42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9" t="s">
        <v>12</v>
      </c>
      <c r="H57" s="419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9" t="s">
        <v>13</v>
      </c>
      <c r="H58" s="419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9" t="s">
        <v>14</v>
      </c>
      <c r="H59" s="419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9" t="s">
        <v>15</v>
      </c>
      <c r="H60" s="419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9" t="s">
        <v>16</v>
      </c>
      <c r="H61" s="419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9" t="s">
        <v>5</v>
      </c>
      <c r="H62" s="419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9" t="s">
        <v>31</v>
      </c>
      <c r="H63" s="419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3" t="s">
        <v>22</v>
      </c>
      <c r="G1" s="413"/>
      <c r="H1" s="413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3" t="s">
        <v>21</v>
      </c>
      <c r="G2" s="413"/>
      <c r="H2" s="413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9" t="s">
        <v>12</v>
      </c>
      <c r="H116" s="419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9" t="s">
        <v>13</v>
      </c>
      <c r="H117" s="419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9" t="s">
        <v>14</v>
      </c>
      <c r="H118" s="419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9" t="s">
        <v>15</v>
      </c>
      <c r="H119" s="419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9" t="s">
        <v>16</v>
      </c>
      <c r="H120" s="419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9" t="s">
        <v>5</v>
      </c>
      <c r="H121" s="419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9" t="s">
        <v>31</v>
      </c>
      <c r="H122" s="419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J737" sqref="J737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  <c r="O4" s="219">
        <v>1924738</v>
      </c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5" t="s">
        <v>12</v>
      </c>
      <c r="H745" s="445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5" t="s">
        <v>13</v>
      </c>
      <c r="H746" s="445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5" t="s">
        <v>14</v>
      </c>
      <c r="H747" s="445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5" t="s">
        <v>15</v>
      </c>
      <c r="H748" s="445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5" t="s">
        <v>16</v>
      </c>
      <c r="H749" s="445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5" t="s">
        <v>5</v>
      </c>
      <c r="H750" s="445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5" t="s">
        <v>31</v>
      </c>
      <c r="H751" s="445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J72*-1</f>
        <v>0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3" t="s">
        <v>12</v>
      </c>
      <c r="H66" s="483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13</v>
      </c>
      <c r="H67" s="483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3" t="s">
        <v>14</v>
      </c>
      <c r="H68" s="483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15</v>
      </c>
      <c r="H69" s="483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16</v>
      </c>
      <c r="H70" s="483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5</v>
      </c>
      <c r="H71" s="483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3" t="s">
        <v>31</v>
      </c>
      <c r="H72" s="483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J71*-1</f>
        <v>12110891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3" t="s">
        <v>12</v>
      </c>
      <c r="H65" s="483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3" t="s">
        <v>13</v>
      </c>
      <c r="H66" s="483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14</v>
      </c>
      <c r="H67" s="483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3" t="s">
        <v>15</v>
      </c>
      <c r="H68" s="483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16</v>
      </c>
      <c r="H69" s="483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5</v>
      </c>
      <c r="H70" s="483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31</v>
      </c>
      <c r="H71" s="483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5" t="s">
        <v>13</v>
      </c>
      <c r="H651" s="445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5" t="s">
        <v>14</v>
      </c>
      <c r="H652" s="445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5" t="s">
        <v>15</v>
      </c>
      <c r="H653" s="445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5" t="s">
        <v>16</v>
      </c>
      <c r="H654" s="445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5" t="s">
        <v>5</v>
      </c>
      <c r="H655" s="445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5" t="s">
        <v>31</v>
      </c>
      <c r="H656" s="445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93"/>
  <sheetViews>
    <sheetView zoomScaleNormal="100" workbookViewId="0">
      <pane ySplit="7" topLeftCell="A69" activePane="bottomLeft" state="frozen"/>
      <selection pane="bottomLeft" activeCell="B77" sqref="B7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M1" s="219">
        <f>SUM(D52:D69)</f>
        <v>13671004</v>
      </c>
      <c r="N1" s="219">
        <v>10446975</v>
      </c>
      <c r="O1" s="219">
        <f>N1-M1</f>
        <v>-3224029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J87*-1</f>
        <v>7063689</v>
      </c>
      <c r="J2" s="218"/>
      <c r="M2" s="219">
        <f>SUM(G52:G69)</f>
        <v>779101</v>
      </c>
      <c r="N2" s="219">
        <v>197400</v>
      </c>
      <c r="O2" s="219">
        <f>N2-M2</f>
        <v>-581701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12891903</v>
      </c>
      <c r="N3" s="219">
        <f>N1-N2</f>
        <v>10249575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9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98">
        <v>43484</v>
      </c>
      <c r="B70" s="99">
        <v>190183395</v>
      </c>
      <c r="C70" s="100">
        <v>9</v>
      </c>
      <c r="D70" s="34">
        <v>897663</v>
      </c>
      <c r="E70" s="101"/>
      <c r="F70" s="99"/>
      <c r="G70" s="34"/>
      <c r="H70" s="102"/>
      <c r="I70" s="102"/>
      <c r="J70" s="34"/>
      <c r="K70" s="233"/>
      <c r="L70" s="233"/>
      <c r="M70" s="233"/>
      <c r="N70" s="233"/>
      <c r="O70" s="233"/>
      <c r="P70" s="233"/>
    </row>
    <row r="71" spans="1:16" x14ac:dyDescent="0.25">
      <c r="A71" s="98">
        <v>43484</v>
      </c>
      <c r="B71" s="99">
        <v>190183415</v>
      </c>
      <c r="C71" s="100">
        <v>7</v>
      </c>
      <c r="D71" s="34">
        <v>840088</v>
      </c>
      <c r="E71" s="101"/>
      <c r="F71" s="99"/>
      <c r="G71" s="34"/>
      <c r="H71" s="102"/>
      <c r="I71" s="102"/>
      <c r="J71" s="34"/>
      <c r="K71" s="233"/>
      <c r="L71" s="233"/>
      <c r="M71" s="233"/>
      <c r="N71" s="233"/>
      <c r="O71" s="233"/>
      <c r="P71" s="233"/>
    </row>
    <row r="72" spans="1:16" x14ac:dyDescent="0.25">
      <c r="A72" s="98">
        <v>43486</v>
      </c>
      <c r="B72" s="99">
        <v>190183477</v>
      </c>
      <c r="C72" s="100">
        <v>9</v>
      </c>
      <c r="D72" s="34">
        <v>910350</v>
      </c>
      <c r="E72" s="101">
        <v>190046888</v>
      </c>
      <c r="F72" s="99">
        <v>2</v>
      </c>
      <c r="G72" s="34">
        <v>254275</v>
      </c>
      <c r="H72" s="102"/>
      <c r="I72" s="102"/>
      <c r="J72" s="34"/>
      <c r="K72" s="233"/>
      <c r="L72" s="233"/>
      <c r="M72" s="233"/>
      <c r="N72" s="233"/>
      <c r="O72" s="233"/>
      <c r="P72" s="233"/>
    </row>
    <row r="73" spans="1:16" x14ac:dyDescent="0.25">
      <c r="A73" s="98">
        <v>43486</v>
      </c>
      <c r="B73" s="99">
        <v>190183498</v>
      </c>
      <c r="C73" s="100">
        <v>13</v>
      </c>
      <c r="D73" s="34">
        <v>1283450</v>
      </c>
      <c r="E73" s="101"/>
      <c r="F73" s="99"/>
      <c r="G73" s="34"/>
      <c r="H73" s="102"/>
      <c r="I73" s="102"/>
      <c r="J73" s="34"/>
      <c r="K73" s="233"/>
      <c r="L73" s="233"/>
      <c r="M73" s="233"/>
      <c r="N73" s="233"/>
      <c r="O73" s="233"/>
      <c r="P73" s="233"/>
    </row>
    <row r="74" spans="1:16" x14ac:dyDescent="0.25">
      <c r="A74" s="98">
        <v>43487</v>
      </c>
      <c r="B74" s="99">
        <v>190183522</v>
      </c>
      <c r="C74" s="100">
        <v>8</v>
      </c>
      <c r="D74" s="34">
        <v>1006775</v>
      </c>
      <c r="E74" s="101">
        <v>190046897</v>
      </c>
      <c r="F74" s="99">
        <v>3</v>
      </c>
      <c r="G74" s="34">
        <v>332850</v>
      </c>
      <c r="H74" s="102"/>
      <c r="I74" s="102"/>
      <c r="J74" s="34"/>
      <c r="K74" s="233"/>
      <c r="L74" s="233"/>
      <c r="M74" s="233"/>
      <c r="N74" s="233"/>
      <c r="O74" s="233"/>
      <c r="P74" s="233"/>
    </row>
    <row r="75" spans="1:16" x14ac:dyDescent="0.25">
      <c r="A75" s="98">
        <v>43487</v>
      </c>
      <c r="B75" s="99">
        <v>190183547</v>
      </c>
      <c r="C75" s="100">
        <v>12</v>
      </c>
      <c r="D75" s="34">
        <v>1328688</v>
      </c>
      <c r="E75" s="101"/>
      <c r="F75" s="99"/>
      <c r="G75" s="34"/>
      <c r="H75" s="102"/>
      <c r="I75" s="102"/>
      <c r="J75" s="34"/>
      <c r="K75" s="233"/>
      <c r="L75" s="233"/>
      <c r="M75" s="233"/>
      <c r="N75" s="233"/>
      <c r="O75" s="233"/>
      <c r="P75" s="233"/>
    </row>
    <row r="76" spans="1:16" x14ac:dyDescent="0.25">
      <c r="A76" s="98">
        <v>43488</v>
      </c>
      <c r="B76" s="99">
        <v>190183574</v>
      </c>
      <c r="C76" s="100">
        <v>3</v>
      </c>
      <c r="D76" s="34">
        <v>376075</v>
      </c>
      <c r="E76" s="101"/>
      <c r="F76" s="99"/>
      <c r="G76" s="34"/>
      <c r="H76" s="102"/>
      <c r="I76" s="102"/>
      <c r="J76" s="34"/>
      <c r="K76" s="233"/>
      <c r="L76" s="233"/>
      <c r="M76" s="233"/>
      <c r="N76" s="233"/>
      <c r="O76" s="233"/>
      <c r="P76" s="233"/>
    </row>
    <row r="77" spans="1:16" x14ac:dyDescent="0.25">
      <c r="A77" s="98">
        <v>43488</v>
      </c>
      <c r="B77" s="99">
        <v>190183600</v>
      </c>
      <c r="C77" s="100">
        <v>9</v>
      </c>
      <c r="D77" s="34">
        <v>1007738</v>
      </c>
      <c r="E77" s="101"/>
      <c r="F77" s="99"/>
      <c r="G77" s="34"/>
      <c r="H77" s="102"/>
      <c r="I77" s="102"/>
      <c r="J77" s="34"/>
      <c r="K77" s="233"/>
      <c r="L77" s="233"/>
      <c r="M77" s="233"/>
      <c r="N77" s="233"/>
      <c r="O77" s="233"/>
      <c r="P77" s="233"/>
    </row>
    <row r="78" spans="1:16" x14ac:dyDescent="0.25">
      <c r="A78" s="235"/>
      <c r="B78" s="234"/>
      <c r="C78" s="240"/>
      <c r="D78" s="236"/>
      <c r="E78" s="237"/>
      <c r="F78" s="234"/>
      <c r="G78" s="236"/>
      <c r="H78" s="239"/>
      <c r="I78" s="239"/>
      <c r="J78" s="236"/>
      <c r="K78" s="233"/>
      <c r="L78" s="233"/>
      <c r="M78" s="233"/>
      <c r="N78" s="233"/>
      <c r="O78" s="233"/>
      <c r="P78" s="233"/>
    </row>
    <row r="79" spans="1:16" x14ac:dyDescent="0.25">
      <c r="A79" s="235"/>
      <c r="B79" s="223" t="s">
        <v>11</v>
      </c>
      <c r="C79" s="232">
        <f>SUM(C8:C78)</f>
        <v>512</v>
      </c>
      <c r="D79" s="224"/>
      <c r="E79" s="223" t="s">
        <v>11</v>
      </c>
      <c r="F79" s="223">
        <f>SUM(F8:F78)</f>
        <v>30</v>
      </c>
      <c r="G79" s="224">
        <f>SUM(G8:G78)</f>
        <v>3325276</v>
      </c>
      <c r="H79" s="239"/>
      <c r="I79" s="239"/>
      <c r="J79" s="236"/>
      <c r="K79" s="233"/>
      <c r="L79" s="233"/>
      <c r="M79" s="233"/>
      <c r="N79" s="233"/>
      <c r="O79" s="233"/>
      <c r="P79" s="233"/>
    </row>
    <row r="80" spans="1:16" x14ac:dyDescent="0.25">
      <c r="A80" s="235"/>
      <c r="B80" s="223"/>
      <c r="C80" s="232"/>
      <c r="D80" s="224"/>
      <c r="E80" s="237"/>
      <c r="F80" s="234"/>
      <c r="G80" s="236"/>
      <c r="H80" s="239"/>
      <c r="I80" s="239"/>
      <c r="J80" s="236"/>
      <c r="K80" s="233"/>
      <c r="L80" s="233"/>
      <c r="M80" s="233"/>
      <c r="N80" s="233"/>
      <c r="O80" s="233"/>
      <c r="P80" s="233"/>
    </row>
    <row r="81" spans="1:16" x14ac:dyDescent="0.25">
      <c r="A81" s="225"/>
      <c r="B81" s="226"/>
      <c r="C81" s="240"/>
      <c r="D81" s="236"/>
      <c r="E81" s="223"/>
      <c r="F81" s="234"/>
      <c r="G81" s="419" t="s">
        <v>12</v>
      </c>
      <c r="H81" s="419"/>
      <c r="I81" s="239"/>
      <c r="J81" s="227">
        <f>SUM(D8:D78)</f>
        <v>55153719</v>
      </c>
      <c r="K81" s="233"/>
      <c r="L81" s="233"/>
      <c r="M81" s="233"/>
      <c r="N81" s="233"/>
      <c r="O81" s="233"/>
      <c r="P81" s="233"/>
    </row>
    <row r="82" spans="1:16" x14ac:dyDescent="0.25">
      <c r="A82" s="235"/>
      <c r="B82" s="234"/>
      <c r="C82" s="240"/>
      <c r="D82" s="236"/>
      <c r="E82" s="223"/>
      <c r="F82" s="234"/>
      <c r="G82" s="419" t="s">
        <v>13</v>
      </c>
      <c r="H82" s="419"/>
      <c r="I82" s="239"/>
      <c r="J82" s="227">
        <f>SUM(G8:G78)</f>
        <v>3325276</v>
      </c>
    </row>
    <row r="83" spans="1:16" x14ac:dyDescent="0.25">
      <c r="A83" s="228"/>
      <c r="B83" s="237"/>
      <c r="C83" s="240"/>
      <c r="D83" s="236"/>
      <c r="E83" s="237"/>
      <c r="F83" s="234"/>
      <c r="G83" s="419" t="s">
        <v>14</v>
      </c>
      <c r="H83" s="419"/>
      <c r="I83" s="41"/>
      <c r="J83" s="229">
        <f>J81-J82</f>
        <v>51828443</v>
      </c>
    </row>
    <row r="84" spans="1:16" x14ac:dyDescent="0.25">
      <c r="A84" s="235"/>
      <c r="B84" s="230"/>
      <c r="C84" s="240"/>
      <c r="D84" s="231"/>
      <c r="E84" s="237"/>
      <c r="F84" s="223"/>
      <c r="G84" s="419" t="s">
        <v>15</v>
      </c>
      <c r="H84" s="419"/>
      <c r="I84" s="239"/>
      <c r="J84" s="227">
        <f>SUM(H8:H80)</f>
        <v>0</v>
      </c>
    </row>
    <row r="85" spans="1:16" x14ac:dyDescent="0.25">
      <c r="A85" s="235"/>
      <c r="B85" s="230"/>
      <c r="C85" s="240"/>
      <c r="D85" s="231"/>
      <c r="E85" s="237"/>
      <c r="F85" s="223"/>
      <c r="G85" s="419" t="s">
        <v>16</v>
      </c>
      <c r="H85" s="419"/>
      <c r="I85" s="239"/>
      <c r="J85" s="227">
        <f>J83+J84</f>
        <v>51828443</v>
      </c>
    </row>
    <row r="86" spans="1:16" x14ac:dyDescent="0.25">
      <c r="A86" s="235"/>
      <c r="B86" s="230"/>
      <c r="C86" s="240"/>
      <c r="D86" s="231"/>
      <c r="E86" s="237"/>
      <c r="F86" s="234"/>
      <c r="G86" s="419" t="s">
        <v>5</v>
      </c>
      <c r="H86" s="419"/>
      <c r="I86" s="239"/>
      <c r="J86" s="227">
        <f>SUM(I8:I80)</f>
        <v>44764754</v>
      </c>
    </row>
    <row r="87" spans="1:16" x14ac:dyDescent="0.25">
      <c r="A87" s="235"/>
      <c r="B87" s="230"/>
      <c r="C87" s="240"/>
      <c r="D87" s="231"/>
      <c r="E87" s="237"/>
      <c r="F87" s="234"/>
      <c r="G87" s="419" t="s">
        <v>31</v>
      </c>
      <c r="H87" s="419"/>
      <c r="I87" s="240" t="str">
        <f>IF(J87&gt;0,"SALDO",IF(J87&lt;0,"PIUTANG",IF(J87=0,"LUNAS")))</f>
        <v>PIUTANG</v>
      </c>
      <c r="J87" s="227">
        <f>J86-J85</f>
        <v>-7063689</v>
      </c>
    </row>
    <row r="88" spans="1:16" x14ac:dyDescent="0.25">
      <c r="F88" s="219"/>
      <c r="G88" s="219"/>
      <c r="J88" s="219"/>
    </row>
    <row r="89" spans="1:16" x14ac:dyDescent="0.25">
      <c r="C89" s="219"/>
      <c r="D89" s="219"/>
      <c r="F89" s="219"/>
      <c r="G89" s="219"/>
      <c r="J89" s="219"/>
      <c r="L89" s="233"/>
      <c r="M89" s="233"/>
      <c r="N89" s="233"/>
      <c r="O89" s="233"/>
      <c r="P89" s="233"/>
    </row>
    <row r="90" spans="1:16" x14ac:dyDescent="0.25">
      <c r="C90" s="219"/>
      <c r="D90" s="219"/>
      <c r="F90" s="219"/>
      <c r="G90" s="219"/>
      <c r="J90" s="219"/>
      <c r="L90" s="233"/>
      <c r="M90" s="233"/>
      <c r="N90" s="233"/>
      <c r="O90" s="233"/>
      <c r="P90" s="233"/>
    </row>
    <row r="91" spans="1:16" x14ac:dyDescent="0.25">
      <c r="C91" s="219"/>
      <c r="D91" s="219"/>
      <c r="F91" s="219"/>
      <c r="G91" s="219"/>
      <c r="J91" s="219"/>
      <c r="L91" s="233"/>
      <c r="M91" s="233"/>
      <c r="N91" s="233"/>
      <c r="O91" s="233"/>
      <c r="P91" s="233"/>
    </row>
    <row r="92" spans="1:16" x14ac:dyDescent="0.25">
      <c r="C92" s="219"/>
      <c r="D92" s="219"/>
      <c r="F92" s="219"/>
      <c r="G92" s="219"/>
      <c r="J92" s="219"/>
      <c r="L92" s="233"/>
      <c r="M92" s="233"/>
      <c r="N92" s="233"/>
      <c r="O92" s="233"/>
      <c r="P92" s="233"/>
    </row>
    <row r="93" spans="1:16" x14ac:dyDescent="0.25">
      <c r="C93" s="219"/>
      <c r="D93" s="219"/>
      <c r="L93" s="233"/>
      <c r="M93" s="233"/>
      <c r="N93" s="233"/>
      <c r="O93" s="233"/>
      <c r="P93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87:H87"/>
    <mergeCell ref="G81:H81"/>
    <mergeCell ref="G82:H82"/>
    <mergeCell ref="G83:H83"/>
    <mergeCell ref="G84:H84"/>
    <mergeCell ref="G85:H85"/>
    <mergeCell ref="G86:H8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98"/>
  <sheetViews>
    <sheetView workbookViewId="0">
      <pane ySplit="7" topLeftCell="A44" activePane="bottomLeft" state="frozen"/>
      <selection pane="bottomLeft" activeCell="G48" sqref="G4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L1" s="219">
        <f>SUM(D34:D44)</f>
        <v>872670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J92*-1</f>
        <v>248730</v>
      </c>
      <c r="J2" s="218"/>
      <c r="L2" s="219">
        <f>SUM(G34:G43)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872670</v>
      </c>
      <c r="M3" s="219">
        <v>53505</v>
      </c>
      <c r="N3" s="238">
        <f>L3+M3</f>
        <v>926175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9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98">
        <v>43486</v>
      </c>
      <c r="B45" s="99">
        <v>19000085</v>
      </c>
      <c r="C45" s="100">
        <v>2</v>
      </c>
      <c r="D45" s="34">
        <v>67320</v>
      </c>
      <c r="E45" s="101"/>
      <c r="F45" s="99"/>
      <c r="G45" s="34"/>
      <c r="H45" s="102"/>
      <c r="I45" s="102"/>
      <c r="J45" s="34"/>
    </row>
    <row r="46" spans="1:10" x14ac:dyDescent="0.25">
      <c r="A46" s="98">
        <v>43487</v>
      </c>
      <c r="B46" s="99">
        <v>19000088</v>
      </c>
      <c r="C46" s="100">
        <v>1</v>
      </c>
      <c r="D46" s="34">
        <v>63750</v>
      </c>
      <c r="E46" s="101"/>
      <c r="F46" s="99"/>
      <c r="G46" s="34"/>
      <c r="H46" s="102"/>
      <c r="I46" s="102"/>
      <c r="J46" s="34"/>
    </row>
    <row r="47" spans="1:10" x14ac:dyDescent="0.25">
      <c r="A47" s="98">
        <v>43488</v>
      </c>
      <c r="B47" s="99">
        <v>19000092</v>
      </c>
      <c r="C47" s="100">
        <v>2</v>
      </c>
      <c r="D47" s="34">
        <v>117660</v>
      </c>
      <c r="E47" s="101"/>
      <c r="F47" s="99"/>
      <c r="G47" s="34"/>
      <c r="H47" s="102"/>
      <c r="I47" s="102"/>
      <c r="J47" s="34"/>
    </row>
    <row r="48" spans="1:10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</row>
    <row r="49" spans="1:10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</row>
    <row r="50" spans="1:10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</row>
    <row r="51" spans="1:10" x14ac:dyDescent="0.25">
      <c r="A51" s="98"/>
      <c r="B51" s="99"/>
      <c r="C51" s="100"/>
      <c r="D51" s="34"/>
      <c r="E51" s="101"/>
      <c r="F51" s="99"/>
      <c r="G51" s="34"/>
      <c r="H51" s="102"/>
      <c r="I51" s="102"/>
      <c r="J51" s="34"/>
    </row>
    <row r="52" spans="1:10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</row>
    <row r="53" spans="1:10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</row>
    <row r="54" spans="1:10" x14ac:dyDescent="0.25">
      <c r="A54" s="98"/>
      <c r="B54" s="99"/>
      <c r="C54" s="100"/>
      <c r="D54" s="34"/>
      <c r="E54" s="101"/>
      <c r="F54" s="99"/>
      <c r="G54" s="34"/>
      <c r="H54" s="102"/>
      <c r="I54" s="102"/>
      <c r="J54" s="34"/>
    </row>
    <row r="55" spans="1:10" x14ac:dyDescent="0.25">
      <c r="A55" s="98"/>
      <c r="B55" s="99"/>
      <c r="C55" s="100"/>
      <c r="D55" s="34"/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98"/>
      <c r="B59" s="99"/>
      <c r="C59" s="100"/>
      <c r="D59" s="34"/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97</v>
      </c>
      <c r="D84" s="224"/>
      <c r="E84" s="223" t="s">
        <v>11</v>
      </c>
      <c r="F84" s="223">
        <f>SUM(F8:F83)</f>
        <v>2</v>
      </c>
      <c r="G84" s="224">
        <f>SUM(G8:G83)</f>
        <v>122085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9" t="s">
        <v>12</v>
      </c>
      <c r="H86" s="419"/>
      <c r="I86" s="239"/>
      <c r="J86" s="227">
        <f>SUM(D8:D83)</f>
        <v>4548780</v>
      </c>
    </row>
    <row r="87" spans="1:10" x14ac:dyDescent="0.25">
      <c r="A87" s="235"/>
      <c r="B87" s="234"/>
      <c r="C87" s="240"/>
      <c r="D87" s="236"/>
      <c r="E87" s="223"/>
      <c r="F87" s="234"/>
      <c r="G87" s="419" t="s">
        <v>13</v>
      </c>
      <c r="H87" s="419"/>
      <c r="I87" s="239"/>
      <c r="J87" s="227">
        <f>SUM(G8:G83)</f>
        <v>122085</v>
      </c>
    </row>
    <row r="88" spans="1:10" x14ac:dyDescent="0.25">
      <c r="A88" s="228"/>
      <c r="B88" s="237"/>
      <c r="C88" s="240"/>
      <c r="D88" s="236"/>
      <c r="E88" s="237"/>
      <c r="F88" s="234"/>
      <c r="G88" s="419" t="s">
        <v>14</v>
      </c>
      <c r="H88" s="419"/>
      <c r="I88" s="41"/>
      <c r="J88" s="229">
        <f>J86-J87</f>
        <v>4426695</v>
      </c>
    </row>
    <row r="89" spans="1:10" x14ac:dyDescent="0.25">
      <c r="A89" s="235"/>
      <c r="B89" s="230"/>
      <c r="C89" s="240"/>
      <c r="D89" s="231"/>
      <c r="E89" s="237"/>
      <c r="F89" s="223"/>
      <c r="G89" s="419" t="s">
        <v>15</v>
      </c>
      <c r="H89" s="419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9" t="s">
        <v>16</v>
      </c>
      <c r="H90" s="419"/>
      <c r="I90" s="239"/>
      <c r="J90" s="227">
        <f>J88+J89</f>
        <v>4426695</v>
      </c>
    </row>
    <row r="91" spans="1:10" x14ac:dyDescent="0.25">
      <c r="A91" s="235"/>
      <c r="B91" s="230"/>
      <c r="C91" s="240"/>
      <c r="D91" s="231"/>
      <c r="E91" s="237"/>
      <c r="F91" s="234"/>
      <c r="G91" s="419" t="s">
        <v>5</v>
      </c>
      <c r="H91" s="419"/>
      <c r="I91" s="239"/>
      <c r="J91" s="227">
        <f>SUM(I8:I85)</f>
        <v>4177965</v>
      </c>
    </row>
    <row r="92" spans="1:10" x14ac:dyDescent="0.25">
      <c r="A92" s="235"/>
      <c r="B92" s="230"/>
      <c r="C92" s="240"/>
      <c r="D92" s="231"/>
      <c r="E92" s="237"/>
      <c r="F92" s="234"/>
      <c r="G92" s="419" t="s">
        <v>31</v>
      </c>
      <c r="H92" s="419"/>
      <c r="I92" s="240" t="str">
        <f>IF(J92&gt;0,"SALDO",IF(J92&lt;0,"PIUTANG",IF(J92=0,"LUNAS")))</f>
        <v>PIUTANG</v>
      </c>
      <c r="J92" s="227">
        <f>J91-J90</f>
        <v>-248730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2:H92"/>
    <mergeCell ref="G86:H86"/>
    <mergeCell ref="G87:H87"/>
    <mergeCell ref="G88:H88"/>
    <mergeCell ref="G89:H89"/>
    <mergeCell ref="G90:H90"/>
    <mergeCell ref="G91:H9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29"/>
  <sheetViews>
    <sheetView workbookViewId="0">
      <pane ySplit="7" topLeftCell="A8" activePane="bottomLeft" state="frozen"/>
      <selection pane="bottomLeft" activeCell="I18" sqref="I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3" t="s">
        <v>22</v>
      </c>
      <c r="G1" s="413"/>
      <c r="H1" s="413"/>
      <c r="I1" s="220" t="s">
        <v>187</v>
      </c>
      <c r="J1" s="218"/>
      <c r="L1" s="238">
        <f>SUM(D8:D14)</f>
        <v>7284464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3" t="s">
        <v>21</v>
      </c>
      <c r="G2" s="413"/>
      <c r="H2" s="413"/>
      <c r="I2" s="220">
        <f>J29*-1</f>
        <v>1042825</v>
      </c>
      <c r="J2" s="218"/>
      <c r="L2" s="238">
        <f>SUM(G8:G13)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7284464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5"/>
      <c r="I7" s="457"/>
      <c r="J7" s="429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98">
        <v>43487</v>
      </c>
      <c r="B15" s="99">
        <v>190183516</v>
      </c>
      <c r="C15" s="253">
        <v>4</v>
      </c>
      <c r="D15" s="34">
        <v>390600</v>
      </c>
      <c r="E15" s="101"/>
      <c r="F15" s="99"/>
      <c r="G15" s="34"/>
      <c r="H15" s="101"/>
      <c r="I15" s="102"/>
      <c r="J15" s="34"/>
      <c r="L15" s="238"/>
    </row>
    <row r="16" spans="1:13" x14ac:dyDescent="0.25">
      <c r="A16" s="98">
        <v>43487</v>
      </c>
      <c r="B16" s="99">
        <v>190183520</v>
      </c>
      <c r="C16" s="253">
        <v>1</v>
      </c>
      <c r="D16" s="34">
        <v>88025</v>
      </c>
      <c r="E16" s="101"/>
      <c r="F16" s="99"/>
      <c r="G16" s="34"/>
      <c r="H16" s="101"/>
      <c r="I16" s="102"/>
      <c r="J16" s="34"/>
      <c r="L16" s="238"/>
    </row>
    <row r="17" spans="1:12" x14ac:dyDescent="0.25">
      <c r="A17" s="98">
        <v>43488</v>
      </c>
      <c r="B17" s="99">
        <v>190183556</v>
      </c>
      <c r="C17" s="253">
        <v>6</v>
      </c>
      <c r="D17" s="34">
        <v>564200</v>
      </c>
      <c r="E17" s="101"/>
      <c r="F17" s="99"/>
      <c r="G17" s="34"/>
      <c r="H17" s="101"/>
      <c r="I17" s="102"/>
      <c r="J17" s="34"/>
      <c r="L17" s="238"/>
    </row>
    <row r="18" spans="1:12" x14ac:dyDescent="0.25">
      <c r="A18" s="98"/>
      <c r="B18" s="99"/>
      <c r="C18" s="253"/>
      <c r="D18" s="34"/>
      <c r="E18" s="101"/>
      <c r="F18" s="99"/>
      <c r="G18" s="34"/>
      <c r="H18" s="101"/>
      <c r="I18" s="102"/>
      <c r="J18" s="34"/>
      <c r="L18" s="238"/>
    </row>
    <row r="19" spans="1:12" x14ac:dyDescent="0.25">
      <c r="A19" s="98"/>
      <c r="B19" s="99"/>
      <c r="C19" s="253"/>
      <c r="D19" s="34"/>
      <c r="E19" s="101"/>
      <c r="F19" s="99"/>
      <c r="G19" s="34"/>
      <c r="H19" s="101"/>
      <c r="I19" s="102"/>
      <c r="J19" s="34"/>
      <c r="L19" s="238"/>
    </row>
    <row r="20" spans="1:12" x14ac:dyDescent="0.25">
      <c r="A20" s="235"/>
      <c r="B20" s="234"/>
      <c r="C20" s="26"/>
      <c r="D20" s="236"/>
      <c r="E20" s="237"/>
      <c r="F20" s="234"/>
      <c r="G20" s="236"/>
      <c r="H20" s="237"/>
      <c r="I20" s="239"/>
      <c r="J20" s="236"/>
    </row>
    <row r="21" spans="1:12" x14ac:dyDescent="0.25">
      <c r="A21" s="235"/>
      <c r="B21" s="223" t="s">
        <v>11</v>
      </c>
      <c r="C21" s="27">
        <f>SUM(C8:C20)</f>
        <v>75</v>
      </c>
      <c r="D21" s="224"/>
      <c r="E21" s="223" t="s">
        <v>11</v>
      </c>
      <c r="F21" s="223">
        <f>SUM(F8:F20)</f>
        <v>0</v>
      </c>
      <c r="G21" s="5"/>
      <c r="H21" s="234"/>
      <c r="I21" s="240"/>
      <c r="J21" s="5"/>
    </row>
    <row r="22" spans="1:12" x14ac:dyDescent="0.25">
      <c r="A22" s="235"/>
      <c r="B22" s="223"/>
      <c r="C22" s="27"/>
      <c r="D22" s="224"/>
      <c r="E22" s="223"/>
      <c r="F22" s="223"/>
      <c r="G22" s="32"/>
      <c r="H22" s="33"/>
      <c r="I22" s="240"/>
      <c r="J22" s="5"/>
    </row>
    <row r="23" spans="1:12" x14ac:dyDescent="0.25">
      <c r="A23" s="225"/>
      <c r="B23" s="226"/>
      <c r="C23" s="26"/>
      <c r="D23" s="236"/>
      <c r="E23" s="223"/>
      <c r="F23" s="234"/>
      <c r="G23" s="419" t="s">
        <v>12</v>
      </c>
      <c r="H23" s="419"/>
      <c r="I23" s="239"/>
      <c r="J23" s="227">
        <f>SUM(D8:D20)</f>
        <v>8327289</v>
      </c>
    </row>
    <row r="24" spans="1:12" x14ac:dyDescent="0.25">
      <c r="A24" s="235"/>
      <c r="B24" s="234"/>
      <c r="C24" s="26"/>
      <c r="D24" s="236"/>
      <c r="E24" s="237"/>
      <c r="F24" s="234"/>
      <c r="G24" s="419" t="s">
        <v>13</v>
      </c>
      <c r="H24" s="419"/>
      <c r="I24" s="239"/>
      <c r="J24" s="227">
        <f>SUM(G8:G20)</f>
        <v>0</v>
      </c>
    </row>
    <row r="25" spans="1:12" x14ac:dyDescent="0.25">
      <c r="A25" s="228"/>
      <c r="B25" s="237"/>
      <c r="C25" s="26"/>
      <c r="D25" s="236"/>
      <c r="E25" s="237"/>
      <c r="F25" s="234"/>
      <c r="G25" s="419" t="s">
        <v>14</v>
      </c>
      <c r="H25" s="419"/>
      <c r="I25" s="41"/>
      <c r="J25" s="229">
        <f>J23-J24</f>
        <v>8327289</v>
      </c>
    </row>
    <row r="26" spans="1:12" x14ac:dyDescent="0.25">
      <c r="A26" s="235"/>
      <c r="B26" s="230"/>
      <c r="C26" s="26"/>
      <c r="D26" s="231"/>
      <c r="E26" s="237"/>
      <c r="F26" s="234"/>
      <c r="G26" s="419" t="s">
        <v>15</v>
      </c>
      <c r="H26" s="419"/>
      <c r="I26" s="239"/>
      <c r="J26" s="227">
        <f>SUM(H8:H21)</f>
        <v>0</v>
      </c>
    </row>
    <row r="27" spans="1:12" x14ac:dyDescent="0.25">
      <c r="A27" s="235"/>
      <c r="B27" s="230"/>
      <c r="C27" s="26"/>
      <c r="D27" s="231"/>
      <c r="E27" s="237"/>
      <c r="F27" s="234"/>
      <c r="G27" s="419" t="s">
        <v>16</v>
      </c>
      <c r="H27" s="419"/>
      <c r="I27" s="239"/>
      <c r="J27" s="227">
        <f>J25+J26</f>
        <v>8327289</v>
      </c>
    </row>
    <row r="28" spans="1:12" x14ac:dyDescent="0.25">
      <c r="A28" s="235"/>
      <c r="B28" s="230"/>
      <c r="C28" s="26"/>
      <c r="D28" s="231"/>
      <c r="E28" s="237"/>
      <c r="F28" s="234"/>
      <c r="G28" s="419" t="s">
        <v>5</v>
      </c>
      <c r="H28" s="419"/>
      <c r="I28" s="239"/>
      <c r="J28" s="227">
        <f>SUM(I8:I21)</f>
        <v>7284464</v>
      </c>
    </row>
    <row r="29" spans="1:12" x14ac:dyDescent="0.25">
      <c r="A29" s="235"/>
      <c r="B29" s="230"/>
      <c r="C29" s="26"/>
      <c r="D29" s="231"/>
      <c r="E29" s="237"/>
      <c r="F29" s="234"/>
      <c r="G29" s="419" t="s">
        <v>31</v>
      </c>
      <c r="H29" s="419"/>
      <c r="I29" s="240" t="str">
        <f>IF(J29&gt;0,"SALDO",IF(J29&lt;0,"PIUTANG",IF(J29=0,"LUNAS")))</f>
        <v>PIUTANG</v>
      </c>
      <c r="J29" s="227">
        <f>J28-J27</f>
        <v>-1042825</v>
      </c>
    </row>
  </sheetData>
  <mergeCells count="15">
    <mergeCell ref="G29:H29"/>
    <mergeCell ref="G23:H23"/>
    <mergeCell ref="G24:H24"/>
    <mergeCell ref="G25:H25"/>
    <mergeCell ref="G26:H26"/>
    <mergeCell ref="G27:H27"/>
    <mergeCell ref="G28:H2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75" activePane="bottomLeft" state="frozen"/>
      <selection pane="bottomLeft" activeCell="E82" sqref="E8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3" t="s">
        <v>22</v>
      </c>
      <c r="G1" s="413"/>
      <c r="H1" s="413"/>
      <c r="I1" s="38" t="s">
        <v>36</v>
      </c>
      <c r="J1" s="20"/>
      <c r="L1" s="37">
        <f>SUM(D81:D82)</f>
        <v>802463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J94*-1</f>
        <v>367938</v>
      </c>
      <c r="J2" s="20"/>
      <c r="L2" s="37">
        <f>SUM(G81:G82)</f>
        <v>434525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367938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>
        <v>43472</v>
      </c>
      <c r="B81" s="99">
        <v>190182736</v>
      </c>
      <c r="C81" s="100">
        <v>7</v>
      </c>
      <c r="D81" s="34">
        <v>680575</v>
      </c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98">
        <v>43478</v>
      </c>
      <c r="B82" s="99">
        <v>190183111</v>
      </c>
      <c r="C82" s="100">
        <v>1</v>
      </c>
      <c r="D82" s="34">
        <v>121888</v>
      </c>
      <c r="E82" s="101">
        <v>190046824</v>
      </c>
      <c r="F82" s="99">
        <v>4</v>
      </c>
      <c r="G82" s="34">
        <v>434525</v>
      </c>
      <c r="H82" s="102"/>
      <c r="I82" s="102"/>
      <c r="J82" s="34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98"/>
      <c r="B83" s="99"/>
      <c r="C83" s="100"/>
      <c r="D83" s="34"/>
      <c r="E83" s="101"/>
      <c r="F83" s="99"/>
      <c r="G83" s="34"/>
      <c r="H83" s="102"/>
      <c r="I83" s="102"/>
      <c r="J83" s="34"/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415</v>
      </c>
      <c r="D86" s="9"/>
      <c r="E86" s="8" t="s">
        <v>11</v>
      </c>
      <c r="F86" s="8">
        <f>SUM(F8:F85)</f>
        <v>121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9" t="s">
        <v>12</v>
      </c>
      <c r="H88" s="419"/>
      <c r="I88" s="39"/>
      <c r="J88" s="13">
        <f>SUM(D8:D85)</f>
        <v>46466366</v>
      </c>
      <c r="M88" s="37"/>
    </row>
    <row r="89" spans="1:17" x14ac:dyDescent="0.25">
      <c r="A89" s="4"/>
      <c r="B89" s="3"/>
      <c r="C89" s="40"/>
      <c r="D89" s="6"/>
      <c r="E89" s="7"/>
      <c r="F89" s="3"/>
      <c r="G89" s="419" t="s">
        <v>13</v>
      </c>
      <c r="H89" s="419"/>
      <c r="I89" s="39"/>
      <c r="J89" s="13">
        <f>SUM(G8:G85)</f>
        <v>14242460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9" t="s">
        <v>14</v>
      </c>
      <c r="H90" s="419"/>
      <c r="I90" s="41"/>
      <c r="J90" s="15">
        <f>J88-J89</f>
        <v>32223906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9" t="s">
        <v>15</v>
      </c>
      <c r="H91" s="419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9" t="s">
        <v>16</v>
      </c>
      <c r="H92" s="419"/>
      <c r="I92" s="39"/>
      <c r="J92" s="13">
        <f>J90+J91</f>
        <v>32223906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9" t="s">
        <v>5</v>
      </c>
      <c r="H93" s="419"/>
      <c r="I93" s="39"/>
      <c r="J93" s="13">
        <f>SUM(I8:I86)</f>
        <v>31855968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9" t="s">
        <v>31</v>
      </c>
      <c r="H94" s="419"/>
      <c r="I94" s="40" t="str">
        <f>IF(J94&gt;0,"SALDO",IF(J94&lt;0,"PIUTANG",IF(J94=0,"LUNAS")))</f>
        <v>PIUTANG</v>
      </c>
      <c r="J94" s="13">
        <f>J93-J92</f>
        <v>-367938</v>
      </c>
      <c r="M94" s="37"/>
    </row>
  </sheetData>
  <mergeCells count="15">
    <mergeCell ref="G94:H94"/>
    <mergeCell ref="G88:H88"/>
    <mergeCell ref="G89:H89"/>
    <mergeCell ref="G90:H90"/>
    <mergeCell ref="G91:H91"/>
    <mergeCell ref="G92:H92"/>
    <mergeCell ref="G93:H9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2019-01-23T10:19:39Z</dcterms:modified>
</cp:coreProperties>
</file>