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3"/>
  </bookViews>
  <sheets>
    <sheet name="BRI-Jan" sheetId="23" r:id="rId1"/>
    <sheet name="Mandiri-Jan" sheetId="24" r:id="rId2"/>
    <sheet name="BRI-Feb" sheetId="27" r:id="rId3"/>
    <sheet name="Mandiri-Feb" sheetId="26" r:id="rId4"/>
    <sheet name="BRI-Baru" sheetId="22" r:id="rId5"/>
    <sheet name="Mandiri-Baru" sheetId="19" r:id="rId6"/>
    <sheet name="Sheet1" sheetId="7" r:id="rId7"/>
    <sheet name="Sheet2" sheetId="25" r:id="rId8"/>
  </sheets>
  <calcPr calcId="144525"/>
</workbook>
</file>

<file path=xl/calcChain.xml><?xml version="1.0" encoding="utf-8"?>
<calcChain xmlns="http://schemas.openxmlformats.org/spreadsheetml/2006/main">
  <c r="H1083" i="19" l="1"/>
  <c r="H220" i="26"/>
  <c r="H1049" i="19" l="1"/>
  <c r="H141" i="26" l="1"/>
  <c r="H138" i="26"/>
  <c r="H137" i="26"/>
  <c r="I55" i="22"/>
  <c r="I56" i="22"/>
  <c r="H1012" i="19" l="1"/>
  <c r="H999" i="19"/>
  <c r="H1000" i="19"/>
  <c r="H1001" i="19"/>
  <c r="H105" i="26"/>
  <c r="H96" i="26"/>
  <c r="I52" i="22" l="1"/>
  <c r="I53" i="22"/>
  <c r="H981" i="19" l="1"/>
  <c r="H982" i="19"/>
  <c r="H983" i="19"/>
  <c r="H970" i="19"/>
  <c r="H78" i="26"/>
  <c r="H77" i="26"/>
  <c r="H76" i="26"/>
  <c r="H75" i="26"/>
  <c r="H952" i="19" l="1"/>
  <c r="H953" i="19"/>
  <c r="H929" i="19" l="1"/>
  <c r="H930" i="19"/>
  <c r="I49" i="22" l="1"/>
  <c r="I50" i="22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<sst xmlns="http://schemas.openxmlformats.org/spreadsheetml/2006/main" count="4606" uniqueCount="2476">
  <si>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</si>
  <si>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</si>
  <si>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</si>
  <si>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</si>
  <si>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</si>
  <si>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</si>
  <si>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</si>
  <si>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</si>
  <si>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</si>
  <si>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</si>
  <si>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</si>
  <si>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</si>
  <si>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</si>
  <si>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</si>
  <si>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</si>
  <si>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</si>
  <si>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</si>
  <si>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</si>
  <si>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</si>
  <si>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</si>
  <si>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</si>
  <si>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</si>
  <si>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</si>
  <si>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</si>
  <si>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</si>
  <si>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</si>
  <si>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</si>
  <si>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</si>
  <si>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</si>
  <si>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</si>
  <si>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</si>
  <si>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</si>
  <si>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</si>
  <si>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</si>
  <si>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</si>
  <si>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</si>
  <si>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</si>
  <si>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</si>
  <si>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</si>
  <si>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</si>
  <si>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</si>
  <si>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</si>
  <si>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</si>
  <si>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</si>
  <si>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</si>
  <si>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</si>
  <si>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</si>
  <si>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</si>
  <si>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</si>
  <si>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</si>
  <si>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</si>
  <si>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</si>
  <si>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</si>
  <si>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</si>
  <si>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</si>
  <si>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</si>
  <si>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</si>
  <si>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</si>
  <si>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</si>
  <si>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</si>
  <si>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</si>
  <si>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</si>
  <si>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</si>
  <si>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</si>
  <si>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</si>
  <si>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</si>
  <si>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</si>
  <si>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</si>
  <si>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</si>
  <si>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</si>
  <si>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</si>
  <si>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</si>
  <si>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</si>
  <si>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</si>
  <si>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</si>
  <si>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</si>
  <si>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</si>
  <si>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</si>
  <si>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</si>
  <si>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</si>
  <si>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</si>
  <si>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</si>
  <si>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</si>
  <si>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</si>
  <si>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</si>
  <si>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</si>
  <si>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</si>
  <si>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</si>
  <si>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</si>
  <si>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</si>
  <si>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</si>
  <si>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</si>
  <si>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</si>
  <si>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</si>
  <si>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</si>
  <si>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</si>
  <si>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</si>
  <si>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</si>
  <si>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</si>
  <si>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</si>
  <si>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</si>
  <si>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</si>
  <si>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</si>
  <si>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</si>
  <si>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</si>
  <si>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</si>
  <si>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</si>
  <si>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</si>
  <si>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</si>
  <si>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</si>
  <si>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</si>
  <si>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</si>
  <si>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</si>
  <si>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</si>
  <si>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</si>
  <si>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</si>
  <si>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</si>
  <si>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</si>
  <si>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</si>
  <si>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</si>
  <si>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</si>
  <si>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</si>
  <si>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</si>
  <si>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</si>
  <si>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</si>
  <si>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</si>
  <si>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</si>
  <si>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</si>
  <si>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</si>
  <si>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</si>
  <si>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</si>
  <si>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</si>
  <si>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</si>
  <si>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</si>
  <si>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</si>
  <si>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</si>
  <si>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</si>
  <si>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</si>
  <si>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</si>
  <si>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</si>
  <si>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</si>
  <si>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</si>
  <si>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</si>
  <si>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</si>
  <si>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</si>
  <si>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</si>
  <si>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</si>
  <si>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</si>
  <si>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</si>
  <si>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</si>
  <si>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</si>
  <si>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</si>
  <si>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</si>
  <si>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</si>
  <si>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</si>
  <si>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</si>
  <si>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</si>
  <si>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</si>
  <si>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</si>
  <si>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</si>
  <si>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</si>
  <si>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</si>
  <si>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</si>
  <si>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</si>
  <si>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</si>
  <si>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</si>
  <si>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</si>
  <si>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</si>
  <si>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</si>
  <si>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</si>
  <si>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</si>
  <si>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</si>
  <si>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</si>
  <si>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</si>
  <si>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</si>
  <si>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</si>
  <si>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</si>
  <si>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</si>
  <si>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</si>
  <si>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</si>
  <si>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</si>
  <si>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</si>
  <si>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</si>
  <si>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</si>
  <si>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</si>
  <si>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</si>
  <si>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</si>
  <si>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</si>
  <si>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</si>
  <si>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</si>
  <si>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</si>
  <si>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</si>
  <si>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</si>
  <si>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</si>
  <si>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</si>
  <si>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</si>
  <si>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</si>
  <si>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</si>
  <si>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</si>
  <si>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</si>
  <si>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</si>
  <si>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</si>
  <si>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</si>
  <si>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</si>
  <si>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</si>
  <si>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</si>
  <si>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</si>
  <si>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</si>
  <si>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</si>
  <si>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</si>
  <si>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</si>
  <si>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</si>
  <si>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</si>
  <si>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</si>
  <si>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</si>
  <si>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</si>
  <si>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</si>
  <si>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</si>
  <si>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</si>
  <si>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</si>
  <si>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</si>
  <si>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</si>
  <si>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</si>
  <si>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</si>
  <si>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</si>
  <si>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</si>
  <si>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</si>
  <si>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</si>
  <si>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</si>
  <si>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</si>
  <si>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</si>
  <si>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</si>
  <si>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</si>
  <si>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</si>
  <si>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</si>
  <si>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</si>
  <si>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</si>
  <si>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</si>
  <si>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</si>
  <si>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</si>
  <si>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</si>
  <si>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</si>
  <si>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</si>
  <si>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</si>
  <si>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</si>
  <si>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</si>
  <si>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</si>
  <si>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</si>
  <si>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</si>
  <si>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</si>
  <si>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</si>
  <si>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</si>
  <si>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</si>
  <si>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</si>
  <si>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</si>
  <si>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</si>
  <si>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</si>
  <si>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</si>
  <si>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</si>
  <si>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</si>
  <si>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</si>
  <si>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</si>
  <si>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</si>
  <si>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</si>
  <si>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</si>
  <si>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</si>
  <si>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</si>
  <si>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</si>
  <si>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</si>
  <si>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</si>
  <si>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</si>
  <si>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</si>
  <si>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</si>
  <si>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</si>
  <si>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</si>
  <si>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</si>
  <si>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</si>
  <si>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</si>
  <si>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</si>
  <si>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</si>
  <si>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</si>
  <si>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</si>
  <si>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</si>
  <si>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</si>
  <si>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</si>
  <si>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</si>
  <si>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</si>
  <si>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</si>
  <si>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</si>
  <si>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</si>
  <si>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</si>
  <si>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</si>
  <si>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</si>
  <si>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</si>
  <si>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</si>
  <si>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</si>
  <si>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</si>
  <si>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</si>
  <si>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</si>
  <si>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</si>
  <si>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</si>
  <si>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</si>
  <si>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</si>
  <si>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</si>
  <si>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</si>
  <si>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</si>
  <si>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</si>
  <si>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</si>
  <si>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</si>
  <si>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</si>
  <si>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</si>
  <si>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</si>
  <si>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</si>
  <si>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</si>
  <si>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</si>
  <si>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</si>
  <si>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</si>
  <si>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</si>
  <si>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</si>
  <si>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</si>
  <si>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</si>
  <si>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</si>
  <si>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</si>
  <si>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</si>
  <si>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</si>
  <si>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</si>
  <si>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</si>
  <si>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</si>
  <si>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</si>
  <si>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</si>
  <si>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</si>
  <si>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</si>
  <si>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</si>
  <si>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</si>
  <si>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</si>
  <si>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</si>
  <si>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</si>
  <si>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</si>
  <si>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</si>
  <si>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</si>
  <si>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</si>
  <si>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</si>
  <si>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</si>
  <si>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</si>
  <si>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</si>
  <si>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</si>
  <si>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</si>
  <si>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</si>
  <si>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</si>
  <si>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</si>
  <si>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</si>
  <si>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</si>
  <si>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</si>
  <si>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</si>
  <si>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</si>
  <si>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</si>
  <si>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</si>
  <si>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</si>
  <si>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</si>
  <si>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</si>
  <si>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</si>
  <si>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</si>
  <si>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</si>
  <si>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</si>
  <si>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</si>
  <si>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</si>
  <si>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</si>
  <si>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</si>
  <si>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</si>
  <si>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</si>
  <si>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</si>
  <si>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</si>
  <si>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</si>
  <si>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</si>
  <si>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</si>
  <si>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</si>
  <si>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</si>
  <si>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</si>
  <si>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</si>
  <si>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</si>
  <si>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</si>
  <si>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</si>
  <si>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</si>
  <si>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</si>
  <si>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</si>
  <si>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</si>
  <si>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</si>
  <si>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</si>
  <si>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</si>
  <si>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</si>
  <si>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</si>
  <si>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</si>
  <si>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</si>
  <si>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</si>
  <si>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</si>
  <si>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</si>
  <si>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</si>
  <si>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</si>
  <si>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</si>
  <si>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</si>
  <si>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</si>
  <si>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</si>
  <si>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</si>
  <si>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</si>
  <si>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</si>
  <si>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</si>
  <si>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</si>
  <si>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</si>
  <si>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</si>
  <si>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</si>
  <si>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</si>
  <si>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</si>
  <si>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</si>
  <si>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</si>
  <si>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</si>
  <si>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</si>
  <si>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</si>
  <si>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</si>
  <si>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</si>
  <si>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</si>
  <si>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</si>
  <si>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</si>
  <si>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</si>
  <si>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</si>
  <si>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</si>
  <si>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</si>
  <si>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</si>
  <si>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</si>
  <si>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</si>
  <si>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</si>
  <si>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</si>
  <si>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</si>
  <si>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</si>
  <si>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</si>
  <si>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</si>
  <si>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</si>
  <si>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</si>
  <si>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</si>
  <si>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</si>
  <si>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</si>
  <si>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</si>
  <si>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</si>
  <si>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</si>
  <si>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</si>
  <si>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</si>
  <si>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</si>
  <si>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</si>
  <si>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</si>
  <si>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</si>
  <si>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</si>
  <si>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</si>
  <si>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</si>
  <si>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</si>
  <si>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</si>
  <si>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</si>
  <si>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</si>
  <si>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</si>
  <si>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</si>
  <si>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</si>
  <si>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</si>
  <si>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</si>
  <si>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</si>
  <si>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</si>
  <si>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</si>
  <si>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</si>
  <si>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</si>
  <si>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</si>
  <si>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</si>
  <si>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</si>
  <si>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</si>
  <si>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</si>
  <si>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</si>
  <si>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</si>
  <si>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</si>
  <si>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</si>
  <si>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</si>
  <si>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</si>
  <si>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</si>
  <si>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</si>
  <si>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</si>
  <si>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</si>
  <si>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</si>
  <si>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</si>
  <si>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</si>
  <si>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</si>
  <si>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</si>
  <si>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</si>
  <si>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</si>
  <si>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</si>
  <si>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</si>
  <si>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</si>
  <si>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</si>
  <si>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</si>
  <si>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</si>
  <si>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</si>
  <si>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</si>
  <si>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</si>
  <si>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</si>
  <si>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</si>
  <si>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</si>
  <si>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</si>
  <si>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</si>
  <si>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</si>
  <si>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</si>
  <si>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</si>
  <si>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</si>
  <si>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</si>
  <si>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</si>
  <si>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</si>
  <si>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</si>
  <si>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</si>
  <si>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</si>
  <si>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</si>
  <si>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</si>
  <si>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</si>
  <si>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</si>
  <si>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</si>
  <si>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</si>
  <si>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</si>
  <si>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</si>
  <si>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</si>
  <si>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</si>
  <si>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</si>
  <si>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</si>
  <si>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</si>
  <si>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</si>
  <si>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</si>
  <si>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</si>
  <si>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</si>
  <si>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</si>
  <si>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</si>
  <si>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</si>
  <si>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</si>
  <si>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</si>
  <si>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</si>
  <si>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</si>
  <si>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</si>
  <si>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</si>
  <si>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</si>
  <si>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</si>
  <si>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</si>
  <si>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</si>
  <si>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</si>
  <si>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</si>
  <si>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</si>
  <si>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</si>
  <si>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</si>
  <si>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</si>
  <si>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</si>
  <si>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</si>
  <si>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</si>
  <si>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</si>
  <si>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</si>
  <si>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</si>
  <si>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</si>
  <si>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</si>
  <si>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</si>
  <si>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</si>
  <si>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</si>
  <si>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</si>
  <si>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</si>
  <si>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</si>
  <si>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</si>
  <si>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</si>
  <si>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</si>
  <si>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</si>
  <si>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</si>
  <si>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</si>
  <si>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</si>
  <si>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</si>
  <si>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</si>
  <si>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</si>
  <si>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</si>
  <si>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</si>
  <si>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</si>
  <si>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</si>
  <si>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</si>
  <si>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</si>
  <si>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</si>
  <si>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</si>
  <si>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</si>
  <si>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</si>
  <si>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</si>
  <si>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</si>
  <si>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</si>
  <si>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</si>
  <si>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</si>
  <si>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</si>
  <si>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</si>
  <si>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</si>
  <si>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</si>
  <si>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</si>
  <si>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</si>
  <si>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</si>
  <si>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</si>
  <si>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</si>
  <si>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</si>
  <si>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</si>
  <si>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</si>
  <si>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</si>
  <si>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</si>
  <si>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</si>
  <si>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</si>
  <si>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</si>
  <si>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</si>
  <si>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</si>
  <si>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</si>
  <si>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</si>
  <si>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</si>
  <si>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</si>
  <si>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</si>
  <si>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</si>
  <si>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</si>
  <si>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</si>
  <si>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</si>
  <si>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</si>
  <si>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</si>
  <si>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</si>
  <si>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</si>
  <si>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</si>
  <si>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</si>
  <si>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</si>
  <si>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</si>
  <si>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</si>
  <si>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</si>
  <si>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</si>
  <si>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</si>
  <si>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</si>
  <si>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</si>
  <si>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</si>
  <si>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</si>
  <si>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</si>
  <si>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</si>
  <si>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</si>
  <si>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</si>
  <si>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</si>
  <si>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</si>
  <si>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</si>
  <si>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</si>
  <si>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</si>
  <si>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</si>
  <si>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</si>
  <si>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</si>
  <si>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</si>
  <si>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</si>
  <si>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</si>
  <si>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</si>
  <si>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</si>
  <si>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</si>
  <si>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</si>
  <si>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</si>
  <si>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</si>
  <si>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</si>
  <si>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</si>
  <si>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</si>
  <si>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</si>
  <si>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</si>
  <si>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</si>
  <si>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</si>
  <si>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</si>
  <si>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</si>
  <si>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</si>
  <si>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</si>
  <si>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</si>
  <si>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</si>
  <si>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</si>
  <si>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</si>
  <si>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</si>
  <si>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</si>
  <si>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</si>
  <si>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</si>
  <si>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</si>
  <si>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</si>
  <si>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</si>
  <si>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</si>
  <si>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</si>
  <si>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</si>
  <si>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</si>
  <si>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</si>
  <si>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</si>
  <si>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</si>
  <si>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</si>
  <si>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</si>
  <si>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</si>
  <si>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</si>
  <si>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</si>
  <si>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</si>
  <si>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</si>
  <si>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</si>
  <si>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</si>
  <si>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</si>
  <si>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</si>
  <si>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</si>
  <si>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</si>
  <si>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</si>
  <si>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</si>
  <si>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</si>
  <si>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</si>
  <si>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</si>
  <si>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</si>
  <si>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</si>
  <si>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</si>
  <si>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</si>
  <si>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</si>
  <si>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</si>
  <si>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</si>
  <si>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</si>
  <si>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</si>
  <si>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</si>
  <si>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</si>
  <si>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</si>
  <si>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</si>
  <si>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</si>
  <si>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</si>
  <si>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</si>
  <si>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</si>
  <si>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</si>
  <si>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</si>
  <si>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</si>
  <si>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</si>
  <si>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</si>
  <si>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</si>
  <si>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</si>
  <si>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</si>
  <si>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</si>
  <si>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</si>
  <si>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</si>
  <si>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</si>
  <si>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</si>
  <si>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</si>
  <si>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</si>
  <si>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</si>
  <si>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</si>
  <si>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</si>
  <si>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</si>
  <si>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</si>
  <si>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</si>
  <si>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</si>
  <si>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</si>
  <si>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</si>
  <si>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</si>
  <si>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</si>
  <si>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</si>
  <si>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</si>
  <si>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</si>
  <si>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</si>
  <si>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</si>
  <si>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</si>
  <si>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</si>
  <si>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</si>
  <si>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</si>
  <si>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</si>
  <si>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</si>
  <si>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</si>
  <si>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</si>
  <si>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</si>
  <si>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</si>
  <si>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</si>
  <si>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</si>
  <si>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</si>
  <si>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</si>
  <si>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</si>
  <si>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</si>
  <si>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</si>
  <si>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</si>
  <si>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</si>
  <si>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</si>
  <si>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</si>
  <si>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</si>
  <si>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</si>
  <si>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</si>
  <si>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</si>
  <si>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</si>
  <si>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</si>
  <si>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</si>
  <si>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</si>
  <si>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</si>
  <si>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</si>
  <si>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</si>
  <si>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</si>
  <si>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</si>
  <si>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</si>
  <si>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</si>
  <si>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</si>
  <si>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</si>
  <si>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</si>
  <si>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</si>
  <si>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</si>
  <si>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</si>
  <si>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</si>
  <si>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</si>
  <si>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</si>
  <si>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</si>
  <si>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</si>
  <si>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</si>
  <si>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</si>
  <si>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</si>
  <si>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</si>
  <si>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</si>
  <si>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</si>
  <si>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</si>
  <si>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</si>
  <si>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</si>
  <si>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</si>
  <si>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</si>
  <si>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</si>
  <si>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</si>
  <si>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</si>
  <si>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</si>
  <si>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</si>
  <si>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</si>
  <si>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</si>
  <si>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</si>
  <si>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</si>
  <si>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</si>
  <si>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</si>
  <si>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</si>
  <si>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</si>
  <si>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</si>
  <si>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</si>
  <si>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</si>
  <si>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</si>
  <si>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</si>
  <si>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</si>
  <si>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</si>
  <si>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</si>
  <si>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</si>
  <si>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</si>
  <si>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</si>
  <si>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</si>
  <si>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</si>
  <si>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</si>
  <si>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</si>
  <si>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</si>
  <si>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</si>
  <si>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</si>
  <si>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</si>
  <si>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</si>
  <si>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</si>
  <si>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</si>
  <si>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</si>
  <si>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</si>
  <si>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</si>
  <si>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</si>
  <si>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</si>
  <si>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</si>
  <si>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</si>
  <si>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</si>
  <si>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</si>
  <si>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</si>
  <si>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</si>
  <si>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</si>
  <si>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</si>
  <si>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</si>
  <si>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</si>
  <si>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</si>
  <si>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</si>
  <si>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</si>
  <si>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</si>
  <si>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</si>
  <si>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</si>
  <si>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</si>
  <si>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</si>
  <si>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</si>
  <si>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</si>
  <si>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</si>
  <si>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</si>
  <si>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</si>
  <si>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</si>
  <si>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</si>
  <si>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</si>
  <si>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</si>
  <si>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</si>
  <si>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</si>
  <si>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</si>
  <si>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</si>
  <si>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</si>
  <si>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</si>
  <si>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</si>
  <si>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</si>
  <si>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</si>
  <si>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</si>
  <si>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</si>
  <si>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</si>
  <si>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</si>
  <si>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</si>
  <si>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</si>
  <si>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</si>
  <si>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</si>
  <si>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</si>
  <si>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</si>
  <si>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</si>
  <si>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</si>
  <si>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</si>
  <si>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</si>
  <si>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</si>
  <si>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</si>
  <si>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</si>
  <si>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</si>
  <si>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</si>
  <si>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</si>
  <si>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</si>
  <si>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</si>
  <si>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</si>
  <si>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</si>
  <si>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</si>
  <si>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</si>
  <si>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</si>
  <si>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</si>
  <si>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</si>
  <si>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</si>
  <si>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</si>
  <si>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</si>
  <si>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</si>
  <si>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</si>
  <si>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</si>
  <si>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</si>
  <si>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</si>
  <si>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</si>
  <si>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</si>
  <si>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</si>
  <si>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</si>
  <si>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</si>
  <si>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</si>
  <si>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</si>
  <si>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</si>
  <si>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</si>
  <si>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</si>
  <si>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</si>
  <si>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</si>
  <si>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</si>
  <si>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</si>
  <si>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</si>
  <si>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</si>
  <si>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</si>
  <si>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</si>
  <si>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</si>
  <si>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</si>
  <si>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</si>
  <si>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</si>
  <si>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</si>
  <si>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</si>
  <si>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</si>
  <si>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</si>
  <si>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</si>
  <si>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</si>
  <si>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</si>
  <si>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</si>
  <si>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</si>
  <si>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</si>
  <si>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</si>
  <si>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</si>
  <si>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</si>
  <si>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</si>
  <si>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</si>
  <si>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</si>
  <si>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</si>
  <si>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</si>
  <si>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</si>
  <si>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</si>
  <si>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</si>
  <si>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</si>
  <si>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</si>
  <si>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</si>
  <si>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</si>
  <si>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</si>
  <si>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</si>
  <si>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</si>
  <si>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</si>
  <si>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</si>
  <si>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</si>
  <si>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</si>
  <si>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</si>
  <si>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</si>
  <si>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</si>
  <si>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</si>
  <si>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</si>
  <si>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</si>
  <si>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</si>
  <si>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</si>
  <si>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</si>
  <si>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</si>
  <si>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</si>
  <si>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</si>
  <si>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</si>
  <si>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</si>
  <si>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</si>
  <si>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</si>
  <si>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</si>
  <si>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</si>
  <si>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</si>
  <si>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</si>
  <si>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</si>
  <si>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</si>
  <si>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</si>
  <si>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</si>
  <si>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</si>
  <si>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</si>
  <si>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</si>
  <si>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</si>
  <si>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</si>
  <si>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</si>
  <si>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</si>
  <si>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</si>
  <si>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</si>
  <si>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</si>
  <si>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</si>
  <si>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</si>
  <si>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</si>
  <si>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</si>
  <si>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</si>
  <si>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</si>
  <si>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</si>
  <si>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</si>
  <si>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</si>
  <si>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</si>
  <si>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</si>
  <si>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</si>
  <si>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</si>
  <si>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</si>
  <si>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</si>
  <si>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</si>
  <si>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</si>
  <si>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</si>
  <si>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</si>
  <si>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</si>
  <si>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</si>
  <si>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</si>
  <si>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</si>
  <si>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</si>
  <si>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</si>
  <si>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</si>
  <si>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</si>
  <si>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</si>
  <si>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</si>
  <si>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</si>
  <si>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</si>
  <si>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</si>
  <si>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</si>
  <si>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</si>
  <si>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</si>
  <si>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</si>
  <si>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</si>
  <si>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</si>
  <si>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</si>
  <si>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</si>
  <si>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</si>
  <si>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</si>
  <si>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</si>
  <si>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</si>
  <si>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</si>
  <si>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</si>
  <si>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</si>
  <si>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</si>
  <si>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</si>
  <si>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</si>
  <si>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</si>
  <si>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</si>
  <si>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</si>
  <si>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</si>
  <si>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</si>
  <si>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</si>
  <si>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</si>
  <si>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</si>
  <si>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</si>
  <si>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</si>
  <si>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</si>
  <si>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</si>
  <si>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</si>
  <si>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</si>
  <si>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</si>
  <si>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</si>
  <si>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</si>
  <si>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</si>
  <si>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</si>
  <si>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</si>
  <si>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</si>
  <si>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</si>
  <si>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</si>
  <si>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</si>
  <si>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</si>
  <si>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</si>
  <si>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</si>
  <si>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</si>
  <si>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</si>
  <si>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</si>
  <si>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</si>
  <si>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</si>
  <si>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</si>
  <si>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</si>
  <si>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</si>
  <si>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</si>
  <si>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</si>
  <si>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</si>
  <si>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</si>
  <si>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</si>
  <si>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</si>
  <si>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</si>
  <si>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</si>
  <si>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</si>
  <si>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</si>
  <si>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</si>
  <si>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</si>
  <si>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</si>
  <si>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</si>
  <si>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</si>
  <si>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</si>
  <si>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</si>
  <si>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</si>
  <si>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</si>
  <si>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</si>
  <si>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</si>
  <si>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</si>
  <si>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</si>
  <si>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</si>
  <si>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</si>
  <si>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</si>
  <si>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</si>
  <si>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</si>
  <si>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</si>
  <si>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</si>
  <si>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</si>
  <si>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</si>
  <si>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</si>
  <si>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</si>
  <si>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</si>
  <si>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</si>
  <si>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</si>
  <si>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</si>
  <si>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</si>
  <si>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</si>
  <si>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</si>
  <si>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</si>
  <si>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</si>
  <si>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</si>
  <si>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</si>
  <si>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</si>
  <si>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</si>
  <si>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</si>
  <si>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</si>
  <si>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</si>
  <si>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</si>
  <si>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</si>
  <si>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</si>
  <si>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</si>
  <si>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</si>
  <si>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</si>
  <si>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</si>
  <si>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</si>
  <si>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</si>
  <si>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</si>
  <si>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</si>
  <si>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</si>
  <si>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</si>
  <si>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</si>
  <si>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</si>
  <si>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</si>
  <si>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</si>
  <si>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</si>
  <si>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</si>
  <si>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</si>
  <si>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</si>
  <si>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</si>
  <si>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</si>
  <si>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</si>
  <si>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</si>
  <si>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</si>
  <si>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</si>
  <si>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</si>
  <si>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</si>
  <si>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</si>
  <si>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</si>
  <si>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</si>
  <si>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</si>
  <si>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</si>
  <si>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</si>
  <si>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</si>
  <si>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</si>
  <si>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</si>
  <si>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</si>
  <si>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</si>
  <si>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</si>
  <si>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</si>
  <si>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</si>
  <si>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</si>
  <si>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</si>
  <si>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</si>
  <si>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</si>
  <si>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</si>
  <si>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</si>
  <si>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</si>
  <si>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</si>
  <si>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</si>
  <si>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</si>
  <si>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</si>
  <si>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</si>
  <si>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</si>
  <si>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</si>
  <si>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</si>
  <si>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</si>
  <si>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</si>
  <si>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</si>
  <si>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</si>
  <si>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</si>
  <si>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</si>
  <si>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</si>
  <si>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</si>
  <si>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</si>
  <si>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</si>
  <si>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</si>
  <si>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</si>
  <si>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</si>
  <si>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</si>
  <si>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</si>
  <si>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</si>
  <si>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</si>
  <si>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</si>
  <si>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</si>
  <si>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</si>
  <si>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</si>
  <si>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</si>
  <si>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</si>
  <si>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</si>
  <si>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</si>
  <si>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</si>
  <si>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</si>
  <si>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</si>
  <si>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</si>
  <si>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</si>
  <si>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</si>
  <si>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</si>
  <si>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</si>
  <si>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</si>
  <si>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</si>
  <si>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</si>
  <si>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</si>
  <si>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</si>
  <si>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</si>
  <si>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</si>
  <si>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</si>
  <si>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</si>
  <si>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</si>
  <si>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</si>
  <si>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</si>
  <si>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</si>
  <si>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</si>
  <si>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</si>
  <si>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</si>
  <si>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</si>
  <si>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</si>
  <si>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</si>
  <si>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</si>
  <si>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</si>
  <si>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</si>
  <si>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</si>
  <si>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</si>
  <si>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</si>
  <si>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</si>
  <si>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</si>
  <si>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</si>
  <si>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</si>
  <si>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</si>
  <si>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</si>
  <si>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</si>
  <si>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</si>
  <si>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</si>
  <si>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</si>
  <si>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</si>
  <si>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</si>
  <si>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</si>
  <si>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</si>
  <si>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</si>
  <si>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</si>
  <si>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</si>
  <si>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</si>
  <si>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</si>
  <si>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</si>
  <si>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</si>
  <si>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</si>
  <si>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</si>
  <si>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</si>
  <si>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</si>
  <si>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</si>
  <si>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</si>
  <si>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</si>
  <si>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</si>
  <si>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</si>
  <si>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</si>
  <si>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</si>
  <si>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</si>
  <si>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</si>
  <si>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</si>
  <si>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</si>
  <si>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</si>
  <si>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</si>
  <si>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</si>
  <si>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</si>
  <si>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</si>
  <si>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</si>
  <si>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</si>
  <si>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</si>
  <si>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</si>
  <si>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</si>
  <si>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</si>
  <si>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</si>
  <si>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</si>
  <si>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</si>
  <si>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</si>
  <si>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</si>
  <si>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</si>
  <si>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</si>
  <si>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</si>
  <si>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</si>
  <si>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</si>
  <si>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</si>
  <si>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</si>
  <si>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</si>
  <si>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</si>
  <si>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</si>
  <si>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</si>
  <si>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</si>
  <si>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</si>
  <si>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</si>
  <si>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</si>
  <si>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</si>
  <si>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</si>
  <si>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</si>
  <si>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</si>
  <si>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</si>
  <si>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</si>
  <si>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</si>
  <si>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</si>
  <si>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</si>
  <si>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</si>
  <si>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</si>
  <si>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</si>
  <si>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</si>
  <si>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</si>
  <si>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</si>
  <si>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</si>
  <si>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</si>
  <si>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</si>
  <si>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</si>
  <si>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</si>
  <si>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</si>
  <si>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</si>
  <si>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</si>
  <si>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</si>
  <si>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</si>
  <si>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</si>
  <si>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</si>
  <si>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</si>
  <si>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</si>
  <si>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</si>
  <si>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</si>
  <si>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</si>
  <si>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</si>
  <si>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</si>
  <si>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</si>
  <si>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</si>
  <si>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</si>
  <si>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</si>
  <si>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</si>
  <si>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</si>
  <si>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</si>
  <si>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</si>
  <si>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</si>
  <si>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</si>
  <si>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</si>
  <si>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</si>
  <si>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</si>
  <si>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</si>
  <si>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</si>
  <si>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</si>
  <si>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</si>
  <si>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</si>
  <si>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</si>
  <si>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</si>
  <si>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</si>
  <si>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</si>
  <si>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</si>
  <si>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</si>
  <si>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</si>
  <si>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</si>
  <si>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</si>
  <si>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</si>
  <si>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</si>
  <si>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</si>
  <si>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</si>
  <si>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</si>
  <si>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</si>
  <si>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</si>
  <si>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</si>
  <si>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</si>
  <si>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</si>
  <si>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</si>
  <si>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</si>
  <si>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</si>
  <si>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</si>
  <si>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</si>
  <si>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</si>
  <si>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</si>
  <si>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</si>
  <si>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</si>
  <si>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</si>
  <si>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</si>
  <si>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</si>
  <si>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</si>
  <si>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</si>
  <si>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</si>
  <si>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</si>
  <si>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</si>
  <si>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</si>
  <si>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</si>
  <si>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</si>
  <si>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</si>
  <si>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</si>
  <si>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</si>
  <si>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</si>
  <si>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</si>
  <si>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</si>
  <si>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</si>
  <si>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</si>
  <si>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</si>
  <si>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</si>
  <si>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</si>
  <si>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</si>
  <si>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</si>
  <si>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</si>
  <si>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</si>
  <si>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</si>
  <si>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</si>
  <si>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</si>
  <si>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</si>
  <si>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</si>
  <si>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</si>
  <si>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</si>
  <si>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</si>
  <si>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</si>
  <si>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</si>
  <si>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</si>
  <si>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</si>
  <si>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</si>
  <si>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</si>
  <si>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</si>
  <si>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</si>
  <si>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</si>
  <si>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</si>
  <si>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</si>
  <si>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</si>
  <si>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</si>
  <si>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</si>
  <si>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</si>
  <si>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</si>
  <si>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</si>
  <si>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</si>
  <si>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</si>
  <si>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</si>
  <si>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</si>
  <si>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</si>
  <si>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</si>
  <si>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</si>
  <si>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</si>
  <si>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</si>
  <si>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</si>
  <si>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</si>
  <si>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</si>
  <si>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</si>
  <si>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</si>
  <si>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</si>
  <si>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</si>
  <si>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</si>
  <si>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</si>
  <si>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</si>
  <si>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</si>
  <si>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</si>
  <si>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</si>
  <si>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</si>
  <si>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</si>
  <si>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</si>
  <si>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</si>
  <si>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</si>
  <si>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</si>
  <si>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</si>
  <si>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</si>
  <si>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</si>
  <si>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</si>
  <si>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</si>
  <si>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</si>
  <si>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</si>
  <si>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</si>
  <si>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</si>
  <si>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</si>
  <si>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</si>
  <si>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</si>
  <si>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</si>
  <si>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</si>
  <si>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</si>
  <si>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</si>
  <si>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</si>
  <si>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</si>
  <si>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</si>
  <si>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</si>
  <si>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</si>
  <si>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</si>
  <si>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</si>
  <si>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</si>
  <si>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</si>
  <si>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</si>
  <si>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</si>
  <si>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</si>
  <si>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</si>
  <si>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</si>
  <si>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</si>
  <si>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</si>
  <si>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</si>
  <si>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</si>
  <si>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</si>
  <si>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</si>
  <si>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</si>
  <si>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</si>
  <si>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</si>
  <si>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</si>
  <si>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</si>
  <si>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</si>
  <si>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</si>
  <si>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</si>
  <si>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</si>
  <si>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</si>
  <si>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</si>
  <si>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</si>
  <si>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</si>
  <si>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</si>
  <si>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</si>
  <si>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</si>
  <si>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</si>
  <si>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</si>
  <si>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</si>
  <si>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</si>
  <si>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</si>
  <si>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</si>
  <si>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</si>
  <si>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</si>
  <si>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</si>
  <si>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</si>
  <si>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</si>
  <si>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</si>
  <si>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</si>
  <si>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</si>
  <si>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</si>
  <si>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</si>
  <si>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</si>
  <si>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</si>
  <si>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</si>
  <si>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</si>
  <si>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</si>
  <si>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</si>
  <si>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</si>
  <si>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</si>
  <si>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</si>
  <si>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</si>
  <si>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</si>
  <si>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</si>
  <si>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</si>
  <si>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</si>
  <si>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</si>
  <si>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</si>
  <si>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</si>
  <si>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</si>
  <si>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</si>
  <si>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</si>
  <si>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</si>
  <si>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</si>
  <si>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</si>
  <si>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</si>
  <si>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</si>
  <si>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</si>
  <si>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</si>
  <si>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</si>
  <si>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</si>
  <si>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</si>
  <si>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</si>
  <si>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</si>
  <si>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</si>
  <si>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</si>
  <si>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</si>
  <si>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</si>
  <si>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</si>
  <si>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</si>
  <si>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</si>
  <si>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</si>
  <si>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</si>
  <si>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</si>
  <si>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</si>
  <si>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</si>
  <si>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</si>
  <si>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</si>
  <si>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</si>
  <si>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</si>
  <si>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</si>
  <si>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</si>
  <si>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</si>
  <si>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</si>
  <si>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</si>
  <si>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</si>
  <si>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</si>
  <si>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</si>
  <si>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</si>
  <si>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</si>
  <si>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</si>
  <si>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</si>
  <si>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</si>
  <si>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</si>
  <si>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</si>
  <si>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</si>
  <si>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</si>
  <si>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</si>
  <si>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</si>
  <si>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</si>
  <si>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</si>
  <si>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</si>
  <si>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</si>
  <si>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</si>
  <si>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</si>
  <si>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</si>
  <si>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</si>
  <si>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</si>
  <si>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</si>
  <si>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</si>
  <si>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</si>
  <si>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</si>
  <si>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</si>
  <si>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</si>
  <si>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</si>
  <si>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</si>
  <si>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</si>
  <si>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</si>
  <si>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</si>
  <si>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</si>
  <si>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</si>
  <si>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</si>
  <si>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</si>
  <si>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</si>
  <si>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</si>
  <si>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</si>
  <si>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</si>
  <si>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</si>
  <si>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</si>
  <si>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</si>
  <si>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</si>
  <si>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</si>
  <si>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</si>
  <si>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</si>
  <si>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</si>
  <si>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</si>
  <si>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</si>
  <si>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</si>
  <si>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</si>
  <si>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</si>
  <si>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</si>
  <si>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</si>
  <si>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</si>
  <si>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</si>
  <si>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</si>
  <si>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</si>
  <si>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</si>
  <si>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</si>
  <si>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</si>
  <si>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</si>
  <si>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</si>
  <si>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</si>
  <si>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</si>
  <si>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</si>
  <si>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</si>
  <si>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</si>
  <si>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</si>
  <si>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</si>
  <si>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</si>
  <si>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</si>
  <si>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</si>
  <si>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</si>
  <si>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</si>
  <si>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</si>
  <si>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</si>
  <si>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</si>
  <si>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</si>
  <si>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</si>
  <si>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</si>
  <si>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</si>
  <si>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</si>
  <si>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</si>
  <si>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</si>
  <si>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</si>
  <si>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</si>
  <si>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</si>
  <si>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</si>
  <si>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</si>
  <si>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</si>
  <si>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</si>
  <si>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</si>
  <si>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</si>
  <si>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</si>
  <si>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</si>
  <si>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</si>
  <si>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</si>
  <si>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</si>
  <si>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</si>
  <si>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</si>
  <si>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</si>
  <si>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</si>
  <si>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</si>
  <si>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</si>
  <si>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</si>
  <si>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</si>
  <si>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</si>
  <si>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</si>
  <si>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</si>
  <si>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</si>
  <si>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</si>
  <si>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</si>
  <si>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</si>
  <si>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</si>
  <si>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</si>
  <si>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</si>
  <si>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</si>
  <si>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</si>
  <si>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</si>
  <si>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</si>
  <si>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</si>
  <si>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</si>
  <si>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</si>
  <si>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</si>
  <si>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</si>
  <si>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</si>
  <si>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</si>
  <si>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</si>
  <si>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</si>
  <si>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</si>
  <si>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</si>
  <si>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</si>
  <si>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</si>
  <si>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</si>
  <si>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</si>
  <si>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</si>
  <si>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</si>
  <si>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</si>
  <si>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</si>
  <si>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</si>
  <si>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</si>
  <si>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</si>
  <si>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</si>
  <si>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</si>
  <si>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</si>
  <si>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</si>
  <si>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</si>
  <si>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</si>
  <si>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</si>
  <si>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</si>
  <si>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</si>
  <si>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</si>
  <si>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</si>
  <si>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</si>
  <si>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</si>
  <si>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</si>
  <si>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</si>
  <si>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</si>
  <si>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</si>
  <si>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</si>
  <si>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</si>
  <si>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</si>
  <si>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</si>
  <si>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</si>
  <si>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</si>
  <si>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</si>
  <si>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</si>
  <si>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</si>
  <si>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</si>
  <si>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</si>
  <si>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</si>
  <si>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</si>
  <si>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</si>
  <si>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</si>
  <si>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</si>
  <si>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</si>
  <si>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</si>
  <si>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</si>
  <si>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</si>
  <si>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</si>
  <si>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</si>
  <si>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</si>
  <si>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</si>
  <si>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</si>
  <si>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</si>
  <si>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</si>
  <si>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</si>
  <si>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</si>
  <si>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</si>
  <si>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</si>
  <si>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</si>
  <si>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</si>
  <si>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</si>
  <si>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</si>
  <si>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</si>
  <si>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</si>
  <si>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</si>
  <si>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</si>
  <si>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</si>
  <si>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</si>
  <si>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</si>
  <si>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</si>
  <si>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</si>
  <si>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</si>
  <si>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</si>
  <si>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</si>
  <si>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</si>
  <si>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</si>
  <si>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</si>
  <si>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</si>
  <si>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</si>
  <si>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</si>
  <si>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</si>
  <si>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</si>
  <si>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</si>
  <si>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</si>
  <si>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</si>
  <si>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</si>
  <si>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</si>
  <si>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</si>
  <si>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</si>
  <si>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</si>
  <si>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</si>
  <si>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</si>
  <si>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</si>
  <si>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</si>
  <si>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</si>
  <si>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</si>
  <si>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</si>
  <si>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</si>
  <si>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</si>
  <si>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</si>
  <si>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</si>
  <si>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</si>
  <si>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</si>
  <si>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</si>
  <si>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</si>
  <si>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</si>
  <si>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</si>
  <si>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</si>
  <si>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</si>
  <si>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</si>
  <si>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</si>
  <si>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</si>
  <si>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</si>
  <si>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</si>
  <si>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</si>
  <si>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</si>
  <si>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</si>
  <si>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</si>
  <si>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</si>
  <si>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</si>
  <si>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</si>
  <si>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</si>
  <si>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</si>
  <si>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</si>
  <si>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</si>
  <si>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</si>
  <si>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</si>
  <si>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</si>
  <si>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</si>
  <si>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</si>
  <si>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</si>
  <si>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</si>
  <si>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</si>
  <si>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</si>
  <si>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</si>
  <si>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</si>
  <si>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</si>
  <si>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</si>
  <si>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</si>
  <si>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</si>
  <si>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</si>
  <si>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</si>
  <si>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</si>
  <si>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</si>
  <si>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</si>
  <si>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</si>
  <si>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</si>
  <si>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</si>
  <si>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</si>
  <si>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</si>
  <si>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</si>
  <si>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</si>
  <si>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</si>
  <si>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</si>
  <si>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</si>
  <si>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</si>
  <si>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</si>
  <si>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</si>
  <si>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</si>
  <si>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</si>
  <si>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</si>
  <si>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</si>
  <si>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</si>
  <si>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</si>
  <si>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</si>
  <si>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</si>
  <si>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</si>
  <si>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</si>
  <si>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</si>
  <si>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</si>
  <si>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</si>
  <si>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</si>
  <si>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</si>
  <si>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</si>
  <si>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</si>
  <si>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</si>
  <si>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</si>
  <si>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</si>
  <si>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</si>
  <si>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</si>
  <si>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</si>
  <si>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</si>
  <si>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</si>
  <si>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</si>
  <si>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</si>
  <si>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</si>
  <si>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</si>
  <si>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</si>
  <si>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</si>
  <si>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</si>
  <si>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</si>
  <si>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</si>
  <si>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</si>
  <si>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</si>
  <si>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</si>
  <si>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</si>
  <si>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</si>
  <si>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</si>
  <si>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</si>
  <si>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</si>
  <si>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</si>
  <si>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</si>
  <si>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</si>
  <si>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</si>
  <si>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</si>
  <si>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</si>
  <si>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</si>
  <si>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</si>
  <si>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</si>
  <si>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</si>
  <si>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</si>
  <si>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</si>
  <si>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</si>
  <si>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</si>
  <si>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</si>
  <si>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</si>
  <si>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</si>
  <si>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</si>
  <si>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</si>
  <si>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</si>
  <si>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</si>
  <si>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</si>
  <si>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</si>
  <si>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</si>
  <si>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</si>
  <si>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</si>
  <si>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</si>
  <si>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</si>
  <si>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</si>
  <si>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</si>
  <si>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</si>
  <si>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</si>
  <si>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</si>
  <si>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</si>
  <si>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</si>
  <si>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</si>
  <si>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</si>
  <si>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</si>
  <si>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</si>
  <si>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</si>
  <si>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</si>
  <si>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</si>
  <si>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</si>
  <si>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</si>
  <si>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</si>
  <si>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</si>
  <si>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</si>
  <si>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</si>
  <si>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</si>
  <si>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</si>
  <si>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</si>
  <si>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</si>
  <si>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</si>
  <si>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</si>
  <si>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</si>
  <si>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</si>
  <si>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</si>
  <si>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</si>
  <si>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</si>
  <si>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</si>
  <si>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</si>
  <si>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</si>
  <si>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</si>
  <si>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</si>
  <si>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</si>
  <si>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</si>
  <si>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</si>
  <si>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</si>
  <si>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2,499,900.00</t>
  </si>
  <si>
    <t>1,914,600.00</t>
  </si>
  <si>
    <t>2,012,750.00</t>
  </si>
  <si>
    <t>769,200.00</t>
  </si>
  <si>
    <t>1,803,600.00</t>
  </si>
  <si>
    <t>3,049,650.00</t>
  </si>
  <si>
    <t>IIS AISAH SII 123</t>
  </si>
  <si>
    <t>486,300.00</t>
  </si>
  <si>
    <t>2,676,000.00</t>
  </si>
  <si>
    <t>DAYI SDY 123</t>
  </si>
  <si>
    <t>864,000.00</t>
  </si>
  <si>
    <t>2,681,000.00</t>
  </si>
  <si>
    <t>2,433,950.00</t>
  </si>
  <si>
    <t>980,000.00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</si>
  <si>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</si>
  <si>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</si>
  <si>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</si>
  <si>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</si>
  <si>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</si>
  <si>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</si>
  <si>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</si>
  <si>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</si>
  <si>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</si>
  <si>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</si>
  <si>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</si>
  <si>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</si>
  <si>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</si>
  <si>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</si>
  <si>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</si>
  <si>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</si>
  <si>
    <t>158,000.00</t>
  </si>
  <si>
    <t>2,982,200.00</t>
  </si>
  <si>
    <t>2,815,200.00</t>
  </si>
  <si>
    <t>1,421,550.00</t>
  </si>
  <si>
    <t>1,818,000.00</t>
  </si>
  <si>
    <t>1,305,750.00</t>
  </si>
  <si>
    <t>1,482,500.00</t>
  </si>
  <si>
    <t>659,400.00</t>
  </si>
  <si>
    <t>684,450.00</t>
  </si>
  <si>
    <t>3,734,400.00</t>
  </si>
  <si>
    <t>796,600.00</t>
  </si>
  <si>
    <t>1,819,550.00</t>
  </si>
  <si>
    <t>ASEP RANGGA LAG 123</t>
  </si>
  <si>
    <t>MCM InhouseTrf KE ASEP KARMAWAN</t>
  </si>
  <si>
    <t>742,200.00</t>
  </si>
  <si>
    <t>1,141,800.00</t>
  </si>
  <si>
    <t>GUNAWAN LGN 123</t>
  </si>
  <si>
    <t>MCM InhouseTrf KE AGUS GUNAWAN</t>
  </si>
  <si>
    <t>954,850.00</t>
  </si>
  <si>
    <t>970,200.00</t>
  </si>
  <si>
    <t>2,147,150.00</t>
  </si>
  <si>
    <t>729,600.00</t>
  </si>
  <si>
    <t>3,346,750.00</t>
  </si>
  <si>
    <t>542,500.00</t>
  </si>
  <si>
    <t>PEMBAYARAN MUHSIN SMH T:0374513:CMS</t>
  </si>
  <si>
    <t>2,216,200.00</t>
  </si>
  <si>
    <t>PEMBAYARAN DANI SDR T:0374515:CMS</t>
  </si>
  <si>
    <t>3,749,750.00</t>
  </si>
  <si>
    <t>STJ 79</t>
  </si>
  <si>
    <t>LRA 488</t>
  </si>
  <si>
    <t>SMM 828</t>
  </si>
  <si>
    <t>SMM 345</t>
  </si>
  <si>
    <t>SWN 292</t>
  </si>
  <si>
    <t>SMD 373</t>
  </si>
  <si>
    <t>MUHSIN - SMH</t>
  </si>
  <si>
    <t>SMH 527</t>
  </si>
  <si>
    <t>SLI 803</t>
  </si>
  <si>
    <t>ASEP RANGGA - LAG</t>
  </si>
  <si>
    <t>LAG 194</t>
  </si>
  <si>
    <t>LDT 216</t>
  </si>
  <si>
    <t>LAT 839</t>
  </si>
  <si>
    <t>SBE 355</t>
  </si>
  <si>
    <t>LST 678</t>
  </si>
  <si>
    <t>GUNAWAN - LGN</t>
  </si>
  <si>
    <t>LGN 707</t>
  </si>
  <si>
    <t>SDR 299</t>
  </si>
  <si>
    <t>SDR 211</t>
  </si>
  <si>
    <t>SIP 892</t>
  </si>
  <si>
    <t>LBY 123</t>
  </si>
  <si>
    <t>3,120,600.00</t>
  </si>
  <si>
    <t>STV 123</t>
  </si>
  <si>
    <t>1,285,900.00</t>
  </si>
  <si>
    <t>LIF 123</t>
  </si>
  <si>
    <t>52,100.00</t>
  </si>
  <si>
    <t>1,250,900.00</t>
  </si>
  <si>
    <t>LMW 123</t>
  </si>
  <si>
    <t>1,885,500.00</t>
  </si>
  <si>
    <t>LYN 123</t>
  </si>
  <si>
    <t>1,149,500.00</t>
  </si>
  <si>
    <t>LDX 123</t>
  </si>
  <si>
    <t>2,571,800.00</t>
  </si>
  <si>
    <t>LTE 123</t>
  </si>
  <si>
    <t>3,615,250.00</t>
  </si>
  <si>
    <t>SMI 123</t>
  </si>
  <si>
    <t>3,403,800.00</t>
  </si>
  <si>
    <t>LDY 123</t>
  </si>
  <si>
    <t>977,400.00</t>
  </si>
  <si>
    <t>SFC 123</t>
  </si>
  <si>
    <t>1,525,200.00</t>
  </si>
  <si>
    <t>SGN 115 123</t>
  </si>
  <si>
    <t>1,101,250.00</t>
  </si>
  <si>
    <t>SPP 123</t>
  </si>
  <si>
    <t>2,664,000.00</t>
  </si>
  <si>
    <t>1,400,000.00</t>
  </si>
  <si>
    <t>dus 123</t>
  </si>
  <si>
    <t>1,500,000.00</t>
  </si>
  <si>
    <t>SDN 758 123</t>
  </si>
  <si>
    <t>2,557,100.00</t>
  </si>
  <si>
    <t>LPU 456 123</t>
  </si>
  <si>
    <t>MCM InhouseTrf KE ADE ROSMAWATI</t>
  </si>
  <si>
    <t>2,742,950.00</t>
  </si>
  <si>
    <t>SDN 758</t>
  </si>
  <si>
    <t>SFC 232</t>
  </si>
  <si>
    <t>SPP 867</t>
  </si>
  <si>
    <t>SFC 218</t>
  </si>
  <si>
    <t>LDY 345</t>
  </si>
  <si>
    <t>SMI 704</t>
  </si>
  <si>
    <t>LTE 292</t>
  </si>
  <si>
    <t>LTE 271</t>
  </si>
  <si>
    <t>LDX 211</t>
  </si>
  <si>
    <t>LYN 206</t>
  </si>
  <si>
    <t>KUSMAWAN - LLE</t>
  </si>
  <si>
    <t>LMW 455</t>
  </si>
  <si>
    <t>STV 773</t>
  </si>
  <si>
    <t>ISEP - SPU</t>
  </si>
  <si>
    <t>LPU 456</t>
  </si>
  <si>
    <t>LBY 871</t>
  </si>
  <si>
    <t>SGN 115</t>
  </si>
  <si>
    <t>C000438</t>
  </si>
  <si>
    <t>JAJANG JAYANI</t>
  </si>
  <si>
    <t>LAKEN L</t>
  </si>
  <si>
    <t>6,075,000.00</t>
  </si>
  <si>
    <t>MCM InhouseTrf CS-CS KE YANI SETIADI</t>
  </si>
  <si>
    <t>MCM InhouseTrf CS-CS KE LENA MAGHDALENA</t>
  </si>
  <si>
    <t>6,830,950.00</t>
  </si>
  <si>
    <t>5,514,000.00</t>
  </si>
  <si>
    <t>2,030,000.00</t>
  </si>
  <si>
    <t>MCM InhouseTrf CS-CS KE DINA HANDAYANI SAPUTRI</t>
  </si>
  <si>
    <t>1,754,550.00</t>
  </si>
  <si>
    <t>273,000.00</t>
  </si>
  <si>
    <t>2,627,100.00</t>
  </si>
  <si>
    <t>MCM InhouseTrf CS-CS KE TATI HARDIATI</t>
  </si>
  <si>
    <t>1,801,800.00</t>
  </si>
  <si>
    <t>5,011,300.00</t>
  </si>
  <si>
    <t>MCM InhouseTrf CS-CS KE SENI PURNAMASARI</t>
  </si>
  <si>
    <t>684,150.00</t>
  </si>
  <si>
    <t>MCM InhouseTrf CS-CS KE BUDI BUDIMAN</t>
  </si>
  <si>
    <t>1,911,700.00</t>
  </si>
  <si>
    <t>PEMBAYARAN KIN KIN LNG</t>
  </si>
  <si>
    <t>1,059,200.00</t>
  </si>
  <si>
    <t>SMD 168</t>
  </si>
  <si>
    <t>SMD 275</t>
  </si>
  <si>
    <t>LDO 805</t>
  </si>
  <si>
    <t>SUM 132</t>
  </si>
  <si>
    <t>STF 312</t>
  </si>
  <si>
    <t>KINKIN - LNG</t>
  </si>
  <si>
    <t>LNG 547</t>
  </si>
  <si>
    <t>LHM 886</t>
  </si>
  <si>
    <t>LHM 390</t>
  </si>
  <si>
    <t>SPT 397</t>
  </si>
  <si>
    <t>SII 655</t>
  </si>
  <si>
    <t>SSD 897</t>
  </si>
  <si>
    <t>SMM 483</t>
  </si>
  <si>
    <t>LJB 817</t>
  </si>
  <si>
    <t>LSI 01</t>
  </si>
  <si>
    <t>SPI 839</t>
  </si>
  <si>
    <t>LAKEN S INF</t>
  </si>
  <si>
    <t>186,050.00</t>
  </si>
  <si>
    <t>900,600.00</t>
  </si>
  <si>
    <t>1,368,900.00</t>
  </si>
  <si>
    <t>492,800.00</t>
  </si>
  <si>
    <t>790,650.00</t>
  </si>
  <si>
    <t>IMAS LLT 123</t>
  </si>
  <si>
    <t>751,700.00</t>
  </si>
  <si>
    <t>MCM InhouseTrf KE IMAS SOPIYAH</t>
  </si>
  <si>
    <t>1,908,350.00</t>
  </si>
  <si>
    <t>UMMU HANI SMU 123</t>
  </si>
  <si>
    <t>2,825,600.00</t>
  </si>
  <si>
    <t>777,000.00</t>
  </si>
  <si>
    <t>suteja stj 123</t>
  </si>
  <si>
    <t>2,386,700.00</t>
  </si>
  <si>
    <t>NIA LIA 123</t>
  </si>
  <si>
    <t>1,334,500.00</t>
  </si>
  <si>
    <t>MCM InhouseTrf KE KURNIASIH</t>
  </si>
  <si>
    <t>AHMAD LMD 123</t>
  </si>
  <si>
    <t>1,893,000.00</t>
  </si>
  <si>
    <t>MCM InhouseTrf KE WANDI NOVIAN</t>
  </si>
  <si>
    <t>SMD 123</t>
  </si>
  <si>
    <t>1,474,650.00</t>
  </si>
  <si>
    <t>SRO 123</t>
  </si>
  <si>
    <t>2,698,850.00</t>
  </si>
  <si>
    <t>JAJANG 123</t>
  </si>
  <si>
    <t>5,850,000.00</t>
  </si>
  <si>
    <t>NANDANG LAD 123</t>
  </si>
  <si>
    <t>1,046,750.00</t>
  </si>
  <si>
    <t>299,000.00</t>
  </si>
  <si>
    <t>1,018,400.00</t>
  </si>
  <si>
    <t>5,070,800.00</t>
  </si>
  <si>
    <t>4,414,300.00</t>
  </si>
  <si>
    <t>1,589,500.00</t>
  </si>
  <si>
    <t>280,200.00</t>
  </si>
  <si>
    <t>2,865,600.00</t>
  </si>
  <si>
    <t>1,214,850.00</t>
  </si>
  <si>
    <t>2,022,200.00</t>
  </si>
  <si>
    <t>447,800.00</t>
  </si>
  <si>
    <t>3,481,400.00</t>
  </si>
  <si>
    <t>485,100.00</t>
  </si>
  <si>
    <t>6,664,000.00</t>
  </si>
  <si>
    <t>ARIS SSI 123</t>
  </si>
  <si>
    <t>1,920,600.00</t>
  </si>
  <si>
    <t>MCM InhouseTrf KE PURNOMO</t>
  </si>
  <si>
    <t>1,450,000.00</t>
  </si>
  <si>
    <t>2,077,500.00</t>
  </si>
  <si>
    <t>LBD 306</t>
  </si>
  <si>
    <t>NIA - LIA</t>
  </si>
  <si>
    <t>LIA 573</t>
  </si>
  <si>
    <t>SMU 354</t>
  </si>
  <si>
    <t>AHMAD - LMD</t>
  </si>
  <si>
    <t>LMD 827</t>
  </si>
  <si>
    <t>LTK 641</t>
  </si>
  <si>
    <t>PEMBAYARAN DANI SDR T:0374516:CMS</t>
  </si>
  <si>
    <t>707,500.00</t>
  </si>
  <si>
    <t>PEMBAYARAN RANDI LBU T:0374513:CMS</t>
  </si>
  <si>
    <t>PEMBAYARAN FERI LJA T:0374516:CMS</t>
  </si>
  <si>
    <t>2,514,300.00</t>
  </si>
  <si>
    <t>PEMBAYARAN AGUS LOT T:0374517:CMS</t>
  </si>
  <si>
    <t>STJ 189</t>
  </si>
  <si>
    <t>STJ 379</t>
  </si>
  <si>
    <t>LYT 927</t>
  </si>
  <si>
    <t>SHM 295</t>
  </si>
  <si>
    <t>LBU 532</t>
  </si>
  <si>
    <t>SMM 826</t>
  </si>
  <si>
    <t>SCP 171</t>
  </si>
  <si>
    <t>SRM 713</t>
  </si>
  <si>
    <t>LSR 754</t>
  </si>
  <si>
    <t>LGG 272</t>
  </si>
  <si>
    <t>LTE 506</t>
  </si>
  <si>
    <t>LJA 557</t>
  </si>
  <si>
    <t>ARIS - SSI</t>
  </si>
  <si>
    <t>SSI 277</t>
  </si>
  <si>
    <t>AGUS - LOT</t>
  </si>
  <si>
    <t>LOT 398</t>
  </si>
  <si>
    <t>LBA 860</t>
  </si>
  <si>
    <t>LTG 582</t>
  </si>
  <si>
    <t>C000439</t>
  </si>
  <si>
    <t>LFX 722</t>
  </si>
  <si>
    <t>IMAS - LLT</t>
  </si>
  <si>
    <t>LLT 644</t>
  </si>
  <si>
    <t>664,100.00</t>
  </si>
  <si>
    <t>2,468,700.00</t>
  </si>
  <si>
    <t>2,295,700.00</t>
  </si>
  <si>
    <t>1,197,300.00</t>
  </si>
  <si>
    <t>ANI SLT 123</t>
  </si>
  <si>
    <t>2,365,200.00</t>
  </si>
  <si>
    <t>2,001,000.00</t>
  </si>
  <si>
    <t>4,899,700.00</t>
  </si>
  <si>
    <t>KUSMAWAN LMW 123</t>
  </si>
  <si>
    <t>CECEP SCC 123</t>
  </si>
  <si>
    <t>563,550.00</t>
  </si>
  <si>
    <t>MCM InhouseTrf KE MUMU MUHAEMIN</t>
  </si>
  <si>
    <t>675,000.00</t>
  </si>
  <si>
    <t>2,573,750.00</t>
  </si>
  <si>
    <t>DADANG LJU 123</t>
  </si>
  <si>
    <t>156,900.00</t>
  </si>
  <si>
    <t>NANDNAG LAD 123</t>
  </si>
  <si>
    <t>1,222,150.00</t>
  </si>
  <si>
    <t>1,182,600.00</t>
  </si>
  <si>
    <t>2,453,000.00</t>
  </si>
  <si>
    <t>1,741,950.00</t>
  </si>
  <si>
    <t>1,002,500.00</t>
  </si>
  <si>
    <t>7,672,000.00</t>
  </si>
  <si>
    <t>186,450.00</t>
  </si>
  <si>
    <t>PEMBAYARAN YANA LKP T:0374514:CMS</t>
  </si>
  <si>
    <t>760,200.00</t>
  </si>
  <si>
    <t>LDS 129</t>
  </si>
  <si>
    <t>SLT 270</t>
  </si>
  <si>
    <t>LSM 360</t>
  </si>
  <si>
    <t>LKP 696</t>
  </si>
  <si>
    <t>LMW 745</t>
  </si>
  <si>
    <t>CECEP - SCC</t>
  </si>
  <si>
    <t>SCC 498</t>
  </si>
  <si>
    <t>LMG 114</t>
  </si>
  <si>
    <t>LTE 826</t>
  </si>
  <si>
    <t>LTE 842</t>
  </si>
  <si>
    <t>LGG 761</t>
  </si>
  <si>
    <t>LAR 373</t>
  </si>
  <si>
    <t>SWP 780</t>
  </si>
  <si>
    <t>SPI 370</t>
  </si>
  <si>
    <t>STR 391</t>
  </si>
  <si>
    <t>SPI 514</t>
  </si>
  <si>
    <t>SPI 130</t>
  </si>
  <si>
    <t>SSR 236</t>
  </si>
  <si>
    <t>SSR 698</t>
  </si>
  <si>
    <t>2,591,450.00</t>
  </si>
  <si>
    <t>906,750.00</t>
  </si>
  <si>
    <t>4,205,100.00</t>
  </si>
  <si>
    <t>748,500.00</t>
  </si>
  <si>
    <t>1,927,500.00</t>
  </si>
  <si>
    <t>1,717,300.00</t>
  </si>
  <si>
    <t>1,675,000.00</t>
  </si>
  <si>
    <t>2,021,300.00</t>
  </si>
  <si>
    <t>1,426,800.00</t>
  </si>
  <si>
    <t>5,854,000.00</t>
  </si>
  <si>
    <t>1,248,800.00</t>
  </si>
  <si>
    <t>701,750.00</t>
  </si>
  <si>
    <t>3,136,000.00</t>
  </si>
  <si>
    <t>2,497,800.00</t>
  </si>
  <si>
    <t>173,000.00</t>
  </si>
  <si>
    <t>3,184,000.00</t>
  </si>
  <si>
    <t>1,400,200.00</t>
  </si>
  <si>
    <t>1,157,650.00</t>
  </si>
  <si>
    <t>790,400.00</t>
  </si>
  <si>
    <t>2,230,000.00</t>
  </si>
  <si>
    <t>781,800.00</t>
  </si>
  <si>
    <t>2,679,250.00</t>
  </si>
  <si>
    <t>965,250.00</t>
  </si>
  <si>
    <t>TAUFIK LTK 123</t>
  </si>
  <si>
    <t>752,400.00</t>
  </si>
  <si>
    <t>700,000.00</t>
  </si>
  <si>
    <t>2,665,000.00</t>
  </si>
  <si>
    <t>ASEP LAG 123</t>
  </si>
  <si>
    <t>995,750.00</t>
  </si>
  <si>
    <t>640,200.00</t>
  </si>
  <si>
    <t>547,500.00</t>
  </si>
  <si>
    <t>1,695,750.00</t>
  </si>
  <si>
    <t>2,543,600.00</t>
  </si>
  <si>
    <t>761,400.00</t>
  </si>
  <si>
    <t>3,476,700.00</t>
  </si>
  <si>
    <t>625,200.00</t>
  </si>
  <si>
    <t>187,700.00</t>
  </si>
  <si>
    <t>997,850.00</t>
  </si>
  <si>
    <t>HARUN SRU 123</t>
  </si>
  <si>
    <t>MCM InhouseTrf KE SAEPUDIN HARUN</t>
  </si>
  <si>
    <t>1,586,200.00</t>
  </si>
  <si>
    <t>865,800.00</t>
  </si>
  <si>
    <t>PEMBAYARAN ALO LTD T:0374514:CMS</t>
  </si>
  <si>
    <t>3,099,900.00</t>
  </si>
  <si>
    <t>LZA 203</t>
  </si>
  <si>
    <t>ERI - LPI</t>
  </si>
  <si>
    <t>NANA - LTD</t>
  </si>
  <si>
    <t>LTD 311</t>
  </si>
  <si>
    <t>LTD 382</t>
  </si>
  <si>
    <t>LGG 222</t>
  </si>
  <si>
    <t>SKS 318</t>
  </si>
  <si>
    <t>LJB 957</t>
  </si>
  <si>
    <t>HENI - LME</t>
  </si>
  <si>
    <t>LME 854</t>
  </si>
  <si>
    <t>SGO 754</t>
  </si>
  <si>
    <t>SKK 238</t>
  </si>
  <si>
    <t>ARIEF - LKS</t>
  </si>
  <si>
    <t>LKS 872</t>
  </si>
  <si>
    <t>LYT 894</t>
  </si>
  <si>
    <t>LME 916</t>
  </si>
  <si>
    <t>LME 588</t>
  </si>
  <si>
    <t>LAG 770</t>
  </si>
  <si>
    <t>SMB 251</t>
  </si>
  <si>
    <t>LMB 494</t>
  </si>
  <si>
    <t>SRU 520</t>
  </si>
  <si>
    <t>SMM 385</t>
  </si>
  <si>
    <t>LJB 510</t>
  </si>
  <si>
    <t>LTK 415</t>
  </si>
  <si>
    <t>LLT 949</t>
  </si>
  <si>
    <t>LSM 561</t>
  </si>
  <si>
    <t>LAB 303</t>
  </si>
  <si>
    <t>LTT 748</t>
  </si>
  <si>
    <t>LSB 953</t>
  </si>
  <si>
    <t>HARUN - SRU</t>
  </si>
  <si>
    <t>SDC 964</t>
  </si>
  <si>
    <t>SDY 369</t>
  </si>
  <si>
    <t>C000440</t>
  </si>
  <si>
    <t>STIKER BCL</t>
  </si>
  <si>
    <t>C000441</t>
  </si>
  <si>
    <t>LABEL KAIN INF</t>
  </si>
  <si>
    <t>erni lrn 123</t>
  </si>
  <si>
    <t>1,621,000.00</t>
  </si>
  <si>
    <t>533,400.00</t>
  </si>
  <si>
    <t>545,500.00</t>
  </si>
  <si>
    <t>2,090,700.00</t>
  </si>
  <si>
    <t>ervin svn 123</t>
  </si>
  <si>
    <t>951,850.00</t>
  </si>
  <si>
    <t>WIWIN SDL 123</t>
  </si>
  <si>
    <t>MCM InhouseTrf KE ARIYANTO</t>
  </si>
  <si>
    <t>606,600.00</t>
  </si>
  <si>
    <t>509,600.00</t>
  </si>
  <si>
    <t>6,021,500.00</t>
  </si>
  <si>
    <t>WIWIN - SDL</t>
  </si>
  <si>
    <t>SDL 239</t>
  </si>
  <si>
    <t>LMW 489</t>
  </si>
  <si>
    <t>SVN 641</t>
  </si>
  <si>
    <t>SGE 871</t>
  </si>
  <si>
    <t>SMD 343</t>
  </si>
  <si>
    <t>MULYADI 123</t>
  </si>
  <si>
    <t>MCM InhouseTrf KE MULYADI</t>
  </si>
  <si>
    <t>716,400.00</t>
  </si>
  <si>
    <t>202,800.00</t>
  </si>
  <si>
    <t>1,331,950.00</t>
  </si>
  <si>
    <t>3,118,550.00</t>
  </si>
  <si>
    <t>3,532,500.00</t>
  </si>
  <si>
    <t>7,668,650.00</t>
  </si>
  <si>
    <t>UMMU HANI 123</t>
  </si>
  <si>
    <t>1,055,400.00</t>
  </si>
  <si>
    <t>4,254,250.00</t>
  </si>
  <si>
    <t>1,967,900.00</t>
  </si>
  <si>
    <t>624,000.00</t>
  </si>
  <si>
    <t>168,750.00</t>
  </si>
  <si>
    <t>9,135,450.00</t>
  </si>
  <si>
    <t>MULYADI - LLD</t>
  </si>
  <si>
    <t>LLD 591</t>
  </si>
  <si>
    <t>SMU 418</t>
  </si>
  <si>
    <t>SMA 794</t>
  </si>
  <si>
    <t>LJB 537</t>
  </si>
  <si>
    <t>SMM 912</t>
  </si>
  <si>
    <t>633,600.00</t>
  </si>
  <si>
    <t>BABA SSC 123</t>
  </si>
  <si>
    <t>1,020,000.00</t>
  </si>
  <si>
    <t>967,800.00</t>
  </si>
  <si>
    <t>1,914,000.00</t>
  </si>
  <si>
    <t>BABA - SSC</t>
  </si>
  <si>
    <t>SPP 372</t>
  </si>
  <si>
    <t>759,900.00</t>
  </si>
  <si>
    <t>588,500.00</t>
  </si>
  <si>
    <t>3,042,950.00</t>
  </si>
  <si>
    <t>KUSMAWAN 123</t>
  </si>
  <si>
    <t>2,260,500.00</t>
  </si>
  <si>
    <t>LMW 262</t>
  </si>
  <si>
    <t>SFC 772</t>
  </si>
  <si>
    <t>LJB 667</t>
  </si>
  <si>
    <t>AHMAD YANI LSO 123</t>
  </si>
  <si>
    <t>74,850.00</t>
  </si>
  <si>
    <t>ADE OJAN 123</t>
  </si>
  <si>
    <t>345,000.00</t>
  </si>
  <si>
    <t>3,935,000.00</t>
  </si>
  <si>
    <t>2,973,350.00</t>
  </si>
  <si>
    <t>1,030,800.00</t>
  </si>
  <si>
    <t>LSI 897</t>
  </si>
  <si>
    <t>SFC 860</t>
  </si>
  <si>
    <t>STG 208</t>
  </si>
  <si>
    <t>IRFAN - SFN</t>
  </si>
  <si>
    <t>LJT 362</t>
  </si>
  <si>
    <t>3,673,450.00</t>
  </si>
  <si>
    <t>17,633,177.48</t>
  </si>
  <si>
    <t>2,118,900.00</t>
  </si>
  <si>
    <t>15,514,277.48</t>
  </si>
  <si>
    <t>1,075,500.00</t>
  </si>
  <si>
    <t>14,438,777.48</t>
  </si>
  <si>
    <t>5,357,550.00</t>
  </si>
  <si>
    <t>9,081,227.48</t>
  </si>
  <si>
    <t>ISEP SPU 123</t>
  </si>
  <si>
    <t>847,800.00</t>
  </si>
  <si>
    <t>8,233,427.48</t>
  </si>
  <si>
    <t>797,400.00</t>
  </si>
  <si>
    <t>7,436,027.48</t>
  </si>
  <si>
    <t>821,400.00</t>
  </si>
  <si>
    <t>6,614,627.48</t>
  </si>
  <si>
    <t>ALEX SLX 123</t>
  </si>
  <si>
    <t>2,884,700.00</t>
  </si>
  <si>
    <t>3,729,927.48</t>
  </si>
  <si>
    <t>485,850.00</t>
  </si>
  <si>
    <t>3,244,077.48</t>
  </si>
  <si>
    <t>1,327,200.00</t>
  </si>
  <si>
    <t>1,916,877.48</t>
  </si>
  <si>
    <t>61,377.48</t>
  </si>
  <si>
    <t>LMG 164</t>
  </si>
  <si>
    <t>SLX 853</t>
  </si>
  <si>
    <t>SPU 200</t>
  </si>
  <si>
    <t>LME 675</t>
  </si>
  <si>
    <t>LBD 187</t>
  </si>
  <si>
    <t>LLH 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</si>
</sst>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41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left" vertical="center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0" fillId="0" borderId="0" xfId="1" applyFont="1" applyFill="1" applyAlignment="1">
      <alignment horizontal="center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177" t="s">
        <v>0</v>
      </c>
      <c r="B2" s="177" t="s">
        <v>26</v>
      </c>
      <c r="C2" s="177" t="s">
        <v>27</v>
      </c>
      <c r="D2" s="176" t="s">
        <v>28</v>
      </c>
      <c r="E2" s="177" t="s">
        <v>29</v>
      </c>
      <c r="F2" s="176" t="s">
        <v>30</v>
      </c>
      <c r="G2" s="176" t="s">
        <v>31</v>
      </c>
      <c r="H2" s="176" t="s">
        <v>1</v>
      </c>
      <c r="I2" s="176"/>
    </row>
    <row r="3" spans="1:9" s="26" customFormat="1" ht="18" customHeight="1" x14ac:dyDescent="0.25">
      <c r="A3" s="177"/>
      <c r="B3" s="177"/>
      <c r="C3" s="177"/>
      <c r="D3" s="176"/>
      <c r="E3" s="177"/>
      <c r="F3" s="176"/>
      <c r="G3" s="176"/>
      <c r="H3" s="66" t="s">
        <v>36</v>
      </c>
      <c r="I3" s="66" t="s">
        <v>2</v>
      </c>
    </row>
    <row r="4" spans="1:9" ht="15" customHeight="1" x14ac:dyDescent="0.25">
      <c r="A4" s="179">
        <v>43467</v>
      </c>
      <c r="B4" s="178">
        <v>0.75039351851851854</v>
      </c>
      <c r="C4" s="183" t="s">
        <v>102</v>
      </c>
      <c r="D4" s="183" t="s">
        <v>477</v>
      </c>
      <c r="E4" s="182">
        <v>190018034</v>
      </c>
      <c r="F4" s="181" t="s">
        <v>11</v>
      </c>
      <c r="G4" s="180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179"/>
      <c r="B5" s="178"/>
      <c r="C5" s="183"/>
      <c r="D5" s="183"/>
      <c r="E5" s="182"/>
      <c r="F5" s="181"/>
      <c r="G5" s="180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1592</v>
      </c>
      <c r="D10" s="104" t="s">
        <v>1593</v>
      </c>
      <c r="E10" s="28">
        <v>190018513</v>
      </c>
      <c r="F10" s="53" t="s">
        <v>1609</v>
      </c>
      <c r="G10" s="2">
        <v>1412650</v>
      </c>
      <c r="H10" s="68" t="s">
        <v>1610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1752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B4:B5"/>
    <mergeCell ref="A4:A5"/>
    <mergeCell ref="G4:G5"/>
    <mergeCell ref="F4:F5"/>
    <mergeCell ref="E4:E5"/>
    <mergeCell ref="D4:D5"/>
    <mergeCell ref="C4:C5"/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69"/>
  <sheetViews>
    <sheetView zoomScale="85" zoomScaleNormal="85" workbookViewId="0">
      <pane ySplit="3" topLeftCell="A358" activePane="bottomLeft" state="frozen"/>
      <selection pane="bottomLeft" activeCell="E377" sqref="E377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189" t="s">
        <v>34</v>
      </c>
      <c r="B2" s="189" t="s">
        <v>35</v>
      </c>
      <c r="C2" s="189" t="s">
        <v>28</v>
      </c>
      <c r="D2" s="177" t="s">
        <v>29</v>
      </c>
      <c r="E2" s="177" t="s">
        <v>30</v>
      </c>
      <c r="F2" s="176" t="s">
        <v>31</v>
      </c>
      <c r="G2" s="176" t="s">
        <v>1</v>
      </c>
      <c r="H2" s="176"/>
    </row>
    <row r="3" spans="1:9" ht="15" customHeight="1" x14ac:dyDescent="0.25">
      <c r="A3" s="189"/>
      <c r="B3" s="189"/>
      <c r="C3" s="189"/>
      <c r="D3" s="177"/>
      <c r="E3" s="177"/>
      <c r="F3" s="176"/>
      <c r="G3" s="24" t="s">
        <v>36</v>
      </c>
      <c r="H3" s="24" t="s">
        <v>2</v>
      </c>
    </row>
    <row r="4" spans="1:9" ht="15" customHeight="1" x14ac:dyDescent="0.25">
      <c r="A4" s="184">
        <v>43467</v>
      </c>
      <c r="B4" s="60" t="s">
        <v>94</v>
      </c>
      <c r="C4" s="186" t="s">
        <v>114</v>
      </c>
      <c r="D4" s="187">
        <v>180018037</v>
      </c>
      <c r="E4" s="185" t="s">
        <v>523</v>
      </c>
      <c r="F4" s="188">
        <v>2388600</v>
      </c>
      <c r="G4" s="188" t="s">
        <v>524</v>
      </c>
      <c r="H4" s="188">
        <v>36</v>
      </c>
      <c r="I4" s="4"/>
    </row>
    <row r="5" spans="1:9" ht="15" customHeight="1" x14ac:dyDescent="0.25">
      <c r="A5" s="184"/>
      <c r="B5" s="60" t="s">
        <v>95</v>
      </c>
      <c r="C5" s="186"/>
      <c r="D5" s="187"/>
      <c r="E5" s="185"/>
      <c r="F5" s="188"/>
      <c r="G5" s="188"/>
      <c r="H5" s="188"/>
      <c r="I5" s="4"/>
    </row>
    <row r="6" spans="1:9" ht="15" customHeight="1" x14ac:dyDescent="0.25">
      <c r="A6" s="184">
        <v>43467</v>
      </c>
      <c r="B6" s="60" t="s">
        <v>53</v>
      </c>
      <c r="C6" s="186" t="s">
        <v>446</v>
      </c>
      <c r="D6" s="187">
        <v>180018035</v>
      </c>
      <c r="E6" s="185" t="s">
        <v>525</v>
      </c>
      <c r="F6" s="188">
        <v>2311200</v>
      </c>
      <c r="G6" s="188" t="s">
        <v>526</v>
      </c>
      <c r="H6" s="188">
        <v>24</v>
      </c>
    </row>
    <row r="7" spans="1:9" ht="15" customHeight="1" x14ac:dyDescent="0.25">
      <c r="A7" s="184"/>
      <c r="B7" s="60" t="s">
        <v>54</v>
      </c>
      <c r="C7" s="186"/>
      <c r="D7" s="187"/>
      <c r="E7" s="185"/>
      <c r="F7" s="188"/>
      <c r="G7" s="188"/>
      <c r="H7" s="188"/>
    </row>
    <row r="8" spans="1:9" ht="15" customHeight="1" x14ac:dyDescent="0.25">
      <c r="A8" s="184">
        <v>43467</v>
      </c>
      <c r="B8" s="60" t="s">
        <v>120</v>
      </c>
      <c r="C8" s="186" t="s">
        <v>451</v>
      </c>
      <c r="D8" s="187">
        <v>190018032</v>
      </c>
      <c r="E8" s="185" t="s">
        <v>666</v>
      </c>
      <c r="F8" s="188">
        <v>817600</v>
      </c>
      <c r="G8" s="188" t="s">
        <v>667</v>
      </c>
      <c r="H8" s="188">
        <v>14</v>
      </c>
    </row>
    <row r="9" spans="1:9" ht="15" customHeight="1" x14ac:dyDescent="0.25">
      <c r="A9" s="184"/>
      <c r="B9" s="60" t="s">
        <v>79</v>
      </c>
      <c r="C9" s="186"/>
      <c r="D9" s="187"/>
      <c r="E9" s="185"/>
      <c r="F9" s="188"/>
      <c r="G9" s="188"/>
      <c r="H9" s="188"/>
    </row>
    <row r="10" spans="1:9" ht="15" customHeight="1" x14ac:dyDescent="0.25">
      <c r="A10" s="184">
        <v>43467</v>
      </c>
      <c r="B10" s="60" t="s">
        <v>51</v>
      </c>
      <c r="C10" s="186" t="s">
        <v>452</v>
      </c>
      <c r="D10" s="187">
        <v>190018036</v>
      </c>
      <c r="E10" s="185" t="s">
        <v>668</v>
      </c>
      <c r="F10" s="188">
        <v>1201500</v>
      </c>
      <c r="G10" s="188" t="s">
        <v>669</v>
      </c>
      <c r="H10" s="188">
        <v>18</v>
      </c>
    </row>
    <row r="11" spans="1:9" ht="15" customHeight="1" x14ac:dyDescent="0.25">
      <c r="A11" s="184"/>
      <c r="B11" s="60" t="s">
        <v>52</v>
      </c>
      <c r="C11" s="186"/>
      <c r="D11" s="187"/>
      <c r="E11" s="185"/>
      <c r="F11" s="188"/>
      <c r="G11" s="188"/>
      <c r="H11" s="188"/>
    </row>
    <row r="12" spans="1:9" ht="15" customHeight="1" x14ac:dyDescent="0.25">
      <c r="A12" s="184">
        <v>43467</v>
      </c>
      <c r="B12" s="60" t="s">
        <v>57</v>
      </c>
      <c r="C12" s="186" t="s">
        <v>454</v>
      </c>
      <c r="D12" s="187">
        <v>190018040</v>
      </c>
      <c r="E12" s="185" t="s">
        <v>675</v>
      </c>
      <c r="F12" s="188">
        <v>3152250</v>
      </c>
      <c r="G12" s="63" t="s">
        <v>676</v>
      </c>
      <c r="H12" s="63">
        <v>27</v>
      </c>
    </row>
    <row r="13" spans="1:9" ht="15" customHeight="1" x14ac:dyDescent="0.25">
      <c r="A13" s="184"/>
      <c r="B13" s="60" t="s">
        <v>58</v>
      </c>
      <c r="C13" s="186"/>
      <c r="D13" s="187"/>
      <c r="E13" s="185"/>
      <c r="F13" s="188"/>
      <c r="G13" s="63" t="s">
        <v>677</v>
      </c>
      <c r="H13" s="63">
        <v>20</v>
      </c>
    </row>
    <row r="14" spans="1:9" ht="15" customHeight="1" x14ac:dyDescent="0.25">
      <c r="A14" s="184">
        <v>43468</v>
      </c>
      <c r="B14" s="60" t="s">
        <v>105</v>
      </c>
      <c r="C14" s="186" t="s">
        <v>158</v>
      </c>
      <c r="D14" s="187">
        <v>190018049</v>
      </c>
      <c r="E14" s="185" t="s">
        <v>690</v>
      </c>
      <c r="F14" s="188">
        <v>840000</v>
      </c>
      <c r="G14" s="188" t="s">
        <v>691</v>
      </c>
      <c r="H14" s="188">
        <v>12</v>
      </c>
    </row>
    <row r="15" spans="1:9" ht="15" customHeight="1" x14ac:dyDescent="0.25">
      <c r="A15" s="184"/>
      <c r="B15" s="60" t="s">
        <v>106</v>
      </c>
      <c r="C15" s="186"/>
      <c r="D15" s="187"/>
      <c r="E15" s="185"/>
      <c r="F15" s="188"/>
      <c r="G15" s="188"/>
      <c r="H15" s="188"/>
    </row>
    <row r="16" spans="1:9" ht="15" customHeight="1" x14ac:dyDescent="0.25">
      <c r="A16" s="184">
        <v>43468</v>
      </c>
      <c r="B16" s="60" t="s">
        <v>103</v>
      </c>
      <c r="C16" s="186" t="s">
        <v>460</v>
      </c>
      <c r="D16" s="187">
        <v>190018050</v>
      </c>
      <c r="E16" s="185" t="s">
        <v>692</v>
      </c>
      <c r="F16" s="188">
        <v>380850</v>
      </c>
      <c r="G16" s="188" t="s">
        <v>693</v>
      </c>
      <c r="H16" s="188">
        <v>9</v>
      </c>
    </row>
    <row r="17" spans="1:8" ht="15" customHeight="1" x14ac:dyDescent="0.25">
      <c r="A17" s="184"/>
      <c r="B17" s="60" t="s">
        <v>104</v>
      </c>
      <c r="C17" s="186"/>
      <c r="D17" s="187"/>
      <c r="E17" s="185"/>
      <c r="F17" s="188"/>
      <c r="G17" s="188"/>
      <c r="H17" s="188"/>
    </row>
    <row r="18" spans="1:8" ht="15" customHeight="1" x14ac:dyDescent="0.25">
      <c r="A18" s="184">
        <v>43468</v>
      </c>
      <c r="B18" s="60" t="s">
        <v>38</v>
      </c>
      <c r="C18" s="186" t="s">
        <v>461</v>
      </c>
      <c r="D18" s="187">
        <v>190018051</v>
      </c>
      <c r="E18" s="185" t="s">
        <v>694</v>
      </c>
      <c r="F18" s="188">
        <v>865900</v>
      </c>
      <c r="G18" s="188" t="s">
        <v>695</v>
      </c>
      <c r="H18" s="188">
        <v>14</v>
      </c>
    </row>
    <row r="19" spans="1:8" ht="15" customHeight="1" x14ac:dyDescent="0.25">
      <c r="A19" s="184"/>
      <c r="B19" s="60" t="s">
        <v>39</v>
      </c>
      <c r="C19" s="186"/>
      <c r="D19" s="187"/>
      <c r="E19" s="185"/>
      <c r="F19" s="188"/>
      <c r="G19" s="188"/>
      <c r="H19" s="188"/>
    </row>
    <row r="20" spans="1:8" ht="15" customHeight="1" x14ac:dyDescent="0.25">
      <c r="A20" s="184">
        <v>43468</v>
      </c>
      <c r="B20" s="60" t="s">
        <v>123</v>
      </c>
      <c r="C20" s="186" t="s">
        <v>467</v>
      </c>
      <c r="D20" s="187">
        <v>190018057</v>
      </c>
      <c r="E20" s="185" t="s">
        <v>701</v>
      </c>
      <c r="F20" s="188">
        <v>1406200</v>
      </c>
      <c r="G20" s="188" t="s">
        <v>702</v>
      </c>
      <c r="H20" s="188">
        <v>35</v>
      </c>
    </row>
    <row r="21" spans="1:8" ht="15" customHeight="1" x14ac:dyDescent="0.25">
      <c r="A21" s="184"/>
      <c r="B21" s="60" t="s">
        <v>109</v>
      </c>
      <c r="C21" s="186"/>
      <c r="D21" s="187"/>
      <c r="E21" s="185"/>
      <c r="F21" s="188"/>
      <c r="G21" s="188"/>
      <c r="H21" s="188"/>
    </row>
    <row r="22" spans="1:8" ht="15" customHeight="1" x14ac:dyDescent="0.25">
      <c r="A22" s="184">
        <v>43468</v>
      </c>
      <c r="B22" s="60" t="s">
        <v>145</v>
      </c>
      <c r="C22" s="186" t="s">
        <v>470</v>
      </c>
      <c r="D22" s="187">
        <v>190018060</v>
      </c>
      <c r="E22" s="185" t="s">
        <v>706</v>
      </c>
      <c r="F22" s="188">
        <v>2922000</v>
      </c>
      <c r="G22" s="188" t="s">
        <v>707</v>
      </c>
      <c r="H22" s="188">
        <v>36</v>
      </c>
    </row>
    <row r="23" spans="1:8" ht="15" customHeight="1" x14ac:dyDescent="0.25">
      <c r="A23" s="184"/>
      <c r="B23" s="60" t="s">
        <v>50</v>
      </c>
      <c r="C23" s="186"/>
      <c r="D23" s="187"/>
      <c r="E23" s="185"/>
      <c r="F23" s="188"/>
      <c r="G23" s="188"/>
      <c r="H23" s="188"/>
    </row>
    <row r="24" spans="1:8" ht="15" customHeight="1" x14ac:dyDescent="0.25">
      <c r="A24" s="184">
        <v>43468</v>
      </c>
      <c r="B24" s="60" t="s">
        <v>32</v>
      </c>
      <c r="C24" s="186" t="s">
        <v>472</v>
      </c>
      <c r="D24" s="187">
        <v>190018074</v>
      </c>
      <c r="E24" s="185" t="s">
        <v>6</v>
      </c>
      <c r="F24" s="188">
        <v>3387600</v>
      </c>
      <c r="G24" s="188" t="s">
        <v>710</v>
      </c>
      <c r="H24" s="188">
        <v>41</v>
      </c>
    </row>
    <row r="25" spans="1:8" ht="15" customHeight="1" x14ac:dyDescent="0.25">
      <c r="A25" s="184"/>
      <c r="B25" s="60" t="s">
        <v>33</v>
      </c>
      <c r="C25" s="186"/>
      <c r="D25" s="187"/>
      <c r="E25" s="185"/>
      <c r="F25" s="188"/>
      <c r="G25" s="188"/>
      <c r="H25" s="188"/>
    </row>
    <row r="26" spans="1:8" ht="15" customHeight="1" x14ac:dyDescent="0.25">
      <c r="A26" s="184">
        <v>43469</v>
      </c>
      <c r="B26" s="60" t="s">
        <v>136</v>
      </c>
      <c r="C26" s="186" t="s">
        <v>487</v>
      </c>
      <c r="D26" s="187">
        <v>190018079</v>
      </c>
      <c r="E26" s="185" t="s">
        <v>3</v>
      </c>
      <c r="F26" s="188">
        <v>1870250</v>
      </c>
      <c r="G26" s="188" t="s">
        <v>522</v>
      </c>
      <c r="H26" s="188">
        <v>30</v>
      </c>
    </row>
    <row r="27" spans="1:8" ht="15" customHeight="1" x14ac:dyDescent="0.25">
      <c r="A27" s="184"/>
      <c r="B27" s="60" t="s">
        <v>69</v>
      </c>
      <c r="C27" s="186"/>
      <c r="D27" s="187"/>
      <c r="E27" s="185"/>
      <c r="F27" s="188"/>
      <c r="G27" s="188"/>
      <c r="H27" s="188"/>
    </row>
    <row r="28" spans="1:8" ht="15" customHeight="1" x14ac:dyDescent="0.25">
      <c r="A28" s="184">
        <v>43469</v>
      </c>
      <c r="B28" s="60" t="s">
        <v>53</v>
      </c>
      <c r="C28" s="186" t="s">
        <v>488</v>
      </c>
      <c r="D28" s="187">
        <v>190018078</v>
      </c>
      <c r="E28" s="185" t="s">
        <v>525</v>
      </c>
      <c r="F28" s="188">
        <v>2022300</v>
      </c>
      <c r="G28" s="188" t="s">
        <v>526</v>
      </c>
      <c r="H28" s="188">
        <v>21</v>
      </c>
    </row>
    <row r="29" spans="1:8" ht="15" customHeight="1" x14ac:dyDescent="0.25">
      <c r="A29" s="184"/>
      <c r="B29" s="60" t="s">
        <v>54</v>
      </c>
      <c r="C29" s="186"/>
      <c r="D29" s="187"/>
      <c r="E29" s="185"/>
      <c r="F29" s="188"/>
      <c r="G29" s="188"/>
      <c r="H29" s="188"/>
    </row>
    <row r="30" spans="1:8" ht="15" customHeight="1" x14ac:dyDescent="0.25">
      <c r="A30" s="184">
        <v>43469</v>
      </c>
      <c r="B30" s="60" t="s">
        <v>86</v>
      </c>
      <c r="C30" s="186" t="s">
        <v>494</v>
      </c>
      <c r="D30" s="187">
        <v>190018065</v>
      </c>
      <c r="E30" s="185" t="s">
        <v>18</v>
      </c>
      <c r="F30" s="188">
        <v>284100</v>
      </c>
      <c r="G30" s="188" t="s">
        <v>726</v>
      </c>
      <c r="H30" s="188">
        <v>2</v>
      </c>
    </row>
    <row r="31" spans="1:8" ht="15" customHeight="1" x14ac:dyDescent="0.25">
      <c r="A31" s="184"/>
      <c r="B31" s="60" t="s">
        <v>87</v>
      </c>
      <c r="C31" s="186"/>
      <c r="D31" s="187"/>
      <c r="E31" s="185"/>
      <c r="F31" s="188"/>
      <c r="G31" s="188"/>
      <c r="H31" s="188"/>
    </row>
    <row r="32" spans="1:8" ht="15" customHeight="1" x14ac:dyDescent="0.25">
      <c r="A32" s="184">
        <v>43469</v>
      </c>
      <c r="B32" s="60" t="s">
        <v>495</v>
      </c>
      <c r="C32" s="186" t="s">
        <v>497</v>
      </c>
      <c r="D32" s="187">
        <v>190018085</v>
      </c>
      <c r="E32" s="185" t="s">
        <v>728</v>
      </c>
      <c r="F32" s="188">
        <v>706100</v>
      </c>
      <c r="G32" s="188" t="s">
        <v>729</v>
      </c>
      <c r="H32" s="188">
        <v>16</v>
      </c>
    </row>
    <row r="33" spans="1:8" ht="15" customHeight="1" x14ac:dyDescent="0.25">
      <c r="A33" s="184"/>
      <c r="B33" s="60" t="s">
        <v>496</v>
      </c>
      <c r="C33" s="186"/>
      <c r="D33" s="187"/>
      <c r="E33" s="185"/>
      <c r="F33" s="188"/>
      <c r="G33" s="188"/>
      <c r="H33" s="188"/>
    </row>
    <row r="34" spans="1:8" ht="15" customHeight="1" x14ac:dyDescent="0.25">
      <c r="A34" s="184">
        <v>43469</v>
      </c>
      <c r="B34" s="60" t="s">
        <v>498</v>
      </c>
      <c r="C34" s="186" t="s">
        <v>500</v>
      </c>
      <c r="D34" s="187">
        <v>190018069</v>
      </c>
      <c r="E34" s="185" t="s">
        <v>731</v>
      </c>
      <c r="F34" s="188">
        <v>963000</v>
      </c>
      <c r="G34" s="188" t="s">
        <v>732</v>
      </c>
      <c r="H34" s="188">
        <v>18</v>
      </c>
    </row>
    <row r="35" spans="1:8" ht="15" customHeight="1" x14ac:dyDescent="0.25">
      <c r="A35" s="184"/>
      <c r="B35" s="60" t="s">
        <v>499</v>
      </c>
      <c r="C35" s="186"/>
      <c r="D35" s="187"/>
      <c r="E35" s="185"/>
      <c r="F35" s="188"/>
      <c r="G35" s="188"/>
      <c r="H35" s="188"/>
    </row>
    <row r="36" spans="1:8" ht="15" customHeight="1" x14ac:dyDescent="0.25">
      <c r="A36" s="184">
        <v>43469</v>
      </c>
      <c r="B36" s="60" t="s">
        <v>501</v>
      </c>
      <c r="C36" s="186" t="s">
        <v>503</v>
      </c>
      <c r="D36" s="187">
        <v>190018088</v>
      </c>
      <c r="E36" s="185" t="s">
        <v>896</v>
      </c>
      <c r="F36" s="188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184"/>
      <c r="B37" s="60" t="s">
        <v>502</v>
      </c>
      <c r="C37" s="186"/>
      <c r="D37" s="187"/>
      <c r="E37" s="185"/>
      <c r="F37" s="188"/>
      <c r="G37" s="63" t="s">
        <v>734</v>
      </c>
      <c r="H37" s="63">
        <f>4+4+4</f>
        <v>12</v>
      </c>
    </row>
    <row r="38" spans="1:8" ht="15" customHeight="1" x14ac:dyDescent="0.25">
      <c r="A38" s="184">
        <v>43469</v>
      </c>
      <c r="B38" s="60" t="s">
        <v>504</v>
      </c>
      <c r="C38" s="186" t="s">
        <v>506</v>
      </c>
      <c r="D38" s="187">
        <v>190018067</v>
      </c>
      <c r="E38" s="185" t="s">
        <v>735</v>
      </c>
      <c r="F38" s="188">
        <v>1273200</v>
      </c>
      <c r="G38" s="188" t="s">
        <v>736</v>
      </c>
      <c r="H38" s="188">
        <v>12</v>
      </c>
    </row>
    <row r="39" spans="1:8" ht="15" customHeight="1" x14ac:dyDescent="0.25">
      <c r="A39" s="184"/>
      <c r="B39" s="60" t="s">
        <v>505</v>
      </c>
      <c r="C39" s="186"/>
      <c r="D39" s="187"/>
      <c r="E39" s="185"/>
      <c r="F39" s="188"/>
      <c r="G39" s="188"/>
      <c r="H39" s="188"/>
    </row>
    <row r="40" spans="1:8" ht="15" customHeight="1" x14ac:dyDescent="0.25">
      <c r="A40" s="184">
        <v>43470</v>
      </c>
      <c r="B40" s="65" t="s">
        <v>53</v>
      </c>
      <c r="C40" s="186" t="s">
        <v>529</v>
      </c>
      <c r="D40" s="187">
        <v>190018090</v>
      </c>
      <c r="E40" s="185" t="s">
        <v>525</v>
      </c>
      <c r="F40" s="188">
        <v>4620500</v>
      </c>
      <c r="G40" s="188" t="s">
        <v>526</v>
      </c>
      <c r="H40" s="188">
        <v>48</v>
      </c>
    </row>
    <row r="41" spans="1:8" ht="15" customHeight="1" x14ac:dyDescent="0.25">
      <c r="A41" s="184"/>
      <c r="B41" s="65" t="s">
        <v>54</v>
      </c>
      <c r="C41" s="186"/>
      <c r="D41" s="187"/>
      <c r="E41" s="185"/>
      <c r="F41" s="188"/>
      <c r="G41" s="188"/>
      <c r="H41" s="188"/>
    </row>
    <row r="42" spans="1:8" ht="15" customHeight="1" x14ac:dyDescent="0.25">
      <c r="A42" s="184">
        <v>43470</v>
      </c>
      <c r="B42" s="65" t="s">
        <v>555</v>
      </c>
      <c r="C42" s="186" t="s">
        <v>556</v>
      </c>
      <c r="D42" s="187">
        <v>190018110</v>
      </c>
      <c r="E42" s="185" t="s">
        <v>15</v>
      </c>
      <c r="F42" s="188">
        <v>1578750</v>
      </c>
      <c r="G42" s="188" t="s">
        <v>759</v>
      </c>
      <c r="H42" s="188">
        <v>33</v>
      </c>
    </row>
    <row r="43" spans="1:8" ht="15" customHeight="1" x14ac:dyDescent="0.25">
      <c r="A43" s="184"/>
      <c r="B43" s="65" t="s">
        <v>91</v>
      </c>
      <c r="C43" s="186"/>
      <c r="D43" s="187"/>
      <c r="E43" s="185"/>
      <c r="F43" s="188"/>
      <c r="G43" s="188"/>
      <c r="H43" s="188"/>
    </row>
    <row r="44" spans="1:8" ht="15" customHeight="1" x14ac:dyDescent="0.25">
      <c r="A44" s="184">
        <v>43470</v>
      </c>
      <c r="B44" s="65" t="s">
        <v>51</v>
      </c>
      <c r="C44" s="186" t="s">
        <v>557</v>
      </c>
      <c r="D44" s="187">
        <v>190018105</v>
      </c>
      <c r="E44" s="185" t="s">
        <v>668</v>
      </c>
      <c r="F44" s="188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184"/>
      <c r="B45" s="65" t="s">
        <v>52</v>
      </c>
      <c r="C45" s="186"/>
      <c r="D45" s="187"/>
      <c r="E45" s="185"/>
      <c r="F45" s="188"/>
      <c r="G45" s="63" t="s">
        <v>671</v>
      </c>
      <c r="H45" s="63">
        <f>3+4+6</f>
        <v>13</v>
      </c>
    </row>
    <row r="46" spans="1:8" ht="15" customHeight="1" x14ac:dyDescent="0.25">
      <c r="A46" s="184">
        <v>43470</v>
      </c>
      <c r="B46" s="65" t="s">
        <v>558</v>
      </c>
      <c r="C46" s="186" t="s">
        <v>559</v>
      </c>
      <c r="D46" s="187">
        <v>190018106</v>
      </c>
      <c r="E46" s="185" t="s">
        <v>760</v>
      </c>
      <c r="F46" s="188">
        <v>111100</v>
      </c>
      <c r="G46" s="188" t="s">
        <v>761</v>
      </c>
      <c r="H46" s="188">
        <v>2</v>
      </c>
    </row>
    <row r="47" spans="1:8" ht="15" customHeight="1" x14ac:dyDescent="0.25">
      <c r="A47" s="184"/>
      <c r="B47" s="65" t="s">
        <v>560</v>
      </c>
      <c r="C47" s="186"/>
      <c r="D47" s="187"/>
      <c r="E47" s="185"/>
      <c r="F47" s="188"/>
      <c r="G47" s="188"/>
      <c r="H47" s="188"/>
    </row>
    <row r="48" spans="1:8" ht="15" customHeight="1" x14ac:dyDescent="0.25">
      <c r="A48" s="184">
        <v>43470</v>
      </c>
      <c r="B48" s="65" t="s">
        <v>561</v>
      </c>
      <c r="C48" s="186" t="s">
        <v>562</v>
      </c>
      <c r="D48" s="187">
        <v>190018107</v>
      </c>
      <c r="E48" s="185" t="s">
        <v>762</v>
      </c>
      <c r="F48" s="188">
        <v>1614000</v>
      </c>
      <c r="G48" s="188" t="s">
        <v>763</v>
      </c>
      <c r="H48" s="188">
        <v>12</v>
      </c>
    </row>
    <row r="49" spans="1:8" ht="15" customHeight="1" x14ac:dyDescent="0.25">
      <c r="A49" s="184"/>
      <c r="B49" s="65" t="s">
        <v>563</v>
      </c>
      <c r="C49" s="186"/>
      <c r="D49" s="187"/>
      <c r="E49" s="185"/>
      <c r="F49" s="188"/>
      <c r="G49" s="188"/>
      <c r="H49" s="188"/>
    </row>
    <row r="50" spans="1:8" ht="15" customHeight="1" x14ac:dyDescent="0.25">
      <c r="A50" s="184">
        <v>43470</v>
      </c>
      <c r="B50" s="65" t="s">
        <v>492</v>
      </c>
      <c r="C50" s="186" t="s">
        <v>567</v>
      </c>
      <c r="D50" s="187">
        <v>190018111</v>
      </c>
      <c r="E50" s="185" t="s">
        <v>723</v>
      </c>
      <c r="F50" s="188">
        <v>639000</v>
      </c>
      <c r="G50" s="188" t="s">
        <v>725</v>
      </c>
      <c r="H50" s="188">
        <v>12</v>
      </c>
    </row>
    <row r="51" spans="1:8" ht="15" customHeight="1" x14ac:dyDescent="0.25">
      <c r="A51" s="184"/>
      <c r="B51" s="65" t="s">
        <v>493</v>
      </c>
      <c r="C51" s="186"/>
      <c r="D51" s="187"/>
      <c r="E51" s="185"/>
      <c r="F51" s="188"/>
      <c r="G51" s="188"/>
      <c r="H51" s="188"/>
    </row>
    <row r="52" spans="1:8" ht="15" customHeight="1" x14ac:dyDescent="0.25">
      <c r="A52" s="184">
        <v>43470</v>
      </c>
      <c r="B52" s="65" t="s">
        <v>448</v>
      </c>
      <c r="C52" s="186" t="s">
        <v>575</v>
      </c>
      <c r="D52" s="187">
        <v>190018117</v>
      </c>
      <c r="E52" s="185" t="s">
        <v>661</v>
      </c>
      <c r="F52" s="188">
        <v>858000</v>
      </c>
      <c r="G52" s="188" t="s">
        <v>663</v>
      </c>
      <c r="H52" s="188">
        <v>12</v>
      </c>
    </row>
    <row r="53" spans="1:8" ht="15" customHeight="1" x14ac:dyDescent="0.25">
      <c r="A53" s="184"/>
      <c r="B53" s="65" t="s">
        <v>108</v>
      </c>
      <c r="C53" s="186"/>
      <c r="D53" s="187"/>
      <c r="E53" s="185"/>
      <c r="F53" s="188"/>
      <c r="G53" s="188"/>
      <c r="H53" s="188"/>
    </row>
    <row r="54" spans="1:8" ht="15" customHeight="1" x14ac:dyDescent="0.25">
      <c r="A54" s="184">
        <v>43473</v>
      </c>
      <c r="B54" s="65" t="s">
        <v>53</v>
      </c>
      <c r="C54" s="186" t="s">
        <v>590</v>
      </c>
      <c r="D54" s="187">
        <v>190018129</v>
      </c>
      <c r="E54" s="185" t="s">
        <v>525</v>
      </c>
      <c r="F54" s="188">
        <v>3262950</v>
      </c>
      <c r="G54" s="188" t="s">
        <v>526</v>
      </c>
      <c r="H54" s="188">
        <v>34</v>
      </c>
    </row>
    <row r="55" spans="1:8" ht="15" customHeight="1" x14ac:dyDescent="0.25">
      <c r="A55" s="184"/>
      <c r="B55" s="65" t="s">
        <v>591</v>
      </c>
      <c r="C55" s="186"/>
      <c r="D55" s="187"/>
      <c r="E55" s="185"/>
      <c r="F55" s="188"/>
      <c r="G55" s="188"/>
      <c r="H55" s="188"/>
    </row>
    <row r="56" spans="1:8" ht="15" customHeight="1" x14ac:dyDescent="0.25">
      <c r="A56" s="184">
        <v>43473</v>
      </c>
      <c r="B56" s="65" t="s">
        <v>592</v>
      </c>
      <c r="C56" s="186" t="s">
        <v>593</v>
      </c>
      <c r="D56" s="187">
        <v>190018162</v>
      </c>
      <c r="E56" s="185" t="s">
        <v>792</v>
      </c>
      <c r="F56" s="188">
        <v>4328650</v>
      </c>
      <c r="G56" s="188" t="s">
        <v>793</v>
      </c>
      <c r="H56" s="188">
        <v>63</v>
      </c>
    </row>
    <row r="57" spans="1:8" ht="15" customHeight="1" x14ac:dyDescent="0.25">
      <c r="A57" s="184"/>
      <c r="B57" s="65" t="s">
        <v>594</v>
      </c>
      <c r="C57" s="186"/>
      <c r="D57" s="187"/>
      <c r="E57" s="185"/>
      <c r="F57" s="188"/>
      <c r="G57" s="188"/>
      <c r="H57" s="188"/>
    </row>
    <row r="58" spans="1:8" ht="15" customHeight="1" x14ac:dyDescent="0.25">
      <c r="A58" s="184">
        <v>43473</v>
      </c>
      <c r="B58" s="65" t="s">
        <v>595</v>
      </c>
      <c r="C58" s="186" t="s">
        <v>596</v>
      </c>
      <c r="D58" s="187">
        <v>190018158</v>
      </c>
      <c r="E58" s="185" t="s">
        <v>794</v>
      </c>
      <c r="F58" s="188">
        <v>1258800</v>
      </c>
      <c r="G58" s="188" t="s">
        <v>795</v>
      </c>
      <c r="H58" s="188">
        <v>12</v>
      </c>
    </row>
    <row r="59" spans="1:8" ht="15" customHeight="1" x14ac:dyDescent="0.25">
      <c r="A59" s="184"/>
      <c r="B59" s="65" t="s">
        <v>597</v>
      </c>
      <c r="C59" s="186"/>
      <c r="D59" s="187"/>
      <c r="E59" s="185"/>
      <c r="F59" s="188"/>
      <c r="G59" s="188"/>
      <c r="H59" s="188"/>
    </row>
    <row r="60" spans="1:8" ht="15" customHeight="1" x14ac:dyDescent="0.25">
      <c r="A60" s="184">
        <v>43473</v>
      </c>
      <c r="B60" s="65" t="s">
        <v>598</v>
      </c>
      <c r="C60" s="186" t="s">
        <v>599</v>
      </c>
      <c r="D60" s="187">
        <v>190024773</v>
      </c>
      <c r="E60" s="185" t="s">
        <v>823</v>
      </c>
      <c r="F60" s="188">
        <v>2000000</v>
      </c>
      <c r="G60" s="188" t="s">
        <v>824</v>
      </c>
      <c r="H60" s="188">
        <v>1</v>
      </c>
    </row>
    <row r="61" spans="1:8" ht="15" customHeight="1" x14ac:dyDescent="0.25">
      <c r="A61" s="184"/>
      <c r="B61" s="65" t="s">
        <v>600</v>
      </c>
      <c r="C61" s="186"/>
      <c r="D61" s="187"/>
      <c r="E61" s="185"/>
      <c r="F61" s="188"/>
      <c r="G61" s="188"/>
      <c r="H61" s="188"/>
    </row>
    <row r="62" spans="1:8" ht="15" customHeight="1" x14ac:dyDescent="0.25">
      <c r="A62" s="184">
        <v>43473</v>
      </c>
      <c r="B62" s="65" t="s">
        <v>136</v>
      </c>
      <c r="C62" s="186" t="s">
        <v>618</v>
      </c>
      <c r="D62" s="187">
        <v>190018159</v>
      </c>
      <c r="E62" s="185" t="s">
        <v>3</v>
      </c>
      <c r="F62" s="188">
        <v>1208800</v>
      </c>
      <c r="G62" s="188" t="s">
        <v>522</v>
      </c>
      <c r="H62" s="188">
        <v>20</v>
      </c>
    </row>
    <row r="63" spans="1:8" ht="15" customHeight="1" x14ac:dyDescent="0.25">
      <c r="A63" s="184"/>
      <c r="B63" s="65" t="s">
        <v>619</v>
      </c>
      <c r="C63" s="186"/>
      <c r="D63" s="187"/>
      <c r="E63" s="185"/>
      <c r="F63" s="188"/>
      <c r="G63" s="188"/>
      <c r="H63" s="188"/>
    </row>
    <row r="64" spans="1:8" ht="15" customHeight="1" x14ac:dyDescent="0.25">
      <c r="A64" s="184">
        <v>43473</v>
      </c>
      <c r="B64" s="65" t="s">
        <v>32</v>
      </c>
      <c r="C64" s="186" t="s">
        <v>620</v>
      </c>
      <c r="D64" s="187">
        <v>190018131</v>
      </c>
      <c r="E64" s="185" t="s">
        <v>6</v>
      </c>
      <c r="F64" s="188">
        <v>434000</v>
      </c>
      <c r="G64" s="188" t="s">
        <v>711</v>
      </c>
      <c r="H64" s="188">
        <v>5</v>
      </c>
    </row>
    <row r="65" spans="1:8" ht="15" customHeight="1" x14ac:dyDescent="0.25">
      <c r="A65" s="184"/>
      <c r="B65" s="65" t="s">
        <v>621</v>
      </c>
      <c r="C65" s="186"/>
      <c r="D65" s="187"/>
      <c r="E65" s="185"/>
      <c r="F65" s="188"/>
      <c r="G65" s="188"/>
      <c r="H65" s="188"/>
    </row>
    <row r="66" spans="1:8" ht="15" customHeight="1" x14ac:dyDescent="0.25">
      <c r="A66" s="184">
        <v>43473</v>
      </c>
      <c r="B66" s="65" t="s">
        <v>624</v>
      </c>
      <c r="C66" s="186" t="s">
        <v>625</v>
      </c>
      <c r="D66" s="187">
        <v>190018157</v>
      </c>
      <c r="E66" s="185" t="s">
        <v>799</v>
      </c>
      <c r="F66" s="188">
        <v>3768750</v>
      </c>
      <c r="G66" s="67" t="s">
        <v>800</v>
      </c>
      <c r="H66" s="67">
        <v>12</v>
      </c>
    </row>
    <row r="67" spans="1:8" ht="15" customHeight="1" x14ac:dyDescent="0.25">
      <c r="A67" s="184"/>
      <c r="B67" s="65" t="s">
        <v>626</v>
      </c>
      <c r="C67" s="186"/>
      <c r="D67" s="187"/>
      <c r="E67" s="185"/>
      <c r="F67" s="188"/>
      <c r="G67" s="67" t="s">
        <v>801</v>
      </c>
      <c r="H67" s="67">
        <f>10+10+15+15</f>
        <v>50</v>
      </c>
    </row>
    <row r="68" spans="1:8" ht="15" customHeight="1" x14ac:dyDescent="0.25">
      <c r="A68" s="184">
        <v>43473</v>
      </c>
      <c r="B68" s="65" t="s">
        <v>633</v>
      </c>
      <c r="C68" s="186" t="s">
        <v>634</v>
      </c>
      <c r="D68" s="187">
        <v>190018130</v>
      </c>
      <c r="E68" s="185" t="s">
        <v>728</v>
      </c>
      <c r="F68" s="188">
        <v>941000</v>
      </c>
      <c r="G68" s="188" t="s">
        <v>729</v>
      </c>
      <c r="H68" s="188">
        <v>21</v>
      </c>
    </row>
    <row r="69" spans="1:8" ht="15" customHeight="1" x14ac:dyDescent="0.25">
      <c r="A69" s="184"/>
      <c r="B69" s="65" t="s">
        <v>635</v>
      </c>
      <c r="C69" s="186"/>
      <c r="D69" s="187"/>
      <c r="E69" s="185"/>
      <c r="F69" s="188"/>
      <c r="G69" s="188"/>
      <c r="H69" s="188"/>
    </row>
    <row r="70" spans="1:8" ht="15" customHeight="1" x14ac:dyDescent="0.25">
      <c r="A70" s="184">
        <v>43473</v>
      </c>
      <c r="B70" s="65" t="s">
        <v>74</v>
      </c>
      <c r="C70" s="186" t="s">
        <v>636</v>
      </c>
      <c r="D70" s="187">
        <v>190018125</v>
      </c>
      <c r="E70" s="185" t="s">
        <v>121</v>
      </c>
      <c r="F70" s="188">
        <v>1699200</v>
      </c>
      <c r="G70" s="188" t="s">
        <v>674</v>
      </c>
      <c r="H70" s="188">
        <v>36</v>
      </c>
    </row>
    <row r="71" spans="1:8" ht="15" customHeight="1" x14ac:dyDescent="0.25">
      <c r="A71" s="184"/>
      <c r="B71" s="65" t="s">
        <v>637</v>
      </c>
      <c r="C71" s="186"/>
      <c r="D71" s="187"/>
      <c r="E71" s="185"/>
      <c r="F71" s="188"/>
      <c r="G71" s="188"/>
      <c r="H71" s="188"/>
    </row>
    <row r="72" spans="1:8" ht="15" customHeight="1" x14ac:dyDescent="0.25">
      <c r="A72" s="184">
        <v>43474</v>
      </c>
      <c r="B72" s="74" t="s">
        <v>598</v>
      </c>
      <c r="C72" s="186" t="s">
        <v>829</v>
      </c>
      <c r="D72" s="187">
        <v>190018170</v>
      </c>
      <c r="E72" s="185" t="s">
        <v>823</v>
      </c>
      <c r="F72" s="188">
        <v>1676200</v>
      </c>
      <c r="G72" s="188" t="s">
        <v>884</v>
      </c>
      <c r="H72" s="188">
        <v>29</v>
      </c>
    </row>
    <row r="73" spans="1:8" ht="15" customHeight="1" x14ac:dyDescent="0.25">
      <c r="A73" s="184"/>
      <c r="B73" s="74" t="s">
        <v>600</v>
      </c>
      <c r="C73" s="186"/>
      <c r="D73" s="187"/>
      <c r="E73" s="185"/>
      <c r="F73" s="188"/>
      <c r="G73" s="188"/>
      <c r="H73" s="188"/>
    </row>
    <row r="74" spans="1:8" ht="15" customHeight="1" x14ac:dyDescent="0.25">
      <c r="A74" s="184">
        <v>43474</v>
      </c>
      <c r="B74" s="74" t="s">
        <v>832</v>
      </c>
      <c r="C74" s="186" t="s">
        <v>834</v>
      </c>
      <c r="D74" s="187">
        <v>190018193</v>
      </c>
      <c r="E74" s="185" t="s">
        <v>887</v>
      </c>
      <c r="F74" s="188">
        <v>744000</v>
      </c>
      <c r="G74" s="188" t="s">
        <v>888</v>
      </c>
      <c r="H74" s="188">
        <v>16</v>
      </c>
    </row>
    <row r="75" spans="1:8" ht="15" customHeight="1" x14ac:dyDescent="0.25">
      <c r="A75" s="184"/>
      <c r="B75" s="74" t="s">
        <v>833</v>
      </c>
      <c r="C75" s="186"/>
      <c r="D75" s="187"/>
      <c r="E75" s="185"/>
      <c r="F75" s="188"/>
      <c r="G75" s="188"/>
      <c r="H75" s="188"/>
    </row>
    <row r="76" spans="1:8" ht="15" customHeight="1" x14ac:dyDescent="0.25">
      <c r="A76" s="184">
        <v>43474</v>
      </c>
      <c r="B76" s="74" t="s">
        <v>835</v>
      </c>
      <c r="C76" s="186" t="s">
        <v>837</v>
      </c>
      <c r="D76" s="187">
        <v>190018199</v>
      </c>
      <c r="E76" s="185" t="s">
        <v>889</v>
      </c>
      <c r="F76" s="188">
        <v>1530400</v>
      </c>
      <c r="G76" s="188" t="s">
        <v>890</v>
      </c>
      <c r="H76" s="188">
        <v>26</v>
      </c>
    </row>
    <row r="77" spans="1:8" ht="15" customHeight="1" x14ac:dyDescent="0.25">
      <c r="A77" s="184"/>
      <c r="B77" s="74" t="s">
        <v>836</v>
      </c>
      <c r="C77" s="186"/>
      <c r="D77" s="187"/>
      <c r="E77" s="185"/>
      <c r="F77" s="188"/>
      <c r="G77" s="188"/>
      <c r="H77" s="188"/>
    </row>
    <row r="78" spans="1:8" ht="15" customHeight="1" x14ac:dyDescent="0.25">
      <c r="A78" s="184">
        <v>43474</v>
      </c>
      <c r="B78" s="74" t="s">
        <v>838</v>
      </c>
      <c r="C78" s="186" t="s">
        <v>840</v>
      </c>
      <c r="D78" s="187">
        <v>190018169</v>
      </c>
      <c r="E78" s="185" t="s">
        <v>891</v>
      </c>
      <c r="F78" s="188">
        <v>2419000</v>
      </c>
      <c r="G78" s="188" t="s">
        <v>892</v>
      </c>
      <c r="H78" s="188">
        <v>49</v>
      </c>
    </row>
    <row r="79" spans="1:8" ht="15" customHeight="1" x14ac:dyDescent="0.25">
      <c r="A79" s="184"/>
      <c r="B79" s="74" t="s">
        <v>839</v>
      </c>
      <c r="C79" s="186"/>
      <c r="D79" s="187"/>
      <c r="E79" s="185"/>
      <c r="F79" s="188"/>
      <c r="G79" s="188"/>
      <c r="H79" s="188"/>
    </row>
    <row r="80" spans="1:8" ht="15" customHeight="1" x14ac:dyDescent="0.25">
      <c r="A80" s="184">
        <v>43474</v>
      </c>
      <c r="B80" s="74" t="s">
        <v>869</v>
      </c>
      <c r="C80" s="186" t="s">
        <v>871</v>
      </c>
      <c r="D80" s="187">
        <v>190018194</v>
      </c>
      <c r="E80" s="185" t="s">
        <v>910</v>
      </c>
      <c r="F80" s="188">
        <v>1413650</v>
      </c>
      <c r="G80" s="188" t="s">
        <v>911</v>
      </c>
      <c r="H80" s="188">
        <v>55</v>
      </c>
    </row>
    <row r="81" spans="1:9" ht="15" customHeight="1" x14ac:dyDescent="0.25">
      <c r="A81" s="184"/>
      <c r="B81" s="74" t="s">
        <v>870</v>
      </c>
      <c r="C81" s="186"/>
      <c r="D81" s="187"/>
      <c r="E81" s="185"/>
      <c r="F81" s="188"/>
      <c r="G81" s="188"/>
      <c r="H81" s="188"/>
    </row>
    <row r="82" spans="1:9" ht="15" customHeight="1" x14ac:dyDescent="0.25">
      <c r="A82" s="184">
        <v>43474</v>
      </c>
      <c r="B82" s="74" t="s">
        <v>872</v>
      </c>
      <c r="C82" s="186" t="s">
        <v>874</v>
      </c>
      <c r="D82" s="187">
        <v>190018196</v>
      </c>
      <c r="E82" s="185" t="s">
        <v>912</v>
      </c>
      <c r="F82" s="188">
        <v>1562600</v>
      </c>
      <c r="G82" s="188" t="s">
        <v>913</v>
      </c>
      <c r="H82" s="188">
        <v>13</v>
      </c>
    </row>
    <row r="83" spans="1:9" ht="15" customHeight="1" x14ac:dyDescent="0.25">
      <c r="A83" s="184"/>
      <c r="B83" s="74" t="s">
        <v>873</v>
      </c>
      <c r="C83" s="186"/>
      <c r="D83" s="187"/>
      <c r="E83" s="185"/>
      <c r="F83" s="188"/>
      <c r="G83" s="188"/>
      <c r="H83" s="188"/>
    </row>
    <row r="84" spans="1:9" ht="15" customHeight="1" x14ac:dyDescent="0.25">
      <c r="A84" s="184">
        <v>43474</v>
      </c>
      <c r="B84" s="80" t="s">
        <v>933</v>
      </c>
      <c r="C84" s="186" t="s">
        <v>935</v>
      </c>
      <c r="D84" s="187">
        <v>190018207</v>
      </c>
      <c r="E84" s="185" t="s">
        <v>1024</v>
      </c>
      <c r="F84" s="188">
        <v>886800</v>
      </c>
      <c r="G84" s="188" t="s">
        <v>1025</v>
      </c>
      <c r="H84" s="188">
        <v>12</v>
      </c>
    </row>
    <row r="85" spans="1:9" ht="15" customHeight="1" x14ac:dyDescent="0.25">
      <c r="A85" s="184"/>
      <c r="B85" s="80" t="s">
        <v>934</v>
      </c>
      <c r="C85" s="186"/>
      <c r="D85" s="187"/>
      <c r="E85" s="185"/>
      <c r="F85" s="188"/>
      <c r="G85" s="188"/>
      <c r="H85" s="188"/>
    </row>
    <row r="86" spans="1:9" ht="15" customHeight="1" x14ac:dyDescent="0.25">
      <c r="A86" s="184">
        <v>43474</v>
      </c>
      <c r="B86" s="80" t="s">
        <v>939</v>
      </c>
      <c r="C86" s="186" t="s">
        <v>941</v>
      </c>
      <c r="D86" s="187">
        <v>190018203</v>
      </c>
      <c r="E86" s="185" t="s">
        <v>1032</v>
      </c>
      <c r="F86" s="188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184"/>
      <c r="B87" s="80" t="s">
        <v>940</v>
      </c>
      <c r="C87" s="186"/>
      <c r="D87" s="187"/>
      <c r="E87" s="185"/>
      <c r="F87" s="188"/>
      <c r="G87" s="78" t="s">
        <v>1034</v>
      </c>
      <c r="H87" s="78">
        <f>9+25+22</f>
        <v>56</v>
      </c>
    </row>
    <row r="88" spans="1:9" ht="15" customHeight="1" x14ac:dyDescent="0.25">
      <c r="A88" s="184">
        <v>43474</v>
      </c>
      <c r="B88" s="80" t="s">
        <v>942</v>
      </c>
      <c r="C88" s="186" t="s">
        <v>636</v>
      </c>
      <c r="D88" s="187">
        <v>190018197</v>
      </c>
      <c r="E88" s="185" t="s">
        <v>121</v>
      </c>
      <c r="F88" s="188">
        <v>1699200</v>
      </c>
      <c r="G88" s="188" t="s">
        <v>674</v>
      </c>
      <c r="H88" s="188">
        <v>36</v>
      </c>
    </row>
    <row r="89" spans="1:9" ht="15" customHeight="1" x14ac:dyDescent="0.25">
      <c r="A89" s="184"/>
      <c r="B89" s="80" t="s">
        <v>75</v>
      </c>
      <c r="C89" s="186"/>
      <c r="D89" s="187"/>
      <c r="E89" s="185"/>
      <c r="F89" s="188"/>
      <c r="G89" s="188"/>
      <c r="H89" s="188"/>
    </row>
    <row r="90" spans="1:9" ht="15" customHeight="1" x14ac:dyDescent="0.25">
      <c r="A90" s="184">
        <v>43474</v>
      </c>
      <c r="B90" s="80" t="s">
        <v>943</v>
      </c>
      <c r="C90" s="186" t="s">
        <v>944</v>
      </c>
      <c r="D90" s="187">
        <v>190018181</v>
      </c>
      <c r="E90" s="185" t="s">
        <v>525</v>
      </c>
      <c r="F90" s="188">
        <v>6926400</v>
      </c>
      <c r="G90" s="188" t="s">
        <v>526</v>
      </c>
      <c r="H90" s="188">
        <v>72</v>
      </c>
    </row>
    <row r="91" spans="1:9" ht="15" customHeight="1" x14ac:dyDescent="0.25">
      <c r="A91" s="184"/>
      <c r="B91" s="80" t="s">
        <v>54</v>
      </c>
      <c r="C91" s="186"/>
      <c r="D91" s="187"/>
      <c r="E91" s="185"/>
      <c r="F91" s="188"/>
      <c r="G91" s="188"/>
      <c r="H91" s="188"/>
    </row>
    <row r="92" spans="1:9" ht="15" customHeight="1" x14ac:dyDescent="0.25">
      <c r="A92" s="184">
        <v>43474</v>
      </c>
      <c r="B92" s="80" t="s">
        <v>945</v>
      </c>
      <c r="C92" s="186" t="s">
        <v>946</v>
      </c>
      <c r="D92" s="187">
        <v>190018126</v>
      </c>
      <c r="E92" s="185" t="s">
        <v>760</v>
      </c>
      <c r="F92" s="188">
        <v>625800</v>
      </c>
      <c r="G92" s="188" t="s">
        <v>1035</v>
      </c>
      <c r="H92" s="188">
        <v>12</v>
      </c>
    </row>
    <row r="93" spans="1:9" ht="15" customHeight="1" x14ac:dyDescent="0.25">
      <c r="A93" s="184"/>
      <c r="B93" s="80" t="s">
        <v>560</v>
      </c>
      <c r="C93" s="186"/>
      <c r="D93" s="187"/>
      <c r="E93" s="185"/>
      <c r="F93" s="188"/>
      <c r="G93" s="188"/>
      <c r="H93" s="188"/>
    </row>
    <row r="94" spans="1:9" ht="15" customHeight="1" x14ac:dyDescent="0.25">
      <c r="A94" s="184">
        <v>43474</v>
      </c>
      <c r="B94" s="80" t="s">
        <v>137</v>
      </c>
      <c r="C94" s="186" t="s">
        <v>968</v>
      </c>
      <c r="D94" s="187">
        <v>190018225</v>
      </c>
      <c r="E94" s="185" t="s">
        <v>686</v>
      </c>
      <c r="F94" s="188">
        <v>632800</v>
      </c>
      <c r="G94" s="188" t="s">
        <v>1055</v>
      </c>
      <c r="H94" s="188">
        <v>12</v>
      </c>
      <c r="I94" s="4"/>
    </row>
    <row r="95" spans="1:9" ht="15" customHeight="1" x14ac:dyDescent="0.25">
      <c r="A95" s="184"/>
      <c r="B95" s="80" t="s">
        <v>117</v>
      </c>
      <c r="C95" s="186"/>
      <c r="D95" s="187"/>
      <c r="E95" s="185"/>
      <c r="F95" s="188"/>
      <c r="G95" s="188"/>
      <c r="H95" s="188"/>
      <c r="I95" s="4"/>
    </row>
    <row r="96" spans="1:9" ht="15" customHeight="1" x14ac:dyDescent="0.25">
      <c r="A96" s="184">
        <v>43474</v>
      </c>
      <c r="B96" s="80" t="s">
        <v>51</v>
      </c>
      <c r="C96" s="186" t="s">
        <v>969</v>
      </c>
      <c r="D96" s="187">
        <v>190018218</v>
      </c>
      <c r="E96" s="185" t="s">
        <v>668</v>
      </c>
      <c r="F96" s="188">
        <v>580450</v>
      </c>
      <c r="G96" s="188" t="s">
        <v>671</v>
      </c>
      <c r="H96" s="188">
        <v>13</v>
      </c>
    </row>
    <row r="97" spans="1:8" ht="15" customHeight="1" x14ac:dyDescent="0.25">
      <c r="A97" s="184"/>
      <c r="B97" s="80" t="s">
        <v>52</v>
      </c>
      <c r="C97" s="186"/>
      <c r="D97" s="187"/>
      <c r="E97" s="185"/>
      <c r="F97" s="188"/>
      <c r="G97" s="188"/>
      <c r="H97" s="188"/>
    </row>
    <row r="98" spans="1:8" ht="15" customHeight="1" x14ac:dyDescent="0.25">
      <c r="A98" s="184">
        <v>43474</v>
      </c>
      <c r="B98" s="80" t="s">
        <v>112</v>
      </c>
      <c r="C98" s="186" t="s">
        <v>970</v>
      </c>
      <c r="D98" s="187">
        <v>190018212</v>
      </c>
      <c r="E98" s="185" t="s">
        <v>5</v>
      </c>
      <c r="F98" s="188">
        <v>1752000</v>
      </c>
      <c r="G98" s="188" t="s">
        <v>1057</v>
      </c>
      <c r="H98" s="188">
        <v>24</v>
      </c>
    </row>
    <row r="99" spans="1:8" ht="15" customHeight="1" x14ac:dyDescent="0.25">
      <c r="A99" s="184"/>
      <c r="B99" s="80" t="s">
        <v>113</v>
      </c>
      <c r="C99" s="186"/>
      <c r="D99" s="187"/>
      <c r="E99" s="185"/>
      <c r="F99" s="188"/>
      <c r="G99" s="188"/>
      <c r="H99" s="188"/>
    </row>
    <row r="100" spans="1:8" ht="15" customHeight="1" x14ac:dyDescent="0.25">
      <c r="A100" s="184">
        <v>43474</v>
      </c>
      <c r="B100" s="80" t="s">
        <v>380</v>
      </c>
      <c r="C100" s="186" t="s">
        <v>971</v>
      </c>
      <c r="D100" s="187">
        <v>190018211</v>
      </c>
      <c r="E100" s="185" t="s">
        <v>9</v>
      </c>
      <c r="F100" s="188">
        <v>1374200</v>
      </c>
      <c r="G100" s="188" t="s">
        <v>1058</v>
      </c>
      <c r="H100" s="188">
        <v>17</v>
      </c>
    </row>
    <row r="101" spans="1:8" ht="15" customHeight="1" x14ac:dyDescent="0.25">
      <c r="A101" s="184"/>
      <c r="B101" s="80" t="s">
        <v>78</v>
      </c>
      <c r="C101" s="186"/>
      <c r="D101" s="187"/>
      <c r="E101" s="185"/>
      <c r="F101" s="188"/>
      <c r="G101" s="188"/>
      <c r="H101" s="188"/>
    </row>
    <row r="102" spans="1:8" ht="15" customHeight="1" x14ac:dyDescent="0.25">
      <c r="A102" s="184">
        <v>43474</v>
      </c>
      <c r="B102" s="80" t="s">
        <v>972</v>
      </c>
      <c r="C102" s="186" t="s">
        <v>974</v>
      </c>
      <c r="D102" s="187">
        <v>190018209</v>
      </c>
      <c r="E102" s="185" t="s">
        <v>1059</v>
      </c>
      <c r="F102" s="188">
        <v>825600</v>
      </c>
      <c r="G102" s="188" t="s">
        <v>1060</v>
      </c>
      <c r="H102" s="188">
        <v>12</v>
      </c>
    </row>
    <row r="103" spans="1:8" ht="15" customHeight="1" x14ac:dyDescent="0.25">
      <c r="A103" s="184"/>
      <c r="B103" s="80" t="s">
        <v>973</v>
      </c>
      <c r="C103" s="186"/>
      <c r="D103" s="187"/>
      <c r="E103" s="185"/>
      <c r="F103" s="188"/>
      <c r="G103" s="188"/>
      <c r="H103" s="188"/>
    </row>
    <row r="104" spans="1:8" ht="15" customHeight="1" x14ac:dyDescent="0.25">
      <c r="A104" s="184">
        <v>43474</v>
      </c>
      <c r="B104" s="80" t="s">
        <v>975</v>
      </c>
      <c r="C104" s="186" t="s">
        <v>976</v>
      </c>
      <c r="D104" s="187">
        <v>190018215</v>
      </c>
      <c r="E104" s="185" t="s">
        <v>1061</v>
      </c>
      <c r="F104" s="188">
        <v>964800</v>
      </c>
      <c r="G104" s="188" t="s">
        <v>702</v>
      </c>
      <c r="H104" s="188">
        <v>24</v>
      </c>
    </row>
    <row r="105" spans="1:8" ht="15" customHeight="1" x14ac:dyDescent="0.25">
      <c r="A105" s="184"/>
      <c r="B105" s="80" t="s">
        <v>109</v>
      </c>
      <c r="C105" s="186"/>
      <c r="D105" s="187"/>
      <c r="E105" s="185"/>
      <c r="F105" s="188"/>
      <c r="G105" s="188"/>
      <c r="H105" s="188"/>
    </row>
    <row r="106" spans="1:8" ht="15" customHeight="1" x14ac:dyDescent="0.25">
      <c r="A106" s="184">
        <v>43474</v>
      </c>
      <c r="B106" s="80" t="s">
        <v>55</v>
      </c>
      <c r="C106" s="186" t="s">
        <v>977</v>
      </c>
      <c r="D106" s="187">
        <v>180018002</v>
      </c>
      <c r="E106" s="185" t="s">
        <v>4</v>
      </c>
      <c r="F106" s="188">
        <v>2616900</v>
      </c>
      <c r="G106" s="188" t="s">
        <v>1062</v>
      </c>
      <c r="H106" s="188">
        <v>39</v>
      </c>
    </row>
    <row r="107" spans="1:8" ht="15" customHeight="1" x14ac:dyDescent="0.25">
      <c r="A107" s="184"/>
      <c r="B107" s="80" t="s">
        <v>56</v>
      </c>
      <c r="C107" s="186"/>
      <c r="D107" s="187"/>
      <c r="E107" s="185"/>
      <c r="F107" s="188"/>
      <c r="G107" s="188"/>
      <c r="H107" s="188"/>
    </row>
    <row r="108" spans="1:8" ht="15" customHeight="1" x14ac:dyDescent="0.25">
      <c r="A108" s="184">
        <v>43474</v>
      </c>
      <c r="B108" s="80" t="s">
        <v>572</v>
      </c>
      <c r="C108" s="186" t="s">
        <v>978</v>
      </c>
      <c r="D108" s="187">
        <v>190024893</v>
      </c>
      <c r="E108" s="185" t="s">
        <v>772</v>
      </c>
      <c r="F108" s="188">
        <v>300000</v>
      </c>
      <c r="G108" s="188" t="s">
        <v>824</v>
      </c>
      <c r="H108" s="188">
        <v>1</v>
      </c>
    </row>
    <row r="109" spans="1:8" ht="15" customHeight="1" x14ac:dyDescent="0.25">
      <c r="A109" s="184"/>
      <c r="B109" s="80" t="s">
        <v>574</v>
      </c>
      <c r="C109" s="186"/>
      <c r="D109" s="187"/>
      <c r="E109" s="185"/>
      <c r="F109" s="188"/>
      <c r="G109" s="188"/>
      <c r="H109" s="188"/>
    </row>
    <row r="110" spans="1:8" ht="15" customHeight="1" x14ac:dyDescent="0.25">
      <c r="A110" s="184">
        <v>43475</v>
      </c>
      <c r="B110" s="80" t="s">
        <v>136</v>
      </c>
      <c r="C110" s="186" t="s">
        <v>1011</v>
      </c>
      <c r="D110" s="187">
        <v>190018263</v>
      </c>
      <c r="E110" s="185" t="s">
        <v>3</v>
      </c>
      <c r="F110" s="188">
        <v>901200</v>
      </c>
      <c r="G110" s="188" t="s">
        <v>1089</v>
      </c>
      <c r="H110" s="188">
        <v>12</v>
      </c>
    </row>
    <row r="111" spans="1:8" ht="15" customHeight="1" x14ac:dyDescent="0.25">
      <c r="A111" s="184"/>
      <c r="B111" s="80" t="s">
        <v>69</v>
      </c>
      <c r="C111" s="186"/>
      <c r="D111" s="187"/>
      <c r="E111" s="185"/>
      <c r="F111" s="188"/>
      <c r="G111" s="188"/>
      <c r="H111" s="188"/>
    </row>
    <row r="112" spans="1:8" ht="15" customHeight="1" x14ac:dyDescent="0.25">
      <c r="A112" s="184">
        <v>43475</v>
      </c>
      <c r="B112" s="80" t="s">
        <v>57</v>
      </c>
      <c r="C112" s="186" t="s">
        <v>1012</v>
      </c>
      <c r="D112" s="187">
        <v>190018241</v>
      </c>
      <c r="E112" s="185" t="s">
        <v>675</v>
      </c>
      <c r="F112" s="188">
        <v>2859750</v>
      </c>
      <c r="G112" s="188" t="s">
        <v>676</v>
      </c>
      <c r="H112" s="188">
        <v>41</v>
      </c>
    </row>
    <row r="113" spans="1:8" ht="15" customHeight="1" x14ac:dyDescent="0.25">
      <c r="A113" s="184"/>
      <c r="B113" s="80" t="s">
        <v>58</v>
      </c>
      <c r="C113" s="186"/>
      <c r="D113" s="187"/>
      <c r="E113" s="185"/>
      <c r="F113" s="188"/>
      <c r="G113" s="188"/>
      <c r="H113" s="188"/>
    </row>
    <row r="114" spans="1:8" ht="15" customHeight="1" x14ac:dyDescent="0.25">
      <c r="A114" s="184">
        <v>43475</v>
      </c>
      <c r="B114" s="80" t="s">
        <v>545</v>
      </c>
      <c r="C114" s="186" t="s">
        <v>1018</v>
      </c>
      <c r="D114" s="187">
        <v>190018266</v>
      </c>
      <c r="E114" s="185" t="s">
        <v>1093</v>
      </c>
      <c r="F114" s="188">
        <v>1437600</v>
      </c>
      <c r="G114" s="188" t="s">
        <v>1094</v>
      </c>
      <c r="H114" s="188">
        <v>12</v>
      </c>
    </row>
    <row r="115" spans="1:8" ht="15" customHeight="1" x14ac:dyDescent="0.25">
      <c r="A115" s="184"/>
      <c r="B115" s="80" t="s">
        <v>547</v>
      </c>
      <c r="C115" s="186"/>
      <c r="D115" s="187"/>
      <c r="E115" s="185"/>
      <c r="F115" s="188"/>
      <c r="G115" s="188"/>
      <c r="H115" s="188"/>
    </row>
    <row r="116" spans="1:8" ht="15" customHeight="1" x14ac:dyDescent="0.25">
      <c r="A116" s="184">
        <v>43475</v>
      </c>
      <c r="B116" s="80" t="s">
        <v>492</v>
      </c>
      <c r="C116" s="186" t="s">
        <v>1019</v>
      </c>
      <c r="D116" s="187">
        <v>190018251</v>
      </c>
      <c r="E116" s="185" t="s">
        <v>723</v>
      </c>
      <c r="F116" s="188">
        <v>1774800</v>
      </c>
      <c r="G116" s="188" t="s">
        <v>725</v>
      </c>
      <c r="H116" s="188">
        <v>34</v>
      </c>
    </row>
    <row r="117" spans="1:8" ht="15" customHeight="1" x14ac:dyDescent="0.25">
      <c r="A117" s="184"/>
      <c r="B117" s="80" t="s">
        <v>493</v>
      </c>
      <c r="C117" s="186"/>
      <c r="D117" s="187"/>
      <c r="E117" s="185"/>
      <c r="F117" s="188"/>
      <c r="G117" s="188"/>
      <c r="H117" s="188"/>
    </row>
    <row r="118" spans="1:8" ht="15" customHeight="1" x14ac:dyDescent="0.25">
      <c r="A118" s="184">
        <v>43475</v>
      </c>
      <c r="B118" s="80" t="s">
        <v>1020</v>
      </c>
      <c r="C118" s="186" t="s">
        <v>1021</v>
      </c>
      <c r="D118" s="187">
        <v>190018255</v>
      </c>
      <c r="E118" s="185" t="s">
        <v>668</v>
      </c>
      <c r="F118" s="188">
        <v>1135400</v>
      </c>
      <c r="G118" s="188" t="s">
        <v>1056</v>
      </c>
      <c r="H118" s="188">
        <v>14</v>
      </c>
    </row>
    <row r="119" spans="1:8" ht="15" customHeight="1" x14ac:dyDescent="0.25">
      <c r="A119" s="184"/>
      <c r="B119" s="80" t="s">
        <v>52</v>
      </c>
      <c r="C119" s="186"/>
      <c r="D119" s="187"/>
      <c r="E119" s="185"/>
      <c r="F119" s="188"/>
      <c r="G119" s="188"/>
      <c r="H119" s="188"/>
    </row>
    <row r="120" spans="1:8" ht="15" customHeight="1" x14ac:dyDescent="0.25">
      <c r="A120" s="184">
        <v>43476</v>
      </c>
      <c r="B120" s="85" t="s">
        <v>136</v>
      </c>
      <c r="C120" s="186" t="s">
        <v>1141</v>
      </c>
      <c r="D120" s="187">
        <v>190018290</v>
      </c>
      <c r="E120" s="185" t="s">
        <v>3</v>
      </c>
      <c r="F120" s="188">
        <v>1650000</v>
      </c>
      <c r="G120" s="188" t="s">
        <v>1227</v>
      </c>
      <c r="H120" s="188">
        <v>22</v>
      </c>
    </row>
    <row r="121" spans="1:8" ht="15" customHeight="1" x14ac:dyDescent="0.25">
      <c r="A121" s="184"/>
      <c r="B121" s="85" t="s">
        <v>69</v>
      </c>
      <c r="C121" s="186"/>
      <c r="D121" s="187"/>
      <c r="E121" s="185"/>
      <c r="F121" s="188"/>
      <c r="G121" s="188"/>
      <c r="H121" s="188"/>
    </row>
    <row r="122" spans="1:8" ht="15" customHeight="1" x14ac:dyDescent="0.25">
      <c r="A122" s="184">
        <v>43476</v>
      </c>
      <c r="B122" s="85" t="s">
        <v>598</v>
      </c>
      <c r="C122" s="186" t="s">
        <v>1143</v>
      </c>
      <c r="D122" s="187">
        <v>190018287</v>
      </c>
      <c r="E122" s="185" t="s">
        <v>823</v>
      </c>
      <c r="F122" s="188">
        <v>1434000</v>
      </c>
      <c r="G122" s="188" t="s">
        <v>884</v>
      </c>
      <c r="H122" s="188">
        <v>30</v>
      </c>
    </row>
    <row r="123" spans="1:8" ht="15" customHeight="1" x14ac:dyDescent="0.25">
      <c r="A123" s="184"/>
      <c r="B123" s="85" t="s">
        <v>1142</v>
      </c>
      <c r="C123" s="186"/>
      <c r="D123" s="187"/>
      <c r="E123" s="185"/>
      <c r="F123" s="188"/>
      <c r="G123" s="188"/>
      <c r="H123" s="188"/>
    </row>
    <row r="124" spans="1:8" ht="15" customHeight="1" x14ac:dyDescent="0.25">
      <c r="A124" s="184">
        <v>43476</v>
      </c>
      <c r="B124" s="85" t="s">
        <v>51</v>
      </c>
      <c r="C124" s="186" t="s">
        <v>1144</v>
      </c>
      <c r="D124" s="187">
        <v>190018289</v>
      </c>
      <c r="E124" s="185" t="s">
        <v>668</v>
      </c>
      <c r="F124" s="188">
        <v>3156950</v>
      </c>
      <c r="G124" s="188" t="s">
        <v>1056</v>
      </c>
      <c r="H124" s="188">
        <v>39</v>
      </c>
    </row>
    <row r="125" spans="1:8" ht="15" customHeight="1" x14ac:dyDescent="0.25">
      <c r="A125" s="184"/>
      <c r="B125" s="85" t="s">
        <v>52</v>
      </c>
      <c r="C125" s="186"/>
      <c r="D125" s="187"/>
      <c r="E125" s="185"/>
      <c r="F125" s="188"/>
      <c r="G125" s="188"/>
      <c r="H125" s="188"/>
    </row>
    <row r="126" spans="1:8" ht="15" customHeight="1" x14ac:dyDescent="0.25">
      <c r="A126" s="184">
        <v>43476</v>
      </c>
      <c r="B126" s="85" t="s">
        <v>1145</v>
      </c>
      <c r="C126" s="186" t="s">
        <v>1147</v>
      </c>
      <c r="D126" s="187">
        <v>190018274</v>
      </c>
      <c r="E126" s="185" t="s">
        <v>1228</v>
      </c>
      <c r="F126" s="188">
        <v>508000</v>
      </c>
      <c r="G126" s="188" t="s">
        <v>1229</v>
      </c>
      <c r="H126" s="188">
        <v>8</v>
      </c>
    </row>
    <row r="127" spans="1:8" ht="15" customHeight="1" x14ac:dyDescent="0.25">
      <c r="A127" s="184"/>
      <c r="B127" s="85" t="s">
        <v>1146</v>
      </c>
      <c r="C127" s="186"/>
      <c r="D127" s="187"/>
      <c r="E127" s="185"/>
      <c r="F127" s="188"/>
      <c r="G127" s="188"/>
      <c r="H127" s="188"/>
    </row>
    <row r="128" spans="1:8" ht="15" customHeight="1" x14ac:dyDescent="0.25">
      <c r="A128" s="184">
        <v>43477</v>
      </c>
      <c r="B128" s="85" t="s">
        <v>112</v>
      </c>
      <c r="C128" s="186" t="s">
        <v>949</v>
      </c>
      <c r="D128" s="187">
        <v>190018334</v>
      </c>
      <c r="E128" s="185" t="s">
        <v>5</v>
      </c>
      <c r="F128" s="188">
        <v>2380000</v>
      </c>
      <c r="G128" s="188" t="s">
        <v>1209</v>
      </c>
      <c r="H128" s="188">
        <v>40</v>
      </c>
    </row>
    <row r="129" spans="1:8" ht="15" customHeight="1" x14ac:dyDescent="0.25">
      <c r="A129" s="184"/>
      <c r="B129" s="85" t="s">
        <v>113</v>
      </c>
      <c r="C129" s="186"/>
      <c r="D129" s="187"/>
      <c r="E129" s="185"/>
      <c r="F129" s="188"/>
      <c r="G129" s="188"/>
      <c r="H129" s="188"/>
    </row>
    <row r="130" spans="1:8" ht="15" customHeight="1" x14ac:dyDescent="0.25">
      <c r="A130" s="184">
        <v>43477</v>
      </c>
      <c r="B130" s="85" t="s">
        <v>611</v>
      </c>
      <c r="C130" s="186" t="s">
        <v>1170</v>
      </c>
      <c r="D130" s="187">
        <v>190018330</v>
      </c>
      <c r="E130" s="185" t="s">
        <v>20</v>
      </c>
      <c r="F130" s="188">
        <v>813600</v>
      </c>
      <c r="G130" s="188" t="s">
        <v>1247</v>
      </c>
      <c r="H130" s="188">
        <v>36</v>
      </c>
    </row>
    <row r="131" spans="1:8" ht="15" customHeight="1" x14ac:dyDescent="0.25">
      <c r="A131" s="184"/>
      <c r="B131" s="85" t="s">
        <v>77</v>
      </c>
      <c r="C131" s="186"/>
      <c r="D131" s="187"/>
      <c r="E131" s="185"/>
      <c r="F131" s="188"/>
      <c r="G131" s="188"/>
      <c r="H131" s="188"/>
    </row>
    <row r="132" spans="1:8" ht="15" customHeight="1" x14ac:dyDescent="0.25">
      <c r="A132" s="184">
        <v>43477</v>
      </c>
      <c r="B132" s="85" t="s">
        <v>1171</v>
      </c>
      <c r="C132" s="186" t="s">
        <v>1173</v>
      </c>
      <c r="D132" s="187">
        <v>190018335</v>
      </c>
      <c r="E132" s="185" t="s">
        <v>887</v>
      </c>
      <c r="F132" s="188">
        <v>445800</v>
      </c>
      <c r="G132" s="188" t="s">
        <v>1248</v>
      </c>
      <c r="H132" s="188">
        <v>12</v>
      </c>
    </row>
    <row r="133" spans="1:8" ht="15" customHeight="1" x14ac:dyDescent="0.25">
      <c r="A133" s="184"/>
      <c r="B133" s="85" t="s">
        <v>1172</v>
      </c>
      <c r="C133" s="186"/>
      <c r="D133" s="187"/>
      <c r="E133" s="185"/>
      <c r="F133" s="188"/>
      <c r="G133" s="188"/>
      <c r="H133" s="188"/>
    </row>
    <row r="134" spans="1:8" ht="15" customHeight="1" x14ac:dyDescent="0.25">
      <c r="A134" s="184">
        <v>43477</v>
      </c>
      <c r="B134" s="85" t="s">
        <v>53</v>
      </c>
      <c r="C134" s="186" t="s">
        <v>1174</v>
      </c>
      <c r="D134" s="187">
        <v>190018315</v>
      </c>
      <c r="E134" s="185" t="s">
        <v>525</v>
      </c>
      <c r="F134" s="188">
        <v>2599900</v>
      </c>
      <c r="G134" s="188" t="s">
        <v>526</v>
      </c>
      <c r="H134" s="188">
        <v>27</v>
      </c>
    </row>
    <row r="135" spans="1:8" ht="15" customHeight="1" x14ac:dyDescent="0.25">
      <c r="A135" s="184"/>
      <c r="B135" s="85" t="s">
        <v>54</v>
      </c>
      <c r="C135" s="186"/>
      <c r="D135" s="187"/>
      <c r="E135" s="185"/>
      <c r="F135" s="188"/>
      <c r="G135" s="188"/>
      <c r="H135" s="188"/>
    </row>
    <row r="136" spans="1:8" ht="15" customHeight="1" x14ac:dyDescent="0.25">
      <c r="A136" s="184">
        <v>43477</v>
      </c>
      <c r="B136" s="85" t="s">
        <v>572</v>
      </c>
      <c r="C136" s="186" t="s">
        <v>1175</v>
      </c>
      <c r="D136" s="187">
        <v>190018333</v>
      </c>
      <c r="E136" s="185" t="s">
        <v>772</v>
      </c>
      <c r="F136" s="188">
        <v>924300</v>
      </c>
      <c r="G136" s="188" t="s">
        <v>1250</v>
      </c>
      <c r="H136" s="188">
        <v>13</v>
      </c>
    </row>
    <row r="137" spans="1:8" ht="15" customHeight="1" x14ac:dyDescent="0.25">
      <c r="A137" s="184"/>
      <c r="B137" s="85" t="s">
        <v>574</v>
      </c>
      <c r="C137" s="186"/>
      <c r="D137" s="187"/>
      <c r="E137" s="185"/>
      <c r="F137" s="188"/>
      <c r="G137" s="188"/>
      <c r="H137" s="188"/>
    </row>
    <row r="138" spans="1:8" ht="15" customHeight="1" x14ac:dyDescent="0.25">
      <c r="A138" s="184">
        <v>43477</v>
      </c>
      <c r="B138" s="85" t="s">
        <v>1176</v>
      </c>
      <c r="C138" s="186" t="s">
        <v>1178</v>
      </c>
      <c r="D138" s="187">
        <v>190018331</v>
      </c>
      <c r="E138" s="185" t="s">
        <v>889</v>
      </c>
      <c r="F138" s="188">
        <v>2569600</v>
      </c>
      <c r="G138" s="188" t="s">
        <v>890</v>
      </c>
      <c r="H138" s="188">
        <v>44</v>
      </c>
    </row>
    <row r="139" spans="1:8" ht="15" customHeight="1" x14ac:dyDescent="0.25">
      <c r="A139" s="184"/>
      <c r="B139" s="85" t="s">
        <v>1177</v>
      </c>
      <c r="C139" s="186"/>
      <c r="D139" s="187"/>
      <c r="E139" s="185"/>
      <c r="F139" s="188"/>
      <c r="G139" s="188"/>
      <c r="H139" s="188"/>
    </row>
    <row r="140" spans="1:8" ht="15" customHeight="1" x14ac:dyDescent="0.25">
      <c r="A140" s="184">
        <v>43477</v>
      </c>
      <c r="B140" s="85" t="s">
        <v>598</v>
      </c>
      <c r="C140" s="186" t="s">
        <v>1179</v>
      </c>
      <c r="D140" s="187">
        <v>190018320</v>
      </c>
      <c r="E140" s="185" t="s">
        <v>823</v>
      </c>
      <c r="F140" s="188">
        <v>478000</v>
      </c>
      <c r="G140" s="188" t="s">
        <v>884</v>
      </c>
      <c r="H140" s="188">
        <v>10</v>
      </c>
    </row>
    <row r="141" spans="1:8" ht="15" customHeight="1" x14ac:dyDescent="0.25">
      <c r="A141" s="184"/>
      <c r="B141" s="85" t="s">
        <v>1142</v>
      </c>
      <c r="C141" s="186"/>
      <c r="D141" s="187"/>
      <c r="E141" s="185"/>
      <c r="F141" s="188"/>
      <c r="G141" s="188"/>
      <c r="H141" s="188"/>
    </row>
    <row r="142" spans="1:8" ht="15" customHeight="1" x14ac:dyDescent="0.25">
      <c r="A142" s="184">
        <v>43477</v>
      </c>
      <c r="B142" s="85" t="s">
        <v>558</v>
      </c>
      <c r="C142" s="186" t="s">
        <v>1180</v>
      </c>
      <c r="D142" s="187">
        <v>190018317</v>
      </c>
      <c r="E142" s="185" t="s">
        <v>760</v>
      </c>
      <c r="F142" s="188">
        <v>717600</v>
      </c>
      <c r="G142" s="188" t="s">
        <v>1251</v>
      </c>
      <c r="H142" s="188">
        <v>12</v>
      </c>
    </row>
    <row r="143" spans="1:8" ht="15" customHeight="1" x14ac:dyDescent="0.25">
      <c r="A143" s="184"/>
      <c r="B143" s="85" t="s">
        <v>560</v>
      </c>
      <c r="C143" s="186"/>
      <c r="D143" s="187"/>
      <c r="E143" s="185"/>
      <c r="F143" s="188"/>
      <c r="G143" s="188"/>
      <c r="H143" s="188"/>
    </row>
    <row r="144" spans="1:8" ht="15" customHeight="1" x14ac:dyDescent="0.25">
      <c r="A144" s="184">
        <v>43477</v>
      </c>
      <c r="B144" s="85" t="s">
        <v>592</v>
      </c>
      <c r="C144" s="186" t="s">
        <v>1182</v>
      </c>
      <c r="D144" s="187">
        <v>190018314</v>
      </c>
      <c r="E144" s="185" t="s">
        <v>792</v>
      </c>
      <c r="F144" s="188">
        <v>2059000</v>
      </c>
      <c r="G144" s="188" t="s">
        <v>793</v>
      </c>
      <c r="H144" s="188">
        <v>30</v>
      </c>
    </row>
    <row r="145" spans="1:8" ht="15" customHeight="1" x14ac:dyDescent="0.25">
      <c r="A145" s="184"/>
      <c r="B145" s="85" t="s">
        <v>1181</v>
      </c>
      <c r="C145" s="186"/>
      <c r="D145" s="187"/>
      <c r="E145" s="185"/>
      <c r="F145" s="188"/>
      <c r="G145" s="188"/>
      <c r="H145" s="188"/>
    </row>
    <row r="146" spans="1:8" ht="15" customHeight="1" x14ac:dyDescent="0.25">
      <c r="A146" s="184">
        <v>43477</v>
      </c>
      <c r="B146" s="85" t="s">
        <v>1183</v>
      </c>
      <c r="C146" s="186" t="s">
        <v>1185</v>
      </c>
      <c r="D146" s="187">
        <v>190018329</v>
      </c>
      <c r="E146" s="185" t="s">
        <v>1252</v>
      </c>
      <c r="F146" s="188">
        <v>1071000</v>
      </c>
      <c r="G146" s="188" t="s">
        <v>1253</v>
      </c>
      <c r="H146" s="188">
        <v>15</v>
      </c>
    </row>
    <row r="147" spans="1:8" ht="15" customHeight="1" x14ac:dyDescent="0.25">
      <c r="A147" s="184"/>
      <c r="B147" s="85" t="s">
        <v>1184</v>
      </c>
      <c r="C147" s="186"/>
      <c r="D147" s="187"/>
      <c r="E147" s="185"/>
      <c r="F147" s="188"/>
      <c r="G147" s="188"/>
      <c r="H147" s="188"/>
    </row>
    <row r="148" spans="1:8" ht="15" customHeight="1" x14ac:dyDescent="0.25">
      <c r="A148" s="184">
        <v>43477</v>
      </c>
      <c r="B148" s="85" t="s">
        <v>1186</v>
      </c>
      <c r="C148" s="186" t="s">
        <v>1188</v>
      </c>
      <c r="D148" s="187">
        <v>190018328</v>
      </c>
      <c r="E148" s="185" t="s">
        <v>1254</v>
      </c>
      <c r="F148" s="188">
        <v>889200</v>
      </c>
      <c r="G148" s="188" t="s">
        <v>1255</v>
      </c>
      <c r="H148" s="188">
        <v>36</v>
      </c>
    </row>
    <row r="149" spans="1:8" ht="15" customHeight="1" x14ac:dyDescent="0.25">
      <c r="A149" s="184"/>
      <c r="B149" s="85" t="s">
        <v>1187</v>
      </c>
      <c r="C149" s="186"/>
      <c r="D149" s="187"/>
      <c r="E149" s="185"/>
      <c r="F149" s="188"/>
      <c r="G149" s="188"/>
      <c r="H149" s="188"/>
    </row>
    <row r="150" spans="1:8" ht="15" customHeight="1" x14ac:dyDescent="0.25">
      <c r="A150" s="184">
        <v>43477</v>
      </c>
      <c r="B150" s="85" t="s">
        <v>624</v>
      </c>
      <c r="C150" s="186" t="s">
        <v>1190</v>
      </c>
      <c r="D150" s="187">
        <v>190018338</v>
      </c>
      <c r="E150" s="185" t="s">
        <v>799</v>
      </c>
      <c r="F150" s="188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184"/>
      <c r="B151" s="85" t="s">
        <v>1189</v>
      </c>
      <c r="C151" s="186"/>
      <c r="D151" s="187"/>
      <c r="E151" s="185"/>
      <c r="F151" s="188"/>
      <c r="G151" s="83" t="s">
        <v>801</v>
      </c>
      <c r="H151" s="83">
        <f>10+10+5</f>
        <v>25</v>
      </c>
    </row>
    <row r="152" spans="1:8" ht="15" customHeight="1" x14ac:dyDescent="0.25">
      <c r="A152" s="184">
        <v>43477</v>
      </c>
      <c r="B152" s="85" t="s">
        <v>1191</v>
      </c>
      <c r="C152" s="186" t="s">
        <v>1192</v>
      </c>
      <c r="D152" s="187">
        <v>190018336</v>
      </c>
      <c r="E152" s="185" t="s">
        <v>525</v>
      </c>
      <c r="F152" s="188">
        <v>1038600</v>
      </c>
      <c r="G152" s="188" t="s">
        <v>1249</v>
      </c>
      <c r="H152" s="188">
        <v>36</v>
      </c>
    </row>
    <row r="153" spans="1:8" ht="15" customHeight="1" x14ac:dyDescent="0.25">
      <c r="A153" s="184"/>
      <c r="B153" s="85" t="s">
        <v>54</v>
      </c>
      <c r="C153" s="186"/>
      <c r="D153" s="187"/>
      <c r="E153" s="185"/>
      <c r="F153" s="188"/>
      <c r="G153" s="188"/>
      <c r="H153" s="188"/>
    </row>
    <row r="154" spans="1:8" ht="15" customHeight="1" x14ac:dyDescent="0.25">
      <c r="A154" s="184">
        <v>43477</v>
      </c>
      <c r="B154" s="85" t="s">
        <v>1193</v>
      </c>
      <c r="C154" s="186" t="s">
        <v>1194</v>
      </c>
      <c r="D154" s="187">
        <v>190018313</v>
      </c>
      <c r="E154" s="185" t="s">
        <v>3</v>
      </c>
      <c r="F154" s="188">
        <v>1975450</v>
      </c>
      <c r="G154" s="83" t="s">
        <v>522</v>
      </c>
      <c r="H154" s="83">
        <v>20</v>
      </c>
    </row>
    <row r="155" spans="1:8" ht="15" customHeight="1" x14ac:dyDescent="0.25">
      <c r="A155" s="184"/>
      <c r="B155" s="85" t="s">
        <v>69</v>
      </c>
      <c r="C155" s="186"/>
      <c r="D155" s="187"/>
      <c r="E155" s="185"/>
      <c r="F155" s="188"/>
      <c r="G155" s="83" t="s">
        <v>1227</v>
      </c>
      <c r="H155" s="83">
        <f>2+4+4</f>
        <v>10</v>
      </c>
    </row>
    <row r="156" spans="1:8" ht="15" customHeight="1" x14ac:dyDescent="0.25">
      <c r="A156" s="184">
        <v>43479</v>
      </c>
      <c r="B156" s="90" t="s">
        <v>1278</v>
      </c>
      <c r="C156" s="186" t="s">
        <v>1280</v>
      </c>
      <c r="D156" s="187">
        <v>190018352</v>
      </c>
      <c r="E156" s="190" t="s">
        <v>1348</v>
      </c>
      <c r="F156" s="188">
        <v>2558400</v>
      </c>
      <c r="G156" s="188" t="s">
        <v>1349</v>
      </c>
      <c r="H156" s="188">
        <v>48</v>
      </c>
    </row>
    <row r="157" spans="1:8" ht="15" customHeight="1" x14ac:dyDescent="0.25">
      <c r="A157" s="184"/>
      <c r="B157" s="90" t="s">
        <v>1279</v>
      </c>
      <c r="C157" s="186"/>
      <c r="D157" s="187"/>
      <c r="E157" s="190"/>
      <c r="F157" s="188"/>
      <c r="G157" s="188"/>
      <c r="H157" s="188"/>
    </row>
    <row r="158" spans="1:8" ht="15" customHeight="1" x14ac:dyDescent="0.25">
      <c r="A158" s="184">
        <v>43479</v>
      </c>
      <c r="B158" s="90" t="s">
        <v>51</v>
      </c>
      <c r="C158" s="186" t="s">
        <v>1281</v>
      </c>
      <c r="D158" s="187">
        <v>190018351</v>
      </c>
      <c r="E158" s="190" t="s">
        <v>668</v>
      </c>
      <c r="F158" s="188">
        <v>867550</v>
      </c>
      <c r="G158" s="188" t="s">
        <v>669</v>
      </c>
      <c r="H158" s="188">
        <v>13</v>
      </c>
    </row>
    <row r="159" spans="1:8" ht="15" customHeight="1" x14ac:dyDescent="0.25">
      <c r="A159" s="184"/>
      <c r="B159" s="90" t="s">
        <v>52</v>
      </c>
      <c r="C159" s="186"/>
      <c r="D159" s="187"/>
      <c r="E159" s="190"/>
      <c r="F159" s="188"/>
      <c r="G159" s="188"/>
      <c r="H159" s="188"/>
    </row>
    <row r="160" spans="1:8" ht="15" customHeight="1" x14ac:dyDescent="0.25">
      <c r="A160" s="184">
        <v>43479</v>
      </c>
      <c r="B160" s="90" t="s">
        <v>1283</v>
      </c>
      <c r="C160" s="186" t="s">
        <v>1285</v>
      </c>
      <c r="D160" s="187">
        <v>190018348</v>
      </c>
      <c r="E160" s="190" t="s">
        <v>1350</v>
      </c>
      <c r="F160" s="188">
        <v>1414200</v>
      </c>
      <c r="G160" s="188" t="s">
        <v>1351</v>
      </c>
      <c r="H160" s="188">
        <v>17</v>
      </c>
    </row>
    <row r="161" spans="1:8" ht="15" customHeight="1" x14ac:dyDescent="0.25">
      <c r="A161" s="184"/>
      <c r="B161" s="90" t="s">
        <v>1284</v>
      </c>
      <c r="C161" s="186"/>
      <c r="D161" s="187"/>
      <c r="E161" s="190"/>
      <c r="F161" s="188"/>
      <c r="G161" s="188"/>
      <c r="H161" s="188"/>
    </row>
    <row r="162" spans="1:8" ht="15" customHeight="1" x14ac:dyDescent="0.25">
      <c r="A162" s="184">
        <v>43479</v>
      </c>
      <c r="B162" s="90" t="s">
        <v>38</v>
      </c>
      <c r="C162" s="186" t="s">
        <v>1286</v>
      </c>
      <c r="D162" s="187">
        <v>190018349</v>
      </c>
      <c r="E162" s="190" t="s">
        <v>694</v>
      </c>
      <c r="F162" s="188">
        <v>1158000</v>
      </c>
      <c r="G162" s="188" t="s">
        <v>1352</v>
      </c>
      <c r="H162" s="188">
        <v>20</v>
      </c>
    </row>
    <row r="163" spans="1:8" ht="15" customHeight="1" x14ac:dyDescent="0.25">
      <c r="A163" s="184"/>
      <c r="B163" s="90" t="s">
        <v>39</v>
      </c>
      <c r="C163" s="186"/>
      <c r="D163" s="187"/>
      <c r="E163" s="190"/>
      <c r="F163" s="188"/>
      <c r="G163" s="188"/>
      <c r="H163" s="188"/>
    </row>
    <row r="164" spans="1:8" ht="15" customHeight="1" x14ac:dyDescent="0.25">
      <c r="A164" s="184">
        <v>43479</v>
      </c>
      <c r="B164" s="90" t="s">
        <v>53</v>
      </c>
      <c r="C164" s="186" t="s">
        <v>1287</v>
      </c>
      <c r="D164" s="187">
        <v>190018354</v>
      </c>
      <c r="E164" s="190" t="s">
        <v>525</v>
      </c>
      <c r="F164" s="188">
        <v>5961250</v>
      </c>
      <c r="G164" s="188" t="s">
        <v>526</v>
      </c>
      <c r="H164" s="188">
        <v>62</v>
      </c>
    </row>
    <row r="165" spans="1:8" ht="15" customHeight="1" x14ac:dyDescent="0.25">
      <c r="A165" s="184"/>
      <c r="B165" s="90" t="s">
        <v>54</v>
      </c>
      <c r="C165" s="186"/>
      <c r="D165" s="187"/>
      <c r="E165" s="190"/>
      <c r="F165" s="188"/>
      <c r="G165" s="188"/>
      <c r="H165" s="188"/>
    </row>
    <row r="166" spans="1:8" ht="15" customHeight="1" x14ac:dyDescent="0.25">
      <c r="A166" s="184">
        <v>43479</v>
      </c>
      <c r="B166" s="90" t="s">
        <v>598</v>
      </c>
      <c r="C166" s="186" t="s">
        <v>1288</v>
      </c>
      <c r="D166" s="187">
        <v>190018353</v>
      </c>
      <c r="E166" s="190" t="s">
        <v>823</v>
      </c>
      <c r="F166" s="188">
        <v>717000</v>
      </c>
      <c r="G166" s="188" t="s">
        <v>884</v>
      </c>
      <c r="H166" s="188">
        <v>15</v>
      </c>
    </row>
    <row r="167" spans="1:8" ht="15" customHeight="1" x14ac:dyDescent="0.25">
      <c r="A167" s="184"/>
      <c r="B167" s="90" t="s">
        <v>1142</v>
      </c>
      <c r="C167" s="186"/>
      <c r="D167" s="187"/>
      <c r="E167" s="190"/>
      <c r="F167" s="188"/>
      <c r="G167" s="188"/>
      <c r="H167" s="188"/>
    </row>
    <row r="168" spans="1:8" ht="15" customHeight="1" x14ac:dyDescent="0.25">
      <c r="A168" s="184">
        <v>43479</v>
      </c>
      <c r="B168" s="90" t="s">
        <v>603</v>
      </c>
      <c r="C168" s="186" t="s">
        <v>1296</v>
      </c>
      <c r="D168" s="187">
        <v>190018355</v>
      </c>
      <c r="E168" s="190" t="s">
        <v>7</v>
      </c>
      <c r="F168" s="188">
        <v>4174800</v>
      </c>
      <c r="G168" s="188" t="s">
        <v>1359</v>
      </c>
      <c r="H168" s="188">
        <v>63</v>
      </c>
    </row>
    <row r="169" spans="1:8" ht="15" customHeight="1" x14ac:dyDescent="0.25">
      <c r="A169" s="184"/>
      <c r="B169" s="90" t="s">
        <v>89</v>
      </c>
      <c r="C169" s="186"/>
      <c r="D169" s="187"/>
      <c r="E169" s="190"/>
      <c r="F169" s="188"/>
      <c r="G169" s="188"/>
      <c r="H169" s="188"/>
    </row>
    <row r="170" spans="1:8" ht="15" customHeight="1" x14ac:dyDescent="0.25">
      <c r="A170" s="184">
        <v>43479</v>
      </c>
      <c r="B170" s="90" t="s">
        <v>1302</v>
      </c>
      <c r="C170" s="186" t="s">
        <v>1304</v>
      </c>
      <c r="D170" s="187">
        <v>190018369</v>
      </c>
      <c r="E170" s="190" t="s">
        <v>910</v>
      </c>
      <c r="F170" s="188">
        <v>1234800</v>
      </c>
      <c r="G170" s="188" t="s">
        <v>1363</v>
      </c>
      <c r="H170" s="188">
        <v>36</v>
      </c>
    </row>
    <row r="171" spans="1:8" ht="15" customHeight="1" x14ac:dyDescent="0.25">
      <c r="A171" s="184"/>
      <c r="B171" s="90" t="s">
        <v>1303</v>
      </c>
      <c r="C171" s="186"/>
      <c r="D171" s="187"/>
      <c r="E171" s="190"/>
      <c r="F171" s="188"/>
      <c r="G171" s="188"/>
      <c r="H171" s="188"/>
    </row>
    <row r="172" spans="1:8" ht="15" customHeight="1" x14ac:dyDescent="0.25">
      <c r="A172" s="184">
        <v>43480</v>
      </c>
      <c r="B172" s="90" t="s">
        <v>146</v>
      </c>
      <c r="C172" s="186" t="s">
        <v>1315</v>
      </c>
      <c r="D172" s="187" t="s">
        <v>1390</v>
      </c>
      <c r="E172" s="190" t="s">
        <v>150</v>
      </c>
      <c r="F172" s="188">
        <v>4835000</v>
      </c>
      <c r="G172" s="86" t="s">
        <v>1391</v>
      </c>
      <c r="H172" s="86">
        <v>500</v>
      </c>
    </row>
    <row r="173" spans="1:8" ht="15" customHeight="1" x14ac:dyDescent="0.25">
      <c r="A173" s="184"/>
      <c r="B173" s="185" t="s">
        <v>67</v>
      </c>
      <c r="C173" s="186"/>
      <c r="D173" s="187"/>
      <c r="E173" s="190"/>
      <c r="F173" s="188"/>
      <c r="G173" s="86" t="s">
        <v>1116</v>
      </c>
      <c r="H173" s="86">
        <v>500</v>
      </c>
    </row>
    <row r="174" spans="1:8" ht="15" customHeight="1" x14ac:dyDescent="0.25">
      <c r="A174" s="184"/>
      <c r="B174" s="185"/>
      <c r="C174" s="186"/>
      <c r="D174" s="187"/>
      <c r="E174" s="190"/>
      <c r="F174" s="188"/>
      <c r="G174" s="86" t="s">
        <v>1392</v>
      </c>
      <c r="H174" s="86">
        <v>600</v>
      </c>
    </row>
    <row r="175" spans="1:8" ht="15" customHeight="1" x14ac:dyDescent="0.25">
      <c r="A175" s="184">
        <v>43480</v>
      </c>
      <c r="B175" s="90" t="s">
        <v>53</v>
      </c>
      <c r="C175" s="186" t="s">
        <v>1332</v>
      </c>
      <c r="D175" s="187">
        <v>190018392</v>
      </c>
      <c r="E175" s="190" t="s">
        <v>525</v>
      </c>
      <c r="F175" s="188">
        <v>1539200</v>
      </c>
      <c r="G175" s="188" t="s">
        <v>526</v>
      </c>
      <c r="H175" s="188">
        <v>16</v>
      </c>
    </row>
    <row r="176" spans="1:8" ht="15" customHeight="1" x14ac:dyDescent="0.25">
      <c r="A176" s="184"/>
      <c r="B176" s="90" t="s">
        <v>54</v>
      </c>
      <c r="C176" s="186"/>
      <c r="D176" s="187"/>
      <c r="E176" s="190"/>
      <c r="F176" s="188"/>
      <c r="G176" s="188"/>
      <c r="H176" s="188"/>
    </row>
    <row r="177" spans="1:8" ht="15" customHeight="1" x14ac:dyDescent="0.25">
      <c r="A177" s="184">
        <v>43480</v>
      </c>
      <c r="B177" s="90" t="s">
        <v>975</v>
      </c>
      <c r="C177" s="186" t="s">
        <v>1333</v>
      </c>
      <c r="D177" s="187">
        <v>190018394</v>
      </c>
      <c r="E177" s="190" t="s">
        <v>1061</v>
      </c>
      <c r="F177" s="188">
        <v>1286400</v>
      </c>
      <c r="G177" s="188" t="s">
        <v>1383</v>
      </c>
      <c r="H177" s="188">
        <v>32</v>
      </c>
    </row>
    <row r="178" spans="1:8" ht="15" customHeight="1" x14ac:dyDescent="0.25">
      <c r="A178" s="184"/>
      <c r="B178" s="90" t="s">
        <v>109</v>
      </c>
      <c r="C178" s="186"/>
      <c r="D178" s="187"/>
      <c r="E178" s="190"/>
      <c r="F178" s="188"/>
      <c r="G178" s="188"/>
      <c r="H178" s="188"/>
    </row>
    <row r="179" spans="1:8" ht="15" customHeight="1" x14ac:dyDescent="0.25">
      <c r="A179" s="184">
        <v>43480</v>
      </c>
      <c r="B179" s="90" t="s">
        <v>136</v>
      </c>
      <c r="C179" s="186" t="s">
        <v>1334</v>
      </c>
      <c r="D179" s="187">
        <v>190018389</v>
      </c>
      <c r="E179" s="190" t="s">
        <v>3</v>
      </c>
      <c r="F179" s="188">
        <v>798200</v>
      </c>
      <c r="G179" s="188" t="s">
        <v>522</v>
      </c>
      <c r="H179" s="188">
        <v>13</v>
      </c>
    </row>
    <row r="180" spans="1:8" ht="15" customHeight="1" x14ac:dyDescent="0.25">
      <c r="A180" s="184"/>
      <c r="B180" s="90" t="s">
        <v>69</v>
      </c>
      <c r="C180" s="186"/>
      <c r="D180" s="187"/>
      <c r="E180" s="190"/>
      <c r="F180" s="188"/>
      <c r="G180" s="188"/>
      <c r="H180" s="188"/>
    </row>
    <row r="181" spans="1:8" ht="15" customHeight="1" x14ac:dyDescent="0.25">
      <c r="A181" s="184">
        <v>43480</v>
      </c>
      <c r="B181" s="90" t="s">
        <v>548</v>
      </c>
      <c r="C181" s="186" t="s">
        <v>1335</v>
      </c>
      <c r="D181" s="187">
        <v>190018388</v>
      </c>
      <c r="E181" s="190" t="s">
        <v>1384</v>
      </c>
      <c r="F181" s="188">
        <v>2691000</v>
      </c>
      <c r="G181" s="188" t="s">
        <v>1385</v>
      </c>
      <c r="H181" s="188">
        <v>36</v>
      </c>
    </row>
    <row r="182" spans="1:8" ht="15" customHeight="1" x14ac:dyDescent="0.25">
      <c r="A182" s="184"/>
      <c r="B182" s="90" t="s">
        <v>550</v>
      </c>
      <c r="C182" s="186"/>
      <c r="D182" s="187"/>
      <c r="E182" s="190"/>
      <c r="F182" s="188"/>
      <c r="G182" s="188"/>
      <c r="H182" s="188"/>
    </row>
    <row r="183" spans="1:8" ht="15" customHeight="1" x14ac:dyDescent="0.25">
      <c r="A183" s="184">
        <v>43480</v>
      </c>
      <c r="B183" s="87" t="s">
        <v>55</v>
      </c>
      <c r="C183" s="186" t="s">
        <v>1336</v>
      </c>
      <c r="D183" s="187">
        <v>190018397</v>
      </c>
      <c r="E183" s="190" t="s">
        <v>4</v>
      </c>
      <c r="F183" s="188">
        <v>6065200</v>
      </c>
      <c r="G183" s="86" t="s">
        <v>1386</v>
      </c>
      <c r="H183" s="86">
        <v>36</v>
      </c>
    </row>
    <row r="184" spans="1:8" ht="15" customHeight="1" x14ac:dyDescent="0.25">
      <c r="A184" s="184"/>
      <c r="B184" s="185" t="s">
        <v>56</v>
      </c>
      <c r="C184" s="186"/>
      <c r="D184" s="187"/>
      <c r="E184" s="190"/>
      <c r="F184" s="188"/>
      <c r="G184" s="86" t="s">
        <v>1387</v>
      </c>
      <c r="H184" s="86">
        <v>12</v>
      </c>
    </row>
    <row r="185" spans="1:8" ht="15" customHeight="1" x14ac:dyDescent="0.25">
      <c r="A185" s="184"/>
      <c r="B185" s="185"/>
      <c r="C185" s="186"/>
      <c r="D185" s="187"/>
      <c r="E185" s="190"/>
      <c r="F185" s="188"/>
      <c r="G185" s="86" t="s">
        <v>1388</v>
      </c>
      <c r="H185" s="86">
        <v>35</v>
      </c>
    </row>
    <row r="186" spans="1:8" ht="15" customHeight="1" x14ac:dyDescent="0.25">
      <c r="A186" s="184">
        <v>43480</v>
      </c>
      <c r="B186" s="90" t="s">
        <v>603</v>
      </c>
      <c r="C186" s="186" t="s">
        <v>1337</v>
      </c>
      <c r="D186" s="187">
        <v>190018384</v>
      </c>
      <c r="E186" s="190" t="s">
        <v>7</v>
      </c>
      <c r="F186" s="188">
        <v>630000</v>
      </c>
      <c r="G186" s="188" t="s">
        <v>1389</v>
      </c>
      <c r="H186" s="188">
        <v>1</v>
      </c>
    </row>
    <row r="187" spans="1:8" ht="15" customHeight="1" x14ac:dyDescent="0.25">
      <c r="A187" s="184"/>
      <c r="B187" s="90" t="s">
        <v>89</v>
      </c>
      <c r="C187" s="186"/>
      <c r="D187" s="187"/>
      <c r="E187" s="190"/>
      <c r="F187" s="188"/>
      <c r="G187" s="188"/>
      <c r="H187" s="188"/>
    </row>
    <row r="188" spans="1:8" ht="15" customHeight="1" x14ac:dyDescent="0.25">
      <c r="A188" s="184">
        <v>43481</v>
      </c>
      <c r="B188" s="96" t="s">
        <v>572</v>
      </c>
      <c r="C188" s="186" t="s">
        <v>1413</v>
      </c>
      <c r="D188" s="187">
        <v>190025152</v>
      </c>
      <c r="E188" s="185" t="s">
        <v>772</v>
      </c>
      <c r="F188" s="188">
        <v>500000</v>
      </c>
      <c r="G188" s="188" t="s">
        <v>824</v>
      </c>
      <c r="H188" s="188">
        <v>1</v>
      </c>
    </row>
    <row r="189" spans="1:8" ht="15" customHeight="1" x14ac:dyDescent="0.25">
      <c r="A189" s="184"/>
      <c r="B189" s="96" t="s">
        <v>574</v>
      </c>
      <c r="C189" s="186"/>
      <c r="D189" s="187"/>
      <c r="E189" s="185"/>
      <c r="F189" s="188"/>
      <c r="G189" s="188"/>
      <c r="H189" s="188"/>
    </row>
    <row r="190" spans="1:8" ht="15" customHeight="1" x14ac:dyDescent="0.25">
      <c r="A190" s="184">
        <v>43481</v>
      </c>
      <c r="B190" s="96" t="s">
        <v>1416</v>
      </c>
      <c r="C190" s="186" t="s">
        <v>1418</v>
      </c>
      <c r="D190" s="187">
        <v>190018422</v>
      </c>
      <c r="E190" s="185" t="s">
        <v>891</v>
      </c>
      <c r="F190" s="188">
        <v>1232000</v>
      </c>
      <c r="G190" s="188" t="s">
        <v>892</v>
      </c>
      <c r="H190" s="188">
        <v>25</v>
      </c>
    </row>
    <row r="191" spans="1:8" ht="15" customHeight="1" x14ac:dyDescent="0.25">
      <c r="A191" s="184"/>
      <c r="B191" s="96" t="s">
        <v>1417</v>
      </c>
      <c r="C191" s="186"/>
      <c r="D191" s="187"/>
      <c r="E191" s="185"/>
      <c r="F191" s="188"/>
      <c r="G191" s="188"/>
      <c r="H191" s="188"/>
    </row>
    <row r="192" spans="1:8" ht="15" customHeight="1" x14ac:dyDescent="0.25">
      <c r="A192" s="184">
        <v>43481</v>
      </c>
      <c r="B192" s="96" t="s">
        <v>57</v>
      </c>
      <c r="C192" s="186" t="s">
        <v>1419</v>
      </c>
      <c r="D192" s="187">
        <v>190018414</v>
      </c>
      <c r="E192" s="185" t="s">
        <v>675</v>
      </c>
      <c r="F192" s="188">
        <v>4336800</v>
      </c>
      <c r="G192" s="94" t="s">
        <v>1445</v>
      </c>
      <c r="H192" s="94">
        <v>44</v>
      </c>
    </row>
    <row r="193" spans="1:8" ht="15" customHeight="1" x14ac:dyDescent="0.25">
      <c r="A193" s="184"/>
      <c r="B193" s="96" t="s">
        <v>58</v>
      </c>
      <c r="C193" s="186"/>
      <c r="D193" s="187"/>
      <c r="E193" s="185"/>
      <c r="F193" s="188"/>
      <c r="G193" s="94" t="s">
        <v>677</v>
      </c>
      <c r="H193" s="94">
        <v>20</v>
      </c>
    </row>
    <row r="194" spans="1:8" ht="15" customHeight="1" x14ac:dyDescent="0.25">
      <c r="A194" s="184">
        <v>43481</v>
      </c>
      <c r="B194" s="96" t="s">
        <v>1002</v>
      </c>
      <c r="C194" s="186" t="s">
        <v>1420</v>
      </c>
      <c r="D194" s="187">
        <v>190018412</v>
      </c>
      <c r="E194" s="185" t="s">
        <v>1449</v>
      </c>
      <c r="F194" s="188">
        <v>1827000</v>
      </c>
      <c r="G194" s="188" t="s">
        <v>1450</v>
      </c>
      <c r="H194" s="188">
        <v>35</v>
      </c>
    </row>
    <row r="195" spans="1:8" ht="15" customHeight="1" x14ac:dyDescent="0.25">
      <c r="A195" s="184"/>
      <c r="B195" s="96" t="s">
        <v>1003</v>
      </c>
      <c r="C195" s="186"/>
      <c r="D195" s="187"/>
      <c r="E195" s="185"/>
      <c r="F195" s="188"/>
      <c r="G195" s="188"/>
      <c r="H195" s="188"/>
    </row>
    <row r="196" spans="1:8" ht="15" customHeight="1" x14ac:dyDescent="0.25">
      <c r="A196" s="184">
        <v>43481</v>
      </c>
      <c r="B196" s="96" t="s">
        <v>558</v>
      </c>
      <c r="C196" s="186" t="s">
        <v>1421</v>
      </c>
      <c r="D196" s="187">
        <v>190018411</v>
      </c>
      <c r="E196" s="185" t="s">
        <v>760</v>
      </c>
      <c r="F196" s="188">
        <v>2815300</v>
      </c>
      <c r="G196" s="188" t="s">
        <v>761</v>
      </c>
      <c r="H196" s="188">
        <v>47</v>
      </c>
    </row>
    <row r="197" spans="1:8" ht="15" customHeight="1" x14ac:dyDescent="0.25">
      <c r="A197" s="184"/>
      <c r="B197" s="96" t="s">
        <v>560</v>
      </c>
      <c r="C197" s="186"/>
      <c r="D197" s="187"/>
      <c r="E197" s="185"/>
      <c r="F197" s="188"/>
      <c r="G197" s="188"/>
      <c r="H197" s="188"/>
    </row>
    <row r="198" spans="1:8" ht="15" customHeight="1" x14ac:dyDescent="0.25">
      <c r="A198" s="184">
        <v>43481</v>
      </c>
      <c r="B198" s="96" t="s">
        <v>558</v>
      </c>
      <c r="C198" s="186" t="s">
        <v>1422</v>
      </c>
      <c r="D198" s="187">
        <v>190018410</v>
      </c>
      <c r="E198" s="185" t="s">
        <v>760</v>
      </c>
      <c r="F198" s="188">
        <v>852000</v>
      </c>
      <c r="G198" s="188" t="s">
        <v>1451</v>
      </c>
      <c r="H198" s="188">
        <v>12</v>
      </c>
    </row>
    <row r="199" spans="1:8" ht="15" customHeight="1" x14ac:dyDescent="0.25">
      <c r="A199" s="184"/>
      <c r="B199" s="96" t="s">
        <v>560</v>
      </c>
      <c r="C199" s="186"/>
      <c r="D199" s="187"/>
      <c r="E199" s="185"/>
      <c r="F199" s="188"/>
      <c r="G199" s="188"/>
      <c r="H199" s="188"/>
    </row>
    <row r="200" spans="1:8" ht="15" customHeight="1" x14ac:dyDescent="0.25">
      <c r="A200" s="184">
        <v>43481</v>
      </c>
      <c r="B200" s="96" t="s">
        <v>1423</v>
      </c>
      <c r="C200" s="186" t="s">
        <v>1424</v>
      </c>
      <c r="D200" s="187">
        <v>190025101</v>
      </c>
      <c r="E200" s="185" t="s">
        <v>683</v>
      </c>
      <c r="F200" s="188">
        <v>400000</v>
      </c>
      <c r="G200" s="188" t="s">
        <v>824</v>
      </c>
      <c r="H200" s="188">
        <v>1</v>
      </c>
    </row>
    <row r="201" spans="1:8" ht="15" customHeight="1" x14ac:dyDescent="0.25">
      <c r="A201" s="184"/>
      <c r="B201" s="96" t="s">
        <v>118</v>
      </c>
      <c r="C201" s="186"/>
      <c r="D201" s="187"/>
      <c r="E201" s="185"/>
      <c r="F201" s="188"/>
      <c r="G201" s="188"/>
      <c r="H201" s="188"/>
    </row>
    <row r="202" spans="1:8" ht="15" customHeight="1" x14ac:dyDescent="0.25">
      <c r="A202" s="184">
        <v>43482</v>
      </c>
      <c r="B202" s="98" t="s">
        <v>94</v>
      </c>
      <c r="C202" s="186" t="s">
        <v>1456</v>
      </c>
      <c r="D202" s="187">
        <v>190018456</v>
      </c>
      <c r="E202" s="185" t="s">
        <v>523</v>
      </c>
      <c r="F202" s="188">
        <v>1672000</v>
      </c>
      <c r="G202" s="188" t="s">
        <v>524</v>
      </c>
      <c r="H202" s="188">
        <v>25</v>
      </c>
    </row>
    <row r="203" spans="1:8" ht="15" customHeight="1" x14ac:dyDescent="0.25">
      <c r="A203" s="184"/>
      <c r="B203" s="98" t="s">
        <v>95</v>
      </c>
      <c r="C203" s="186"/>
      <c r="D203" s="187"/>
      <c r="E203" s="185"/>
      <c r="F203" s="188"/>
      <c r="G203" s="188"/>
      <c r="H203" s="188"/>
    </row>
    <row r="204" spans="1:8" ht="15" customHeight="1" x14ac:dyDescent="0.25">
      <c r="A204" s="184">
        <v>43482</v>
      </c>
      <c r="B204" s="98" t="s">
        <v>1457</v>
      </c>
      <c r="C204" s="186" t="s">
        <v>1458</v>
      </c>
      <c r="D204" s="187">
        <v>190018459</v>
      </c>
      <c r="E204" s="185" t="s">
        <v>683</v>
      </c>
      <c r="F204" s="188">
        <v>478500</v>
      </c>
      <c r="G204" s="188" t="s">
        <v>1517</v>
      </c>
      <c r="H204" s="188">
        <v>35</v>
      </c>
    </row>
    <row r="205" spans="1:8" ht="15" customHeight="1" x14ac:dyDescent="0.25">
      <c r="A205" s="184"/>
      <c r="B205" s="98" t="s">
        <v>118</v>
      </c>
      <c r="C205" s="186"/>
      <c r="D205" s="187"/>
      <c r="E205" s="185"/>
      <c r="F205" s="188"/>
      <c r="G205" s="188"/>
      <c r="H205" s="188"/>
    </row>
    <row r="206" spans="1:8" ht="15" customHeight="1" x14ac:dyDescent="0.25">
      <c r="A206" s="184">
        <v>43482</v>
      </c>
      <c r="B206" s="98" t="s">
        <v>640</v>
      </c>
      <c r="C206" s="186" t="s">
        <v>1459</v>
      </c>
      <c r="D206" s="187">
        <v>190018454</v>
      </c>
      <c r="E206" s="185" t="s">
        <v>811</v>
      </c>
      <c r="F206" s="188">
        <v>1694400</v>
      </c>
      <c r="G206" s="188" t="s">
        <v>1518</v>
      </c>
      <c r="H206" s="188">
        <v>12</v>
      </c>
    </row>
    <row r="207" spans="1:8" ht="15" customHeight="1" x14ac:dyDescent="0.25">
      <c r="A207" s="184"/>
      <c r="B207" s="98" t="s">
        <v>1123</v>
      </c>
      <c r="C207" s="186"/>
      <c r="D207" s="187"/>
      <c r="E207" s="185"/>
      <c r="F207" s="188"/>
      <c r="G207" s="188"/>
      <c r="H207" s="188"/>
    </row>
    <row r="208" spans="1:8" ht="15" customHeight="1" x14ac:dyDescent="0.25">
      <c r="A208" s="184">
        <v>43482</v>
      </c>
      <c r="B208" s="98" t="s">
        <v>53</v>
      </c>
      <c r="C208" s="186" t="s">
        <v>1460</v>
      </c>
      <c r="D208" s="187">
        <v>190018439</v>
      </c>
      <c r="E208" s="185" t="s">
        <v>525</v>
      </c>
      <c r="F208" s="188">
        <v>8112000</v>
      </c>
      <c r="G208" s="188" t="s">
        <v>526</v>
      </c>
      <c r="H208" s="188">
        <v>78</v>
      </c>
    </row>
    <row r="209" spans="1:8" ht="15" customHeight="1" x14ac:dyDescent="0.25">
      <c r="A209" s="184"/>
      <c r="B209" s="98" t="s">
        <v>54</v>
      </c>
      <c r="C209" s="186"/>
      <c r="D209" s="187"/>
      <c r="E209" s="185"/>
      <c r="F209" s="188"/>
      <c r="G209" s="188"/>
      <c r="H209" s="188"/>
    </row>
    <row r="210" spans="1:8" ht="15" customHeight="1" x14ac:dyDescent="0.25">
      <c r="A210" s="184">
        <v>43482</v>
      </c>
      <c r="B210" s="98" t="s">
        <v>1461</v>
      </c>
      <c r="C210" s="186" t="s">
        <v>1463</v>
      </c>
      <c r="D210" s="187">
        <v>190018449</v>
      </c>
      <c r="E210" s="185" t="s">
        <v>1520</v>
      </c>
      <c r="F210" s="188">
        <v>848700</v>
      </c>
      <c r="G210" s="188" t="s">
        <v>1521</v>
      </c>
      <c r="H210" s="188">
        <v>18</v>
      </c>
    </row>
    <row r="211" spans="1:8" ht="15" customHeight="1" x14ac:dyDescent="0.25">
      <c r="A211" s="184"/>
      <c r="B211" s="98" t="s">
        <v>1462</v>
      </c>
      <c r="C211" s="186"/>
      <c r="D211" s="187"/>
      <c r="E211" s="185"/>
      <c r="F211" s="188"/>
      <c r="G211" s="188"/>
      <c r="H211" s="188"/>
    </row>
    <row r="212" spans="1:8" ht="15" customHeight="1" x14ac:dyDescent="0.25">
      <c r="A212" s="184">
        <v>43482</v>
      </c>
      <c r="B212" s="98" t="s">
        <v>598</v>
      </c>
      <c r="C212" s="186" t="s">
        <v>1464</v>
      </c>
      <c r="D212" s="187">
        <v>190018444</v>
      </c>
      <c r="E212" s="185" t="s">
        <v>823</v>
      </c>
      <c r="F212" s="188">
        <v>1284000</v>
      </c>
      <c r="G212" s="188" t="s">
        <v>884</v>
      </c>
      <c r="H212" s="188">
        <v>30</v>
      </c>
    </row>
    <row r="213" spans="1:8" ht="15" customHeight="1" x14ac:dyDescent="0.25">
      <c r="A213" s="184"/>
      <c r="B213" s="98" t="s">
        <v>1142</v>
      </c>
      <c r="C213" s="186"/>
      <c r="D213" s="187"/>
      <c r="E213" s="185"/>
      <c r="F213" s="188"/>
      <c r="G213" s="188"/>
      <c r="H213" s="188"/>
    </row>
    <row r="214" spans="1:8" ht="15" customHeight="1" x14ac:dyDescent="0.25">
      <c r="A214" s="184">
        <v>43482</v>
      </c>
      <c r="B214" s="98" t="s">
        <v>1465</v>
      </c>
      <c r="C214" s="186" t="s">
        <v>1467</v>
      </c>
      <c r="D214" s="187">
        <v>190018460</v>
      </c>
      <c r="E214" s="185" t="s">
        <v>1566</v>
      </c>
      <c r="F214" s="188">
        <v>221400</v>
      </c>
      <c r="G214" s="188" t="s">
        <v>1567</v>
      </c>
      <c r="H214" s="188">
        <v>3</v>
      </c>
    </row>
    <row r="215" spans="1:8" ht="15" customHeight="1" x14ac:dyDescent="0.25">
      <c r="A215" s="184"/>
      <c r="B215" s="98" t="s">
        <v>1466</v>
      </c>
      <c r="C215" s="186"/>
      <c r="D215" s="187"/>
      <c r="E215" s="185"/>
      <c r="F215" s="188"/>
      <c r="G215" s="188"/>
      <c r="H215" s="188"/>
    </row>
    <row r="216" spans="1:8" ht="15" customHeight="1" x14ac:dyDescent="0.25">
      <c r="A216" s="184">
        <v>43482</v>
      </c>
      <c r="B216" s="98" t="s">
        <v>1468</v>
      </c>
      <c r="C216" s="186" t="s">
        <v>1469</v>
      </c>
      <c r="D216" s="187">
        <v>190018455</v>
      </c>
      <c r="E216" s="185" t="s">
        <v>1032</v>
      </c>
      <c r="F216" s="188">
        <v>2930500</v>
      </c>
      <c r="G216" s="188" t="s">
        <v>1565</v>
      </c>
      <c r="H216" s="188">
        <v>41</v>
      </c>
    </row>
    <row r="217" spans="1:8" ht="15" customHeight="1" x14ac:dyDescent="0.25">
      <c r="A217" s="184"/>
      <c r="B217" s="98" t="s">
        <v>940</v>
      </c>
      <c r="C217" s="186"/>
      <c r="D217" s="187"/>
      <c r="E217" s="185"/>
      <c r="F217" s="188"/>
      <c r="G217" s="188"/>
      <c r="H217" s="188"/>
    </row>
    <row r="218" spans="1:8" ht="15" customHeight="1" x14ac:dyDescent="0.25">
      <c r="A218" s="184">
        <v>43482</v>
      </c>
      <c r="B218" s="98" t="s">
        <v>122</v>
      </c>
      <c r="C218" s="186" t="s">
        <v>1477</v>
      </c>
      <c r="D218" s="187">
        <v>190018459</v>
      </c>
      <c r="E218" s="185" t="s">
        <v>683</v>
      </c>
      <c r="F218" s="188">
        <v>478500</v>
      </c>
      <c r="G218" s="188" t="s">
        <v>1517</v>
      </c>
      <c r="H218" s="188">
        <v>35</v>
      </c>
    </row>
    <row r="219" spans="1:8" ht="15" customHeight="1" x14ac:dyDescent="0.25">
      <c r="A219" s="184"/>
      <c r="B219" s="98" t="s">
        <v>118</v>
      </c>
      <c r="C219" s="186"/>
      <c r="D219" s="187"/>
      <c r="E219" s="185"/>
      <c r="F219" s="188"/>
      <c r="G219" s="188"/>
      <c r="H219" s="188"/>
    </row>
    <row r="220" spans="1:8" ht="15" customHeight="1" x14ac:dyDescent="0.25">
      <c r="A220" s="184">
        <v>43483</v>
      </c>
      <c r="B220" s="100" t="s">
        <v>92</v>
      </c>
      <c r="C220" s="186" t="s">
        <v>1503</v>
      </c>
      <c r="D220" s="187">
        <v>190018487</v>
      </c>
      <c r="E220" s="185" t="s">
        <v>19</v>
      </c>
      <c r="F220" s="188">
        <v>771800</v>
      </c>
      <c r="G220" s="188" t="s">
        <v>1533</v>
      </c>
      <c r="H220" s="188">
        <v>8</v>
      </c>
    </row>
    <row r="221" spans="1:8" ht="15" customHeight="1" x14ac:dyDescent="0.25">
      <c r="A221" s="184"/>
      <c r="B221" s="100" t="s">
        <v>93</v>
      </c>
      <c r="C221" s="186"/>
      <c r="D221" s="187"/>
      <c r="E221" s="185"/>
      <c r="F221" s="188"/>
      <c r="G221" s="188"/>
      <c r="H221" s="188"/>
    </row>
    <row r="222" spans="1:8" ht="15" customHeight="1" x14ac:dyDescent="0.25">
      <c r="A222" s="184">
        <v>43483</v>
      </c>
      <c r="B222" s="100" t="s">
        <v>32</v>
      </c>
      <c r="C222" s="186" t="s">
        <v>1504</v>
      </c>
      <c r="D222" s="187">
        <v>190018490</v>
      </c>
      <c r="E222" s="185" t="s">
        <v>6</v>
      </c>
      <c r="F222" s="188">
        <v>979800</v>
      </c>
      <c r="G222" s="188" t="s">
        <v>1532</v>
      </c>
      <c r="H222" s="188">
        <v>12</v>
      </c>
    </row>
    <row r="223" spans="1:8" ht="15" customHeight="1" x14ac:dyDescent="0.25">
      <c r="A223" s="184"/>
      <c r="B223" s="100" t="s">
        <v>33</v>
      </c>
      <c r="C223" s="186"/>
      <c r="D223" s="187"/>
      <c r="E223" s="185"/>
      <c r="F223" s="188"/>
      <c r="G223" s="188"/>
      <c r="H223" s="188"/>
    </row>
    <row r="224" spans="1:8" ht="15" customHeight="1" x14ac:dyDescent="0.25">
      <c r="A224" s="184">
        <v>43483</v>
      </c>
      <c r="B224" s="100" t="s">
        <v>120</v>
      </c>
      <c r="C224" s="186" t="s">
        <v>1508</v>
      </c>
      <c r="D224" s="187">
        <v>190018482</v>
      </c>
      <c r="E224" s="185" t="s">
        <v>666</v>
      </c>
      <c r="F224" s="188">
        <v>1127000</v>
      </c>
      <c r="G224" s="188" t="s">
        <v>667</v>
      </c>
      <c r="H224" s="188">
        <v>20</v>
      </c>
    </row>
    <row r="225" spans="1:8" ht="15" customHeight="1" x14ac:dyDescent="0.25">
      <c r="A225" s="184"/>
      <c r="B225" s="100" t="s">
        <v>79</v>
      </c>
      <c r="C225" s="186"/>
      <c r="D225" s="187"/>
      <c r="E225" s="185"/>
      <c r="F225" s="188"/>
      <c r="G225" s="188"/>
      <c r="H225" s="188"/>
    </row>
    <row r="226" spans="1:8" ht="15" customHeight="1" x14ac:dyDescent="0.25">
      <c r="A226" s="184">
        <v>43483</v>
      </c>
      <c r="B226" s="100" t="s">
        <v>1283</v>
      </c>
      <c r="C226" s="186" t="s">
        <v>1509</v>
      </c>
      <c r="D226" s="187">
        <v>190018481</v>
      </c>
      <c r="E226" s="185" t="s">
        <v>1350</v>
      </c>
      <c r="F226" s="188">
        <v>762000</v>
      </c>
      <c r="G226" s="188" t="s">
        <v>1527</v>
      </c>
      <c r="H226" s="188">
        <v>12</v>
      </c>
    </row>
    <row r="227" spans="1:8" ht="15" customHeight="1" x14ac:dyDescent="0.25">
      <c r="A227" s="184"/>
      <c r="B227" s="100" t="s">
        <v>1284</v>
      </c>
      <c r="C227" s="186"/>
      <c r="D227" s="187"/>
      <c r="E227" s="185"/>
      <c r="F227" s="188"/>
      <c r="G227" s="188"/>
      <c r="H227" s="188"/>
    </row>
    <row r="228" spans="1:8" ht="15" customHeight="1" x14ac:dyDescent="0.25">
      <c r="A228" s="184">
        <v>43483</v>
      </c>
      <c r="B228" s="100" t="s">
        <v>65</v>
      </c>
      <c r="C228" s="186" t="s">
        <v>1510</v>
      </c>
      <c r="D228" s="187">
        <v>190018479</v>
      </c>
      <c r="E228" s="185" t="s">
        <v>696</v>
      </c>
      <c r="F228" s="188">
        <v>736800</v>
      </c>
      <c r="G228" s="188" t="s">
        <v>1526</v>
      </c>
      <c r="H228" s="188">
        <v>12</v>
      </c>
    </row>
    <row r="229" spans="1:8" ht="15" customHeight="1" x14ac:dyDescent="0.25">
      <c r="A229" s="184"/>
      <c r="B229" s="100" t="s">
        <v>66</v>
      </c>
      <c r="C229" s="186"/>
      <c r="D229" s="187"/>
      <c r="E229" s="185"/>
      <c r="F229" s="188"/>
      <c r="G229" s="188"/>
      <c r="H229" s="188"/>
    </row>
    <row r="230" spans="1:8" ht="15" customHeight="1" x14ac:dyDescent="0.25">
      <c r="A230" s="184">
        <v>43483</v>
      </c>
      <c r="B230" s="100" t="s">
        <v>1511</v>
      </c>
      <c r="C230" s="186" t="s">
        <v>1512</v>
      </c>
      <c r="D230" s="187">
        <v>190018485</v>
      </c>
      <c r="E230" s="185" t="s">
        <v>1524</v>
      </c>
      <c r="F230" s="188">
        <v>950600</v>
      </c>
      <c r="G230" s="188" t="s">
        <v>1525</v>
      </c>
      <c r="H230" s="188">
        <v>14</v>
      </c>
    </row>
    <row r="231" spans="1:8" ht="15" customHeight="1" x14ac:dyDescent="0.25">
      <c r="A231" s="184"/>
      <c r="B231" s="100" t="s">
        <v>40</v>
      </c>
      <c r="C231" s="186"/>
      <c r="D231" s="187"/>
      <c r="E231" s="185"/>
      <c r="F231" s="188"/>
      <c r="G231" s="188"/>
      <c r="H231" s="188"/>
    </row>
    <row r="232" spans="1:8" ht="15" customHeight="1" x14ac:dyDescent="0.25">
      <c r="A232" s="184">
        <v>43483</v>
      </c>
      <c r="B232" s="100" t="s">
        <v>603</v>
      </c>
      <c r="C232" s="186" t="s">
        <v>1513</v>
      </c>
      <c r="D232" s="187">
        <v>190018491</v>
      </c>
      <c r="E232" s="185" t="s">
        <v>7</v>
      </c>
      <c r="F232" s="188">
        <v>2777600</v>
      </c>
      <c r="G232" s="99" t="s">
        <v>1522</v>
      </c>
      <c r="H232" s="99">
        <f>10+12+6</f>
        <v>28</v>
      </c>
    </row>
    <row r="233" spans="1:8" ht="15" customHeight="1" x14ac:dyDescent="0.25">
      <c r="A233" s="184"/>
      <c r="B233" s="100" t="s">
        <v>89</v>
      </c>
      <c r="C233" s="186"/>
      <c r="D233" s="187"/>
      <c r="E233" s="185"/>
      <c r="F233" s="188"/>
      <c r="G233" s="99" t="s">
        <v>1523</v>
      </c>
      <c r="H233" s="99">
        <v>10</v>
      </c>
    </row>
    <row r="234" spans="1:8" ht="15" customHeight="1" x14ac:dyDescent="0.25">
      <c r="A234" s="184">
        <v>43483</v>
      </c>
      <c r="B234" s="100" t="s">
        <v>94</v>
      </c>
      <c r="C234" s="186" t="s">
        <v>1514</v>
      </c>
      <c r="D234" s="187">
        <v>190018489</v>
      </c>
      <c r="E234" s="185" t="s">
        <v>523</v>
      </c>
      <c r="F234" s="188">
        <v>225000</v>
      </c>
      <c r="G234" s="188" t="s">
        <v>1516</v>
      </c>
      <c r="H234" s="188">
        <v>1</v>
      </c>
    </row>
    <row r="235" spans="1:8" ht="15" customHeight="1" x14ac:dyDescent="0.25">
      <c r="A235" s="184"/>
      <c r="B235" s="100" t="s">
        <v>95</v>
      </c>
      <c r="C235" s="186"/>
      <c r="D235" s="187"/>
      <c r="E235" s="185"/>
      <c r="F235" s="188"/>
      <c r="G235" s="188"/>
      <c r="H235" s="188"/>
    </row>
    <row r="236" spans="1:8" ht="15" customHeight="1" x14ac:dyDescent="0.25">
      <c r="A236" s="184">
        <v>43483</v>
      </c>
      <c r="B236" s="100" t="s">
        <v>598</v>
      </c>
      <c r="C236" s="186" t="s">
        <v>1515</v>
      </c>
      <c r="D236" s="187">
        <v>190018480</v>
      </c>
      <c r="E236" s="185" t="s">
        <v>823</v>
      </c>
      <c r="F236" s="188">
        <v>520200</v>
      </c>
      <c r="G236" s="188" t="s">
        <v>884</v>
      </c>
      <c r="H236" s="188">
        <v>9</v>
      </c>
    </row>
    <row r="237" spans="1:8" ht="15" customHeight="1" x14ac:dyDescent="0.25">
      <c r="A237" s="184"/>
      <c r="B237" s="100" t="s">
        <v>1142</v>
      </c>
      <c r="C237" s="186"/>
      <c r="D237" s="187"/>
      <c r="E237" s="185"/>
      <c r="F237" s="188"/>
      <c r="G237" s="188"/>
      <c r="H237" s="188"/>
    </row>
    <row r="238" spans="1:8" ht="15" customHeight="1" x14ac:dyDescent="0.25">
      <c r="A238" s="184">
        <v>43484</v>
      </c>
      <c r="B238" s="104" t="s">
        <v>120</v>
      </c>
      <c r="C238" s="186" t="s">
        <v>1575</v>
      </c>
      <c r="D238" s="187">
        <v>190018502</v>
      </c>
      <c r="E238" s="185" t="s">
        <v>666</v>
      </c>
      <c r="F238" s="188">
        <v>1245200</v>
      </c>
      <c r="G238" s="188" t="s">
        <v>667</v>
      </c>
      <c r="H238" s="188">
        <v>22</v>
      </c>
    </row>
    <row r="239" spans="1:8" ht="15" customHeight="1" x14ac:dyDescent="0.25">
      <c r="A239" s="184"/>
      <c r="B239" s="104" t="s">
        <v>79</v>
      </c>
      <c r="C239" s="186"/>
      <c r="D239" s="187"/>
      <c r="E239" s="185"/>
      <c r="F239" s="188"/>
      <c r="G239" s="188"/>
      <c r="H239" s="188"/>
    </row>
    <row r="240" spans="1:8" ht="15" customHeight="1" x14ac:dyDescent="0.25">
      <c r="A240" s="184">
        <v>43484</v>
      </c>
      <c r="B240" s="104" t="s">
        <v>1302</v>
      </c>
      <c r="C240" s="186" t="s">
        <v>1576</v>
      </c>
      <c r="D240" s="187">
        <v>190018516</v>
      </c>
      <c r="E240" s="185" t="s">
        <v>910</v>
      </c>
      <c r="F240" s="188">
        <v>1479000</v>
      </c>
      <c r="G240" s="188" t="s">
        <v>1615</v>
      </c>
      <c r="H240" s="188">
        <v>60</v>
      </c>
    </row>
    <row r="241" spans="1:8" ht="15" customHeight="1" x14ac:dyDescent="0.25">
      <c r="A241" s="184"/>
      <c r="B241" s="104" t="s">
        <v>1303</v>
      </c>
      <c r="C241" s="186"/>
      <c r="D241" s="187"/>
      <c r="E241" s="185"/>
      <c r="F241" s="188"/>
      <c r="G241" s="188"/>
      <c r="H241" s="188"/>
    </row>
    <row r="242" spans="1:8" ht="15" customHeight="1" x14ac:dyDescent="0.25">
      <c r="A242" s="184">
        <v>43484</v>
      </c>
      <c r="B242" s="104" t="s">
        <v>598</v>
      </c>
      <c r="C242" s="186" t="s">
        <v>1577</v>
      </c>
      <c r="D242" s="187">
        <v>190018498</v>
      </c>
      <c r="E242" s="185" t="s">
        <v>823</v>
      </c>
      <c r="F242" s="188">
        <v>1187200</v>
      </c>
      <c r="G242" s="188" t="s">
        <v>884</v>
      </c>
      <c r="H242" s="188">
        <v>24</v>
      </c>
    </row>
    <row r="243" spans="1:8" ht="15" customHeight="1" x14ac:dyDescent="0.25">
      <c r="A243" s="184"/>
      <c r="B243" s="104" t="s">
        <v>1142</v>
      </c>
      <c r="C243" s="186"/>
      <c r="D243" s="187"/>
      <c r="E243" s="185"/>
      <c r="F243" s="188"/>
      <c r="G243" s="188"/>
      <c r="H243" s="188"/>
    </row>
    <row r="244" spans="1:8" ht="15" customHeight="1" x14ac:dyDescent="0.25">
      <c r="A244" s="184">
        <v>43484</v>
      </c>
      <c r="B244" s="104" t="s">
        <v>1578</v>
      </c>
      <c r="C244" s="186" t="s">
        <v>1579</v>
      </c>
      <c r="D244" s="187">
        <v>190018507</v>
      </c>
      <c r="E244" s="185" t="s">
        <v>1520</v>
      </c>
      <c r="F244" s="188">
        <v>706500</v>
      </c>
      <c r="G244" s="188" t="s">
        <v>1604</v>
      </c>
      <c r="H244" s="188">
        <v>15</v>
      </c>
    </row>
    <row r="245" spans="1:8" ht="15" customHeight="1" x14ac:dyDescent="0.25">
      <c r="A245" s="184"/>
      <c r="B245" s="104" t="s">
        <v>1462</v>
      </c>
      <c r="C245" s="186"/>
      <c r="D245" s="187"/>
      <c r="E245" s="185"/>
      <c r="F245" s="188"/>
      <c r="G245" s="188"/>
      <c r="H245" s="188"/>
    </row>
    <row r="246" spans="1:8" ht="15" customHeight="1" x14ac:dyDescent="0.25">
      <c r="A246" s="184">
        <v>43484</v>
      </c>
      <c r="B246" s="104" t="s">
        <v>112</v>
      </c>
      <c r="C246" s="186" t="s">
        <v>1580</v>
      </c>
      <c r="D246" s="187">
        <v>190018509</v>
      </c>
      <c r="E246" s="185" t="s">
        <v>5</v>
      </c>
      <c r="F246" s="188">
        <v>2913200</v>
      </c>
      <c r="G246" s="101" t="s">
        <v>1606</v>
      </c>
      <c r="H246" s="101">
        <f>3+5+10+8</f>
        <v>26</v>
      </c>
    </row>
    <row r="247" spans="1:8" ht="15" customHeight="1" x14ac:dyDescent="0.25">
      <c r="A247" s="184"/>
      <c r="B247" s="104" t="s">
        <v>113</v>
      </c>
      <c r="C247" s="186"/>
      <c r="D247" s="187"/>
      <c r="E247" s="185"/>
      <c r="F247" s="188"/>
      <c r="G247" s="101" t="s">
        <v>1209</v>
      </c>
      <c r="H247" s="101">
        <f>5+1+15+9</f>
        <v>30</v>
      </c>
    </row>
    <row r="248" spans="1:8" ht="15" customHeight="1" x14ac:dyDescent="0.25">
      <c r="A248" s="184">
        <v>43484</v>
      </c>
      <c r="B248" s="104" t="s">
        <v>558</v>
      </c>
      <c r="C248" s="186" t="s">
        <v>1581</v>
      </c>
      <c r="D248" s="187">
        <v>190018510</v>
      </c>
      <c r="E248" s="185" t="s">
        <v>760</v>
      </c>
      <c r="F248" s="188">
        <v>1001600</v>
      </c>
      <c r="G248" s="188" t="s">
        <v>1607</v>
      </c>
      <c r="H248" s="188">
        <v>16</v>
      </c>
    </row>
    <row r="249" spans="1:8" ht="15" customHeight="1" x14ac:dyDescent="0.25">
      <c r="A249" s="184"/>
      <c r="B249" s="104" t="s">
        <v>560</v>
      </c>
      <c r="C249" s="186"/>
      <c r="D249" s="187"/>
      <c r="E249" s="185"/>
      <c r="F249" s="188"/>
      <c r="G249" s="188"/>
      <c r="H249" s="188"/>
    </row>
    <row r="250" spans="1:8" ht="15" customHeight="1" x14ac:dyDescent="0.25">
      <c r="A250" s="184">
        <v>43484</v>
      </c>
      <c r="B250" s="104" t="s">
        <v>1145</v>
      </c>
      <c r="C250" s="186" t="s">
        <v>1582</v>
      </c>
      <c r="D250" s="187">
        <v>190018512</v>
      </c>
      <c r="E250" s="185" t="s">
        <v>1228</v>
      </c>
      <c r="F250" s="188">
        <v>253800</v>
      </c>
      <c r="G250" s="188" t="s">
        <v>1229</v>
      </c>
      <c r="H250" s="188">
        <v>4</v>
      </c>
    </row>
    <row r="251" spans="1:8" ht="15" customHeight="1" x14ac:dyDescent="0.25">
      <c r="A251" s="184"/>
      <c r="B251" s="104" t="s">
        <v>1146</v>
      </c>
      <c r="C251" s="186"/>
      <c r="D251" s="187"/>
      <c r="E251" s="185"/>
      <c r="F251" s="188"/>
      <c r="G251" s="188"/>
      <c r="H251" s="188"/>
    </row>
    <row r="252" spans="1:8" ht="15" customHeight="1" x14ac:dyDescent="0.25">
      <c r="A252" s="184">
        <v>43484</v>
      </c>
      <c r="B252" s="104" t="s">
        <v>568</v>
      </c>
      <c r="C252" s="186" t="s">
        <v>1583</v>
      </c>
      <c r="D252" s="187">
        <v>190018511</v>
      </c>
      <c r="E252" s="185" t="s">
        <v>769</v>
      </c>
      <c r="F252" s="188">
        <v>737400</v>
      </c>
      <c r="G252" s="188" t="s">
        <v>1608</v>
      </c>
      <c r="H252" s="188">
        <v>12</v>
      </c>
    </row>
    <row r="253" spans="1:8" ht="15" customHeight="1" x14ac:dyDescent="0.25">
      <c r="A253" s="184"/>
      <c r="B253" s="104" t="s">
        <v>570</v>
      </c>
      <c r="C253" s="186"/>
      <c r="D253" s="187"/>
      <c r="E253" s="185"/>
      <c r="F253" s="188"/>
      <c r="G253" s="188"/>
      <c r="H253" s="188"/>
    </row>
    <row r="254" spans="1:8" ht="15" customHeight="1" x14ac:dyDescent="0.25">
      <c r="A254" s="184">
        <v>43486</v>
      </c>
      <c r="B254" s="110" t="s">
        <v>85</v>
      </c>
      <c r="C254" s="186" t="s">
        <v>1619</v>
      </c>
      <c r="D254" s="187" t="s">
        <v>1684</v>
      </c>
      <c r="E254" s="185" t="s">
        <v>41</v>
      </c>
      <c r="F254" s="188">
        <v>870000</v>
      </c>
      <c r="G254" s="188" t="s">
        <v>1685</v>
      </c>
      <c r="H254" s="188">
        <v>6000</v>
      </c>
    </row>
    <row r="255" spans="1:8" ht="15" customHeight="1" x14ac:dyDescent="0.25">
      <c r="A255" s="184"/>
      <c r="B255" s="110" t="s">
        <v>83</v>
      </c>
      <c r="C255" s="186"/>
      <c r="D255" s="187"/>
      <c r="E255" s="185"/>
      <c r="F255" s="188"/>
      <c r="G255" s="188"/>
      <c r="H255" s="188"/>
    </row>
    <row r="256" spans="1:8" ht="15" customHeight="1" x14ac:dyDescent="0.25">
      <c r="A256" s="184">
        <v>43486</v>
      </c>
      <c r="B256" s="110" t="s">
        <v>55</v>
      </c>
      <c r="C256" s="186" t="s">
        <v>1643</v>
      </c>
      <c r="D256" s="187">
        <v>190018547</v>
      </c>
      <c r="E256" s="185" t="s">
        <v>4</v>
      </c>
      <c r="F256" s="188">
        <v>2595600</v>
      </c>
      <c r="G256" s="188" t="s">
        <v>1683</v>
      </c>
      <c r="H256" s="188">
        <v>36</v>
      </c>
    </row>
    <row r="257" spans="1:9" ht="15" customHeight="1" x14ac:dyDescent="0.25">
      <c r="A257" s="184"/>
      <c r="B257" s="110" t="s">
        <v>56</v>
      </c>
      <c r="C257" s="186"/>
      <c r="D257" s="187"/>
      <c r="E257" s="185"/>
      <c r="F257" s="188"/>
      <c r="G257" s="188"/>
      <c r="H257" s="188"/>
    </row>
    <row r="258" spans="1:9" ht="15" customHeight="1" x14ac:dyDescent="0.25">
      <c r="A258" s="184">
        <v>43486</v>
      </c>
      <c r="B258" s="110" t="s">
        <v>112</v>
      </c>
      <c r="C258" s="186" t="s">
        <v>1644</v>
      </c>
      <c r="D258" s="187">
        <v>190018539</v>
      </c>
      <c r="E258" s="185" t="s">
        <v>5</v>
      </c>
      <c r="F258" s="188">
        <v>1086750</v>
      </c>
      <c r="G258" s="188" t="s">
        <v>1675</v>
      </c>
      <c r="H258" s="188">
        <v>15</v>
      </c>
    </row>
    <row r="259" spans="1:9" ht="15" customHeight="1" x14ac:dyDescent="0.25">
      <c r="A259" s="184"/>
      <c r="B259" s="110" t="s">
        <v>113</v>
      </c>
      <c r="C259" s="186"/>
      <c r="D259" s="187"/>
      <c r="E259" s="185"/>
      <c r="F259" s="188"/>
      <c r="G259" s="188"/>
      <c r="H259" s="188"/>
    </row>
    <row r="260" spans="1:9" ht="15" customHeight="1" x14ac:dyDescent="0.25">
      <c r="A260" s="184">
        <v>43486</v>
      </c>
      <c r="B260" s="110" t="s">
        <v>1645</v>
      </c>
      <c r="C260" s="186" t="s">
        <v>1646</v>
      </c>
      <c r="D260" s="187">
        <v>190018520</v>
      </c>
      <c r="E260" s="185" t="s">
        <v>728</v>
      </c>
      <c r="F260" s="188">
        <v>645400</v>
      </c>
      <c r="G260" s="188" t="s">
        <v>1655</v>
      </c>
      <c r="H260" s="188">
        <v>14</v>
      </c>
    </row>
    <row r="261" spans="1:9" ht="15" customHeight="1" x14ac:dyDescent="0.25">
      <c r="A261" s="184"/>
      <c r="B261" s="110" t="s">
        <v>496</v>
      </c>
      <c r="C261" s="186"/>
      <c r="D261" s="187"/>
      <c r="E261" s="185"/>
      <c r="F261" s="188"/>
      <c r="G261" s="188"/>
      <c r="H261" s="188"/>
    </row>
    <row r="262" spans="1:9" ht="15" customHeight="1" x14ac:dyDescent="0.25">
      <c r="A262" s="184">
        <v>43486</v>
      </c>
      <c r="B262" s="110" t="s">
        <v>484</v>
      </c>
      <c r="C262" s="186" t="s">
        <v>1647</v>
      </c>
      <c r="D262" s="187">
        <v>190018519</v>
      </c>
      <c r="E262" s="185" t="s">
        <v>719</v>
      </c>
      <c r="F262" s="188">
        <v>692250</v>
      </c>
      <c r="G262" s="188" t="s">
        <v>1654</v>
      </c>
      <c r="H262" s="188">
        <v>15</v>
      </c>
    </row>
    <row r="263" spans="1:9" ht="15" customHeight="1" x14ac:dyDescent="0.25">
      <c r="A263" s="184"/>
      <c r="B263" s="110" t="s">
        <v>485</v>
      </c>
      <c r="C263" s="186"/>
      <c r="D263" s="187"/>
      <c r="E263" s="185"/>
      <c r="F263" s="188"/>
      <c r="G263" s="188"/>
      <c r="H263" s="188"/>
    </row>
    <row r="264" spans="1:9" ht="15" customHeight="1" x14ac:dyDescent="0.25">
      <c r="A264" s="184">
        <v>43486</v>
      </c>
      <c r="B264" s="110" t="s">
        <v>1648</v>
      </c>
      <c r="C264" s="186" t="s">
        <v>1649</v>
      </c>
      <c r="D264" s="187">
        <v>190018518</v>
      </c>
      <c r="E264" s="185" t="s">
        <v>11</v>
      </c>
      <c r="F264" s="188">
        <v>653100</v>
      </c>
      <c r="G264" s="188" t="s">
        <v>915</v>
      </c>
      <c r="H264" s="188">
        <v>14</v>
      </c>
    </row>
    <row r="265" spans="1:9" ht="15" customHeight="1" x14ac:dyDescent="0.25">
      <c r="A265" s="184"/>
      <c r="B265" s="110" t="s">
        <v>1189</v>
      </c>
      <c r="C265" s="186"/>
      <c r="D265" s="187"/>
      <c r="E265" s="185"/>
      <c r="F265" s="188"/>
      <c r="G265" s="188"/>
      <c r="H265" s="188"/>
    </row>
    <row r="266" spans="1:9" ht="15" customHeight="1" x14ac:dyDescent="0.25">
      <c r="A266" s="184">
        <v>43486</v>
      </c>
      <c r="B266" s="110" t="s">
        <v>598</v>
      </c>
      <c r="C266" s="186" t="s">
        <v>1650</v>
      </c>
      <c r="D266" s="187">
        <v>190018517</v>
      </c>
      <c r="E266" s="185" t="s">
        <v>823</v>
      </c>
      <c r="F266" s="188">
        <v>578000</v>
      </c>
      <c r="G266" s="188" t="s">
        <v>884</v>
      </c>
      <c r="H266" s="188">
        <v>10</v>
      </c>
    </row>
    <row r="267" spans="1:9" ht="15" customHeight="1" x14ac:dyDescent="0.25">
      <c r="A267" s="184"/>
      <c r="B267" s="110" t="s">
        <v>1142</v>
      </c>
      <c r="C267" s="186"/>
      <c r="D267" s="187"/>
      <c r="E267" s="185"/>
      <c r="F267" s="188"/>
      <c r="G267" s="188"/>
      <c r="H267" s="188"/>
    </row>
    <row r="268" spans="1:9" ht="15" customHeight="1" x14ac:dyDescent="0.25">
      <c r="A268" s="184">
        <v>43486</v>
      </c>
      <c r="B268" s="110" t="s">
        <v>59</v>
      </c>
      <c r="C268" s="186" t="s">
        <v>1651</v>
      </c>
      <c r="D268" s="187">
        <v>190018546</v>
      </c>
      <c r="E268" s="185" t="s">
        <v>12</v>
      </c>
      <c r="F268" s="188">
        <v>2655600</v>
      </c>
      <c r="G268" s="188" t="s">
        <v>1682</v>
      </c>
      <c r="H268" s="188">
        <v>24</v>
      </c>
    </row>
    <row r="269" spans="1:9" ht="15" customHeight="1" x14ac:dyDescent="0.25">
      <c r="A269" s="184"/>
      <c r="B269" s="110" t="s">
        <v>60</v>
      </c>
      <c r="C269" s="186"/>
      <c r="D269" s="187"/>
      <c r="E269" s="185"/>
      <c r="F269" s="188"/>
      <c r="G269" s="188"/>
      <c r="H269" s="188"/>
    </row>
    <row r="270" spans="1:9" ht="15" customHeight="1" x14ac:dyDescent="0.25">
      <c r="A270" s="184">
        <v>43486</v>
      </c>
      <c r="B270" s="110" t="s">
        <v>624</v>
      </c>
      <c r="C270" s="186" t="s">
        <v>1652</v>
      </c>
      <c r="D270" s="187">
        <v>190018544</v>
      </c>
      <c r="E270" s="185" t="s">
        <v>799</v>
      </c>
      <c r="F270" s="188">
        <v>120800</v>
      </c>
      <c r="G270" s="188" t="s">
        <v>1681</v>
      </c>
      <c r="H270" s="188">
        <v>2</v>
      </c>
    </row>
    <row r="271" spans="1:9" ht="15" customHeight="1" x14ac:dyDescent="0.25">
      <c r="A271" s="184"/>
      <c r="B271" s="110" t="s">
        <v>1189</v>
      </c>
      <c r="C271" s="186"/>
      <c r="D271" s="187"/>
      <c r="E271" s="185"/>
      <c r="F271" s="188"/>
      <c r="G271" s="188"/>
      <c r="H271" s="188"/>
    </row>
    <row r="272" spans="1:9" ht="15" customHeight="1" x14ac:dyDescent="0.25">
      <c r="A272" s="184">
        <v>43487</v>
      </c>
      <c r="B272" s="114" t="s">
        <v>1686</v>
      </c>
      <c r="C272" s="186" t="s">
        <v>883</v>
      </c>
      <c r="D272" s="187">
        <v>190025441</v>
      </c>
      <c r="E272" s="185" t="s">
        <v>1730</v>
      </c>
      <c r="F272" s="188">
        <v>1000000</v>
      </c>
      <c r="G272" s="188" t="s">
        <v>824</v>
      </c>
      <c r="H272" s="188">
        <v>1</v>
      </c>
      <c r="I272" s="4"/>
    </row>
    <row r="273" spans="1:9" ht="15" customHeight="1" x14ac:dyDescent="0.25">
      <c r="A273" s="184"/>
      <c r="B273" s="114" t="s">
        <v>1687</v>
      </c>
      <c r="C273" s="186"/>
      <c r="D273" s="187"/>
      <c r="E273" s="185"/>
      <c r="F273" s="188"/>
      <c r="G273" s="188"/>
      <c r="H273" s="188"/>
      <c r="I273" s="4"/>
    </row>
    <row r="274" spans="1:9" ht="15" customHeight="1" x14ac:dyDescent="0.25">
      <c r="A274" s="184">
        <v>43487</v>
      </c>
      <c r="B274" s="114" t="s">
        <v>1297</v>
      </c>
      <c r="C274" s="186" t="s">
        <v>1703</v>
      </c>
      <c r="D274" s="187">
        <v>190018569</v>
      </c>
      <c r="E274" s="185" t="s">
        <v>1360</v>
      </c>
      <c r="F274" s="188">
        <v>3477450</v>
      </c>
      <c r="G274" s="188" t="s">
        <v>1725</v>
      </c>
      <c r="H274" s="188">
        <v>60</v>
      </c>
    </row>
    <row r="275" spans="1:9" ht="15" customHeight="1" x14ac:dyDescent="0.25">
      <c r="A275" s="184"/>
      <c r="B275" s="114" t="s">
        <v>1298</v>
      </c>
      <c r="C275" s="186"/>
      <c r="D275" s="187"/>
      <c r="E275" s="185"/>
      <c r="F275" s="188"/>
      <c r="G275" s="188"/>
      <c r="H275" s="188"/>
    </row>
    <row r="276" spans="1:9" ht="15" customHeight="1" x14ac:dyDescent="0.25">
      <c r="A276" s="184">
        <v>43487</v>
      </c>
      <c r="B276" s="114" t="s">
        <v>598</v>
      </c>
      <c r="C276" s="186" t="s">
        <v>1704</v>
      </c>
      <c r="D276" s="187">
        <v>190018571</v>
      </c>
      <c r="E276" s="185" t="s">
        <v>823</v>
      </c>
      <c r="F276" s="188">
        <v>699450</v>
      </c>
      <c r="G276" s="188" t="s">
        <v>884</v>
      </c>
      <c r="H276" s="188">
        <v>14</v>
      </c>
    </row>
    <row r="277" spans="1:9" ht="15" customHeight="1" x14ac:dyDescent="0.25">
      <c r="A277" s="184"/>
      <c r="B277" s="114" t="s">
        <v>1142</v>
      </c>
      <c r="C277" s="186"/>
      <c r="D277" s="187"/>
      <c r="E277" s="185"/>
      <c r="F277" s="188"/>
      <c r="G277" s="188"/>
      <c r="H277" s="188"/>
    </row>
    <row r="278" spans="1:9" ht="15" customHeight="1" x14ac:dyDescent="0.25">
      <c r="A278" s="184">
        <v>43487</v>
      </c>
      <c r="B278" s="114" t="s">
        <v>568</v>
      </c>
      <c r="C278" s="186" t="s">
        <v>1705</v>
      </c>
      <c r="D278" s="187">
        <v>190018548</v>
      </c>
      <c r="E278" s="185" t="s">
        <v>769</v>
      </c>
      <c r="F278" s="188">
        <v>1097400</v>
      </c>
      <c r="G278" s="188" t="s">
        <v>1712</v>
      </c>
      <c r="H278" s="188">
        <v>12</v>
      </c>
    </row>
    <row r="279" spans="1:9" ht="15" customHeight="1" x14ac:dyDescent="0.25">
      <c r="A279" s="184"/>
      <c r="B279" s="114" t="s">
        <v>570</v>
      </c>
      <c r="C279" s="186"/>
      <c r="D279" s="187"/>
      <c r="E279" s="185"/>
      <c r="F279" s="188"/>
      <c r="G279" s="188"/>
      <c r="H279" s="188"/>
    </row>
    <row r="280" spans="1:9" ht="15" customHeight="1" x14ac:dyDescent="0.25">
      <c r="A280" s="184">
        <v>43487</v>
      </c>
      <c r="B280" s="114" t="s">
        <v>92</v>
      </c>
      <c r="C280" s="186" t="s">
        <v>1706</v>
      </c>
      <c r="D280" s="187">
        <v>190018550</v>
      </c>
      <c r="E280" s="185" t="s">
        <v>19</v>
      </c>
      <c r="F280" s="188">
        <v>387400</v>
      </c>
      <c r="G280" s="188" t="s">
        <v>1533</v>
      </c>
      <c r="H280" s="188">
        <v>4</v>
      </c>
    </row>
    <row r="281" spans="1:9" ht="15" customHeight="1" x14ac:dyDescent="0.25">
      <c r="A281" s="184"/>
      <c r="B281" s="114" t="s">
        <v>93</v>
      </c>
      <c r="C281" s="186"/>
      <c r="D281" s="187"/>
      <c r="E281" s="185"/>
      <c r="F281" s="188"/>
      <c r="G281" s="188"/>
      <c r="H281" s="188"/>
    </row>
    <row r="282" spans="1:9" ht="15" customHeight="1" x14ac:dyDescent="0.25">
      <c r="A282" s="184">
        <v>43487</v>
      </c>
      <c r="B282" s="114" t="s">
        <v>1707</v>
      </c>
      <c r="C282" s="186" t="s">
        <v>1709</v>
      </c>
      <c r="D282" s="187">
        <v>190018556</v>
      </c>
      <c r="E282" s="185" t="s">
        <v>1715</v>
      </c>
      <c r="F282" s="188">
        <v>2827950</v>
      </c>
      <c r="G282" s="188" t="s">
        <v>1716</v>
      </c>
      <c r="H282" s="188">
        <v>36</v>
      </c>
    </row>
    <row r="283" spans="1:9" ht="15" customHeight="1" x14ac:dyDescent="0.25">
      <c r="A283" s="184"/>
      <c r="B283" s="114" t="s">
        <v>1708</v>
      </c>
      <c r="C283" s="186"/>
      <c r="D283" s="187"/>
      <c r="E283" s="185"/>
      <c r="F283" s="188"/>
      <c r="G283" s="188"/>
      <c r="H283" s="188"/>
    </row>
    <row r="284" spans="1:9" ht="15" customHeight="1" x14ac:dyDescent="0.25">
      <c r="A284" s="184">
        <v>43488</v>
      </c>
      <c r="B284" s="119" t="s">
        <v>481</v>
      </c>
      <c r="C284" s="186" t="s">
        <v>883</v>
      </c>
      <c r="D284" s="187">
        <v>190025602</v>
      </c>
      <c r="E284" s="185" t="s">
        <v>717</v>
      </c>
      <c r="F284" s="188">
        <v>1000000</v>
      </c>
      <c r="G284" s="188" t="s">
        <v>824</v>
      </c>
      <c r="H284" s="188">
        <v>1</v>
      </c>
    </row>
    <row r="285" spans="1:9" ht="15" customHeight="1" x14ac:dyDescent="0.25">
      <c r="A285" s="184"/>
      <c r="B285" s="119" t="s">
        <v>482</v>
      </c>
      <c r="C285" s="186"/>
      <c r="D285" s="187"/>
      <c r="E285" s="185"/>
      <c r="F285" s="188"/>
      <c r="G285" s="188"/>
      <c r="H285" s="188"/>
    </row>
    <row r="286" spans="1:9" ht="15" customHeight="1" x14ac:dyDescent="0.25">
      <c r="A286" s="184">
        <v>43488</v>
      </c>
      <c r="B286" s="119" t="s">
        <v>572</v>
      </c>
      <c r="C286" s="186" t="s">
        <v>1746</v>
      </c>
      <c r="D286" s="187">
        <v>190018590</v>
      </c>
      <c r="E286" s="185" t="s">
        <v>772</v>
      </c>
      <c r="F286" s="188">
        <v>1011750</v>
      </c>
      <c r="G286" s="188" t="s">
        <v>1766</v>
      </c>
      <c r="H286" s="188">
        <v>15</v>
      </c>
    </row>
    <row r="287" spans="1:9" ht="15" customHeight="1" x14ac:dyDescent="0.25">
      <c r="A287" s="184"/>
      <c r="B287" s="119" t="s">
        <v>574</v>
      </c>
      <c r="C287" s="186"/>
      <c r="D287" s="187"/>
      <c r="E287" s="185"/>
      <c r="F287" s="188"/>
      <c r="G287" s="188"/>
      <c r="H287" s="188"/>
    </row>
    <row r="288" spans="1:9" ht="15" customHeight="1" x14ac:dyDescent="0.25">
      <c r="A288" s="184">
        <v>43488</v>
      </c>
      <c r="B288" s="119" t="s">
        <v>1176</v>
      </c>
      <c r="C288" s="186" t="s">
        <v>1747</v>
      </c>
      <c r="D288" s="187">
        <v>190018597</v>
      </c>
      <c r="E288" s="185" t="s">
        <v>889</v>
      </c>
      <c r="F288" s="188">
        <v>1575450</v>
      </c>
      <c r="G288" s="188" t="s">
        <v>890</v>
      </c>
      <c r="H288" s="188">
        <v>27</v>
      </c>
    </row>
    <row r="289" spans="1:8" ht="15" customHeight="1" x14ac:dyDescent="0.25">
      <c r="A289" s="184"/>
      <c r="B289" s="119" t="s">
        <v>1177</v>
      </c>
      <c r="C289" s="186"/>
      <c r="D289" s="187"/>
      <c r="E289" s="185"/>
      <c r="F289" s="188"/>
      <c r="G289" s="188"/>
      <c r="H289" s="188"/>
    </row>
    <row r="290" spans="1:8" ht="15" customHeight="1" x14ac:dyDescent="0.25">
      <c r="A290" s="184">
        <v>43489</v>
      </c>
      <c r="B290" s="121" t="s">
        <v>1785</v>
      </c>
      <c r="C290" s="186" t="s">
        <v>599</v>
      </c>
      <c r="D290" s="191">
        <v>190025605</v>
      </c>
      <c r="E290" s="185" t="s">
        <v>1815</v>
      </c>
      <c r="F290" s="188">
        <v>2000000</v>
      </c>
      <c r="G290" s="188" t="s">
        <v>824</v>
      </c>
      <c r="H290" s="188">
        <v>1</v>
      </c>
    </row>
    <row r="291" spans="1:8" ht="15" customHeight="1" x14ac:dyDescent="0.25">
      <c r="A291" s="184"/>
      <c r="B291" s="121" t="s">
        <v>1786</v>
      </c>
      <c r="C291" s="186"/>
      <c r="D291" s="191"/>
      <c r="E291" s="185"/>
      <c r="F291" s="188"/>
      <c r="G291" s="188"/>
      <c r="H291" s="188"/>
    </row>
    <row r="292" spans="1:8" ht="15" customHeight="1" x14ac:dyDescent="0.25">
      <c r="A292" s="184">
        <v>43489</v>
      </c>
      <c r="B292" s="121" t="s">
        <v>112</v>
      </c>
      <c r="C292" s="186" t="s">
        <v>1787</v>
      </c>
      <c r="D292" s="191">
        <v>190018612</v>
      </c>
      <c r="E292" s="185" t="s">
        <v>5</v>
      </c>
      <c r="F292" s="188">
        <v>2242100</v>
      </c>
      <c r="G292" s="188" t="s">
        <v>1606</v>
      </c>
      <c r="H292" s="188">
        <v>52</v>
      </c>
    </row>
    <row r="293" spans="1:8" ht="15" customHeight="1" x14ac:dyDescent="0.25">
      <c r="A293" s="184"/>
      <c r="B293" s="121" t="s">
        <v>113</v>
      </c>
      <c r="C293" s="186"/>
      <c r="D293" s="191"/>
      <c r="E293" s="185"/>
      <c r="F293" s="188"/>
      <c r="G293" s="188"/>
      <c r="H293" s="188"/>
    </row>
    <row r="294" spans="1:8" ht="15" customHeight="1" x14ac:dyDescent="0.25">
      <c r="A294" s="184">
        <v>43489</v>
      </c>
      <c r="B294" s="121" t="s">
        <v>136</v>
      </c>
      <c r="C294" s="186" t="s">
        <v>1788</v>
      </c>
      <c r="D294" s="191">
        <v>190018629</v>
      </c>
      <c r="E294" s="185" t="s">
        <v>3</v>
      </c>
      <c r="F294" s="188">
        <v>3020550</v>
      </c>
      <c r="G294" s="188" t="s">
        <v>1227</v>
      </c>
      <c r="H294" s="188">
        <v>39</v>
      </c>
    </row>
    <row r="295" spans="1:8" ht="15" customHeight="1" x14ac:dyDescent="0.25">
      <c r="A295" s="184"/>
      <c r="B295" s="121" t="s">
        <v>69</v>
      </c>
      <c r="C295" s="186"/>
      <c r="D295" s="191"/>
      <c r="E295" s="185"/>
      <c r="F295" s="188"/>
      <c r="G295" s="188"/>
      <c r="H295" s="188"/>
    </row>
    <row r="296" spans="1:8" ht="15" customHeight="1" x14ac:dyDescent="0.25">
      <c r="A296" s="184">
        <v>43489</v>
      </c>
      <c r="B296" s="121" t="s">
        <v>558</v>
      </c>
      <c r="C296" s="186" t="s">
        <v>1789</v>
      </c>
      <c r="D296" s="191">
        <v>190018611</v>
      </c>
      <c r="E296" s="185" t="s">
        <v>760</v>
      </c>
      <c r="F296" s="188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184"/>
      <c r="B297" s="121" t="s">
        <v>560</v>
      </c>
      <c r="C297" s="186"/>
      <c r="D297" s="191"/>
      <c r="E297" s="185"/>
      <c r="F297" s="188"/>
      <c r="G297" s="120" t="s">
        <v>1251</v>
      </c>
      <c r="H297" s="120">
        <v>12</v>
      </c>
    </row>
    <row r="298" spans="1:8" ht="15" customHeight="1" x14ac:dyDescent="0.25">
      <c r="A298" s="184">
        <v>43489</v>
      </c>
      <c r="B298" s="121" t="s">
        <v>548</v>
      </c>
      <c r="C298" s="186" t="s">
        <v>1790</v>
      </c>
      <c r="D298" s="191">
        <v>190018616</v>
      </c>
      <c r="E298" s="185" t="s">
        <v>1384</v>
      </c>
      <c r="F298" s="188">
        <v>6485000</v>
      </c>
      <c r="G298" s="188" t="s">
        <v>1805</v>
      </c>
      <c r="H298" s="188">
        <v>100</v>
      </c>
    </row>
    <row r="299" spans="1:8" ht="15" customHeight="1" x14ac:dyDescent="0.25">
      <c r="A299" s="184"/>
      <c r="B299" s="121" t="s">
        <v>550</v>
      </c>
      <c r="C299" s="186"/>
      <c r="D299" s="191"/>
      <c r="E299" s="185"/>
      <c r="F299" s="188"/>
      <c r="G299" s="188"/>
      <c r="H299" s="188"/>
    </row>
    <row r="300" spans="1:8" ht="15" customHeight="1" x14ac:dyDescent="0.25">
      <c r="A300" s="184">
        <v>43489</v>
      </c>
      <c r="B300" s="121" t="s">
        <v>57</v>
      </c>
      <c r="C300" s="186" t="s">
        <v>1791</v>
      </c>
      <c r="D300" s="191">
        <v>190018626</v>
      </c>
      <c r="E300" s="185" t="s">
        <v>675</v>
      </c>
      <c r="F300" s="188">
        <v>68500</v>
      </c>
      <c r="G300" s="188" t="s">
        <v>676</v>
      </c>
      <c r="H300" s="188">
        <v>1</v>
      </c>
    </row>
    <row r="301" spans="1:8" ht="15" customHeight="1" x14ac:dyDescent="0.25">
      <c r="A301" s="184"/>
      <c r="B301" s="121" t="s">
        <v>58</v>
      </c>
      <c r="C301" s="186"/>
      <c r="D301" s="191"/>
      <c r="E301" s="185"/>
      <c r="F301" s="188"/>
      <c r="G301" s="188"/>
      <c r="H301" s="188"/>
    </row>
    <row r="302" spans="1:8" ht="15" customHeight="1" x14ac:dyDescent="0.25">
      <c r="A302" s="184">
        <v>43489</v>
      </c>
      <c r="B302" s="121" t="s">
        <v>1416</v>
      </c>
      <c r="C302" s="186" t="s">
        <v>1801</v>
      </c>
      <c r="D302" s="191">
        <v>190018608</v>
      </c>
      <c r="E302" s="185" t="s">
        <v>891</v>
      </c>
      <c r="F302" s="188">
        <v>2976550</v>
      </c>
      <c r="G302" s="188" t="s">
        <v>892</v>
      </c>
      <c r="H302" s="188">
        <v>59</v>
      </c>
    </row>
    <row r="303" spans="1:8" ht="15" customHeight="1" x14ac:dyDescent="0.25">
      <c r="A303" s="184"/>
      <c r="B303" s="121" t="s">
        <v>1417</v>
      </c>
      <c r="C303" s="186"/>
      <c r="D303" s="191"/>
      <c r="E303" s="185"/>
      <c r="F303" s="188"/>
      <c r="G303" s="188"/>
      <c r="H303" s="188"/>
    </row>
    <row r="304" spans="1:8" ht="15" customHeight="1" x14ac:dyDescent="0.25">
      <c r="A304" s="184">
        <v>43490</v>
      </c>
      <c r="B304" s="126" t="s">
        <v>1828</v>
      </c>
      <c r="C304" s="186" t="s">
        <v>1830</v>
      </c>
      <c r="D304" s="187">
        <v>190018641</v>
      </c>
      <c r="E304" s="185" t="s">
        <v>1845</v>
      </c>
      <c r="F304" s="188">
        <v>856200</v>
      </c>
      <c r="G304" s="188" t="s">
        <v>1846</v>
      </c>
      <c r="H304" s="188">
        <v>12</v>
      </c>
    </row>
    <row r="305" spans="1:8" ht="15" customHeight="1" x14ac:dyDescent="0.25">
      <c r="A305" s="184"/>
      <c r="B305" s="126" t="s">
        <v>1829</v>
      </c>
      <c r="C305" s="186"/>
      <c r="D305" s="187"/>
      <c r="E305" s="185"/>
      <c r="F305" s="188"/>
      <c r="G305" s="188"/>
      <c r="H305" s="188"/>
    </row>
    <row r="306" spans="1:8" ht="15" customHeight="1" x14ac:dyDescent="0.25">
      <c r="A306" s="184">
        <v>43490</v>
      </c>
      <c r="B306" s="126" t="s">
        <v>598</v>
      </c>
      <c r="C306" s="186" t="s">
        <v>1831</v>
      </c>
      <c r="D306" s="187">
        <v>190018643</v>
      </c>
      <c r="E306" s="185" t="s">
        <v>823</v>
      </c>
      <c r="F306" s="188">
        <v>1143750</v>
      </c>
      <c r="G306" s="188" t="s">
        <v>884</v>
      </c>
      <c r="H306" s="188">
        <v>25</v>
      </c>
    </row>
    <row r="307" spans="1:8" ht="15" customHeight="1" x14ac:dyDescent="0.25">
      <c r="A307" s="184"/>
      <c r="B307" s="126" t="s">
        <v>1142</v>
      </c>
      <c r="C307" s="186"/>
      <c r="D307" s="187"/>
      <c r="E307" s="185"/>
      <c r="F307" s="188"/>
      <c r="G307" s="188"/>
      <c r="H307" s="188"/>
    </row>
    <row r="308" spans="1:8" ht="15" customHeight="1" x14ac:dyDescent="0.25">
      <c r="A308" s="184">
        <v>43490</v>
      </c>
      <c r="B308" s="126" t="s">
        <v>965</v>
      </c>
      <c r="C308" s="186" t="s">
        <v>1832</v>
      </c>
      <c r="D308" s="187">
        <v>190018645</v>
      </c>
      <c r="E308" s="185" t="s">
        <v>1052</v>
      </c>
      <c r="F308" s="188">
        <v>982200</v>
      </c>
      <c r="G308" s="188" t="s">
        <v>1848</v>
      </c>
      <c r="H308" s="188">
        <v>12</v>
      </c>
    </row>
    <row r="309" spans="1:8" ht="15" customHeight="1" x14ac:dyDescent="0.25">
      <c r="A309" s="184"/>
      <c r="B309" s="126" t="s">
        <v>966</v>
      </c>
      <c r="C309" s="186"/>
      <c r="D309" s="187"/>
      <c r="E309" s="185"/>
      <c r="F309" s="188"/>
      <c r="G309" s="188"/>
      <c r="H309" s="188"/>
    </row>
    <row r="310" spans="1:8" ht="15" customHeight="1" x14ac:dyDescent="0.25">
      <c r="A310" s="184">
        <v>43490</v>
      </c>
      <c r="B310" s="126" t="s">
        <v>112</v>
      </c>
      <c r="C310" s="186" t="s">
        <v>1833</v>
      </c>
      <c r="D310" s="187">
        <v>190018646</v>
      </c>
      <c r="E310" s="185" t="s">
        <v>5</v>
      </c>
      <c r="F310" s="188">
        <v>1794550</v>
      </c>
      <c r="G310" s="188" t="s">
        <v>1209</v>
      </c>
      <c r="H310" s="188">
        <v>30</v>
      </c>
    </row>
    <row r="311" spans="1:8" ht="15" customHeight="1" x14ac:dyDescent="0.25">
      <c r="A311" s="184"/>
      <c r="B311" s="126" t="s">
        <v>113</v>
      </c>
      <c r="C311" s="186"/>
      <c r="D311" s="187"/>
      <c r="E311" s="185"/>
      <c r="F311" s="188"/>
      <c r="G311" s="188"/>
      <c r="H311" s="188"/>
    </row>
    <row r="312" spans="1:8" ht="15" customHeight="1" x14ac:dyDescent="0.25">
      <c r="A312" s="184">
        <v>43490</v>
      </c>
      <c r="B312" s="126" t="s">
        <v>1465</v>
      </c>
      <c r="C312" s="186" t="s">
        <v>1694</v>
      </c>
      <c r="D312" s="187">
        <v>190018642</v>
      </c>
      <c r="E312" s="185" t="s">
        <v>1566</v>
      </c>
      <c r="F312" s="188">
        <v>912600</v>
      </c>
      <c r="G312" s="188" t="s">
        <v>1567</v>
      </c>
      <c r="H312" s="188">
        <v>12</v>
      </c>
    </row>
    <row r="313" spans="1:8" ht="15" customHeight="1" x14ac:dyDescent="0.25">
      <c r="A313" s="184"/>
      <c r="B313" s="126" t="s">
        <v>1466</v>
      </c>
      <c r="C313" s="186"/>
      <c r="D313" s="187"/>
      <c r="E313" s="185"/>
      <c r="F313" s="188"/>
      <c r="G313" s="188"/>
      <c r="H313" s="188"/>
    </row>
    <row r="314" spans="1:8" ht="15" customHeight="1" x14ac:dyDescent="0.25">
      <c r="A314" s="184">
        <v>43490</v>
      </c>
      <c r="B314" s="126" t="s">
        <v>558</v>
      </c>
      <c r="C314" s="186" t="s">
        <v>1834</v>
      </c>
      <c r="D314" s="187">
        <v>190018644</v>
      </c>
      <c r="E314" s="185" t="s">
        <v>760</v>
      </c>
      <c r="F314" s="188">
        <v>1162000</v>
      </c>
      <c r="G314" s="188" t="s">
        <v>1847</v>
      </c>
      <c r="H314" s="188">
        <v>12</v>
      </c>
    </row>
    <row r="315" spans="1:8" ht="15" customHeight="1" x14ac:dyDescent="0.25">
      <c r="A315" s="184"/>
      <c r="B315" s="126" t="s">
        <v>560</v>
      </c>
      <c r="C315" s="186"/>
      <c r="D315" s="187"/>
      <c r="E315" s="185"/>
      <c r="F315" s="188"/>
      <c r="G315" s="188"/>
      <c r="H315" s="188"/>
    </row>
    <row r="316" spans="1:8" ht="15" customHeight="1" x14ac:dyDescent="0.25">
      <c r="A316" s="184">
        <v>43491</v>
      </c>
      <c r="B316" s="128" t="s">
        <v>624</v>
      </c>
      <c r="C316" s="186" t="s">
        <v>1857</v>
      </c>
      <c r="D316" s="187">
        <v>190018666</v>
      </c>
      <c r="E316" s="185" t="s">
        <v>799</v>
      </c>
      <c r="F316" s="188">
        <v>1526750</v>
      </c>
      <c r="G316" s="127" t="s">
        <v>1681</v>
      </c>
      <c r="H316" s="127">
        <f>7+6</f>
        <v>13</v>
      </c>
    </row>
    <row r="317" spans="1:8" ht="15" customHeight="1" x14ac:dyDescent="0.25">
      <c r="A317" s="184"/>
      <c r="B317" s="128" t="s">
        <v>1189</v>
      </c>
      <c r="C317" s="186"/>
      <c r="D317" s="187"/>
      <c r="E317" s="185"/>
      <c r="F317" s="188"/>
      <c r="G317" s="127" t="s">
        <v>1888</v>
      </c>
      <c r="H317" s="127">
        <f>5+7</f>
        <v>12</v>
      </c>
    </row>
    <row r="318" spans="1:8" ht="15" customHeight="1" x14ac:dyDescent="0.25">
      <c r="A318" s="184">
        <v>43491</v>
      </c>
      <c r="B318" s="128" t="s">
        <v>598</v>
      </c>
      <c r="C318" s="186" t="s">
        <v>1858</v>
      </c>
      <c r="D318" s="187">
        <v>190018664</v>
      </c>
      <c r="E318" s="185" t="s">
        <v>823</v>
      </c>
      <c r="F318" s="188">
        <v>1003150</v>
      </c>
      <c r="G318" s="188" t="s">
        <v>884</v>
      </c>
      <c r="H318" s="188">
        <v>20</v>
      </c>
    </row>
    <row r="319" spans="1:8" ht="15" customHeight="1" x14ac:dyDescent="0.25">
      <c r="A319" s="184"/>
      <c r="B319" s="128" t="s">
        <v>1142</v>
      </c>
      <c r="C319" s="186"/>
      <c r="D319" s="187"/>
      <c r="E319" s="185"/>
      <c r="F319" s="188"/>
      <c r="G319" s="188"/>
      <c r="H319" s="188"/>
    </row>
    <row r="320" spans="1:8" ht="15" customHeight="1" x14ac:dyDescent="0.25">
      <c r="A320" s="184">
        <v>43491</v>
      </c>
      <c r="B320" s="128" t="s">
        <v>51</v>
      </c>
      <c r="C320" s="186" t="s">
        <v>1859</v>
      </c>
      <c r="D320" s="187">
        <v>190018667</v>
      </c>
      <c r="E320" s="185" t="s">
        <v>668</v>
      </c>
      <c r="F320" s="188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184"/>
      <c r="B321" s="128" t="s">
        <v>52</v>
      </c>
      <c r="C321" s="186"/>
      <c r="D321" s="187"/>
      <c r="E321" s="185"/>
      <c r="F321" s="188"/>
      <c r="G321" s="127" t="s">
        <v>1056</v>
      </c>
      <c r="H321" s="127">
        <f>10+10</f>
        <v>20</v>
      </c>
    </row>
    <row r="322" spans="1:8" ht="15" customHeight="1" x14ac:dyDescent="0.25">
      <c r="A322" s="184">
        <v>43491</v>
      </c>
      <c r="B322" s="128" t="s">
        <v>1165</v>
      </c>
      <c r="C322" s="186" t="s">
        <v>1860</v>
      </c>
      <c r="D322" s="187">
        <v>190018662</v>
      </c>
      <c r="E322" s="185" t="s">
        <v>1026</v>
      </c>
      <c r="F322" s="188">
        <v>1013600</v>
      </c>
      <c r="G322" s="188" t="s">
        <v>1887</v>
      </c>
      <c r="H322" s="188">
        <v>16</v>
      </c>
    </row>
    <row r="323" spans="1:8" ht="15" customHeight="1" x14ac:dyDescent="0.25">
      <c r="A323" s="184"/>
      <c r="B323" s="128" t="s">
        <v>937</v>
      </c>
      <c r="C323" s="186"/>
      <c r="D323" s="187"/>
      <c r="E323" s="185"/>
      <c r="F323" s="188"/>
      <c r="G323" s="188"/>
      <c r="H323" s="188"/>
    </row>
    <row r="324" spans="1:8" ht="15" customHeight="1" x14ac:dyDescent="0.25">
      <c r="A324" s="184">
        <v>43493</v>
      </c>
      <c r="B324" s="130" t="s">
        <v>1908</v>
      </c>
      <c r="C324" s="186" t="s">
        <v>1909</v>
      </c>
      <c r="D324" s="187">
        <v>190018692</v>
      </c>
      <c r="E324" s="185" t="s">
        <v>525</v>
      </c>
      <c r="F324" s="188">
        <v>4670400</v>
      </c>
      <c r="G324" s="188" t="s">
        <v>1930</v>
      </c>
      <c r="H324" s="188">
        <v>48</v>
      </c>
    </row>
    <row r="325" spans="1:8" ht="15" customHeight="1" x14ac:dyDescent="0.25">
      <c r="A325" s="184"/>
      <c r="B325" s="130" t="s">
        <v>54</v>
      </c>
      <c r="C325" s="186"/>
      <c r="D325" s="187"/>
      <c r="E325" s="185"/>
      <c r="F325" s="188"/>
      <c r="G325" s="188"/>
      <c r="H325" s="188"/>
    </row>
    <row r="326" spans="1:8" ht="15" customHeight="1" x14ac:dyDescent="0.25">
      <c r="A326" s="184">
        <v>43493</v>
      </c>
      <c r="B326" s="130" t="s">
        <v>1910</v>
      </c>
      <c r="C326" s="186" t="s">
        <v>107</v>
      </c>
      <c r="D326" s="187">
        <v>190018685</v>
      </c>
      <c r="E326" s="185" t="s">
        <v>1927</v>
      </c>
      <c r="F326" s="188">
        <v>2592000</v>
      </c>
      <c r="G326" s="188" t="s">
        <v>1928</v>
      </c>
      <c r="H326" s="188">
        <v>72</v>
      </c>
    </row>
    <row r="327" spans="1:8" ht="15" customHeight="1" x14ac:dyDescent="0.25">
      <c r="A327" s="184"/>
      <c r="B327" s="130" t="s">
        <v>1911</v>
      </c>
      <c r="C327" s="186"/>
      <c r="D327" s="187"/>
      <c r="E327" s="185"/>
      <c r="F327" s="188"/>
      <c r="G327" s="188"/>
      <c r="H327" s="188"/>
    </row>
    <row r="328" spans="1:8" ht="15" customHeight="1" x14ac:dyDescent="0.25">
      <c r="A328" s="184">
        <v>43493</v>
      </c>
      <c r="B328" s="130" t="s">
        <v>1297</v>
      </c>
      <c r="C328" s="186" t="s">
        <v>1912</v>
      </c>
      <c r="D328" s="187">
        <v>190018684</v>
      </c>
      <c r="E328" s="185" t="s">
        <v>1360</v>
      </c>
      <c r="F328" s="188">
        <v>464000</v>
      </c>
      <c r="G328" s="188" t="s">
        <v>1725</v>
      </c>
      <c r="H328" s="188">
        <v>8</v>
      </c>
    </row>
    <row r="329" spans="1:8" ht="15" customHeight="1" x14ac:dyDescent="0.25">
      <c r="A329" s="184"/>
      <c r="B329" s="130" t="s">
        <v>1298</v>
      </c>
      <c r="C329" s="186"/>
      <c r="D329" s="187"/>
      <c r="E329" s="185"/>
      <c r="F329" s="188"/>
      <c r="G329" s="188"/>
      <c r="H329" s="188"/>
    </row>
    <row r="330" spans="1:8" ht="15" customHeight="1" x14ac:dyDescent="0.25">
      <c r="A330" s="184">
        <v>43493</v>
      </c>
      <c r="B330" s="130" t="s">
        <v>1329</v>
      </c>
      <c r="C330" s="186" t="s">
        <v>1913</v>
      </c>
      <c r="D330" s="187">
        <v>190018687</v>
      </c>
      <c r="E330" s="185" t="s">
        <v>1381</v>
      </c>
      <c r="F330" s="188">
        <v>815400</v>
      </c>
      <c r="G330" s="188" t="s">
        <v>1929</v>
      </c>
      <c r="H330" s="188">
        <v>36</v>
      </c>
    </row>
    <row r="331" spans="1:8" ht="15" customHeight="1" x14ac:dyDescent="0.25">
      <c r="A331" s="184"/>
      <c r="B331" s="130" t="s">
        <v>1330</v>
      </c>
      <c r="C331" s="186"/>
      <c r="D331" s="187"/>
      <c r="E331" s="185"/>
      <c r="F331" s="188"/>
      <c r="G331" s="188"/>
      <c r="H331" s="188"/>
    </row>
    <row r="332" spans="1:8" ht="15" customHeight="1" x14ac:dyDescent="0.25">
      <c r="A332" s="184">
        <v>43493</v>
      </c>
      <c r="B332" s="130" t="s">
        <v>38</v>
      </c>
      <c r="C332" s="186" t="s">
        <v>1914</v>
      </c>
      <c r="D332" s="187">
        <v>190018688</v>
      </c>
      <c r="E332" s="185" t="s">
        <v>694</v>
      </c>
      <c r="F332" s="188">
        <v>1619800</v>
      </c>
      <c r="G332" s="188" t="s">
        <v>1352</v>
      </c>
      <c r="H332" s="188">
        <v>28</v>
      </c>
    </row>
    <row r="333" spans="1:8" ht="15" customHeight="1" x14ac:dyDescent="0.25">
      <c r="A333" s="184"/>
      <c r="B333" s="130" t="s">
        <v>39</v>
      </c>
      <c r="C333" s="186"/>
      <c r="D333" s="187"/>
      <c r="E333" s="185"/>
      <c r="F333" s="188"/>
      <c r="G333" s="188"/>
      <c r="H333" s="188"/>
    </row>
    <row r="334" spans="1:8" ht="15" customHeight="1" x14ac:dyDescent="0.25">
      <c r="A334" s="184">
        <v>43493</v>
      </c>
      <c r="B334" s="130" t="s">
        <v>136</v>
      </c>
      <c r="C334" s="186" t="s">
        <v>1915</v>
      </c>
      <c r="D334" s="187">
        <v>190018699</v>
      </c>
      <c r="E334" s="185" t="s">
        <v>3</v>
      </c>
      <c r="F334" s="188">
        <v>1789200</v>
      </c>
      <c r="G334" s="129" t="s">
        <v>1935</v>
      </c>
      <c r="H334" s="129">
        <f>6+6</f>
        <v>12</v>
      </c>
    </row>
    <row r="335" spans="1:8" ht="15" customHeight="1" x14ac:dyDescent="0.25">
      <c r="A335" s="184"/>
      <c r="B335" s="130" t="s">
        <v>69</v>
      </c>
      <c r="C335" s="186"/>
      <c r="D335" s="187"/>
      <c r="E335" s="185"/>
      <c r="F335" s="188"/>
      <c r="G335" s="129" t="s">
        <v>1936</v>
      </c>
      <c r="H335" s="129">
        <f>3+6</f>
        <v>9</v>
      </c>
    </row>
    <row r="336" spans="1:8" ht="15" customHeight="1" x14ac:dyDescent="0.25">
      <c r="A336" s="184">
        <v>43493</v>
      </c>
      <c r="B336" s="130" t="s">
        <v>603</v>
      </c>
      <c r="C336" s="186" t="s">
        <v>1916</v>
      </c>
      <c r="D336" s="187">
        <v>190018693</v>
      </c>
      <c r="E336" s="185" t="s">
        <v>7</v>
      </c>
      <c r="F336" s="188">
        <v>3008700</v>
      </c>
      <c r="G336" s="129" t="s">
        <v>1931</v>
      </c>
      <c r="H336" s="129">
        <f>2+1</f>
        <v>3</v>
      </c>
    </row>
    <row r="337" spans="1:13" ht="15" customHeight="1" x14ac:dyDescent="0.25">
      <c r="A337" s="184"/>
      <c r="B337" s="130" t="s">
        <v>89</v>
      </c>
      <c r="C337" s="186"/>
      <c r="D337" s="187"/>
      <c r="E337" s="185"/>
      <c r="F337" s="188"/>
      <c r="G337" s="129" t="s">
        <v>1359</v>
      </c>
      <c r="H337" s="129">
        <f>18+18</f>
        <v>36</v>
      </c>
    </row>
    <row r="338" spans="1:13" ht="15" customHeight="1" x14ac:dyDescent="0.25">
      <c r="A338" s="184">
        <v>43493</v>
      </c>
      <c r="B338" s="130" t="s">
        <v>88</v>
      </c>
      <c r="C338" s="186" t="s">
        <v>1918</v>
      </c>
      <c r="D338" s="187">
        <v>190018704</v>
      </c>
      <c r="E338" s="185" t="s">
        <v>7</v>
      </c>
      <c r="F338" s="188">
        <v>1175250</v>
      </c>
      <c r="G338" s="188" t="s">
        <v>1941</v>
      </c>
      <c r="H338" s="188">
        <v>15</v>
      </c>
    </row>
    <row r="339" spans="1:13" ht="15" customHeight="1" x14ac:dyDescent="0.25">
      <c r="A339" s="184"/>
      <c r="B339" s="130" t="s">
        <v>89</v>
      </c>
      <c r="C339" s="186"/>
      <c r="D339" s="187"/>
      <c r="E339" s="185"/>
      <c r="F339" s="188"/>
      <c r="G339" s="188"/>
      <c r="H339" s="188"/>
    </row>
    <row r="340" spans="1:13" ht="15" customHeight="1" x14ac:dyDescent="0.25">
      <c r="A340" s="184">
        <v>43493</v>
      </c>
      <c r="B340" s="130" t="s">
        <v>1922</v>
      </c>
      <c r="C340" s="186" t="s">
        <v>1923</v>
      </c>
      <c r="D340" s="187">
        <v>190018702</v>
      </c>
      <c r="E340" s="185" t="s">
        <v>823</v>
      </c>
      <c r="F340" s="188">
        <v>1155000</v>
      </c>
      <c r="G340" s="188" t="s">
        <v>884</v>
      </c>
      <c r="H340" s="188">
        <v>20</v>
      </c>
      <c r="M340" t="s">
        <v>1966</v>
      </c>
    </row>
    <row r="341" spans="1:13" ht="15" customHeight="1" x14ac:dyDescent="0.25">
      <c r="A341" s="184"/>
      <c r="B341" s="130" t="s">
        <v>1142</v>
      </c>
      <c r="C341" s="186"/>
      <c r="D341" s="187"/>
      <c r="E341" s="185"/>
      <c r="F341" s="188"/>
      <c r="G341" s="188"/>
      <c r="H341" s="188"/>
    </row>
    <row r="342" spans="1:13" ht="15" customHeight="1" x14ac:dyDescent="0.25">
      <c r="A342" s="184">
        <v>43494</v>
      </c>
      <c r="B342" s="132" t="s">
        <v>1944</v>
      </c>
      <c r="C342" s="186" t="s">
        <v>1946</v>
      </c>
      <c r="D342" s="187">
        <v>190018715</v>
      </c>
      <c r="E342" s="185" t="s">
        <v>1962</v>
      </c>
      <c r="F342" s="188">
        <v>5511000</v>
      </c>
      <c r="G342" s="131" t="s">
        <v>1964</v>
      </c>
      <c r="H342" s="131">
        <f>6+6+7+6+5</f>
        <v>30</v>
      </c>
    </row>
    <row r="343" spans="1:13" ht="15" customHeight="1" x14ac:dyDescent="0.25">
      <c r="A343" s="184"/>
      <c r="B343" s="132" t="s">
        <v>1945</v>
      </c>
      <c r="C343" s="186"/>
      <c r="D343" s="187"/>
      <c r="E343" s="185"/>
      <c r="F343" s="188"/>
      <c r="G343" s="131" t="s">
        <v>1965</v>
      </c>
      <c r="H343" s="131">
        <f>5+6+7+6+6</f>
        <v>30</v>
      </c>
    </row>
    <row r="344" spans="1:13" ht="15" customHeight="1" x14ac:dyDescent="0.25">
      <c r="A344" s="184">
        <v>43494</v>
      </c>
      <c r="B344" s="132" t="s">
        <v>1944</v>
      </c>
      <c r="C344" s="186" t="s">
        <v>1947</v>
      </c>
      <c r="D344" s="187">
        <v>190018713</v>
      </c>
      <c r="E344" s="185" t="s">
        <v>1962</v>
      </c>
      <c r="F344" s="188">
        <v>1305150</v>
      </c>
      <c r="G344" s="188" t="s">
        <v>1963</v>
      </c>
      <c r="H344" s="188">
        <v>15</v>
      </c>
    </row>
    <row r="345" spans="1:13" ht="15" customHeight="1" x14ac:dyDescent="0.25">
      <c r="A345" s="184"/>
      <c r="B345" s="132" t="s">
        <v>1945</v>
      </c>
      <c r="C345" s="186"/>
      <c r="D345" s="187"/>
      <c r="E345" s="185"/>
      <c r="F345" s="188"/>
      <c r="G345" s="188"/>
      <c r="H345" s="188"/>
    </row>
    <row r="346" spans="1:13" ht="15" customHeight="1" x14ac:dyDescent="0.25">
      <c r="A346" s="184">
        <v>43494</v>
      </c>
      <c r="B346" s="132" t="s">
        <v>112</v>
      </c>
      <c r="C346" s="186" t="s">
        <v>1955</v>
      </c>
      <c r="D346" s="187">
        <v>190018717</v>
      </c>
      <c r="E346" s="185" t="s">
        <v>5</v>
      </c>
      <c r="F346" s="188">
        <v>604500</v>
      </c>
      <c r="G346" s="188" t="s">
        <v>1969</v>
      </c>
      <c r="H346" s="188">
        <v>10</v>
      </c>
    </row>
    <row r="347" spans="1:13" ht="15" customHeight="1" x14ac:dyDescent="0.25">
      <c r="A347" s="184"/>
      <c r="B347" s="132" t="s">
        <v>113</v>
      </c>
      <c r="C347" s="186"/>
      <c r="D347" s="187"/>
      <c r="E347" s="185"/>
      <c r="F347" s="188"/>
      <c r="G347" s="188"/>
      <c r="H347" s="188"/>
    </row>
    <row r="348" spans="1:13" ht="15" customHeight="1" x14ac:dyDescent="0.25">
      <c r="A348" s="184">
        <v>43494</v>
      </c>
      <c r="B348" s="132" t="s">
        <v>1468</v>
      </c>
      <c r="C348" s="186" t="s">
        <v>1956</v>
      </c>
      <c r="D348" s="187">
        <v>190018718</v>
      </c>
      <c r="E348" s="185" t="s">
        <v>1032</v>
      </c>
      <c r="F348" s="188">
        <v>3825000</v>
      </c>
      <c r="G348" s="188" t="s">
        <v>1968</v>
      </c>
      <c r="H348" s="188">
        <v>40</v>
      </c>
    </row>
    <row r="349" spans="1:13" ht="15" customHeight="1" x14ac:dyDescent="0.25">
      <c r="A349" s="184"/>
      <c r="B349" s="132" t="s">
        <v>940</v>
      </c>
      <c r="C349" s="186"/>
      <c r="D349" s="187"/>
      <c r="E349" s="185"/>
      <c r="F349" s="188"/>
      <c r="G349" s="188"/>
      <c r="H349" s="188"/>
    </row>
    <row r="350" spans="1:13" ht="15" customHeight="1" x14ac:dyDescent="0.25">
      <c r="A350" s="184">
        <v>43494</v>
      </c>
      <c r="B350" s="132" t="s">
        <v>1957</v>
      </c>
      <c r="C350" s="186" t="s">
        <v>1958</v>
      </c>
      <c r="D350" s="187">
        <v>190018663</v>
      </c>
      <c r="E350" s="185" t="s">
        <v>1263</v>
      </c>
      <c r="F350" s="188">
        <v>2341800</v>
      </c>
      <c r="G350" s="188" t="s">
        <v>1977</v>
      </c>
      <c r="H350" s="188">
        <v>36</v>
      </c>
    </row>
    <row r="351" spans="1:13" ht="15" customHeight="1" x14ac:dyDescent="0.25">
      <c r="A351" s="184"/>
      <c r="B351" s="132" t="s">
        <v>550</v>
      </c>
      <c r="C351" s="186"/>
      <c r="D351" s="187"/>
      <c r="E351" s="185"/>
      <c r="F351" s="188"/>
      <c r="G351" s="188"/>
      <c r="H351" s="188"/>
    </row>
    <row r="352" spans="1:13" ht="15" customHeight="1" x14ac:dyDescent="0.25">
      <c r="A352" s="184">
        <v>43495</v>
      </c>
      <c r="B352" s="134" t="s">
        <v>1329</v>
      </c>
      <c r="C352" s="186" t="s">
        <v>1991</v>
      </c>
      <c r="D352" s="187">
        <v>190018729</v>
      </c>
      <c r="E352" s="185" t="s">
        <v>1381</v>
      </c>
      <c r="F352" s="188">
        <v>799200</v>
      </c>
      <c r="G352" s="188" t="s">
        <v>2001</v>
      </c>
      <c r="H352" s="188">
        <v>36</v>
      </c>
    </row>
    <row r="353" spans="1:8" ht="15" customHeight="1" x14ac:dyDescent="0.25">
      <c r="A353" s="184"/>
      <c r="B353" s="134" t="s">
        <v>1330</v>
      </c>
      <c r="C353" s="186"/>
      <c r="D353" s="187"/>
      <c r="E353" s="185"/>
      <c r="F353" s="188"/>
      <c r="G353" s="188"/>
      <c r="H353" s="188"/>
    </row>
    <row r="354" spans="1:8" ht="15" customHeight="1" x14ac:dyDescent="0.25">
      <c r="A354" s="184">
        <v>43495</v>
      </c>
      <c r="B354" s="134" t="s">
        <v>498</v>
      </c>
      <c r="C354" s="186" t="s">
        <v>1992</v>
      </c>
      <c r="D354" s="187">
        <v>190018723</v>
      </c>
      <c r="E354" s="185" t="s">
        <v>731</v>
      </c>
      <c r="F354" s="188">
        <v>641400</v>
      </c>
      <c r="G354" s="188" t="s">
        <v>732</v>
      </c>
      <c r="H354" s="188">
        <v>12</v>
      </c>
    </row>
    <row r="355" spans="1:8" ht="15" customHeight="1" x14ac:dyDescent="0.25">
      <c r="A355" s="184"/>
      <c r="B355" s="134" t="s">
        <v>499</v>
      </c>
      <c r="C355" s="186"/>
      <c r="D355" s="187"/>
      <c r="E355" s="185"/>
      <c r="F355" s="188"/>
      <c r="G355" s="188"/>
      <c r="H355" s="188"/>
    </row>
    <row r="356" spans="1:8" ht="15" customHeight="1" x14ac:dyDescent="0.25">
      <c r="A356" s="184">
        <v>43495</v>
      </c>
      <c r="B356" s="134" t="s">
        <v>57</v>
      </c>
      <c r="C356" s="186" t="s">
        <v>1993</v>
      </c>
      <c r="D356" s="187">
        <v>190018731</v>
      </c>
      <c r="E356" s="185" t="s">
        <v>675</v>
      </c>
      <c r="F356" s="188">
        <v>2733050</v>
      </c>
      <c r="G356" s="188" t="s">
        <v>1998</v>
      </c>
      <c r="H356" s="188">
        <v>47</v>
      </c>
    </row>
    <row r="357" spans="1:8" ht="15" customHeight="1" x14ac:dyDescent="0.25">
      <c r="A357" s="184"/>
      <c r="B357" s="134" t="s">
        <v>58</v>
      </c>
      <c r="C357" s="186"/>
      <c r="D357" s="187"/>
      <c r="E357" s="185"/>
      <c r="F357" s="188"/>
      <c r="G357" s="188"/>
      <c r="H357" s="188"/>
    </row>
    <row r="358" spans="1:8" ht="15" customHeight="1" x14ac:dyDescent="0.25">
      <c r="A358" s="184">
        <v>43496</v>
      </c>
      <c r="B358" s="136" t="s">
        <v>53</v>
      </c>
      <c r="C358" s="186" t="s">
        <v>2008</v>
      </c>
      <c r="D358" s="187">
        <v>190018737</v>
      </c>
      <c r="E358" s="185" t="s">
        <v>525</v>
      </c>
      <c r="F358" s="188">
        <v>2499900</v>
      </c>
      <c r="G358" s="188" t="s">
        <v>526</v>
      </c>
      <c r="H358" s="188">
        <v>24</v>
      </c>
    </row>
    <row r="359" spans="1:8" ht="15" customHeight="1" x14ac:dyDescent="0.25">
      <c r="A359" s="184"/>
      <c r="B359" s="136" t="s">
        <v>54</v>
      </c>
      <c r="C359" s="186"/>
      <c r="D359" s="187"/>
      <c r="E359" s="185"/>
      <c r="F359" s="188"/>
      <c r="G359" s="188"/>
      <c r="H359" s="188"/>
    </row>
    <row r="360" spans="1:8" ht="15" customHeight="1" x14ac:dyDescent="0.25">
      <c r="A360" s="184">
        <v>43496</v>
      </c>
      <c r="B360" s="136" t="s">
        <v>1302</v>
      </c>
      <c r="C360" s="186" t="s">
        <v>2009</v>
      </c>
      <c r="D360" s="187">
        <v>190018750</v>
      </c>
      <c r="E360" s="185" t="s">
        <v>910</v>
      </c>
      <c r="F360" s="188">
        <v>1914600</v>
      </c>
      <c r="G360" s="135" t="s">
        <v>2036</v>
      </c>
      <c r="H360" s="135">
        <v>36</v>
      </c>
    </row>
    <row r="361" spans="1:8" ht="15" customHeight="1" x14ac:dyDescent="0.25">
      <c r="A361" s="184"/>
      <c r="B361" s="136" t="s">
        <v>1303</v>
      </c>
      <c r="C361" s="186"/>
      <c r="D361" s="187"/>
      <c r="E361" s="185"/>
      <c r="F361" s="188"/>
      <c r="G361" s="135" t="s">
        <v>2037</v>
      </c>
      <c r="H361" s="135">
        <v>36</v>
      </c>
    </row>
    <row r="362" spans="1:8" ht="15" customHeight="1" x14ac:dyDescent="0.25">
      <c r="A362" s="184">
        <v>43496</v>
      </c>
      <c r="B362" s="136" t="s">
        <v>1416</v>
      </c>
      <c r="C362" s="186" t="s">
        <v>2010</v>
      </c>
      <c r="D362" s="187">
        <v>190018735</v>
      </c>
      <c r="E362" s="185" t="s">
        <v>891</v>
      </c>
      <c r="F362" s="188">
        <v>2012750</v>
      </c>
      <c r="G362" s="188" t="s">
        <v>892</v>
      </c>
      <c r="H362" s="188">
        <v>40</v>
      </c>
    </row>
    <row r="363" spans="1:8" ht="15" customHeight="1" x14ac:dyDescent="0.25">
      <c r="A363" s="184"/>
      <c r="B363" s="136" t="s">
        <v>1417</v>
      </c>
      <c r="C363" s="186"/>
      <c r="D363" s="187"/>
      <c r="E363" s="185"/>
      <c r="F363" s="188"/>
      <c r="G363" s="188"/>
      <c r="H363" s="188"/>
    </row>
    <row r="364" spans="1:8" ht="15" customHeight="1" x14ac:dyDescent="0.25">
      <c r="A364" s="184">
        <v>43496</v>
      </c>
      <c r="B364" s="136" t="s">
        <v>1120</v>
      </c>
      <c r="C364" s="186" t="s">
        <v>2011</v>
      </c>
      <c r="D364" s="187">
        <v>190018736</v>
      </c>
      <c r="E364" s="185" t="s">
        <v>1204</v>
      </c>
      <c r="F364" s="188">
        <v>769200</v>
      </c>
      <c r="G364" s="188" t="s">
        <v>2023</v>
      </c>
      <c r="H364" s="188">
        <v>12</v>
      </c>
    </row>
    <row r="365" spans="1:8" ht="15" customHeight="1" x14ac:dyDescent="0.25">
      <c r="A365" s="184"/>
      <c r="B365" s="136" t="s">
        <v>1121</v>
      </c>
      <c r="C365" s="186"/>
      <c r="D365" s="187"/>
      <c r="E365" s="185"/>
      <c r="F365" s="188"/>
      <c r="G365" s="188"/>
      <c r="H365" s="188"/>
    </row>
    <row r="366" spans="1:8" ht="15" customHeight="1" x14ac:dyDescent="0.25">
      <c r="A366" s="184">
        <v>43496</v>
      </c>
      <c r="B366" s="136" t="s">
        <v>1494</v>
      </c>
      <c r="C366" s="186" t="s">
        <v>2012</v>
      </c>
      <c r="D366" s="187">
        <v>190018749</v>
      </c>
      <c r="E366" s="185" t="s">
        <v>1540</v>
      </c>
      <c r="F366" s="188">
        <v>1803600</v>
      </c>
      <c r="G366" s="188" t="s">
        <v>2032</v>
      </c>
      <c r="H366" s="188">
        <v>36</v>
      </c>
    </row>
    <row r="367" spans="1:8" ht="15" customHeight="1" x14ac:dyDescent="0.25">
      <c r="A367" s="184"/>
      <c r="B367" s="136" t="s">
        <v>1495</v>
      </c>
      <c r="C367" s="186"/>
      <c r="D367" s="187"/>
      <c r="E367" s="185"/>
      <c r="F367" s="188"/>
      <c r="G367" s="188"/>
      <c r="H367" s="188"/>
    </row>
    <row r="368" spans="1:8" ht="15" customHeight="1" x14ac:dyDescent="0.25">
      <c r="A368" s="184">
        <v>43496</v>
      </c>
      <c r="B368" s="136" t="s">
        <v>1318</v>
      </c>
      <c r="C368" s="186" t="s">
        <v>232</v>
      </c>
      <c r="D368" s="187">
        <v>190025742</v>
      </c>
      <c r="E368" s="185" t="s">
        <v>1376</v>
      </c>
      <c r="F368" s="188">
        <v>800000</v>
      </c>
      <c r="G368" s="188" t="s">
        <v>824</v>
      </c>
      <c r="H368" s="188">
        <v>1</v>
      </c>
    </row>
    <row r="369" spans="1:8" ht="15" customHeight="1" x14ac:dyDescent="0.25">
      <c r="A369" s="184"/>
      <c r="B369" s="136" t="s">
        <v>995</v>
      </c>
      <c r="C369" s="186"/>
      <c r="D369" s="187"/>
      <c r="E369" s="185"/>
      <c r="F369" s="188"/>
      <c r="G369" s="188"/>
      <c r="H369" s="188"/>
    </row>
  </sheetData>
  <mergeCells count="1245"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  <mergeCell ref="D336:D337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C296:C297"/>
    <mergeCell ref="D296:D297"/>
    <mergeCell ref="H284:H285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C266:C267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E242:E243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F244:F245"/>
    <mergeCell ref="G244:G245"/>
    <mergeCell ref="H244:H245"/>
    <mergeCell ref="F206:F207"/>
    <mergeCell ref="A208:A209"/>
    <mergeCell ref="D208:D209"/>
    <mergeCell ref="E208:E209"/>
    <mergeCell ref="D206:D207"/>
    <mergeCell ref="E206:E207"/>
    <mergeCell ref="A240:A241"/>
    <mergeCell ref="C240:C241"/>
    <mergeCell ref="D240:D241"/>
    <mergeCell ref="E240:E241"/>
    <mergeCell ref="A242:A243"/>
    <mergeCell ref="C242:C243"/>
    <mergeCell ref="D242:D243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C160:C161"/>
    <mergeCell ref="D160:D161"/>
    <mergeCell ref="E160:E161"/>
    <mergeCell ref="A162:A163"/>
    <mergeCell ref="C162:C163"/>
    <mergeCell ref="D162:D163"/>
    <mergeCell ref="E162:E163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B184:B185"/>
    <mergeCell ref="B173:B174"/>
    <mergeCell ref="A177:A178"/>
    <mergeCell ref="C177:C178"/>
    <mergeCell ref="D177:D178"/>
    <mergeCell ref="E177:E178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F162:F163"/>
    <mergeCell ref="F175:F176"/>
    <mergeCell ref="F177:F178"/>
    <mergeCell ref="A179:A180"/>
    <mergeCell ref="C179:C180"/>
    <mergeCell ref="D179:D180"/>
    <mergeCell ref="E179:E180"/>
    <mergeCell ref="F168:F169"/>
    <mergeCell ref="F166:F167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C126:C127"/>
    <mergeCell ref="D126:D127"/>
    <mergeCell ref="E126:E127"/>
    <mergeCell ref="A120:A121"/>
    <mergeCell ref="C120:C121"/>
    <mergeCell ref="D120:D121"/>
    <mergeCell ref="E120:E121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58:F159"/>
    <mergeCell ref="F164:F165"/>
    <mergeCell ref="F179:F180"/>
    <mergeCell ref="G160:G161"/>
    <mergeCell ref="H160:H161"/>
    <mergeCell ref="G162:G163"/>
    <mergeCell ref="H162:H163"/>
    <mergeCell ref="G175:G176"/>
    <mergeCell ref="H175:H176"/>
    <mergeCell ref="G177:G178"/>
    <mergeCell ref="H177:H178"/>
    <mergeCell ref="F172:F174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F160:F161"/>
    <mergeCell ref="F132:F133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88:F189"/>
    <mergeCell ref="G188:G189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C194:C195"/>
    <mergeCell ref="C206:C207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F304:F305"/>
    <mergeCell ref="G304:G305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H314:H315"/>
    <mergeCell ref="F314:F315"/>
    <mergeCell ref="G314:G315"/>
    <mergeCell ref="C314:C315"/>
    <mergeCell ref="D314:D315"/>
    <mergeCell ref="E314:E315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H356:H357"/>
    <mergeCell ref="F368:F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9"/>
  <sheetViews>
    <sheetView workbookViewId="0">
      <pane ySplit="3" topLeftCell="A4" activePane="bottomLeft" state="frozen"/>
      <selection pane="bottomLeft" activeCell="A8" sqref="A8:I9"/>
    </sheetView>
  </sheetViews>
  <sheetFormatPr defaultRowHeight="15" customHeight="1" x14ac:dyDescent="0.25"/>
  <cols>
    <col min="1" max="1" width="11.28515625" style="142" customWidth="1"/>
    <col min="2" max="2" width="9.140625" style="142"/>
    <col min="3" max="3" width="53.85546875" customWidth="1"/>
    <col min="4" max="4" width="13.42578125" style="3" customWidth="1"/>
    <col min="5" max="5" width="11.140625" style="142" customWidth="1"/>
    <col min="6" max="6" width="22.5703125" style="53" customWidth="1"/>
    <col min="7" max="7" width="13.42578125" style="137" customWidth="1"/>
    <col min="8" max="8" width="19.5703125" style="137" customWidth="1"/>
    <col min="9" max="9" width="9.28515625" style="137" customWidth="1"/>
  </cols>
  <sheetData>
    <row r="2" spans="1:10" ht="22.5" customHeight="1" x14ac:dyDescent="0.25">
      <c r="A2" s="177" t="s">
        <v>0</v>
      </c>
      <c r="B2" s="177" t="s">
        <v>26</v>
      </c>
      <c r="C2" s="177" t="s">
        <v>27</v>
      </c>
      <c r="D2" s="176" t="s">
        <v>28</v>
      </c>
      <c r="E2" s="177" t="s">
        <v>29</v>
      </c>
      <c r="F2" s="176" t="s">
        <v>30</v>
      </c>
      <c r="G2" s="176" t="s">
        <v>31</v>
      </c>
      <c r="H2" s="176" t="s">
        <v>1</v>
      </c>
      <c r="I2" s="176"/>
    </row>
    <row r="3" spans="1:10" s="139" customFormat="1" ht="18" customHeight="1" x14ac:dyDescent="0.25">
      <c r="A3" s="177"/>
      <c r="B3" s="177"/>
      <c r="C3" s="177"/>
      <c r="D3" s="176"/>
      <c r="E3" s="177"/>
      <c r="F3" s="176"/>
      <c r="G3" s="176"/>
      <c r="H3" s="138" t="s">
        <v>36</v>
      </c>
      <c r="I3" s="138" t="s">
        <v>2</v>
      </c>
    </row>
    <row r="4" spans="1:10" ht="15" customHeight="1" x14ac:dyDescent="0.25">
      <c r="A4" s="154">
        <v>43497</v>
      </c>
      <c r="B4" s="155">
        <v>0.74961805555555561</v>
      </c>
      <c r="C4" s="141" t="s">
        <v>2062</v>
      </c>
      <c r="D4" s="141" t="s">
        <v>2063</v>
      </c>
      <c r="E4" s="142">
        <v>190018779</v>
      </c>
      <c r="F4" s="53" t="s">
        <v>2072</v>
      </c>
      <c r="G4" s="137">
        <v>2216200</v>
      </c>
      <c r="H4" s="137" t="s">
        <v>2073</v>
      </c>
      <c r="I4" s="137">
        <v>33</v>
      </c>
    </row>
    <row r="5" spans="1:10" ht="15" customHeight="1" x14ac:dyDescent="0.25">
      <c r="A5" s="154">
        <v>43502</v>
      </c>
      <c r="B5" s="155">
        <v>0.64374999999999993</v>
      </c>
      <c r="C5" s="147" t="s">
        <v>2156</v>
      </c>
      <c r="D5" s="147" t="s">
        <v>2157</v>
      </c>
      <c r="E5" s="145">
        <v>190018830</v>
      </c>
      <c r="F5" s="53" t="s">
        <v>2163</v>
      </c>
      <c r="G5" s="137">
        <v>1059200</v>
      </c>
      <c r="H5" s="137" t="s">
        <v>2164</v>
      </c>
      <c r="I5" s="137">
        <v>13</v>
      </c>
    </row>
    <row r="6" spans="1:10" s="2" customFormat="1" ht="15" customHeight="1" x14ac:dyDescent="0.25">
      <c r="A6" s="149">
        <v>43504</v>
      </c>
      <c r="B6" s="148">
        <v>0.72578703703703706</v>
      </c>
      <c r="C6" s="153" t="s">
        <v>2230</v>
      </c>
      <c r="D6" s="153" t="s">
        <v>1163</v>
      </c>
      <c r="E6" s="1">
        <v>190018873</v>
      </c>
      <c r="F6" s="2" t="s">
        <v>1609</v>
      </c>
      <c r="G6" s="137">
        <v>2804000</v>
      </c>
      <c r="H6" s="137" t="s">
        <v>2238</v>
      </c>
      <c r="I6" s="137">
        <v>16</v>
      </c>
    </row>
    <row r="7" spans="1:10" ht="15" customHeight="1" x14ac:dyDescent="0.25">
      <c r="A7" s="158">
        <v>43507</v>
      </c>
      <c r="B7" s="157">
        <v>0.73831018518518521</v>
      </c>
      <c r="C7" s="163" t="s">
        <v>2280</v>
      </c>
      <c r="D7" s="163" t="s">
        <v>2281</v>
      </c>
      <c r="E7" s="159">
        <v>190018899</v>
      </c>
      <c r="F7" s="160" t="s">
        <v>1067</v>
      </c>
      <c r="G7" s="2">
        <v>760200</v>
      </c>
      <c r="H7" s="11" t="s">
        <v>2285</v>
      </c>
      <c r="I7" s="2">
        <v>12</v>
      </c>
    </row>
    <row r="10" spans="1:10" s="2" customFormat="1" ht="15" customHeight="1" x14ac:dyDescent="0.25">
      <c r="A10" s="1"/>
      <c r="B10" s="1"/>
      <c r="C10"/>
      <c r="D10"/>
      <c r="E10" s="1"/>
      <c r="G10" s="137"/>
      <c r="H10" s="137"/>
      <c r="I10" s="137"/>
    </row>
    <row r="11" spans="1:10" s="2" customFormat="1" ht="15" customHeight="1" x14ac:dyDescent="0.25">
      <c r="A11" s="1"/>
      <c r="B11" s="1"/>
      <c r="C11" s="3"/>
      <c r="D11"/>
      <c r="E11" s="1"/>
      <c r="G11" s="137"/>
      <c r="H11" s="137"/>
      <c r="I11" s="137"/>
    </row>
    <row r="12" spans="1:10" s="2" customFormat="1" ht="15" customHeight="1" x14ac:dyDescent="0.25">
      <c r="A12" s="1"/>
      <c r="B12" s="1"/>
      <c r="C12"/>
      <c r="D12"/>
      <c r="E12" s="1"/>
      <c r="G12" s="137"/>
      <c r="H12" s="137"/>
      <c r="I12" s="137"/>
    </row>
    <row r="13" spans="1:10" s="2" customFormat="1" ht="15" customHeight="1" x14ac:dyDescent="0.25">
      <c r="A13" s="142"/>
      <c r="B13" s="142"/>
      <c r="C13"/>
      <c r="D13" s="3"/>
      <c r="E13" s="142"/>
      <c r="F13" s="53"/>
      <c r="G13" s="137"/>
      <c r="H13" s="137"/>
      <c r="I13" s="137"/>
      <c r="J13"/>
    </row>
    <row r="14" spans="1:10" s="2" customFormat="1" ht="15" customHeight="1" x14ac:dyDescent="0.25">
      <c r="A14" s="142"/>
      <c r="B14" s="142"/>
      <c r="C14"/>
      <c r="D14" s="3"/>
      <c r="E14" s="142"/>
      <c r="F14" s="53"/>
      <c r="G14" s="137"/>
      <c r="H14" s="137"/>
      <c r="I14" s="137"/>
      <c r="J14"/>
    </row>
    <row r="15" spans="1:10" s="2" customFormat="1" ht="15" customHeight="1" x14ac:dyDescent="0.25">
      <c r="A15" s="142"/>
      <c r="B15" s="142"/>
      <c r="C15"/>
      <c r="D15" s="3"/>
      <c r="E15" s="142"/>
      <c r="F15" s="53"/>
      <c r="G15" s="137"/>
      <c r="H15" s="137"/>
      <c r="I15" s="137"/>
      <c r="J15"/>
    </row>
    <row r="16" spans="1:10" s="2" customFormat="1" ht="15" customHeight="1" x14ac:dyDescent="0.25">
      <c r="A16" s="142"/>
      <c r="B16" s="142"/>
      <c r="C16"/>
      <c r="D16" s="3"/>
      <c r="E16" s="142"/>
      <c r="F16" s="53"/>
      <c r="G16" s="137"/>
      <c r="H16" s="137"/>
      <c r="I16" s="137"/>
      <c r="J16"/>
    </row>
    <row r="17" spans="1:10" s="2" customFormat="1" ht="15" customHeight="1" x14ac:dyDescent="0.25">
      <c r="A17" s="142"/>
      <c r="B17" s="142"/>
      <c r="C17"/>
      <c r="D17" s="3"/>
      <c r="E17" s="142"/>
      <c r="F17" s="53"/>
      <c r="G17" s="137"/>
      <c r="H17" s="137"/>
      <c r="I17" s="137"/>
      <c r="J17"/>
    </row>
    <row r="18" spans="1:10" s="2" customFormat="1" ht="15" customHeight="1" x14ac:dyDescent="0.25">
      <c r="A18" s="142"/>
      <c r="B18" s="142"/>
      <c r="C18"/>
      <c r="D18" s="3"/>
      <c r="E18" s="142"/>
      <c r="F18" s="53"/>
      <c r="G18" s="137"/>
      <c r="H18" s="137"/>
      <c r="I18" s="137"/>
      <c r="J18"/>
    </row>
    <row r="19" spans="1:10" s="2" customFormat="1" ht="15" customHeight="1" x14ac:dyDescent="0.25">
      <c r="A19" s="142"/>
      <c r="B19" s="142"/>
      <c r="C19"/>
      <c r="D19" s="3"/>
      <c r="E19" s="142"/>
      <c r="F19" s="53"/>
      <c r="G19" s="137"/>
      <c r="H19" s="137"/>
      <c r="I19" s="137"/>
      <c r="J19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34"/>
  <sheetViews>
    <sheetView tabSelected="1" zoomScale="85" zoomScaleNormal="85" workbookViewId="0">
      <pane ySplit="3" topLeftCell="A211" activePane="bottomLeft" state="frozen"/>
      <selection pane="bottomLeft" activeCell="C239" sqref="C239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42" customWidth="1"/>
    <col min="5" max="5" width="24.28515625" style="21" customWidth="1"/>
    <col min="6" max="6" width="11.85546875" style="137" customWidth="1"/>
    <col min="7" max="7" width="22.85546875" style="137" customWidth="1"/>
    <col min="8" max="8" width="11.7109375" style="54" customWidth="1"/>
  </cols>
  <sheetData>
    <row r="2" spans="1:8" ht="28.5" customHeight="1" x14ac:dyDescent="0.25">
      <c r="A2" s="189" t="s">
        <v>34</v>
      </c>
      <c r="B2" s="189" t="s">
        <v>35</v>
      </c>
      <c r="C2" s="189" t="s">
        <v>28</v>
      </c>
      <c r="D2" s="177" t="s">
        <v>29</v>
      </c>
      <c r="E2" s="177" t="s">
        <v>30</v>
      </c>
      <c r="F2" s="176" t="s">
        <v>31</v>
      </c>
      <c r="G2" s="176" t="s">
        <v>1</v>
      </c>
      <c r="H2" s="176"/>
    </row>
    <row r="3" spans="1:8" ht="15" customHeight="1" x14ac:dyDescent="0.25">
      <c r="A3" s="189"/>
      <c r="B3" s="189"/>
      <c r="C3" s="189"/>
      <c r="D3" s="177"/>
      <c r="E3" s="177"/>
      <c r="F3" s="176"/>
      <c r="G3" s="24" t="s">
        <v>36</v>
      </c>
      <c r="H3" s="24" t="s">
        <v>2</v>
      </c>
    </row>
    <row r="4" spans="1:8" ht="15" customHeight="1" x14ac:dyDescent="0.25">
      <c r="A4" s="184">
        <v>43497</v>
      </c>
      <c r="B4" s="141" t="s">
        <v>32</v>
      </c>
      <c r="C4" s="186" t="s">
        <v>2043</v>
      </c>
      <c r="D4" s="187">
        <v>190018777</v>
      </c>
      <c r="E4" s="185" t="s">
        <v>6</v>
      </c>
      <c r="F4" s="188">
        <v>1305750</v>
      </c>
      <c r="G4" s="188" t="s">
        <v>2071</v>
      </c>
      <c r="H4" s="188">
        <v>15</v>
      </c>
    </row>
    <row r="5" spans="1:8" ht="15" customHeight="1" x14ac:dyDescent="0.25">
      <c r="A5" s="184"/>
      <c r="B5" s="141" t="s">
        <v>33</v>
      </c>
      <c r="C5" s="186"/>
      <c r="D5" s="187"/>
      <c r="E5" s="185"/>
      <c r="F5" s="188"/>
      <c r="G5" s="188"/>
      <c r="H5" s="188"/>
    </row>
    <row r="6" spans="1:8" ht="15" customHeight="1" x14ac:dyDescent="0.25">
      <c r="A6" s="184">
        <v>43497</v>
      </c>
      <c r="B6" s="141" t="s">
        <v>598</v>
      </c>
      <c r="C6" s="186" t="s">
        <v>2044</v>
      </c>
      <c r="D6" s="187">
        <v>190018778</v>
      </c>
      <c r="E6" s="185" t="s">
        <v>823</v>
      </c>
      <c r="F6" s="188">
        <v>1482500</v>
      </c>
      <c r="G6" s="188" t="s">
        <v>884</v>
      </c>
      <c r="H6" s="188">
        <v>30</v>
      </c>
    </row>
    <row r="7" spans="1:8" ht="15" customHeight="1" x14ac:dyDescent="0.25">
      <c r="A7" s="184"/>
      <c r="B7" s="141" t="s">
        <v>1142</v>
      </c>
      <c r="C7" s="186"/>
      <c r="D7" s="187"/>
      <c r="E7" s="185"/>
      <c r="F7" s="188"/>
      <c r="G7" s="188"/>
      <c r="H7" s="188"/>
    </row>
    <row r="8" spans="1:8" ht="15" customHeight="1" x14ac:dyDescent="0.25">
      <c r="A8" s="184">
        <v>43497</v>
      </c>
      <c r="B8" s="141" t="s">
        <v>1578</v>
      </c>
      <c r="C8" s="186" t="s">
        <v>2045</v>
      </c>
      <c r="D8" s="187">
        <v>190018769</v>
      </c>
      <c r="E8" s="185" t="s">
        <v>1520</v>
      </c>
      <c r="F8" s="188">
        <v>659400</v>
      </c>
      <c r="G8" s="188" t="s">
        <v>2067</v>
      </c>
      <c r="H8" s="188">
        <v>14</v>
      </c>
    </row>
    <row r="9" spans="1:8" ht="15" customHeight="1" x14ac:dyDescent="0.25">
      <c r="A9" s="184"/>
      <c r="B9" s="141" t="s">
        <v>1462</v>
      </c>
      <c r="C9" s="186"/>
      <c r="D9" s="187"/>
      <c r="E9" s="185"/>
      <c r="F9" s="188"/>
      <c r="G9" s="188"/>
      <c r="H9" s="188"/>
    </row>
    <row r="10" spans="1:8" ht="15" customHeight="1" x14ac:dyDescent="0.25">
      <c r="A10" s="184">
        <v>43497</v>
      </c>
      <c r="B10" s="141" t="s">
        <v>94</v>
      </c>
      <c r="C10" s="186" t="s">
        <v>2046</v>
      </c>
      <c r="D10" s="187">
        <v>190018755</v>
      </c>
      <c r="E10" s="185" t="s">
        <v>523</v>
      </c>
      <c r="F10" s="188">
        <v>684450</v>
      </c>
      <c r="G10" s="188" t="s">
        <v>524</v>
      </c>
      <c r="H10" s="188">
        <v>10</v>
      </c>
    </row>
    <row r="11" spans="1:8" ht="15" customHeight="1" x14ac:dyDescent="0.25">
      <c r="A11" s="184"/>
      <c r="B11" s="141" t="s">
        <v>95</v>
      </c>
      <c r="C11" s="186"/>
      <c r="D11" s="187"/>
      <c r="E11" s="185"/>
      <c r="F11" s="188"/>
      <c r="G11" s="188"/>
      <c r="H11" s="188"/>
    </row>
    <row r="12" spans="1:8" ht="15" customHeight="1" x14ac:dyDescent="0.25">
      <c r="A12" s="184">
        <v>43498</v>
      </c>
      <c r="B12" s="141" t="s">
        <v>498</v>
      </c>
      <c r="C12" s="186" t="s">
        <v>2048</v>
      </c>
      <c r="D12" s="187">
        <v>190018797</v>
      </c>
      <c r="E12" s="185" t="s">
        <v>731</v>
      </c>
      <c r="F12" s="188">
        <v>796600</v>
      </c>
      <c r="G12" s="188" t="s">
        <v>732</v>
      </c>
      <c r="H12" s="188">
        <v>28</v>
      </c>
    </row>
    <row r="13" spans="1:8" ht="15" customHeight="1" x14ac:dyDescent="0.25">
      <c r="A13" s="184"/>
      <c r="B13" s="141" t="s">
        <v>499</v>
      </c>
      <c r="C13" s="186"/>
      <c r="D13" s="187"/>
      <c r="E13" s="185"/>
      <c r="F13" s="188"/>
      <c r="G13" s="188"/>
      <c r="H13" s="188"/>
    </row>
    <row r="14" spans="1:8" ht="15" customHeight="1" x14ac:dyDescent="0.25">
      <c r="A14" s="184">
        <v>43498</v>
      </c>
      <c r="B14" s="141" t="s">
        <v>32</v>
      </c>
      <c r="C14" s="186" t="s">
        <v>2049</v>
      </c>
      <c r="D14" s="187">
        <v>190018796</v>
      </c>
      <c r="E14" s="185" t="s">
        <v>6</v>
      </c>
      <c r="F14" s="188">
        <v>1819550</v>
      </c>
      <c r="G14" s="188" t="s">
        <v>2071</v>
      </c>
      <c r="H14" s="188">
        <v>22</v>
      </c>
    </row>
    <row r="15" spans="1:8" ht="15" customHeight="1" x14ac:dyDescent="0.25">
      <c r="A15" s="184"/>
      <c r="B15" s="141" t="s">
        <v>33</v>
      </c>
      <c r="C15" s="186"/>
      <c r="D15" s="187"/>
      <c r="E15" s="185"/>
      <c r="F15" s="188"/>
      <c r="G15" s="188"/>
      <c r="H15" s="188"/>
    </row>
    <row r="16" spans="1:8" ht="15" customHeight="1" x14ac:dyDescent="0.25">
      <c r="A16" s="184">
        <v>43498</v>
      </c>
      <c r="B16" s="141" t="s">
        <v>2050</v>
      </c>
      <c r="C16" s="186" t="s">
        <v>2052</v>
      </c>
      <c r="D16" s="187">
        <v>190018784</v>
      </c>
      <c r="E16" s="185" t="s">
        <v>2075</v>
      </c>
      <c r="F16" s="188">
        <v>742200</v>
      </c>
      <c r="G16" s="188" t="s">
        <v>2076</v>
      </c>
      <c r="H16" s="188">
        <v>12</v>
      </c>
    </row>
    <row r="17" spans="1:8" ht="15" customHeight="1" x14ac:dyDescent="0.25">
      <c r="A17" s="184"/>
      <c r="B17" s="141" t="s">
        <v>2051</v>
      </c>
      <c r="C17" s="186"/>
      <c r="D17" s="187"/>
      <c r="E17" s="185"/>
      <c r="F17" s="188"/>
      <c r="G17" s="188"/>
      <c r="H17" s="188"/>
    </row>
    <row r="18" spans="1:8" ht="15" customHeight="1" x14ac:dyDescent="0.25">
      <c r="A18" s="184">
        <v>43498</v>
      </c>
      <c r="B18" s="141" t="s">
        <v>1578</v>
      </c>
      <c r="C18" s="186" t="s">
        <v>2053</v>
      </c>
      <c r="D18" s="187">
        <v>190018783</v>
      </c>
      <c r="E18" s="185" t="s">
        <v>1520</v>
      </c>
      <c r="F18" s="188">
        <v>1141800</v>
      </c>
      <c r="G18" s="188" t="s">
        <v>1521</v>
      </c>
      <c r="H18" s="188">
        <v>24</v>
      </c>
    </row>
    <row r="19" spans="1:8" ht="15" customHeight="1" x14ac:dyDescent="0.25">
      <c r="A19" s="184"/>
      <c r="B19" s="141" t="s">
        <v>1462</v>
      </c>
      <c r="C19" s="186"/>
      <c r="D19" s="187"/>
      <c r="E19" s="185"/>
      <c r="F19" s="188"/>
      <c r="G19" s="188"/>
      <c r="H19" s="188"/>
    </row>
    <row r="20" spans="1:8" ht="15" customHeight="1" x14ac:dyDescent="0.25">
      <c r="A20" s="184">
        <v>43498</v>
      </c>
      <c r="B20" s="141" t="s">
        <v>2054</v>
      </c>
      <c r="C20" s="186" t="s">
        <v>2056</v>
      </c>
      <c r="D20" s="187">
        <v>190018798</v>
      </c>
      <c r="E20" s="185" t="s">
        <v>2081</v>
      </c>
      <c r="F20" s="188">
        <v>954850</v>
      </c>
      <c r="G20" s="188" t="s">
        <v>2082</v>
      </c>
      <c r="H20" s="188">
        <v>13</v>
      </c>
    </row>
    <row r="21" spans="1:8" ht="15" customHeight="1" x14ac:dyDescent="0.25">
      <c r="A21" s="184"/>
      <c r="B21" s="141" t="s">
        <v>2055</v>
      </c>
      <c r="C21" s="186"/>
      <c r="D21" s="187"/>
      <c r="E21" s="185"/>
      <c r="F21" s="188"/>
      <c r="G21" s="188"/>
      <c r="H21" s="188"/>
    </row>
    <row r="22" spans="1:8" ht="15" customHeight="1" x14ac:dyDescent="0.25">
      <c r="A22" s="184">
        <v>43498</v>
      </c>
      <c r="B22" s="141" t="s">
        <v>1314</v>
      </c>
      <c r="C22" s="186" t="s">
        <v>2057</v>
      </c>
      <c r="D22" s="187">
        <v>190018792</v>
      </c>
      <c r="E22" s="185" t="s">
        <v>699</v>
      </c>
      <c r="F22" s="188">
        <v>970200</v>
      </c>
      <c r="G22" s="188" t="s">
        <v>2078</v>
      </c>
      <c r="H22" s="188">
        <v>12</v>
      </c>
    </row>
    <row r="23" spans="1:8" ht="15" customHeight="1" x14ac:dyDescent="0.25">
      <c r="A23" s="184"/>
      <c r="B23" s="141" t="s">
        <v>466</v>
      </c>
      <c r="C23" s="186"/>
      <c r="D23" s="187"/>
      <c r="E23" s="185"/>
      <c r="F23" s="188"/>
      <c r="G23" s="188"/>
      <c r="H23" s="188"/>
    </row>
    <row r="24" spans="1:8" ht="15" customHeight="1" x14ac:dyDescent="0.25">
      <c r="A24" s="184">
        <v>43498</v>
      </c>
      <c r="B24" s="141" t="s">
        <v>1648</v>
      </c>
      <c r="C24" s="186" t="s">
        <v>2059</v>
      </c>
      <c r="D24" s="187">
        <v>190018790</v>
      </c>
      <c r="E24" s="185" t="s">
        <v>11</v>
      </c>
      <c r="F24" s="188">
        <v>729600</v>
      </c>
      <c r="G24" s="188" t="s">
        <v>916</v>
      </c>
      <c r="H24" s="188">
        <v>16</v>
      </c>
    </row>
    <row r="25" spans="1:8" ht="15" customHeight="1" x14ac:dyDescent="0.25">
      <c r="A25" s="184"/>
      <c r="B25" s="141" t="s">
        <v>1189</v>
      </c>
      <c r="C25" s="186"/>
      <c r="D25" s="187"/>
      <c r="E25" s="185"/>
      <c r="F25" s="188"/>
      <c r="G25" s="188"/>
      <c r="H25" s="188"/>
    </row>
    <row r="26" spans="1:8" ht="15" customHeight="1" x14ac:dyDescent="0.25">
      <c r="A26" s="184">
        <v>43498</v>
      </c>
      <c r="B26" s="141" t="s">
        <v>624</v>
      </c>
      <c r="C26" s="186" t="s">
        <v>2060</v>
      </c>
      <c r="D26" s="187">
        <v>190018789</v>
      </c>
      <c r="E26" s="185" t="s">
        <v>799</v>
      </c>
      <c r="F26" s="188">
        <v>3346750</v>
      </c>
      <c r="G26" s="188" t="s">
        <v>801</v>
      </c>
      <c r="H26" s="188">
        <v>55</v>
      </c>
    </row>
    <row r="27" spans="1:8" ht="15" customHeight="1" x14ac:dyDescent="0.25">
      <c r="A27" s="184"/>
      <c r="B27" s="141" t="s">
        <v>1189</v>
      </c>
      <c r="C27" s="186"/>
      <c r="D27" s="187"/>
      <c r="E27" s="185"/>
      <c r="F27" s="188"/>
      <c r="G27" s="188"/>
      <c r="H27" s="188"/>
    </row>
    <row r="28" spans="1:8" ht="15" customHeight="1" x14ac:dyDescent="0.25">
      <c r="A28" s="184">
        <v>43498</v>
      </c>
      <c r="B28" s="141" t="s">
        <v>45</v>
      </c>
      <c r="C28" s="186" t="s">
        <v>2061</v>
      </c>
      <c r="D28" s="187">
        <v>190018775</v>
      </c>
      <c r="E28" s="185" t="s">
        <v>8</v>
      </c>
      <c r="F28" s="188">
        <v>542500</v>
      </c>
      <c r="G28" s="140" t="s">
        <v>1978</v>
      </c>
      <c r="H28" s="140">
        <v>4</v>
      </c>
    </row>
    <row r="29" spans="1:8" ht="15" customHeight="1" x14ac:dyDescent="0.25">
      <c r="A29" s="184"/>
      <c r="B29" s="141" t="s">
        <v>46</v>
      </c>
      <c r="C29" s="186"/>
      <c r="D29" s="187"/>
      <c r="E29" s="185"/>
      <c r="F29" s="188"/>
      <c r="G29" s="140" t="s">
        <v>1979</v>
      </c>
      <c r="H29" s="140">
        <v>3</v>
      </c>
    </row>
    <row r="30" spans="1:8" ht="15" customHeight="1" x14ac:dyDescent="0.25">
      <c r="A30" s="184">
        <v>43500</v>
      </c>
      <c r="B30" s="144" t="s">
        <v>2090</v>
      </c>
      <c r="C30" s="186" t="s">
        <v>2092</v>
      </c>
      <c r="D30" s="187">
        <v>190018799</v>
      </c>
      <c r="E30" s="185" t="s">
        <v>896</v>
      </c>
      <c r="F30" s="188">
        <v>1250900</v>
      </c>
      <c r="G30" s="188" t="s">
        <v>733</v>
      </c>
      <c r="H30" s="188">
        <v>24</v>
      </c>
    </row>
    <row r="31" spans="1:8" ht="15" customHeight="1" x14ac:dyDescent="0.25">
      <c r="A31" s="184"/>
      <c r="B31" s="144" t="s">
        <v>502</v>
      </c>
      <c r="C31" s="186"/>
      <c r="D31" s="187"/>
      <c r="E31" s="185"/>
      <c r="F31" s="188"/>
      <c r="G31" s="188"/>
      <c r="H31" s="188"/>
    </row>
    <row r="32" spans="1:8" ht="15" customHeight="1" x14ac:dyDescent="0.25">
      <c r="A32" s="184">
        <v>43500</v>
      </c>
      <c r="B32" s="144" t="s">
        <v>2107</v>
      </c>
      <c r="C32" s="186" t="s">
        <v>2108</v>
      </c>
      <c r="D32" s="187">
        <v>190018815</v>
      </c>
      <c r="E32" s="185" t="s">
        <v>1717</v>
      </c>
      <c r="F32" s="188">
        <v>1101250</v>
      </c>
      <c r="G32" s="188" t="s">
        <v>2135</v>
      </c>
      <c r="H32" s="188">
        <v>25</v>
      </c>
    </row>
    <row r="33" spans="1:8" ht="15" customHeight="1" x14ac:dyDescent="0.25">
      <c r="A33" s="184"/>
      <c r="B33" s="144" t="s">
        <v>566</v>
      </c>
      <c r="C33" s="186"/>
      <c r="D33" s="187"/>
      <c r="E33" s="185"/>
      <c r="F33" s="188"/>
      <c r="G33" s="188"/>
      <c r="H33" s="188"/>
    </row>
    <row r="34" spans="1:8" ht="15" customHeight="1" x14ac:dyDescent="0.25">
      <c r="A34" s="184">
        <v>43500</v>
      </c>
      <c r="B34" s="144" t="s">
        <v>2114</v>
      </c>
      <c r="C34" s="186" t="s">
        <v>2115</v>
      </c>
      <c r="D34" s="187">
        <v>190018800</v>
      </c>
      <c r="E34" s="185" t="s">
        <v>22</v>
      </c>
      <c r="F34" s="188">
        <v>2557100</v>
      </c>
      <c r="G34" s="188" t="s">
        <v>2119</v>
      </c>
      <c r="H34" s="188">
        <v>26</v>
      </c>
    </row>
    <row r="35" spans="1:8" ht="15" customHeight="1" x14ac:dyDescent="0.25">
      <c r="A35" s="184"/>
      <c r="B35" s="144" t="s">
        <v>97</v>
      </c>
      <c r="C35" s="186"/>
      <c r="D35" s="187"/>
      <c r="E35" s="185"/>
      <c r="F35" s="188"/>
      <c r="G35" s="188"/>
      <c r="H35" s="188"/>
    </row>
    <row r="36" spans="1:8" ht="15" customHeight="1" x14ac:dyDescent="0.25">
      <c r="A36" s="184">
        <v>43500</v>
      </c>
      <c r="B36" s="144" t="s">
        <v>2116</v>
      </c>
      <c r="C36" s="186" t="s">
        <v>2118</v>
      </c>
      <c r="D36" s="187">
        <v>190018813</v>
      </c>
      <c r="E36" s="185" t="s">
        <v>2132</v>
      </c>
      <c r="F36" s="188">
        <v>2742950</v>
      </c>
      <c r="G36" s="188" t="s">
        <v>2133</v>
      </c>
      <c r="H36" s="188">
        <v>119</v>
      </c>
    </row>
    <row r="37" spans="1:8" ht="15" customHeight="1" x14ac:dyDescent="0.25">
      <c r="A37" s="184"/>
      <c r="B37" s="144" t="s">
        <v>2117</v>
      </c>
      <c r="C37" s="186"/>
      <c r="D37" s="187"/>
      <c r="E37" s="185"/>
      <c r="F37" s="188"/>
      <c r="G37" s="188"/>
      <c r="H37" s="188"/>
    </row>
    <row r="38" spans="1:8" ht="15" customHeight="1" x14ac:dyDescent="0.25">
      <c r="A38" s="184">
        <v>43502</v>
      </c>
      <c r="B38" s="147" t="s">
        <v>558</v>
      </c>
      <c r="C38" s="186" t="s">
        <v>2147</v>
      </c>
      <c r="D38" s="187">
        <v>190018833</v>
      </c>
      <c r="E38" s="185" t="s">
        <v>760</v>
      </c>
      <c r="F38" s="188">
        <v>273000</v>
      </c>
      <c r="G38" s="188" t="s">
        <v>1035</v>
      </c>
      <c r="H38" s="188">
        <v>39</v>
      </c>
    </row>
    <row r="39" spans="1:8" ht="15" customHeight="1" x14ac:dyDescent="0.25">
      <c r="A39" s="184"/>
      <c r="B39" s="147" t="s">
        <v>623</v>
      </c>
      <c r="C39" s="186"/>
      <c r="D39" s="187"/>
      <c r="E39" s="185"/>
      <c r="F39" s="188"/>
      <c r="G39" s="188"/>
      <c r="H39" s="188"/>
    </row>
    <row r="40" spans="1:8" ht="15" customHeight="1" x14ac:dyDescent="0.25">
      <c r="A40" s="184">
        <v>43502</v>
      </c>
      <c r="B40" s="147" t="s">
        <v>548</v>
      </c>
      <c r="C40" s="186" t="s">
        <v>2148</v>
      </c>
      <c r="D40" s="187">
        <v>190018824</v>
      </c>
      <c r="E40" s="185" t="s">
        <v>1384</v>
      </c>
      <c r="F40" s="188">
        <v>2627100</v>
      </c>
      <c r="G40" s="188" t="s">
        <v>2161</v>
      </c>
      <c r="H40" s="188">
        <v>36</v>
      </c>
    </row>
    <row r="41" spans="1:8" ht="15" customHeight="1" x14ac:dyDescent="0.25">
      <c r="A41" s="184"/>
      <c r="B41" s="147" t="s">
        <v>851</v>
      </c>
      <c r="C41" s="186"/>
      <c r="D41" s="187"/>
      <c r="E41" s="185"/>
      <c r="F41" s="188"/>
      <c r="G41" s="188"/>
      <c r="H41" s="188"/>
    </row>
    <row r="42" spans="1:8" ht="15" customHeight="1" x14ac:dyDescent="0.25">
      <c r="A42" s="184">
        <v>43502</v>
      </c>
      <c r="B42" s="147" t="s">
        <v>55</v>
      </c>
      <c r="C42" s="186" t="s">
        <v>2150</v>
      </c>
      <c r="D42" s="187">
        <v>190018835</v>
      </c>
      <c r="E42" s="185" t="s">
        <v>4</v>
      </c>
      <c r="F42" s="188">
        <v>1801800</v>
      </c>
      <c r="G42" s="188" t="s">
        <v>2169</v>
      </c>
      <c r="H42" s="188">
        <v>36</v>
      </c>
    </row>
    <row r="43" spans="1:8" ht="15" customHeight="1" x14ac:dyDescent="0.25">
      <c r="A43" s="184"/>
      <c r="B43" s="147" t="s">
        <v>2149</v>
      </c>
      <c r="C43" s="186"/>
      <c r="D43" s="187"/>
      <c r="E43" s="185"/>
      <c r="F43" s="188"/>
      <c r="G43" s="188"/>
      <c r="H43" s="188"/>
    </row>
    <row r="44" spans="1:8" ht="15" customHeight="1" x14ac:dyDescent="0.25">
      <c r="A44" s="184">
        <v>43502</v>
      </c>
      <c r="B44" s="147" t="s">
        <v>1468</v>
      </c>
      <c r="C44" s="186" t="s">
        <v>2151</v>
      </c>
      <c r="D44" s="187">
        <v>190018839</v>
      </c>
      <c r="E44" s="185" t="s">
        <v>1032</v>
      </c>
      <c r="F44" s="188">
        <v>5011300</v>
      </c>
      <c r="G44" s="188" t="s">
        <v>2173</v>
      </c>
      <c r="H44" s="188">
        <v>58</v>
      </c>
    </row>
    <row r="45" spans="1:8" ht="15" customHeight="1" x14ac:dyDescent="0.25">
      <c r="A45" s="184"/>
      <c r="B45" s="147" t="s">
        <v>2145</v>
      </c>
      <c r="C45" s="186"/>
      <c r="D45" s="187"/>
      <c r="E45" s="185"/>
      <c r="F45" s="188"/>
      <c r="G45" s="188"/>
      <c r="H45" s="188"/>
    </row>
    <row r="46" spans="1:8" ht="15" customHeight="1" x14ac:dyDescent="0.25">
      <c r="A46" s="184">
        <v>43502</v>
      </c>
      <c r="B46" s="147" t="s">
        <v>481</v>
      </c>
      <c r="C46" s="186" t="s">
        <v>2153</v>
      </c>
      <c r="D46" s="187">
        <v>190018837</v>
      </c>
      <c r="E46" s="185" t="s">
        <v>717</v>
      </c>
      <c r="F46" s="188">
        <v>684150</v>
      </c>
      <c r="G46" s="188" t="s">
        <v>2172</v>
      </c>
      <c r="H46" s="188">
        <v>17</v>
      </c>
    </row>
    <row r="47" spans="1:8" ht="15" customHeight="1" x14ac:dyDescent="0.25">
      <c r="A47" s="184"/>
      <c r="B47" s="147" t="s">
        <v>2152</v>
      </c>
      <c r="C47" s="186"/>
      <c r="D47" s="187"/>
      <c r="E47" s="185"/>
      <c r="F47" s="188"/>
      <c r="G47" s="188"/>
      <c r="H47" s="188"/>
    </row>
    <row r="48" spans="1:8" ht="15" customHeight="1" x14ac:dyDescent="0.25">
      <c r="A48" s="184">
        <v>43502</v>
      </c>
      <c r="B48" s="147" t="s">
        <v>1329</v>
      </c>
      <c r="C48" s="186" t="s">
        <v>2155</v>
      </c>
      <c r="D48" s="187">
        <v>190018832</v>
      </c>
      <c r="E48" s="185" t="s">
        <v>1381</v>
      </c>
      <c r="F48" s="188">
        <v>1911700</v>
      </c>
      <c r="G48" s="146" t="s">
        <v>2167</v>
      </c>
      <c r="H48" s="146">
        <v>36</v>
      </c>
    </row>
    <row r="49" spans="1:8" ht="15" customHeight="1" x14ac:dyDescent="0.25">
      <c r="A49" s="184"/>
      <c r="B49" s="147" t="s">
        <v>2154</v>
      </c>
      <c r="C49" s="186"/>
      <c r="D49" s="187"/>
      <c r="E49" s="185"/>
      <c r="F49" s="188"/>
      <c r="G49" s="146" t="s">
        <v>2168</v>
      </c>
      <c r="H49" s="146">
        <v>35</v>
      </c>
    </row>
    <row r="50" spans="1:8" ht="15" customHeight="1" x14ac:dyDescent="0.25">
      <c r="A50" s="184">
        <v>43503</v>
      </c>
      <c r="B50" s="156" t="s">
        <v>1171</v>
      </c>
      <c r="C50" s="186" t="s">
        <v>2175</v>
      </c>
      <c r="D50" s="187">
        <v>190018853</v>
      </c>
      <c r="E50" s="185" t="s">
        <v>887</v>
      </c>
      <c r="F50" s="188">
        <v>186050</v>
      </c>
      <c r="G50" s="188" t="s">
        <v>888</v>
      </c>
      <c r="H50" s="188">
        <v>4</v>
      </c>
    </row>
    <row r="51" spans="1:8" ht="15" customHeight="1" x14ac:dyDescent="0.25">
      <c r="A51" s="184"/>
      <c r="B51" s="156" t="s">
        <v>1172</v>
      </c>
      <c r="C51" s="186"/>
      <c r="D51" s="187"/>
      <c r="E51" s="185"/>
      <c r="F51" s="188"/>
      <c r="G51" s="188"/>
      <c r="H51" s="188"/>
    </row>
    <row r="52" spans="1:8" ht="15" customHeight="1" x14ac:dyDescent="0.25">
      <c r="A52" s="184">
        <v>43503</v>
      </c>
      <c r="B52" s="156" t="s">
        <v>1005</v>
      </c>
      <c r="C52" s="186" t="s">
        <v>2176</v>
      </c>
      <c r="D52" s="187">
        <v>190018841</v>
      </c>
      <c r="E52" s="185" t="s">
        <v>1083</v>
      </c>
      <c r="F52" s="188">
        <v>900600</v>
      </c>
      <c r="G52" s="188" t="s">
        <v>2221</v>
      </c>
      <c r="H52" s="188">
        <v>12</v>
      </c>
    </row>
    <row r="53" spans="1:8" ht="15" customHeight="1" x14ac:dyDescent="0.25">
      <c r="A53" s="184"/>
      <c r="B53" s="156" t="s">
        <v>1006</v>
      </c>
      <c r="C53" s="186"/>
      <c r="D53" s="187"/>
      <c r="E53" s="185"/>
      <c r="F53" s="188"/>
      <c r="G53" s="188"/>
      <c r="H53" s="188"/>
    </row>
    <row r="54" spans="1:8" ht="15" customHeight="1" x14ac:dyDescent="0.25">
      <c r="A54" s="184">
        <v>43503</v>
      </c>
      <c r="B54" s="156" t="s">
        <v>1416</v>
      </c>
      <c r="C54" s="186" t="s">
        <v>2177</v>
      </c>
      <c r="D54" s="187">
        <v>190018842</v>
      </c>
      <c r="E54" s="185" t="s">
        <v>891</v>
      </c>
      <c r="F54" s="188">
        <v>1368900</v>
      </c>
      <c r="G54" s="188" t="s">
        <v>892</v>
      </c>
      <c r="H54" s="188">
        <v>27</v>
      </c>
    </row>
    <row r="55" spans="1:8" ht="15" customHeight="1" x14ac:dyDescent="0.25">
      <c r="A55" s="184"/>
      <c r="B55" s="156" t="s">
        <v>1417</v>
      </c>
      <c r="C55" s="186"/>
      <c r="D55" s="187"/>
      <c r="E55" s="185"/>
      <c r="F55" s="188"/>
      <c r="G55" s="188"/>
      <c r="H55" s="188"/>
    </row>
    <row r="56" spans="1:8" ht="15" customHeight="1" x14ac:dyDescent="0.25">
      <c r="A56" s="184">
        <v>43503</v>
      </c>
      <c r="B56" s="156" t="s">
        <v>558</v>
      </c>
      <c r="C56" s="186" t="s">
        <v>2178</v>
      </c>
      <c r="D56" s="187">
        <v>190018844</v>
      </c>
      <c r="E56" s="185" t="s">
        <v>760</v>
      </c>
      <c r="F56" s="188">
        <v>492800</v>
      </c>
      <c r="G56" s="188" t="s">
        <v>1035</v>
      </c>
      <c r="H56" s="188">
        <v>9</v>
      </c>
    </row>
    <row r="57" spans="1:8" ht="15" customHeight="1" x14ac:dyDescent="0.25">
      <c r="A57" s="184"/>
      <c r="B57" s="156" t="s">
        <v>560</v>
      </c>
      <c r="C57" s="186"/>
      <c r="D57" s="187"/>
      <c r="E57" s="185"/>
      <c r="F57" s="188"/>
      <c r="G57" s="188"/>
      <c r="H57" s="188"/>
    </row>
    <row r="58" spans="1:8" ht="15" customHeight="1" x14ac:dyDescent="0.25">
      <c r="A58" s="184">
        <v>43503</v>
      </c>
      <c r="B58" s="156" t="s">
        <v>112</v>
      </c>
      <c r="C58" s="186" t="s">
        <v>2183</v>
      </c>
      <c r="D58" s="187">
        <v>190018861</v>
      </c>
      <c r="E58" s="185" t="s">
        <v>5</v>
      </c>
      <c r="F58" s="188">
        <v>1908350</v>
      </c>
      <c r="G58" s="188" t="s">
        <v>1209</v>
      </c>
      <c r="H58" s="188">
        <v>32</v>
      </c>
    </row>
    <row r="59" spans="1:8" ht="15" customHeight="1" x14ac:dyDescent="0.25">
      <c r="A59" s="184"/>
      <c r="B59" s="156" t="s">
        <v>113</v>
      </c>
      <c r="C59" s="186"/>
      <c r="D59" s="187"/>
      <c r="E59" s="185"/>
      <c r="F59" s="188"/>
      <c r="G59" s="188"/>
      <c r="H59" s="188"/>
    </row>
    <row r="60" spans="1:8" ht="15" customHeight="1" x14ac:dyDescent="0.25">
      <c r="A60" s="184">
        <v>43503</v>
      </c>
      <c r="B60" s="156" t="s">
        <v>2195</v>
      </c>
      <c r="C60" s="186" t="s">
        <v>2196</v>
      </c>
      <c r="D60" s="187">
        <v>190018858</v>
      </c>
      <c r="E60" s="185" t="s">
        <v>6</v>
      </c>
      <c r="F60" s="188">
        <v>1474650</v>
      </c>
      <c r="G60" s="188" t="s">
        <v>2071</v>
      </c>
      <c r="H60" s="188">
        <v>17</v>
      </c>
    </row>
    <row r="61" spans="1:8" ht="15" customHeight="1" x14ac:dyDescent="0.25">
      <c r="A61" s="184"/>
      <c r="B61" s="156" t="s">
        <v>33</v>
      </c>
      <c r="C61" s="186"/>
      <c r="D61" s="187"/>
      <c r="E61" s="185"/>
      <c r="F61" s="188"/>
      <c r="G61" s="188"/>
      <c r="H61" s="188"/>
    </row>
    <row r="62" spans="1:8" ht="15" customHeight="1" x14ac:dyDescent="0.25">
      <c r="A62" s="184">
        <v>43503</v>
      </c>
      <c r="B62" s="156" t="s">
        <v>2197</v>
      </c>
      <c r="C62" s="186" t="s">
        <v>2198</v>
      </c>
      <c r="D62" s="187">
        <v>190018859</v>
      </c>
      <c r="E62" s="185" t="s">
        <v>7</v>
      </c>
      <c r="F62" s="188">
        <v>2698850</v>
      </c>
      <c r="G62" s="188" t="s">
        <v>1523</v>
      </c>
      <c r="H62" s="188">
        <v>28</v>
      </c>
    </row>
    <row r="63" spans="1:8" ht="15" customHeight="1" x14ac:dyDescent="0.25">
      <c r="A63" s="184"/>
      <c r="B63" s="156" t="s">
        <v>89</v>
      </c>
      <c r="C63" s="186"/>
      <c r="D63" s="187"/>
      <c r="E63" s="185"/>
      <c r="F63" s="188"/>
      <c r="G63" s="188"/>
      <c r="H63" s="188"/>
    </row>
    <row r="64" spans="1:8" ht="15" customHeight="1" x14ac:dyDescent="0.25">
      <c r="A64" s="184">
        <v>43504</v>
      </c>
      <c r="B64" s="156" t="s">
        <v>2201</v>
      </c>
      <c r="C64" s="186" t="s">
        <v>1413</v>
      </c>
      <c r="D64" s="187">
        <v>190025864</v>
      </c>
      <c r="E64" s="185" t="s">
        <v>1024</v>
      </c>
      <c r="F64" s="188">
        <v>500000</v>
      </c>
      <c r="G64" s="188" t="s">
        <v>824</v>
      </c>
      <c r="H64" s="188">
        <v>1</v>
      </c>
    </row>
    <row r="65" spans="1:8" ht="15" customHeight="1" x14ac:dyDescent="0.25">
      <c r="A65" s="184"/>
      <c r="B65" s="156" t="s">
        <v>934</v>
      </c>
      <c r="C65" s="186"/>
      <c r="D65" s="187"/>
      <c r="E65" s="185"/>
      <c r="F65" s="188"/>
      <c r="G65" s="188"/>
      <c r="H65" s="188"/>
    </row>
    <row r="66" spans="1:8" ht="15" customHeight="1" x14ac:dyDescent="0.25">
      <c r="A66" s="184">
        <v>43504</v>
      </c>
      <c r="B66" s="156" t="s">
        <v>32</v>
      </c>
      <c r="C66" s="186" t="s">
        <v>2202</v>
      </c>
      <c r="D66" s="187">
        <v>190018865</v>
      </c>
      <c r="E66" s="185" t="s">
        <v>6</v>
      </c>
      <c r="F66" s="188">
        <v>1046750</v>
      </c>
      <c r="G66" s="188" t="s">
        <v>2071</v>
      </c>
      <c r="H66" s="188">
        <v>12</v>
      </c>
    </row>
    <row r="67" spans="1:8" ht="15" customHeight="1" x14ac:dyDescent="0.25">
      <c r="A67" s="184"/>
      <c r="B67" s="156" t="s">
        <v>33</v>
      </c>
      <c r="C67" s="186"/>
      <c r="D67" s="187"/>
      <c r="E67" s="185"/>
      <c r="F67" s="188"/>
      <c r="G67" s="188"/>
      <c r="H67" s="188"/>
    </row>
    <row r="68" spans="1:8" ht="15" customHeight="1" x14ac:dyDescent="0.25">
      <c r="A68" s="184">
        <v>43504</v>
      </c>
      <c r="B68" s="156" t="s">
        <v>492</v>
      </c>
      <c r="C68" s="186" t="s">
        <v>2203</v>
      </c>
      <c r="D68" s="187">
        <v>190018876</v>
      </c>
      <c r="E68" s="185" t="s">
        <v>723</v>
      </c>
      <c r="F68" s="188">
        <v>299000</v>
      </c>
      <c r="G68" s="188" t="s">
        <v>2240</v>
      </c>
      <c r="H68" s="188">
        <v>4</v>
      </c>
    </row>
    <row r="69" spans="1:8" ht="15" customHeight="1" x14ac:dyDescent="0.25">
      <c r="A69" s="184"/>
      <c r="B69" s="156" t="s">
        <v>493</v>
      </c>
      <c r="C69" s="186"/>
      <c r="D69" s="187"/>
      <c r="E69" s="185"/>
      <c r="F69" s="188"/>
      <c r="G69" s="188"/>
      <c r="H69" s="188"/>
    </row>
    <row r="70" spans="1:8" ht="15" customHeight="1" x14ac:dyDescent="0.25">
      <c r="A70" s="184">
        <v>43504</v>
      </c>
      <c r="B70" s="156" t="s">
        <v>558</v>
      </c>
      <c r="C70" s="186" t="s">
        <v>2204</v>
      </c>
      <c r="D70" s="187">
        <v>190018866</v>
      </c>
      <c r="E70" s="185" t="s">
        <v>760</v>
      </c>
      <c r="F70" s="188">
        <v>1018400</v>
      </c>
      <c r="G70" s="188" t="s">
        <v>2236</v>
      </c>
      <c r="H70" s="188">
        <v>17</v>
      </c>
    </row>
    <row r="71" spans="1:8" ht="15" customHeight="1" x14ac:dyDescent="0.25">
      <c r="A71" s="184"/>
      <c r="B71" s="156" t="s">
        <v>560</v>
      </c>
      <c r="C71" s="186"/>
      <c r="D71" s="187"/>
      <c r="E71" s="185"/>
      <c r="F71" s="188"/>
      <c r="G71" s="188"/>
      <c r="H71" s="188"/>
    </row>
    <row r="72" spans="1:8" ht="15" customHeight="1" x14ac:dyDescent="0.25">
      <c r="A72" s="184">
        <v>43504</v>
      </c>
      <c r="B72" s="156" t="s">
        <v>55</v>
      </c>
      <c r="C72" s="186" t="s">
        <v>2205</v>
      </c>
      <c r="D72" s="187">
        <v>190018877</v>
      </c>
      <c r="E72" s="185" t="s">
        <v>4</v>
      </c>
      <c r="F72" s="188">
        <v>5070800</v>
      </c>
      <c r="G72" s="152" t="s">
        <v>2169</v>
      </c>
      <c r="H72" s="152">
        <v>4</v>
      </c>
    </row>
    <row r="73" spans="1:8" ht="15" customHeight="1" x14ac:dyDescent="0.25">
      <c r="A73" s="184"/>
      <c r="B73" s="185" t="s">
        <v>56</v>
      </c>
      <c r="C73" s="186"/>
      <c r="D73" s="187"/>
      <c r="E73" s="185"/>
      <c r="F73" s="188"/>
      <c r="G73" s="152" t="s">
        <v>2241</v>
      </c>
      <c r="H73" s="152">
        <v>38</v>
      </c>
    </row>
    <row r="74" spans="1:8" ht="15" customHeight="1" x14ac:dyDescent="0.25">
      <c r="A74" s="184"/>
      <c r="B74" s="185"/>
      <c r="C74" s="186"/>
      <c r="D74" s="187"/>
      <c r="E74" s="185"/>
      <c r="F74" s="188"/>
      <c r="G74" s="152" t="s">
        <v>2242</v>
      </c>
      <c r="H74" s="152">
        <v>33</v>
      </c>
    </row>
    <row r="75" spans="1:8" ht="15" customHeight="1" x14ac:dyDescent="0.25">
      <c r="A75" s="184">
        <v>43504</v>
      </c>
      <c r="B75" s="185" t="s">
        <v>624</v>
      </c>
      <c r="C75" s="186" t="s">
        <v>2206</v>
      </c>
      <c r="D75" s="187">
        <v>190018878</v>
      </c>
      <c r="E75" s="185" t="s">
        <v>799</v>
      </c>
      <c r="F75" s="188">
        <v>4414300</v>
      </c>
      <c r="G75" s="152" t="s">
        <v>2243</v>
      </c>
      <c r="H75" s="152">
        <f>4+6+5</f>
        <v>15</v>
      </c>
    </row>
    <row r="76" spans="1:8" ht="15" customHeight="1" x14ac:dyDescent="0.25">
      <c r="A76" s="184"/>
      <c r="B76" s="185"/>
      <c r="C76" s="186"/>
      <c r="D76" s="187"/>
      <c r="E76" s="185"/>
      <c r="F76" s="188"/>
      <c r="G76" s="152" t="s">
        <v>1681</v>
      </c>
      <c r="H76" s="152">
        <f>6+6</f>
        <v>12</v>
      </c>
    </row>
    <row r="77" spans="1:8" ht="15" customHeight="1" x14ac:dyDescent="0.25">
      <c r="A77" s="184"/>
      <c r="B77" s="185" t="s">
        <v>1189</v>
      </c>
      <c r="C77" s="186"/>
      <c r="D77" s="187"/>
      <c r="E77" s="185"/>
      <c r="F77" s="188"/>
      <c r="G77" s="152" t="s">
        <v>800</v>
      </c>
      <c r="H77" s="152">
        <f>5+5+5+5</f>
        <v>20</v>
      </c>
    </row>
    <row r="78" spans="1:8" ht="15" customHeight="1" x14ac:dyDescent="0.25">
      <c r="A78" s="184"/>
      <c r="B78" s="185"/>
      <c r="C78" s="186"/>
      <c r="D78" s="187"/>
      <c r="E78" s="185"/>
      <c r="F78" s="188"/>
      <c r="G78" s="152" t="s">
        <v>2244</v>
      </c>
      <c r="H78" s="152">
        <f>5+10+5+5</f>
        <v>25</v>
      </c>
    </row>
    <row r="79" spans="1:8" ht="15" customHeight="1" x14ac:dyDescent="0.25">
      <c r="A79" s="184">
        <v>43504</v>
      </c>
      <c r="B79" s="156" t="s">
        <v>592</v>
      </c>
      <c r="C79" s="186" t="s">
        <v>2207</v>
      </c>
      <c r="D79" s="187">
        <v>190018869</v>
      </c>
      <c r="E79" s="185" t="s">
        <v>792</v>
      </c>
      <c r="F79" s="188">
        <v>1589500</v>
      </c>
      <c r="G79" s="188" t="s">
        <v>793</v>
      </c>
      <c r="H79" s="188">
        <v>23</v>
      </c>
    </row>
    <row r="80" spans="1:8" ht="15" customHeight="1" x14ac:dyDescent="0.25">
      <c r="A80" s="184"/>
      <c r="B80" s="156" t="s">
        <v>1181</v>
      </c>
      <c r="C80" s="186"/>
      <c r="D80" s="187"/>
      <c r="E80" s="185"/>
      <c r="F80" s="188"/>
      <c r="G80" s="188"/>
      <c r="H80" s="188"/>
    </row>
    <row r="81" spans="1:8" ht="15" customHeight="1" x14ac:dyDescent="0.25">
      <c r="A81" s="184">
        <v>43504</v>
      </c>
      <c r="B81" s="156" t="s">
        <v>59</v>
      </c>
      <c r="C81" s="186" t="s">
        <v>2208</v>
      </c>
      <c r="D81" s="187">
        <v>190018870</v>
      </c>
      <c r="E81" s="185" t="s">
        <v>12</v>
      </c>
      <c r="F81" s="188">
        <v>280200</v>
      </c>
      <c r="G81" s="188" t="s">
        <v>2085</v>
      </c>
      <c r="H81" s="188">
        <v>4</v>
      </c>
    </row>
    <row r="82" spans="1:8" ht="15" customHeight="1" x14ac:dyDescent="0.25">
      <c r="A82" s="184"/>
      <c r="B82" s="156" t="s">
        <v>60</v>
      </c>
      <c r="C82" s="186"/>
      <c r="D82" s="187"/>
      <c r="E82" s="185"/>
      <c r="F82" s="188"/>
      <c r="G82" s="188"/>
      <c r="H82" s="188"/>
    </row>
    <row r="83" spans="1:8" ht="15" customHeight="1" x14ac:dyDescent="0.25">
      <c r="A83" s="184">
        <v>43504</v>
      </c>
      <c r="B83" s="156" t="s">
        <v>498</v>
      </c>
      <c r="C83" s="186" t="s">
        <v>2210</v>
      </c>
      <c r="D83" s="187">
        <v>190018875</v>
      </c>
      <c r="E83" s="185" t="s">
        <v>731</v>
      </c>
      <c r="F83" s="188">
        <v>1214850</v>
      </c>
      <c r="G83" s="188" t="s">
        <v>732</v>
      </c>
      <c r="H83" s="188">
        <v>23</v>
      </c>
    </row>
    <row r="84" spans="1:8" ht="15" customHeight="1" x14ac:dyDescent="0.25">
      <c r="A84" s="184"/>
      <c r="B84" s="156" t="s">
        <v>499</v>
      </c>
      <c r="C84" s="186"/>
      <c r="D84" s="187"/>
      <c r="E84" s="185"/>
      <c r="F84" s="188"/>
      <c r="G84" s="188"/>
      <c r="H84" s="188"/>
    </row>
    <row r="85" spans="1:8" ht="15" customHeight="1" x14ac:dyDescent="0.25">
      <c r="A85" s="184">
        <v>43504</v>
      </c>
      <c r="B85" s="156" t="s">
        <v>57</v>
      </c>
      <c r="C85" s="186" t="s">
        <v>2211</v>
      </c>
      <c r="D85" s="187">
        <v>190018874</v>
      </c>
      <c r="E85" s="185" t="s">
        <v>675</v>
      </c>
      <c r="F85" s="188">
        <v>2022200</v>
      </c>
      <c r="G85" s="188" t="s">
        <v>2239</v>
      </c>
      <c r="H85" s="188">
        <v>40</v>
      </c>
    </row>
    <row r="86" spans="1:8" ht="15" customHeight="1" x14ac:dyDescent="0.25">
      <c r="A86" s="184"/>
      <c r="B86" s="156" t="s">
        <v>58</v>
      </c>
      <c r="C86" s="186"/>
      <c r="D86" s="187"/>
      <c r="E86" s="185"/>
      <c r="F86" s="188"/>
      <c r="G86" s="188"/>
      <c r="H86" s="188"/>
    </row>
    <row r="87" spans="1:8" ht="15" customHeight="1" x14ac:dyDescent="0.25">
      <c r="A87" s="184">
        <v>43505</v>
      </c>
      <c r="B87" s="156" t="s">
        <v>603</v>
      </c>
      <c r="C87" s="186" t="s">
        <v>2213</v>
      </c>
      <c r="D87" s="187">
        <v>190018882</v>
      </c>
      <c r="E87" s="185" t="s">
        <v>7</v>
      </c>
      <c r="F87" s="188">
        <v>3481400</v>
      </c>
      <c r="G87" s="188" t="s">
        <v>1931</v>
      </c>
      <c r="H87" s="188">
        <v>36</v>
      </c>
    </row>
    <row r="88" spans="1:8" ht="15" customHeight="1" x14ac:dyDescent="0.25">
      <c r="A88" s="184"/>
      <c r="B88" s="156" t="s">
        <v>89</v>
      </c>
      <c r="C88" s="186"/>
      <c r="D88" s="187"/>
      <c r="E88" s="185"/>
      <c r="F88" s="188"/>
      <c r="G88" s="188"/>
      <c r="H88" s="188"/>
    </row>
    <row r="89" spans="1:8" ht="15" customHeight="1" x14ac:dyDescent="0.25">
      <c r="A89" s="184">
        <v>43505</v>
      </c>
      <c r="B89" s="156" t="s">
        <v>1329</v>
      </c>
      <c r="C89" s="186" t="s">
        <v>2214</v>
      </c>
      <c r="D89" s="187">
        <v>190018889</v>
      </c>
      <c r="E89" s="185" t="s">
        <v>1381</v>
      </c>
      <c r="F89" s="188">
        <v>485100</v>
      </c>
      <c r="G89" s="188" t="s">
        <v>2250</v>
      </c>
      <c r="H89" s="188">
        <v>14</v>
      </c>
    </row>
    <row r="90" spans="1:8" ht="15" customHeight="1" x14ac:dyDescent="0.25">
      <c r="A90" s="184"/>
      <c r="B90" s="156" t="s">
        <v>1330</v>
      </c>
      <c r="C90" s="186"/>
      <c r="D90" s="187"/>
      <c r="E90" s="185"/>
      <c r="F90" s="188"/>
      <c r="G90" s="188"/>
      <c r="H90" s="188"/>
    </row>
    <row r="91" spans="1:8" ht="15" customHeight="1" x14ac:dyDescent="0.25">
      <c r="A91" s="184">
        <v>43507</v>
      </c>
      <c r="B91" s="164" t="s">
        <v>61</v>
      </c>
      <c r="C91" s="186" t="s">
        <v>2256</v>
      </c>
      <c r="D91" s="187">
        <v>190018891</v>
      </c>
      <c r="E91" s="185" t="s">
        <v>678</v>
      </c>
      <c r="F91" s="188">
        <v>664100</v>
      </c>
      <c r="G91" s="188" t="s">
        <v>2282</v>
      </c>
      <c r="H91" s="188">
        <v>11</v>
      </c>
    </row>
    <row r="92" spans="1:8" ht="15" customHeight="1" x14ac:dyDescent="0.25">
      <c r="A92" s="184"/>
      <c r="B92" s="164" t="s">
        <v>62</v>
      </c>
      <c r="C92" s="186"/>
      <c r="D92" s="187"/>
      <c r="E92" s="185"/>
      <c r="F92" s="188"/>
      <c r="G92" s="188"/>
      <c r="H92" s="188"/>
    </row>
    <row r="93" spans="1:8" ht="15" customHeight="1" x14ac:dyDescent="0.25">
      <c r="A93" s="184">
        <v>43507</v>
      </c>
      <c r="B93" s="164" t="s">
        <v>53</v>
      </c>
      <c r="C93" s="186" t="s">
        <v>2257</v>
      </c>
      <c r="D93" s="187">
        <v>190018894</v>
      </c>
      <c r="E93" s="185" t="s">
        <v>525</v>
      </c>
      <c r="F93" s="188">
        <v>2468700</v>
      </c>
      <c r="G93" s="188" t="s">
        <v>526</v>
      </c>
      <c r="H93" s="188">
        <v>24</v>
      </c>
    </row>
    <row r="94" spans="1:8" ht="15" customHeight="1" x14ac:dyDescent="0.25">
      <c r="A94" s="184"/>
      <c r="B94" s="164" t="s">
        <v>54</v>
      </c>
      <c r="C94" s="186"/>
      <c r="D94" s="187"/>
      <c r="E94" s="185"/>
      <c r="F94" s="188"/>
      <c r="G94" s="188"/>
      <c r="H94" s="188"/>
    </row>
    <row r="95" spans="1:8" ht="15" customHeight="1" x14ac:dyDescent="0.25">
      <c r="A95" s="184">
        <v>43507</v>
      </c>
      <c r="B95" s="164" t="s">
        <v>112</v>
      </c>
      <c r="C95" s="186" t="s">
        <v>2258</v>
      </c>
      <c r="D95" s="187">
        <v>190018895</v>
      </c>
      <c r="E95" s="185" t="s">
        <v>5</v>
      </c>
      <c r="F95" s="188">
        <v>2295700</v>
      </c>
      <c r="G95" s="162" t="s">
        <v>2284</v>
      </c>
      <c r="H95" s="162">
        <v>12</v>
      </c>
    </row>
    <row r="96" spans="1:8" ht="15" customHeight="1" x14ac:dyDescent="0.25">
      <c r="A96" s="184"/>
      <c r="B96" s="164" t="s">
        <v>113</v>
      </c>
      <c r="C96" s="186"/>
      <c r="D96" s="187"/>
      <c r="E96" s="185"/>
      <c r="F96" s="188"/>
      <c r="G96" s="162" t="s">
        <v>1057</v>
      </c>
      <c r="H96" s="162">
        <f>9+3+7</f>
        <v>19</v>
      </c>
    </row>
    <row r="97" spans="1:8" ht="15" customHeight="1" x14ac:dyDescent="0.25">
      <c r="A97" s="184">
        <v>43507</v>
      </c>
      <c r="B97" s="164" t="s">
        <v>1640</v>
      </c>
      <c r="C97" s="186" t="s">
        <v>2259</v>
      </c>
      <c r="D97" s="187">
        <v>190018902</v>
      </c>
      <c r="E97" s="185" t="s">
        <v>1673</v>
      </c>
      <c r="F97" s="188">
        <v>1197300</v>
      </c>
      <c r="G97" s="188" t="s">
        <v>2289</v>
      </c>
      <c r="H97" s="188">
        <v>18</v>
      </c>
    </row>
    <row r="98" spans="1:8" ht="15" customHeight="1" x14ac:dyDescent="0.25">
      <c r="A98" s="184"/>
      <c r="B98" s="164" t="s">
        <v>1641</v>
      </c>
      <c r="C98" s="186"/>
      <c r="D98" s="187"/>
      <c r="E98" s="185"/>
      <c r="F98" s="188"/>
      <c r="G98" s="188"/>
      <c r="H98" s="188"/>
    </row>
    <row r="99" spans="1:8" ht="15" customHeight="1" x14ac:dyDescent="0.25">
      <c r="A99" s="184">
        <v>43508</v>
      </c>
      <c r="B99" s="164" t="s">
        <v>120</v>
      </c>
      <c r="C99" s="186" t="s">
        <v>2268</v>
      </c>
      <c r="D99" s="187">
        <v>190018904</v>
      </c>
      <c r="E99" s="185" t="s">
        <v>666</v>
      </c>
      <c r="F99" s="188">
        <v>675000</v>
      </c>
      <c r="G99" s="188" t="s">
        <v>667</v>
      </c>
      <c r="H99" s="188">
        <v>12</v>
      </c>
    </row>
    <row r="100" spans="1:8" ht="15" customHeight="1" x14ac:dyDescent="0.25">
      <c r="A100" s="184"/>
      <c r="B100" s="164" t="s">
        <v>79</v>
      </c>
      <c r="C100" s="186"/>
      <c r="D100" s="187"/>
      <c r="E100" s="185"/>
      <c r="F100" s="188"/>
      <c r="G100" s="188"/>
      <c r="H100" s="188"/>
    </row>
    <row r="101" spans="1:8" ht="15" customHeight="1" x14ac:dyDescent="0.25">
      <c r="A101" s="184">
        <v>43508</v>
      </c>
      <c r="B101" s="164" t="s">
        <v>53</v>
      </c>
      <c r="C101" s="186" t="s">
        <v>2269</v>
      </c>
      <c r="D101" s="187">
        <v>190018905</v>
      </c>
      <c r="E101" s="185" t="s">
        <v>525</v>
      </c>
      <c r="F101" s="188">
        <v>2573750</v>
      </c>
      <c r="G101" s="188" t="s">
        <v>526</v>
      </c>
      <c r="H101" s="188">
        <v>25</v>
      </c>
    </row>
    <row r="102" spans="1:8" ht="15" customHeight="1" x14ac:dyDescent="0.25">
      <c r="A102" s="184"/>
      <c r="B102" s="164" t="s">
        <v>54</v>
      </c>
      <c r="C102" s="186"/>
      <c r="D102" s="187"/>
      <c r="E102" s="185"/>
      <c r="F102" s="188"/>
      <c r="G102" s="188"/>
      <c r="H102" s="188"/>
    </row>
    <row r="103" spans="1:8" ht="15" customHeight="1" x14ac:dyDescent="0.25">
      <c r="A103" s="184">
        <v>43508</v>
      </c>
      <c r="B103" s="164" t="s">
        <v>51</v>
      </c>
      <c r="C103" s="186" t="s">
        <v>2276</v>
      </c>
      <c r="D103" s="187">
        <v>190018908</v>
      </c>
      <c r="E103" s="185" t="s">
        <v>668</v>
      </c>
      <c r="F103" s="188">
        <v>1741950</v>
      </c>
      <c r="G103" s="188" t="s">
        <v>1056</v>
      </c>
      <c r="H103" s="188">
        <v>21</v>
      </c>
    </row>
    <row r="104" spans="1:8" ht="15" customHeight="1" x14ac:dyDescent="0.25">
      <c r="A104" s="184"/>
      <c r="B104" s="164" t="s">
        <v>52</v>
      </c>
      <c r="C104" s="186"/>
      <c r="D104" s="187"/>
      <c r="E104" s="185"/>
      <c r="F104" s="188"/>
      <c r="G104" s="188"/>
      <c r="H104" s="188"/>
    </row>
    <row r="105" spans="1:8" ht="15" customHeight="1" x14ac:dyDescent="0.25">
      <c r="A105" s="184">
        <v>43508</v>
      </c>
      <c r="B105" s="185" t="s">
        <v>1468</v>
      </c>
      <c r="C105" s="186" t="s">
        <v>2277</v>
      </c>
      <c r="D105" s="187">
        <v>190018917</v>
      </c>
      <c r="E105" s="185" t="s">
        <v>1032</v>
      </c>
      <c r="F105" s="188">
        <v>1002500</v>
      </c>
      <c r="G105" s="162" t="s">
        <v>2295</v>
      </c>
      <c r="H105" s="162">
        <f>2+1</f>
        <v>3</v>
      </c>
    </row>
    <row r="106" spans="1:8" ht="15" customHeight="1" x14ac:dyDescent="0.25">
      <c r="A106" s="184"/>
      <c r="B106" s="185"/>
      <c r="C106" s="186"/>
      <c r="D106" s="187"/>
      <c r="E106" s="185"/>
      <c r="F106" s="188"/>
      <c r="G106" s="162" t="s">
        <v>2296</v>
      </c>
      <c r="H106" s="162">
        <v>1</v>
      </c>
    </row>
    <row r="107" spans="1:8" ht="15" customHeight="1" x14ac:dyDescent="0.25">
      <c r="A107" s="184"/>
      <c r="B107" s="185"/>
      <c r="C107" s="186"/>
      <c r="D107" s="187"/>
      <c r="E107" s="185"/>
      <c r="F107" s="188"/>
      <c r="G107" s="162" t="s">
        <v>2297</v>
      </c>
      <c r="H107" s="162">
        <v>1</v>
      </c>
    </row>
    <row r="108" spans="1:8" ht="15" customHeight="1" x14ac:dyDescent="0.25">
      <c r="A108" s="184"/>
      <c r="B108" s="185" t="s">
        <v>940</v>
      </c>
      <c r="C108" s="186"/>
      <c r="D108" s="187"/>
      <c r="E108" s="185"/>
      <c r="F108" s="188"/>
      <c r="G108" s="162" t="s">
        <v>1034</v>
      </c>
      <c r="H108" s="162">
        <v>1</v>
      </c>
    </row>
    <row r="109" spans="1:8" ht="15" customHeight="1" x14ac:dyDescent="0.25">
      <c r="A109" s="184"/>
      <c r="B109" s="185"/>
      <c r="C109" s="186"/>
      <c r="D109" s="187"/>
      <c r="E109" s="185"/>
      <c r="F109" s="188"/>
      <c r="G109" s="162" t="s">
        <v>1565</v>
      </c>
      <c r="H109" s="162">
        <v>2</v>
      </c>
    </row>
    <row r="110" spans="1:8" ht="15" customHeight="1" x14ac:dyDescent="0.25">
      <c r="A110" s="184"/>
      <c r="B110" s="185"/>
      <c r="C110" s="186"/>
      <c r="D110" s="187"/>
      <c r="E110" s="185"/>
      <c r="F110" s="188"/>
      <c r="G110" s="162" t="s">
        <v>2298</v>
      </c>
      <c r="H110" s="162">
        <v>2</v>
      </c>
    </row>
    <row r="111" spans="1:8" ht="15" customHeight="1" x14ac:dyDescent="0.25">
      <c r="A111" s="184"/>
      <c r="B111" s="185"/>
      <c r="C111" s="186"/>
      <c r="D111" s="187"/>
      <c r="E111" s="185"/>
      <c r="F111" s="188"/>
      <c r="G111" s="162" t="s">
        <v>1033</v>
      </c>
      <c r="H111" s="162">
        <v>1</v>
      </c>
    </row>
    <row r="112" spans="1:8" ht="15" customHeight="1" x14ac:dyDescent="0.25">
      <c r="A112" s="184">
        <v>43508</v>
      </c>
      <c r="B112" s="185" t="s">
        <v>1468</v>
      </c>
      <c r="C112" s="186" t="s">
        <v>2278</v>
      </c>
      <c r="D112" s="187">
        <v>190018918</v>
      </c>
      <c r="E112" s="185" t="s">
        <v>1032</v>
      </c>
      <c r="F112" s="188">
        <v>7672000</v>
      </c>
      <c r="G112" s="162" t="s">
        <v>2294</v>
      </c>
      <c r="H112" s="162">
        <v>39</v>
      </c>
    </row>
    <row r="113" spans="1:8" ht="15" customHeight="1" x14ac:dyDescent="0.25">
      <c r="A113" s="184"/>
      <c r="B113" s="185"/>
      <c r="C113" s="186"/>
      <c r="D113" s="187"/>
      <c r="E113" s="185"/>
      <c r="F113" s="188"/>
      <c r="G113" s="162" t="s">
        <v>1034</v>
      </c>
      <c r="H113" s="162">
        <v>38</v>
      </c>
    </row>
    <row r="114" spans="1:8" ht="15" customHeight="1" x14ac:dyDescent="0.25">
      <c r="A114" s="184"/>
      <c r="B114" s="161" t="s">
        <v>940</v>
      </c>
      <c r="C114" s="186"/>
      <c r="D114" s="187"/>
      <c r="E114" s="185"/>
      <c r="F114" s="188"/>
      <c r="G114" s="162" t="s">
        <v>1968</v>
      </c>
      <c r="H114" s="162">
        <v>16</v>
      </c>
    </row>
    <row r="115" spans="1:8" ht="15" customHeight="1" x14ac:dyDescent="0.25">
      <c r="A115" s="184">
        <v>43508</v>
      </c>
      <c r="B115" s="164" t="s">
        <v>55</v>
      </c>
      <c r="C115" s="186" t="s">
        <v>2279</v>
      </c>
      <c r="D115" s="187">
        <v>190018916</v>
      </c>
      <c r="E115" s="185" t="s">
        <v>4</v>
      </c>
      <c r="F115" s="188">
        <v>186450</v>
      </c>
      <c r="G115" s="188" t="s">
        <v>2242</v>
      </c>
      <c r="H115" s="188">
        <v>3</v>
      </c>
    </row>
    <row r="116" spans="1:8" ht="15" customHeight="1" x14ac:dyDescent="0.25">
      <c r="A116" s="184"/>
      <c r="B116" s="164" t="s">
        <v>56</v>
      </c>
      <c r="C116" s="186"/>
      <c r="D116" s="187"/>
      <c r="E116" s="185"/>
      <c r="F116" s="188"/>
      <c r="G116" s="188"/>
      <c r="H116" s="188"/>
    </row>
    <row r="117" spans="1:8" ht="15" customHeight="1" x14ac:dyDescent="0.25">
      <c r="A117" s="184">
        <v>43509</v>
      </c>
      <c r="B117" s="166" t="s">
        <v>53</v>
      </c>
      <c r="C117" s="186" t="s">
        <v>2301</v>
      </c>
      <c r="D117" s="187">
        <v>190018922</v>
      </c>
      <c r="E117" s="185" t="s">
        <v>525</v>
      </c>
      <c r="F117" s="188">
        <v>2591450</v>
      </c>
      <c r="G117" s="188" t="s">
        <v>526</v>
      </c>
      <c r="H117" s="188">
        <v>25</v>
      </c>
    </row>
    <row r="118" spans="1:8" ht="15" customHeight="1" x14ac:dyDescent="0.25">
      <c r="A118" s="184"/>
      <c r="B118" s="166" t="s">
        <v>54</v>
      </c>
      <c r="C118" s="186"/>
      <c r="D118" s="187"/>
      <c r="E118" s="185"/>
      <c r="F118" s="188"/>
      <c r="G118" s="188"/>
      <c r="H118" s="188"/>
    </row>
    <row r="119" spans="1:8" ht="15" customHeight="1" x14ac:dyDescent="0.25">
      <c r="A119" s="184">
        <v>43509</v>
      </c>
      <c r="B119" s="166" t="s">
        <v>112</v>
      </c>
      <c r="C119" s="186" t="s">
        <v>2302</v>
      </c>
      <c r="D119" s="187">
        <v>190018919</v>
      </c>
      <c r="E119" s="185" t="s">
        <v>5</v>
      </c>
      <c r="F119" s="188">
        <v>906750</v>
      </c>
      <c r="G119" s="188" t="s">
        <v>2345</v>
      </c>
      <c r="H119" s="188">
        <v>15</v>
      </c>
    </row>
    <row r="120" spans="1:8" ht="15" customHeight="1" x14ac:dyDescent="0.25">
      <c r="A120" s="184"/>
      <c r="B120" s="166" t="s">
        <v>113</v>
      </c>
      <c r="C120" s="186"/>
      <c r="D120" s="187"/>
      <c r="E120" s="185"/>
      <c r="F120" s="188"/>
      <c r="G120" s="188"/>
      <c r="H120" s="188"/>
    </row>
    <row r="121" spans="1:8" ht="15" customHeight="1" x14ac:dyDescent="0.25">
      <c r="A121" s="184">
        <v>43509</v>
      </c>
      <c r="B121" s="166" t="s">
        <v>38</v>
      </c>
      <c r="C121" s="186" t="s">
        <v>2052</v>
      </c>
      <c r="D121" s="187">
        <v>190018920</v>
      </c>
      <c r="E121" s="185" t="s">
        <v>2346</v>
      </c>
      <c r="F121" s="188">
        <v>742200</v>
      </c>
      <c r="G121" s="188" t="s">
        <v>695</v>
      </c>
      <c r="H121" s="188">
        <v>12</v>
      </c>
    </row>
    <row r="122" spans="1:8" ht="15" customHeight="1" x14ac:dyDescent="0.25">
      <c r="A122" s="184"/>
      <c r="B122" s="166" t="s">
        <v>39</v>
      </c>
      <c r="C122" s="186"/>
      <c r="D122" s="187"/>
      <c r="E122" s="185"/>
      <c r="F122" s="188"/>
      <c r="G122" s="188"/>
      <c r="H122" s="188"/>
    </row>
    <row r="123" spans="1:8" ht="15" customHeight="1" x14ac:dyDescent="0.25">
      <c r="A123" s="184">
        <v>43509</v>
      </c>
      <c r="B123" s="166" t="s">
        <v>55</v>
      </c>
      <c r="C123" s="186" t="s">
        <v>2303</v>
      </c>
      <c r="D123" s="187">
        <v>19008926</v>
      </c>
      <c r="E123" s="185" t="s">
        <v>4</v>
      </c>
      <c r="F123" s="188">
        <v>4205100</v>
      </c>
      <c r="G123" s="165" t="s">
        <v>2351</v>
      </c>
      <c r="H123" s="165">
        <v>27</v>
      </c>
    </row>
    <row r="124" spans="1:8" ht="15" customHeight="1" x14ac:dyDescent="0.25">
      <c r="A124" s="184"/>
      <c r="B124" s="166" t="s">
        <v>56</v>
      </c>
      <c r="C124" s="186"/>
      <c r="D124" s="187"/>
      <c r="E124" s="185"/>
      <c r="F124" s="188"/>
      <c r="G124" s="165" t="s">
        <v>1349</v>
      </c>
      <c r="H124" s="165">
        <v>38</v>
      </c>
    </row>
    <row r="125" spans="1:8" ht="15" customHeight="1" x14ac:dyDescent="0.25">
      <c r="A125" s="184">
        <v>43509</v>
      </c>
      <c r="B125" s="166" t="s">
        <v>57</v>
      </c>
      <c r="C125" s="186" t="s">
        <v>2306</v>
      </c>
      <c r="D125" s="187">
        <v>190018927</v>
      </c>
      <c r="E125" s="185" t="s">
        <v>675</v>
      </c>
      <c r="F125" s="188">
        <v>1717300</v>
      </c>
      <c r="G125" s="188" t="s">
        <v>2352</v>
      </c>
      <c r="H125" s="188">
        <v>26</v>
      </c>
    </row>
    <row r="126" spans="1:8" ht="15" customHeight="1" x14ac:dyDescent="0.25">
      <c r="A126" s="184"/>
      <c r="B126" s="166" t="s">
        <v>58</v>
      </c>
      <c r="C126" s="186"/>
      <c r="D126" s="187"/>
      <c r="E126" s="185"/>
      <c r="F126" s="188"/>
      <c r="G126" s="188"/>
      <c r="H126" s="188"/>
    </row>
    <row r="127" spans="1:8" ht="15" customHeight="1" x14ac:dyDescent="0.25">
      <c r="A127" s="184">
        <v>43510</v>
      </c>
      <c r="B127" s="166" t="s">
        <v>112</v>
      </c>
      <c r="C127" s="186" t="s">
        <v>2308</v>
      </c>
      <c r="D127" s="187">
        <v>190018929</v>
      </c>
      <c r="E127" s="185" t="s">
        <v>5</v>
      </c>
      <c r="F127" s="188">
        <v>2021300</v>
      </c>
      <c r="G127" s="188" t="s">
        <v>1209</v>
      </c>
      <c r="H127" s="188">
        <v>34</v>
      </c>
    </row>
    <row r="128" spans="1:8" ht="15" customHeight="1" x14ac:dyDescent="0.25">
      <c r="A128" s="184"/>
      <c r="B128" s="166" t="s">
        <v>113</v>
      </c>
      <c r="C128" s="186"/>
      <c r="D128" s="187"/>
      <c r="E128" s="185"/>
      <c r="F128" s="188"/>
      <c r="G128" s="188"/>
      <c r="H128" s="188"/>
    </row>
    <row r="129" spans="1:8" ht="15" customHeight="1" x14ac:dyDescent="0.25">
      <c r="A129" s="184">
        <v>43510</v>
      </c>
      <c r="B129" s="166" t="s">
        <v>112</v>
      </c>
      <c r="C129" s="186" t="s">
        <v>2309</v>
      </c>
      <c r="D129" s="187">
        <v>190018928</v>
      </c>
      <c r="E129" s="185" t="s">
        <v>5</v>
      </c>
      <c r="F129" s="188">
        <v>1426800</v>
      </c>
      <c r="G129" s="188" t="s">
        <v>1209</v>
      </c>
      <c r="H129" s="188">
        <v>24</v>
      </c>
    </row>
    <row r="130" spans="1:8" ht="15" customHeight="1" x14ac:dyDescent="0.25">
      <c r="A130" s="184"/>
      <c r="B130" s="166" t="s">
        <v>113</v>
      </c>
      <c r="C130" s="186"/>
      <c r="D130" s="187"/>
      <c r="E130" s="185"/>
      <c r="F130" s="188"/>
      <c r="G130" s="188"/>
      <c r="H130" s="188"/>
    </row>
    <row r="131" spans="1:8" ht="15" customHeight="1" x14ac:dyDescent="0.25">
      <c r="A131" s="184">
        <v>43510</v>
      </c>
      <c r="B131" s="166" t="s">
        <v>53</v>
      </c>
      <c r="C131" s="186" t="s">
        <v>2314</v>
      </c>
      <c r="D131" s="187">
        <v>190018930</v>
      </c>
      <c r="E131" s="185" t="s">
        <v>525</v>
      </c>
      <c r="F131" s="188">
        <v>2497800</v>
      </c>
      <c r="G131" s="188" t="s">
        <v>526</v>
      </c>
      <c r="H131" s="188">
        <v>24</v>
      </c>
    </row>
    <row r="132" spans="1:8" ht="15" customHeight="1" x14ac:dyDescent="0.25">
      <c r="A132" s="184"/>
      <c r="B132" s="166" t="s">
        <v>54</v>
      </c>
      <c r="C132" s="186"/>
      <c r="D132" s="187"/>
      <c r="E132" s="185"/>
      <c r="F132" s="188"/>
      <c r="G132" s="188"/>
      <c r="H132" s="188"/>
    </row>
    <row r="133" spans="1:8" ht="15" customHeight="1" x14ac:dyDescent="0.25">
      <c r="A133" s="184">
        <v>43510</v>
      </c>
      <c r="B133" s="166" t="s">
        <v>32</v>
      </c>
      <c r="C133" s="186" t="s">
        <v>2315</v>
      </c>
      <c r="D133" s="187">
        <v>190018933</v>
      </c>
      <c r="E133" s="185" t="s">
        <v>6</v>
      </c>
      <c r="F133" s="188">
        <v>173000</v>
      </c>
      <c r="G133" s="188" t="s">
        <v>711</v>
      </c>
      <c r="H133" s="188">
        <v>2</v>
      </c>
    </row>
    <row r="134" spans="1:8" ht="15" customHeight="1" x14ac:dyDescent="0.25">
      <c r="A134" s="184"/>
      <c r="B134" s="166" t="s">
        <v>33</v>
      </c>
      <c r="C134" s="186"/>
      <c r="D134" s="187"/>
      <c r="E134" s="185"/>
      <c r="F134" s="188"/>
      <c r="G134" s="188"/>
      <c r="H134" s="188"/>
    </row>
    <row r="135" spans="1:8" ht="15" customHeight="1" x14ac:dyDescent="0.25">
      <c r="A135" s="184">
        <v>43510</v>
      </c>
      <c r="B135" s="166" t="s">
        <v>1689</v>
      </c>
      <c r="C135" s="186" t="s">
        <v>2316</v>
      </c>
      <c r="D135" s="187">
        <v>190018943</v>
      </c>
      <c r="E135" s="185" t="s">
        <v>1717</v>
      </c>
      <c r="F135" s="188">
        <v>3184000</v>
      </c>
      <c r="G135" s="188" t="s">
        <v>2356</v>
      </c>
      <c r="H135" s="188">
        <v>34</v>
      </c>
    </row>
    <row r="136" spans="1:8" ht="15" customHeight="1" x14ac:dyDescent="0.25">
      <c r="A136" s="184"/>
      <c r="B136" s="166" t="s">
        <v>566</v>
      </c>
      <c r="C136" s="186"/>
      <c r="D136" s="187"/>
      <c r="E136" s="185"/>
      <c r="F136" s="188"/>
      <c r="G136" s="188"/>
      <c r="H136" s="188"/>
    </row>
    <row r="137" spans="1:8" ht="15" customHeight="1" x14ac:dyDescent="0.25">
      <c r="A137" s="184">
        <v>43511</v>
      </c>
      <c r="B137" s="166" t="s">
        <v>558</v>
      </c>
      <c r="C137" s="186" t="s">
        <v>2317</v>
      </c>
      <c r="D137" s="187">
        <v>190018947</v>
      </c>
      <c r="E137" s="185" t="s">
        <v>760</v>
      </c>
      <c r="F137" s="188">
        <v>1400200</v>
      </c>
      <c r="G137" s="165" t="s">
        <v>2359</v>
      </c>
      <c r="H137" s="165">
        <f>6+8</f>
        <v>14</v>
      </c>
    </row>
    <row r="138" spans="1:8" ht="15" customHeight="1" x14ac:dyDescent="0.25">
      <c r="A138" s="184"/>
      <c r="B138" s="166" t="s">
        <v>560</v>
      </c>
      <c r="C138" s="186"/>
      <c r="D138" s="187"/>
      <c r="E138" s="185"/>
      <c r="F138" s="188"/>
      <c r="G138" s="165" t="s">
        <v>2236</v>
      </c>
      <c r="H138" s="165">
        <f>1+1+4+4</f>
        <v>10</v>
      </c>
    </row>
    <row r="139" spans="1:8" ht="15" customHeight="1" x14ac:dyDescent="0.25">
      <c r="A139" s="184">
        <v>43511</v>
      </c>
      <c r="B139" s="166" t="s">
        <v>32</v>
      </c>
      <c r="C139" s="186" t="s">
        <v>2318</v>
      </c>
      <c r="D139" s="187">
        <v>190018953</v>
      </c>
      <c r="E139" s="185" t="s">
        <v>6</v>
      </c>
      <c r="F139" s="188">
        <v>1157650</v>
      </c>
      <c r="G139" s="188" t="s">
        <v>2071</v>
      </c>
      <c r="H139" s="188">
        <v>13</v>
      </c>
    </row>
    <row r="140" spans="1:8" ht="15" customHeight="1" x14ac:dyDescent="0.25">
      <c r="A140" s="184"/>
      <c r="B140" s="166" t="s">
        <v>33</v>
      </c>
      <c r="C140" s="186"/>
      <c r="D140" s="187"/>
      <c r="E140" s="185"/>
      <c r="F140" s="188"/>
      <c r="G140" s="188"/>
      <c r="H140" s="188"/>
    </row>
    <row r="141" spans="1:8" ht="15" customHeight="1" x14ac:dyDescent="0.25">
      <c r="A141" s="184">
        <v>43511</v>
      </c>
      <c r="B141" s="166" t="s">
        <v>103</v>
      </c>
      <c r="C141" s="186" t="s">
        <v>2319</v>
      </c>
      <c r="D141" s="187">
        <v>190018948</v>
      </c>
      <c r="E141" s="185" t="s">
        <v>2353</v>
      </c>
      <c r="F141" s="188">
        <v>790400</v>
      </c>
      <c r="G141" s="165" t="s">
        <v>2360</v>
      </c>
      <c r="H141" s="165">
        <f>6+3+3</f>
        <v>12</v>
      </c>
    </row>
    <row r="142" spans="1:8" ht="15" customHeight="1" x14ac:dyDescent="0.25">
      <c r="A142" s="184"/>
      <c r="B142" s="166" t="s">
        <v>104</v>
      </c>
      <c r="C142" s="186"/>
      <c r="D142" s="187"/>
      <c r="E142" s="185"/>
      <c r="F142" s="188"/>
      <c r="G142" s="165" t="s">
        <v>2361</v>
      </c>
      <c r="H142" s="165">
        <v>12</v>
      </c>
    </row>
    <row r="143" spans="1:8" ht="15" customHeight="1" x14ac:dyDescent="0.25">
      <c r="A143" s="184">
        <v>43511</v>
      </c>
      <c r="B143" s="166" t="s">
        <v>598</v>
      </c>
      <c r="C143" s="186" t="s">
        <v>2320</v>
      </c>
      <c r="D143" s="187">
        <v>190018944</v>
      </c>
      <c r="E143" s="185" t="s">
        <v>823</v>
      </c>
      <c r="F143" s="188">
        <v>2230000</v>
      </c>
      <c r="G143" s="188" t="s">
        <v>884</v>
      </c>
      <c r="H143" s="188">
        <v>40</v>
      </c>
    </row>
    <row r="144" spans="1:8" ht="15" customHeight="1" x14ac:dyDescent="0.25">
      <c r="A144" s="184"/>
      <c r="B144" s="166" t="s">
        <v>1142</v>
      </c>
      <c r="C144" s="186"/>
      <c r="D144" s="187"/>
      <c r="E144" s="185"/>
      <c r="F144" s="188"/>
      <c r="G144" s="188"/>
      <c r="H144" s="188"/>
    </row>
    <row r="145" spans="1:8" ht="15" customHeight="1" x14ac:dyDescent="0.25">
      <c r="A145" s="184">
        <v>43511</v>
      </c>
      <c r="B145" s="166" t="s">
        <v>611</v>
      </c>
      <c r="C145" s="186" t="s">
        <v>2321</v>
      </c>
      <c r="D145" s="187">
        <v>190018951</v>
      </c>
      <c r="E145" s="185" t="s">
        <v>20</v>
      </c>
      <c r="F145" s="188">
        <v>781800</v>
      </c>
      <c r="G145" s="188" t="s">
        <v>2364</v>
      </c>
      <c r="H145" s="188">
        <v>36</v>
      </c>
    </row>
    <row r="146" spans="1:8" ht="15" customHeight="1" x14ac:dyDescent="0.25">
      <c r="A146" s="184"/>
      <c r="B146" s="166" t="s">
        <v>77</v>
      </c>
      <c r="C146" s="186"/>
      <c r="D146" s="187"/>
      <c r="E146" s="185"/>
      <c r="F146" s="188"/>
      <c r="G146" s="188"/>
      <c r="H146" s="188"/>
    </row>
    <row r="147" spans="1:8" ht="15" customHeight="1" x14ac:dyDescent="0.25">
      <c r="A147" s="184">
        <v>43511</v>
      </c>
      <c r="B147" s="185" t="s">
        <v>57</v>
      </c>
      <c r="C147" s="186" t="s">
        <v>2322</v>
      </c>
      <c r="D147" s="187">
        <v>190018954</v>
      </c>
      <c r="E147" s="185" t="s">
        <v>675</v>
      </c>
      <c r="F147" s="188">
        <v>2679250</v>
      </c>
      <c r="G147" s="165" t="s">
        <v>2365</v>
      </c>
      <c r="H147" s="165">
        <v>1</v>
      </c>
    </row>
    <row r="148" spans="1:8" ht="15" customHeight="1" x14ac:dyDescent="0.25">
      <c r="A148" s="184"/>
      <c r="B148" s="185"/>
      <c r="C148" s="186"/>
      <c r="D148" s="187"/>
      <c r="E148" s="185"/>
      <c r="F148" s="188"/>
      <c r="G148" s="165" t="s">
        <v>2366</v>
      </c>
      <c r="H148" s="165">
        <v>1</v>
      </c>
    </row>
    <row r="149" spans="1:8" ht="15" customHeight="1" x14ac:dyDescent="0.25">
      <c r="A149" s="184"/>
      <c r="B149" s="185" t="s">
        <v>58</v>
      </c>
      <c r="C149" s="186"/>
      <c r="D149" s="187"/>
      <c r="E149" s="185"/>
      <c r="F149" s="188"/>
      <c r="G149" s="165" t="s">
        <v>676</v>
      </c>
      <c r="H149" s="165">
        <v>1</v>
      </c>
    </row>
    <row r="150" spans="1:8" ht="15" customHeight="1" x14ac:dyDescent="0.25">
      <c r="A150" s="184"/>
      <c r="B150" s="185"/>
      <c r="C150" s="186"/>
      <c r="D150" s="187"/>
      <c r="E150" s="185"/>
      <c r="F150" s="188"/>
      <c r="G150" s="165" t="s">
        <v>2367</v>
      </c>
      <c r="H150" s="165">
        <v>39</v>
      </c>
    </row>
    <row r="151" spans="1:8" ht="15" customHeight="1" x14ac:dyDescent="0.25">
      <c r="A151" s="184">
        <v>43511</v>
      </c>
      <c r="B151" s="166" t="s">
        <v>1005</v>
      </c>
      <c r="C151" s="186" t="s">
        <v>2326</v>
      </c>
      <c r="D151" s="187">
        <v>190025958</v>
      </c>
      <c r="E151" s="185" t="s">
        <v>1083</v>
      </c>
      <c r="F151" s="188">
        <v>700000</v>
      </c>
      <c r="G151" s="188" t="s">
        <v>824</v>
      </c>
      <c r="H151" s="188">
        <v>1</v>
      </c>
    </row>
    <row r="152" spans="1:8" ht="15" customHeight="1" x14ac:dyDescent="0.25">
      <c r="A152" s="184"/>
      <c r="B152" s="166" t="s">
        <v>1006</v>
      </c>
      <c r="C152" s="186"/>
      <c r="D152" s="187"/>
      <c r="E152" s="185"/>
      <c r="F152" s="188"/>
      <c r="G152" s="188"/>
      <c r="H152" s="188"/>
    </row>
    <row r="153" spans="1:8" ht="15" customHeight="1" x14ac:dyDescent="0.25">
      <c r="A153" s="184">
        <v>43512</v>
      </c>
      <c r="B153" s="166" t="s">
        <v>2180</v>
      </c>
      <c r="C153" s="186" t="s">
        <v>2330</v>
      </c>
      <c r="D153" s="187">
        <v>190018959</v>
      </c>
      <c r="E153" s="185" t="s">
        <v>2254</v>
      </c>
      <c r="F153" s="188">
        <v>640200</v>
      </c>
      <c r="G153" s="188" t="s">
        <v>2369</v>
      </c>
      <c r="H153" s="188">
        <v>12</v>
      </c>
    </row>
    <row r="154" spans="1:8" ht="15" customHeight="1" x14ac:dyDescent="0.25">
      <c r="A154" s="184"/>
      <c r="B154" s="166" t="s">
        <v>2182</v>
      </c>
      <c r="C154" s="186"/>
      <c r="D154" s="187"/>
      <c r="E154" s="185"/>
      <c r="F154" s="188"/>
      <c r="G154" s="188"/>
      <c r="H154" s="188"/>
    </row>
    <row r="155" spans="1:8" ht="15" customHeight="1" x14ac:dyDescent="0.25">
      <c r="A155" s="184">
        <v>43512</v>
      </c>
      <c r="B155" s="166" t="s">
        <v>112</v>
      </c>
      <c r="C155" s="186" t="s">
        <v>2331</v>
      </c>
      <c r="D155" s="187">
        <v>190018960</v>
      </c>
      <c r="E155" s="185" t="s">
        <v>5</v>
      </c>
      <c r="F155" s="188">
        <v>547500</v>
      </c>
      <c r="G155" s="188" t="s">
        <v>2370</v>
      </c>
      <c r="H155" s="188">
        <v>15</v>
      </c>
    </row>
    <row r="156" spans="1:8" ht="15" customHeight="1" x14ac:dyDescent="0.25">
      <c r="A156" s="184"/>
      <c r="B156" s="166" t="s">
        <v>113</v>
      </c>
      <c r="C156" s="186"/>
      <c r="D156" s="187"/>
      <c r="E156" s="185"/>
      <c r="F156" s="188"/>
      <c r="G156" s="188"/>
      <c r="H156" s="188"/>
    </row>
    <row r="157" spans="1:8" ht="15" customHeight="1" x14ac:dyDescent="0.25">
      <c r="A157" s="184">
        <v>43512</v>
      </c>
      <c r="B157" s="166" t="s">
        <v>74</v>
      </c>
      <c r="C157" s="186" t="s">
        <v>2332</v>
      </c>
      <c r="D157" s="187">
        <v>190018672</v>
      </c>
      <c r="E157" s="185" t="s">
        <v>121</v>
      </c>
      <c r="F157" s="188">
        <v>1695750</v>
      </c>
      <c r="G157" s="188" t="s">
        <v>674</v>
      </c>
      <c r="H157" s="188">
        <v>35</v>
      </c>
    </row>
    <row r="158" spans="1:8" ht="15" customHeight="1" x14ac:dyDescent="0.25">
      <c r="A158" s="184"/>
      <c r="B158" s="166" t="s">
        <v>75</v>
      </c>
      <c r="C158" s="186"/>
      <c r="D158" s="187"/>
      <c r="E158" s="185"/>
      <c r="F158" s="188"/>
      <c r="G158" s="188"/>
      <c r="H158" s="188"/>
    </row>
    <row r="159" spans="1:8" ht="15" customHeight="1" x14ac:dyDescent="0.25">
      <c r="A159" s="184">
        <v>43512</v>
      </c>
      <c r="B159" s="166" t="s">
        <v>492</v>
      </c>
      <c r="C159" s="186" t="s">
        <v>2333</v>
      </c>
      <c r="D159" s="187">
        <v>190018962</v>
      </c>
      <c r="E159" s="185" t="s">
        <v>723</v>
      </c>
      <c r="F159" s="188">
        <v>2543600</v>
      </c>
      <c r="G159" s="188" t="s">
        <v>2240</v>
      </c>
      <c r="H159" s="188">
        <v>34</v>
      </c>
    </row>
    <row r="160" spans="1:8" ht="15" customHeight="1" x14ac:dyDescent="0.25">
      <c r="A160" s="184"/>
      <c r="B160" s="166" t="s">
        <v>493</v>
      </c>
      <c r="C160" s="186"/>
      <c r="D160" s="187"/>
      <c r="E160" s="185"/>
      <c r="F160" s="188"/>
      <c r="G160" s="188"/>
      <c r="H160" s="188"/>
    </row>
    <row r="161" spans="1:8" ht="15" customHeight="1" x14ac:dyDescent="0.25">
      <c r="A161" s="184">
        <v>43512</v>
      </c>
      <c r="B161" s="166" t="s">
        <v>1145</v>
      </c>
      <c r="C161" s="186" t="s">
        <v>2334</v>
      </c>
      <c r="D161" s="187">
        <v>190018963</v>
      </c>
      <c r="E161" s="185" t="s">
        <v>1228</v>
      </c>
      <c r="F161" s="188">
        <v>761400</v>
      </c>
      <c r="G161" s="188" t="s">
        <v>1229</v>
      </c>
      <c r="H161" s="188">
        <v>12</v>
      </c>
    </row>
    <row r="162" spans="1:8" ht="15" customHeight="1" x14ac:dyDescent="0.25">
      <c r="A162" s="184"/>
      <c r="B162" s="166" t="s">
        <v>1146</v>
      </c>
      <c r="C162" s="186"/>
      <c r="D162" s="187"/>
      <c r="E162" s="185"/>
      <c r="F162" s="188"/>
      <c r="G162" s="188"/>
      <c r="H162" s="188"/>
    </row>
    <row r="163" spans="1:8" ht="15" customHeight="1" x14ac:dyDescent="0.25">
      <c r="A163" s="184">
        <v>43512</v>
      </c>
      <c r="B163" s="166" t="s">
        <v>51</v>
      </c>
      <c r="C163" s="186" t="s">
        <v>2335</v>
      </c>
      <c r="D163" s="187">
        <v>190018964</v>
      </c>
      <c r="E163" s="185" t="s">
        <v>668</v>
      </c>
      <c r="F163" s="188">
        <v>3476700</v>
      </c>
      <c r="G163" s="188" t="s">
        <v>1056</v>
      </c>
      <c r="H163" s="188">
        <v>42</v>
      </c>
    </row>
    <row r="164" spans="1:8" ht="15" customHeight="1" x14ac:dyDescent="0.25">
      <c r="A164" s="184"/>
      <c r="B164" s="166" t="s">
        <v>52</v>
      </c>
      <c r="C164" s="186"/>
      <c r="D164" s="187"/>
      <c r="E164" s="185"/>
      <c r="F164" s="188"/>
      <c r="G164" s="188"/>
      <c r="H164" s="188"/>
    </row>
    <row r="165" spans="1:8" ht="15" customHeight="1" x14ac:dyDescent="0.25">
      <c r="A165" s="184">
        <v>43512</v>
      </c>
      <c r="B165" s="166" t="s">
        <v>1470</v>
      </c>
      <c r="C165" s="186" t="s">
        <v>2336</v>
      </c>
      <c r="D165" s="187">
        <v>190018965</v>
      </c>
      <c r="E165" s="185" t="s">
        <v>1563</v>
      </c>
      <c r="F165" s="188">
        <v>625200</v>
      </c>
      <c r="G165" s="188" t="s">
        <v>2371</v>
      </c>
      <c r="H165" s="188">
        <v>12</v>
      </c>
    </row>
    <row r="166" spans="1:8" ht="15" customHeight="1" x14ac:dyDescent="0.25">
      <c r="A166" s="184"/>
      <c r="B166" s="166" t="s">
        <v>1471</v>
      </c>
      <c r="C166" s="186"/>
      <c r="D166" s="187"/>
      <c r="E166" s="185"/>
      <c r="F166" s="188"/>
      <c r="G166" s="188"/>
      <c r="H166" s="188"/>
    </row>
    <row r="167" spans="1:8" ht="15" customHeight="1" x14ac:dyDescent="0.25">
      <c r="A167" s="184">
        <v>43512</v>
      </c>
      <c r="B167" s="166" t="s">
        <v>1689</v>
      </c>
      <c r="C167" s="186" t="s">
        <v>2337</v>
      </c>
      <c r="D167" s="187">
        <v>190018966</v>
      </c>
      <c r="E167" s="185" t="s">
        <v>1717</v>
      </c>
      <c r="F167" s="188">
        <v>187700</v>
      </c>
      <c r="G167" s="188" t="s">
        <v>2356</v>
      </c>
      <c r="H167" s="188">
        <v>2</v>
      </c>
    </row>
    <row r="168" spans="1:8" ht="15" customHeight="1" x14ac:dyDescent="0.25">
      <c r="A168" s="184"/>
      <c r="B168" s="166" t="s">
        <v>566</v>
      </c>
      <c r="C168" s="186"/>
      <c r="D168" s="187"/>
      <c r="E168" s="185"/>
      <c r="F168" s="188"/>
      <c r="G168" s="188"/>
      <c r="H168" s="188"/>
    </row>
    <row r="169" spans="1:8" ht="15" customHeight="1" x14ac:dyDescent="0.25">
      <c r="A169" s="184">
        <v>43512</v>
      </c>
      <c r="B169" s="166" t="s">
        <v>55</v>
      </c>
      <c r="C169" s="186" t="s">
        <v>2338</v>
      </c>
      <c r="D169" s="187">
        <v>190018969</v>
      </c>
      <c r="E169" s="185" t="s">
        <v>4</v>
      </c>
      <c r="F169" s="188">
        <v>997850</v>
      </c>
      <c r="G169" s="165" t="s">
        <v>2351</v>
      </c>
      <c r="H169" s="165">
        <v>9</v>
      </c>
    </row>
    <row r="170" spans="1:8" ht="15" customHeight="1" x14ac:dyDescent="0.25">
      <c r="A170" s="184"/>
      <c r="B170" s="185" t="s">
        <v>56</v>
      </c>
      <c r="C170" s="186"/>
      <c r="D170" s="187"/>
      <c r="E170" s="185"/>
      <c r="F170" s="188"/>
      <c r="G170" s="165" t="s">
        <v>2373</v>
      </c>
      <c r="H170" s="165">
        <v>1</v>
      </c>
    </row>
    <row r="171" spans="1:8" ht="15" customHeight="1" x14ac:dyDescent="0.25">
      <c r="A171" s="184"/>
      <c r="B171" s="185"/>
      <c r="C171" s="186"/>
      <c r="D171" s="187"/>
      <c r="E171" s="185"/>
      <c r="F171" s="188"/>
      <c r="G171" s="165" t="s">
        <v>1388</v>
      </c>
      <c r="H171" s="165">
        <v>3</v>
      </c>
    </row>
    <row r="172" spans="1:8" ht="15" customHeight="1" x14ac:dyDescent="0.25">
      <c r="A172" s="184">
        <v>43512</v>
      </c>
      <c r="B172" s="166" t="s">
        <v>2339</v>
      </c>
      <c r="C172" s="186" t="s">
        <v>2341</v>
      </c>
      <c r="D172" s="187">
        <v>190018970</v>
      </c>
      <c r="E172" s="185" t="s">
        <v>2374</v>
      </c>
      <c r="F172" s="188">
        <v>1586200</v>
      </c>
      <c r="G172" s="188" t="s">
        <v>2375</v>
      </c>
      <c r="H172" s="188">
        <v>35</v>
      </c>
    </row>
    <row r="173" spans="1:8" ht="15" customHeight="1" x14ac:dyDescent="0.25">
      <c r="A173" s="184"/>
      <c r="B173" s="166" t="s">
        <v>2340</v>
      </c>
      <c r="C173" s="186"/>
      <c r="D173" s="187"/>
      <c r="E173" s="185"/>
      <c r="F173" s="188"/>
      <c r="G173" s="188"/>
      <c r="H173" s="188"/>
    </row>
    <row r="174" spans="1:8" ht="15" customHeight="1" x14ac:dyDescent="0.25">
      <c r="A174" s="184">
        <v>43512</v>
      </c>
      <c r="B174" s="166" t="s">
        <v>2017</v>
      </c>
      <c r="C174" s="186" t="s">
        <v>2342</v>
      </c>
      <c r="D174" s="187">
        <v>190018973</v>
      </c>
      <c r="E174" s="185" t="s">
        <v>1063</v>
      </c>
      <c r="F174" s="188">
        <v>865800</v>
      </c>
      <c r="G174" s="188" t="s">
        <v>2376</v>
      </c>
      <c r="H174" s="188">
        <v>36</v>
      </c>
    </row>
    <row r="175" spans="1:8" ht="15" customHeight="1" x14ac:dyDescent="0.25">
      <c r="A175" s="184"/>
      <c r="B175" s="166" t="s">
        <v>980</v>
      </c>
      <c r="C175" s="186"/>
      <c r="D175" s="187"/>
      <c r="E175" s="185"/>
      <c r="F175" s="188"/>
      <c r="G175" s="188"/>
      <c r="H175" s="188"/>
    </row>
    <row r="176" spans="1:8" ht="15" customHeight="1" x14ac:dyDescent="0.25">
      <c r="A176" s="184">
        <v>43514</v>
      </c>
      <c r="B176" s="168" t="s">
        <v>2381</v>
      </c>
      <c r="C176" s="186" t="s">
        <v>2382</v>
      </c>
      <c r="D176" s="187">
        <v>190018976</v>
      </c>
      <c r="E176" s="185" t="s">
        <v>823</v>
      </c>
      <c r="F176" s="188">
        <v>1621000</v>
      </c>
      <c r="G176" s="188" t="s">
        <v>884</v>
      </c>
      <c r="H176" s="188">
        <v>28</v>
      </c>
    </row>
    <row r="177" spans="1:8" ht="15" customHeight="1" x14ac:dyDescent="0.25">
      <c r="A177" s="184"/>
      <c r="B177" s="168" t="s">
        <v>1142</v>
      </c>
      <c r="C177" s="186"/>
      <c r="D177" s="187"/>
      <c r="E177" s="185"/>
      <c r="F177" s="188"/>
      <c r="G177" s="188"/>
      <c r="H177" s="188"/>
    </row>
    <row r="178" spans="1:8" ht="15" customHeight="1" x14ac:dyDescent="0.25">
      <c r="A178" s="184">
        <v>43514</v>
      </c>
      <c r="B178" s="168" t="s">
        <v>576</v>
      </c>
      <c r="C178" s="186" t="s">
        <v>2383</v>
      </c>
      <c r="D178" s="187">
        <v>190018975</v>
      </c>
      <c r="E178" s="185" t="s">
        <v>728</v>
      </c>
      <c r="F178" s="188">
        <v>533400</v>
      </c>
      <c r="G178" s="188" t="s">
        <v>729</v>
      </c>
      <c r="H178" s="188">
        <v>12</v>
      </c>
    </row>
    <row r="179" spans="1:8" ht="15" customHeight="1" x14ac:dyDescent="0.25">
      <c r="A179" s="184"/>
      <c r="B179" s="168" t="s">
        <v>496</v>
      </c>
      <c r="C179" s="186"/>
      <c r="D179" s="187"/>
      <c r="E179" s="185"/>
      <c r="F179" s="188"/>
      <c r="G179" s="188"/>
      <c r="H179" s="188"/>
    </row>
    <row r="180" spans="1:8" ht="15" customHeight="1" x14ac:dyDescent="0.25">
      <c r="A180" s="184">
        <v>43514</v>
      </c>
      <c r="B180" s="168" t="s">
        <v>1645</v>
      </c>
      <c r="C180" s="186" t="s">
        <v>2384</v>
      </c>
      <c r="D180" s="187">
        <v>190018974</v>
      </c>
      <c r="E180" s="185" t="s">
        <v>728</v>
      </c>
      <c r="F180" s="188">
        <v>545500</v>
      </c>
      <c r="G180" s="188" t="s">
        <v>1655</v>
      </c>
      <c r="H180" s="188">
        <v>12</v>
      </c>
    </row>
    <row r="181" spans="1:8" ht="15" customHeight="1" x14ac:dyDescent="0.25">
      <c r="A181" s="184"/>
      <c r="B181" s="168" t="s">
        <v>496</v>
      </c>
      <c r="C181" s="186"/>
      <c r="D181" s="187"/>
      <c r="E181" s="185"/>
      <c r="F181" s="188"/>
      <c r="G181" s="188"/>
      <c r="H181" s="188"/>
    </row>
    <row r="182" spans="1:8" ht="15" customHeight="1" x14ac:dyDescent="0.25">
      <c r="A182" s="184">
        <v>43514</v>
      </c>
      <c r="B182" s="168" t="s">
        <v>55</v>
      </c>
      <c r="C182" s="186" t="s">
        <v>2385</v>
      </c>
      <c r="D182" s="187">
        <v>190018990</v>
      </c>
      <c r="E182" s="185" t="s">
        <v>4</v>
      </c>
      <c r="F182" s="188">
        <v>2090700</v>
      </c>
      <c r="G182" s="188" t="s">
        <v>1349</v>
      </c>
      <c r="H182" s="188">
        <v>38</v>
      </c>
    </row>
    <row r="183" spans="1:8" ht="15" customHeight="1" x14ac:dyDescent="0.25">
      <c r="A183" s="184"/>
      <c r="B183" s="168" t="s">
        <v>56</v>
      </c>
      <c r="C183" s="186"/>
      <c r="D183" s="187"/>
      <c r="E183" s="185"/>
      <c r="F183" s="188"/>
      <c r="G183" s="188"/>
      <c r="H183" s="188"/>
    </row>
    <row r="184" spans="1:8" ht="15" customHeight="1" x14ac:dyDescent="0.25">
      <c r="A184" s="184">
        <v>43514</v>
      </c>
      <c r="B184" s="168" t="s">
        <v>2386</v>
      </c>
      <c r="C184" s="186" t="s">
        <v>2387</v>
      </c>
      <c r="D184" s="187">
        <v>190018985</v>
      </c>
      <c r="E184" s="185" t="s">
        <v>525</v>
      </c>
      <c r="F184" s="188">
        <v>951850</v>
      </c>
      <c r="G184" s="188" t="s">
        <v>1249</v>
      </c>
      <c r="H184" s="188">
        <v>35</v>
      </c>
    </row>
    <row r="185" spans="1:8" ht="15" customHeight="1" x14ac:dyDescent="0.25">
      <c r="A185" s="184"/>
      <c r="B185" s="168" t="s">
        <v>54</v>
      </c>
      <c r="C185" s="186"/>
      <c r="D185" s="187"/>
      <c r="E185" s="185"/>
      <c r="F185" s="188"/>
      <c r="G185" s="188"/>
      <c r="H185" s="188"/>
    </row>
    <row r="186" spans="1:8" ht="15" customHeight="1" x14ac:dyDescent="0.25">
      <c r="A186" s="184">
        <v>43514</v>
      </c>
      <c r="B186" s="168" t="s">
        <v>2388</v>
      </c>
      <c r="C186" s="186" t="s">
        <v>2390</v>
      </c>
      <c r="D186" s="187">
        <v>190018979</v>
      </c>
      <c r="E186" s="185" t="s">
        <v>2393</v>
      </c>
      <c r="F186" s="188">
        <v>606600</v>
      </c>
      <c r="G186" s="188" t="s">
        <v>2394</v>
      </c>
      <c r="H186" s="188">
        <v>12</v>
      </c>
    </row>
    <row r="187" spans="1:8" ht="15" customHeight="1" x14ac:dyDescent="0.25">
      <c r="A187" s="184"/>
      <c r="B187" s="168" t="s">
        <v>2389</v>
      </c>
      <c r="C187" s="186"/>
      <c r="D187" s="187"/>
      <c r="E187" s="185"/>
      <c r="F187" s="188"/>
      <c r="G187" s="188"/>
      <c r="H187" s="188"/>
    </row>
    <row r="188" spans="1:8" ht="15" customHeight="1" x14ac:dyDescent="0.25">
      <c r="A188" s="184">
        <v>43515</v>
      </c>
      <c r="B188" s="170" t="s">
        <v>2399</v>
      </c>
      <c r="C188" s="186" t="s">
        <v>2401</v>
      </c>
      <c r="D188" s="187">
        <v>190018991</v>
      </c>
      <c r="E188" s="185" t="s">
        <v>2414</v>
      </c>
      <c r="F188" s="188">
        <v>716400</v>
      </c>
      <c r="G188" s="188" t="s">
        <v>2415</v>
      </c>
      <c r="H188" s="188">
        <v>12</v>
      </c>
    </row>
    <row r="189" spans="1:8" ht="15" customHeight="1" x14ac:dyDescent="0.25">
      <c r="A189" s="184"/>
      <c r="B189" s="170" t="s">
        <v>2400</v>
      </c>
      <c r="C189" s="186"/>
      <c r="D189" s="187"/>
      <c r="E189" s="185"/>
      <c r="F189" s="188"/>
      <c r="G189" s="188"/>
      <c r="H189" s="188"/>
    </row>
    <row r="190" spans="1:8" ht="15" customHeight="1" x14ac:dyDescent="0.25">
      <c r="A190" s="184">
        <v>43515</v>
      </c>
      <c r="B190" s="170" t="s">
        <v>1416</v>
      </c>
      <c r="C190" s="186" t="s">
        <v>2402</v>
      </c>
      <c r="D190" s="187">
        <v>190018992</v>
      </c>
      <c r="E190" s="185" t="s">
        <v>891</v>
      </c>
      <c r="F190" s="188">
        <v>202800</v>
      </c>
      <c r="G190" s="188" t="s">
        <v>892</v>
      </c>
      <c r="H190" s="188">
        <v>4</v>
      </c>
    </row>
    <row r="191" spans="1:8" ht="15" customHeight="1" x14ac:dyDescent="0.25">
      <c r="A191" s="184"/>
      <c r="B191" s="170" t="s">
        <v>1417</v>
      </c>
      <c r="C191" s="186"/>
      <c r="D191" s="187"/>
      <c r="E191" s="185"/>
      <c r="F191" s="188"/>
      <c r="G191" s="188"/>
      <c r="H191" s="188"/>
    </row>
    <row r="192" spans="1:8" ht="15" customHeight="1" x14ac:dyDescent="0.25">
      <c r="A192" s="184">
        <v>43515</v>
      </c>
      <c r="B192" s="170" t="s">
        <v>603</v>
      </c>
      <c r="C192" s="186" t="s">
        <v>2403</v>
      </c>
      <c r="D192" s="187">
        <v>190018993</v>
      </c>
      <c r="E192" s="185" t="s">
        <v>7</v>
      </c>
      <c r="F192" s="188">
        <v>1331950</v>
      </c>
      <c r="G192" s="188" t="s">
        <v>1941</v>
      </c>
      <c r="H192" s="188">
        <v>17</v>
      </c>
    </row>
    <row r="193" spans="1:8" ht="15" customHeight="1" x14ac:dyDescent="0.25">
      <c r="A193" s="184"/>
      <c r="B193" s="170" t="s">
        <v>89</v>
      </c>
      <c r="C193" s="186"/>
      <c r="D193" s="187"/>
      <c r="E193" s="185"/>
      <c r="F193" s="188"/>
      <c r="G193" s="188"/>
      <c r="H193" s="188"/>
    </row>
    <row r="194" spans="1:8" ht="15" customHeight="1" x14ac:dyDescent="0.25">
      <c r="A194" s="184">
        <v>43515</v>
      </c>
      <c r="B194" s="170" t="s">
        <v>94</v>
      </c>
      <c r="C194" s="186" t="s">
        <v>2404</v>
      </c>
      <c r="D194" s="187">
        <v>190019000</v>
      </c>
      <c r="E194" s="185" t="s">
        <v>523</v>
      </c>
      <c r="F194" s="188">
        <v>3118550</v>
      </c>
      <c r="G194" s="188" t="s">
        <v>524</v>
      </c>
      <c r="H194" s="188">
        <v>41</v>
      </c>
    </row>
    <row r="195" spans="1:8" ht="15" customHeight="1" x14ac:dyDescent="0.25">
      <c r="A195" s="184"/>
      <c r="B195" s="170" t="s">
        <v>95</v>
      </c>
      <c r="C195" s="186"/>
      <c r="D195" s="187"/>
      <c r="E195" s="185"/>
      <c r="F195" s="188"/>
      <c r="G195" s="188"/>
      <c r="H195" s="188"/>
    </row>
    <row r="196" spans="1:8" ht="15" customHeight="1" x14ac:dyDescent="0.25">
      <c r="A196" s="184">
        <v>43515</v>
      </c>
      <c r="B196" s="170" t="s">
        <v>1468</v>
      </c>
      <c r="C196" s="186" t="s">
        <v>2405</v>
      </c>
      <c r="D196" s="187">
        <v>190019002</v>
      </c>
      <c r="E196" s="185" t="s">
        <v>1032</v>
      </c>
      <c r="F196" s="188">
        <v>3532500</v>
      </c>
      <c r="G196" s="188" t="s">
        <v>2298</v>
      </c>
      <c r="H196" s="188">
        <v>39</v>
      </c>
    </row>
    <row r="197" spans="1:8" ht="15" customHeight="1" x14ac:dyDescent="0.25">
      <c r="A197" s="184"/>
      <c r="B197" s="170" t="s">
        <v>940</v>
      </c>
      <c r="C197" s="186"/>
      <c r="D197" s="187"/>
      <c r="E197" s="185"/>
      <c r="F197" s="188"/>
      <c r="G197" s="188"/>
      <c r="H197" s="188"/>
    </row>
    <row r="198" spans="1:8" ht="15" customHeight="1" x14ac:dyDescent="0.25">
      <c r="A198" s="184">
        <v>43515</v>
      </c>
      <c r="B198" s="170" t="s">
        <v>53</v>
      </c>
      <c r="C198" s="186" t="s">
        <v>2406</v>
      </c>
      <c r="D198" s="187">
        <v>190018996</v>
      </c>
      <c r="E198" s="185" t="s">
        <v>525</v>
      </c>
      <c r="F198" s="188">
        <v>7668650</v>
      </c>
      <c r="G198" s="188" t="s">
        <v>526</v>
      </c>
      <c r="H198" s="188">
        <v>73</v>
      </c>
    </row>
    <row r="199" spans="1:8" ht="15" customHeight="1" x14ac:dyDescent="0.25">
      <c r="A199" s="184"/>
      <c r="B199" s="170" t="s">
        <v>54</v>
      </c>
      <c r="C199" s="186"/>
      <c r="D199" s="187"/>
      <c r="E199" s="185"/>
      <c r="F199" s="188"/>
      <c r="G199" s="188"/>
      <c r="H199" s="188"/>
    </row>
    <row r="200" spans="1:8" ht="15" customHeight="1" x14ac:dyDescent="0.25">
      <c r="A200" s="184">
        <v>43515</v>
      </c>
      <c r="B200" s="170" t="s">
        <v>57</v>
      </c>
      <c r="C200" s="186" t="s">
        <v>2413</v>
      </c>
      <c r="D200" s="187">
        <v>190019005</v>
      </c>
      <c r="E200" s="185" t="s">
        <v>675</v>
      </c>
      <c r="F200" s="188">
        <v>9135450</v>
      </c>
      <c r="G200" s="169" t="s">
        <v>676</v>
      </c>
      <c r="H200" s="169">
        <v>42</v>
      </c>
    </row>
    <row r="201" spans="1:8" ht="15" customHeight="1" x14ac:dyDescent="0.25">
      <c r="A201" s="184"/>
      <c r="B201" s="185" t="s">
        <v>58</v>
      </c>
      <c r="C201" s="186"/>
      <c r="D201" s="187"/>
      <c r="E201" s="185"/>
      <c r="F201" s="188"/>
      <c r="G201" s="169" t="s">
        <v>2418</v>
      </c>
      <c r="H201" s="169">
        <v>39</v>
      </c>
    </row>
    <row r="202" spans="1:8" ht="15" customHeight="1" x14ac:dyDescent="0.25">
      <c r="A202" s="184"/>
      <c r="B202" s="185"/>
      <c r="C202" s="186"/>
      <c r="D202" s="187"/>
      <c r="E202" s="185"/>
      <c r="F202" s="188"/>
      <c r="G202" s="169" t="s">
        <v>2419</v>
      </c>
      <c r="H202" s="169">
        <v>39</v>
      </c>
    </row>
    <row r="203" spans="1:8" ht="15" customHeight="1" x14ac:dyDescent="0.25">
      <c r="A203" s="184">
        <v>43516</v>
      </c>
      <c r="B203" s="171" t="s">
        <v>2388</v>
      </c>
      <c r="C203" s="186" t="s">
        <v>2420</v>
      </c>
      <c r="D203" s="191">
        <v>190019006</v>
      </c>
      <c r="E203" s="185" t="s">
        <v>2393</v>
      </c>
      <c r="F203" s="192">
        <v>633600</v>
      </c>
      <c r="G203" s="192" t="s">
        <v>2394</v>
      </c>
      <c r="H203" s="192">
        <v>12</v>
      </c>
    </row>
    <row r="204" spans="1:8" ht="15" customHeight="1" x14ac:dyDescent="0.25">
      <c r="A204" s="184"/>
      <c r="B204" s="171" t="s">
        <v>2389</v>
      </c>
      <c r="C204" s="186"/>
      <c r="D204" s="191"/>
      <c r="E204" s="185"/>
      <c r="F204" s="192"/>
      <c r="G204" s="192"/>
      <c r="H204" s="192"/>
    </row>
    <row r="205" spans="1:8" ht="15" customHeight="1" x14ac:dyDescent="0.25">
      <c r="A205" s="184">
        <v>43516</v>
      </c>
      <c r="B205" s="171" t="s">
        <v>2421</v>
      </c>
      <c r="C205" s="186" t="s">
        <v>2422</v>
      </c>
      <c r="D205" s="191">
        <v>190019007</v>
      </c>
      <c r="E205" s="185" t="s">
        <v>2425</v>
      </c>
      <c r="F205" s="192">
        <v>1020000</v>
      </c>
      <c r="G205" s="192" t="s">
        <v>707</v>
      </c>
      <c r="H205" s="192">
        <v>12</v>
      </c>
    </row>
    <row r="206" spans="1:8" ht="15" customHeight="1" x14ac:dyDescent="0.25">
      <c r="A206" s="184"/>
      <c r="B206" s="171" t="s">
        <v>50</v>
      </c>
      <c r="C206" s="186"/>
      <c r="D206" s="191"/>
      <c r="E206" s="185"/>
      <c r="F206" s="192"/>
      <c r="G206" s="192"/>
      <c r="H206" s="192"/>
    </row>
    <row r="207" spans="1:8" ht="15" customHeight="1" x14ac:dyDescent="0.25">
      <c r="A207" s="184">
        <v>43516</v>
      </c>
      <c r="B207" s="171" t="s">
        <v>32</v>
      </c>
      <c r="C207" s="186" t="s">
        <v>2423</v>
      </c>
      <c r="D207" s="191">
        <v>190019008</v>
      </c>
      <c r="E207" s="185" t="s">
        <v>6</v>
      </c>
      <c r="F207" s="192">
        <v>967800</v>
      </c>
      <c r="G207" s="192" t="s">
        <v>1532</v>
      </c>
      <c r="H207" s="192">
        <v>12</v>
      </c>
    </row>
    <row r="208" spans="1:8" ht="15" customHeight="1" x14ac:dyDescent="0.25">
      <c r="A208" s="184"/>
      <c r="B208" s="171" t="s">
        <v>33</v>
      </c>
      <c r="C208" s="186"/>
      <c r="D208" s="191"/>
      <c r="E208" s="185"/>
      <c r="F208" s="192"/>
      <c r="G208" s="192"/>
      <c r="H208" s="192"/>
    </row>
    <row r="209" spans="1:8" ht="15" customHeight="1" x14ac:dyDescent="0.25">
      <c r="A209" s="184">
        <v>43517</v>
      </c>
      <c r="B209" s="172" t="s">
        <v>1416</v>
      </c>
      <c r="C209" s="186" t="s">
        <v>2427</v>
      </c>
      <c r="D209" s="187">
        <v>190019010</v>
      </c>
      <c r="E209" s="185" t="s">
        <v>891</v>
      </c>
      <c r="F209" s="188">
        <v>759900</v>
      </c>
      <c r="G209" s="188" t="s">
        <v>892</v>
      </c>
      <c r="H209" s="188">
        <v>15</v>
      </c>
    </row>
    <row r="210" spans="1:8" ht="15" customHeight="1" x14ac:dyDescent="0.25">
      <c r="A210" s="184"/>
      <c r="B210" s="172" t="s">
        <v>1417</v>
      </c>
      <c r="C210" s="186"/>
      <c r="D210" s="187"/>
      <c r="E210" s="185"/>
      <c r="F210" s="188"/>
      <c r="G210" s="188"/>
      <c r="H210" s="188"/>
    </row>
    <row r="211" spans="1:8" ht="15" customHeight="1" x14ac:dyDescent="0.25">
      <c r="A211" s="184">
        <v>43517</v>
      </c>
      <c r="B211" s="172" t="s">
        <v>598</v>
      </c>
      <c r="C211" s="186" t="s">
        <v>2428</v>
      </c>
      <c r="D211" s="187">
        <v>190019012</v>
      </c>
      <c r="E211" s="185" t="s">
        <v>823</v>
      </c>
      <c r="F211" s="188">
        <v>588500</v>
      </c>
      <c r="G211" s="188" t="s">
        <v>884</v>
      </c>
      <c r="H211" s="188">
        <v>10</v>
      </c>
    </row>
    <row r="212" spans="1:8" ht="15" customHeight="1" x14ac:dyDescent="0.25">
      <c r="A212" s="184"/>
      <c r="B212" s="172" t="s">
        <v>1142</v>
      </c>
      <c r="C212" s="186"/>
      <c r="D212" s="187"/>
      <c r="E212" s="185"/>
      <c r="F212" s="188"/>
      <c r="G212" s="188"/>
      <c r="H212" s="188"/>
    </row>
    <row r="213" spans="1:8" ht="15" customHeight="1" x14ac:dyDescent="0.25">
      <c r="A213" s="184">
        <v>43517</v>
      </c>
      <c r="B213" s="172" t="s">
        <v>57</v>
      </c>
      <c r="C213" s="186" t="s">
        <v>2429</v>
      </c>
      <c r="D213" s="187">
        <v>190019015</v>
      </c>
      <c r="E213" s="185" t="s">
        <v>675</v>
      </c>
      <c r="F213" s="188">
        <v>3042950</v>
      </c>
      <c r="G213" s="188" t="s">
        <v>2434</v>
      </c>
      <c r="H213" s="188">
        <v>39</v>
      </c>
    </row>
    <row r="214" spans="1:8" ht="15" customHeight="1" x14ac:dyDescent="0.25">
      <c r="A214" s="184"/>
      <c r="B214" s="172" t="s">
        <v>58</v>
      </c>
      <c r="C214" s="186"/>
      <c r="D214" s="187"/>
      <c r="E214" s="185"/>
      <c r="F214" s="188"/>
      <c r="G214" s="188"/>
      <c r="H214" s="188"/>
    </row>
    <row r="215" spans="1:8" ht="15" customHeight="1" x14ac:dyDescent="0.25">
      <c r="A215" s="184">
        <v>43518</v>
      </c>
      <c r="B215" s="173" t="s">
        <v>473</v>
      </c>
      <c r="C215" s="186" t="s">
        <v>2440</v>
      </c>
      <c r="D215" s="187">
        <v>190019021</v>
      </c>
      <c r="E215" s="185" t="s">
        <v>2445</v>
      </c>
      <c r="F215" s="188">
        <v>2973350</v>
      </c>
      <c r="G215" s="188" t="s">
        <v>711</v>
      </c>
      <c r="H215" s="188">
        <v>35</v>
      </c>
    </row>
    <row r="216" spans="1:8" ht="15" customHeight="1" x14ac:dyDescent="0.25">
      <c r="A216" s="184"/>
      <c r="B216" s="173" t="s">
        <v>475</v>
      </c>
      <c r="C216" s="186"/>
      <c r="D216" s="187"/>
      <c r="E216" s="185"/>
      <c r="F216" s="188"/>
      <c r="G216" s="188"/>
      <c r="H216" s="188"/>
    </row>
    <row r="217" spans="1:8" ht="15" customHeight="1" x14ac:dyDescent="0.25">
      <c r="A217" s="184">
        <v>43518</v>
      </c>
      <c r="B217" s="173" t="s">
        <v>2272</v>
      </c>
      <c r="C217" s="186" t="s">
        <v>2441</v>
      </c>
      <c r="D217" s="187">
        <v>190019031</v>
      </c>
      <c r="E217" s="185" t="s">
        <v>1024</v>
      </c>
      <c r="F217" s="188">
        <v>1030800</v>
      </c>
      <c r="G217" s="188" t="s">
        <v>2446</v>
      </c>
      <c r="H217" s="188">
        <v>18</v>
      </c>
    </row>
    <row r="218" spans="1:8" ht="15" customHeight="1" x14ac:dyDescent="0.25">
      <c r="A218" s="184"/>
      <c r="B218" s="173" t="s">
        <v>934</v>
      </c>
      <c r="C218" s="186"/>
      <c r="D218" s="187"/>
      <c r="E218" s="185"/>
      <c r="F218" s="188"/>
      <c r="G218" s="188"/>
      <c r="H218" s="188"/>
    </row>
    <row r="219" spans="1:8" ht="15" customHeight="1" x14ac:dyDescent="0.25">
      <c r="A219" s="184">
        <v>43519</v>
      </c>
      <c r="B219" s="175" t="s">
        <v>88</v>
      </c>
      <c r="C219" s="186" t="s">
        <v>2447</v>
      </c>
      <c r="D219" s="187">
        <v>190019044</v>
      </c>
      <c r="E219" s="185" t="s">
        <v>7</v>
      </c>
      <c r="F219" s="188">
        <v>3673450</v>
      </c>
      <c r="G219" s="174" t="s">
        <v>1523</v>
      </c>
      <c r="H219" s="174">
        <v>10</v>
      </c>
    </row>
    <row r="220" spans="1:8" ht="15" customHeight="1" x14ac:dyDescent="0.25">
      <c r="A220" s="184"/>
      <c r="B220" s="175" t="s">
        <v>89</v>
      </c>
      <c r="C220" s="186"/>
      <c r="D220" s="187"/>
      <c r="E220" s="185"/>
      <c r="F220" s="188"/>
      <c r="G220" s="174" t="s">
        <v>1359</v>
      </c>
      <c r="H220" s="174">
        <f>19+10+10</f>
        <v>39</v>
      </c>
    </row>
    <row r="221" spans="1:8" ht="15" customHeight="1" x14ac:dyDescent="0.25">
      <c r="A221" s="184">
        <v>43519</v>
      </c>
      <c r="B221" s="175" t="s">
        <v>55</v>
      </c>
      <c r="C221" s="186" t="s">
        <v>2449</v>
      </c>
      <c r="D221" s="187">
        <v>190019033</v>
      </c>
      <c r="E221" s="185" t="s">
        <v>4</v>
      </c>
      <c r="F221" s="188">
        <v>2118900</v>
      </c>
      <c r="G221" s="188" t="s">
        <v>1349</v>
      </c>
      <c r="H221" s="188">
        <v>38</v>
      </c>
    </row>
    <row r="222" spans="1:8" ht="15" customHeight="1" x14ac:dyDescent="0.25">
      <c r="A222" s="184"/>
      <c r="B222" s="175" t="s">
        <v>56</v>
      </c>
      <c r="C222" s="186"/>
      <c r="D222" s="187"/>
      <c r="E222" s="185"/>
      <c r="F222" s="188"/>
      <c r="G222" s="188"/>
      <c r="H222" s="188"/>
    </row>
    <row r="223" spans="1:8" ht="15" customHeight="1" x14ac:dyDescent="0.25">
      <c r="A223" s="184">
        <v>43519</v>
      </c>
      <c r="B223" s="175" t="s">
        <v>598</v>
      </c>
      <c r="C223" s="186" t="s">
        <v>2451</v>
      </c>
      <c r="D223" s="187">
        <v>190019034</v>
      </c>
      <c r="E223" s="185" t="s">
        <v>823</v>
      </c>
      <c r="F223" s="188">
        <v>1075500</v>
      </c>
      <c r="G223" s="188" t="s">
        <v>884</v>
      </c>
      <c r="H223" s="188">
        <v>18</v>
      </c>
    </row>
    <row r="224" spans="1:8" ht="15" customHeight="1" x14ac:dyDescent="0.25">
      <c r="A224" s="184"/>
      <c r="B224" s="175" t="s">
        <v>1142</v>
      </c>
      <c r="C224" s="186"/>
      <c r="D224" s="187"/>
      <c r="E224" s="185"/>
      <c r="F224" s="188"/>
      <c r="G224" s="188"/>
      <c r="H224" s="188"/>
    </row>
    <row r="225" spans="1:8" ht="15" customHeight="1" x14ac:dyDescent="0.25">
      <c r="A225" s="184">
        <v>43519</v>
      </c>
      <c r="B225" s="175" t="s">
        <v>53</v>
      </c>
      <c r="C225" s="186" t="s">
        <v>2453</v>
      </c>
      <c r="D225" s="187">
        <v>190019035</v>
      </c>
      <c r="E225" s="185" t="s">
        <v>525</v>
      </c>
      <c r="F225" s="188">
        <v>5357550</v>
      </c>
      <c r="G225" s="188" t="s">
        <v>526</v>
      </c>
      <c r="H225" s="188">
        <v>51</v>
      </c>
    </row>
    <row r="226" spans="1:8" ht="15" customHeight="1" x14ac:dyDescent="0.25">
      <c r="A226" s="184"/>
      <c r="B226" s="175" t="s">
        <v>54</v>
      </c>
      <c r="C226" s="186"/>
      <c r="D226" s="187"/>
      <c r="E226" s="185"/>
      <c r="F226" s="188"/>
      <c r="G226" s="188"/>
      <c r="H226" s="188"/>
    </row>
    <row r="227" spans="1:8" ht="15" customHeight="1" x14ac:dyDescent="0.25">
      <c r="A227" s="184">
        <v>43519</v>
      </c>
      <c r="B227" s="175" t="s">
        <v>2455</v>
      </c>
      <c r="C227" s="186" t="s">
        <v>2456</v>
      </c>
      <c r="D227" s="187">
        <v>190019036</v>
      </c>
      <c r="E227" s="185" t="s">
        <v>2132</v>
      </c>
      <c r="F227" s="188">
        <v>847800</v>
      </c>
      <c r="G227" s="188" t="s">
        <v>2472</v>
      </c>
      <c r="H227" s="188">
        <v>36</v>
      </c>
    </row>
    <row r="228" spans="1:8" ht="15" customHeight="1" x14ac:dyDescent="0.25">
      <c r="A228" s="184"/>
      <c r="B228" s="175" t="s">
        <v>2117</v>
      </c>
      <c r="C228" s="186"/>
      <c r="D228" s="187"/>
      <c r="E228" s="185"/>
      <c r="F228" s="188"/>
      <c r="G228" s="188"/>
      <c r="H228" s="188"/>
    </row>
    <row r="229" spans="1:8" ht="15" customHeight="1" x14ac:dyDescent="0.25">
      <c r="A229" s="184">
        <v>43519</v>
      </c>
      <c r="B229" s="175" t="s">
        <v>1640</v>
      </c>
      <c r="C229" s="186" t="s">
        <v>2458</v>
      </c>
      <c r="D229" s="187">
        <v>190019039</v>
      </c>
      <c r="E229" s="185" t="s">
        <v>1673</v>
      </c>
      <c r="F229" s="188">
        <v>797400</v>
      </c>
      <c r="G229" s="188" t="s">
        <v>2470</v>
      </c>
      <c r="H229" s="188">
        <v>12</v>
      </c>
    </row>
    <row r="230" spans="1:8" ht="15" customHeight="1" x14ac:dyDescent="0.25">
      <c r="A230" s="184"/>
      <c r="B230" s="175" t="s">
        <v>1641</v>
      </c>
      <c r="C230" s="186"/>
      <c r="D230" s="187"/>
      <c r="E230" s="185"/>
      <c r="F230" s="188"/>
      <c r="G230" s="188"/>
      <c r="H230" s="188"/>
    </row>
    <row r="231" spans="1:8" ht="15" customHeight="1" x14ac:dyDescent="0.25">
      <c r="A231" s="184">
        <v>43519</v>
      </c>
      <c r="B231" s="175" t="s">
        <v>51</v>
      </c>
      <c r="C231" s="186" t="s">
        <v>2460</v>
      </c>
      <c r="D231" s="187">
        <v>190019040</v>
      </c>
      <c r="E231" s="185" t="s">
        <v>668</v>
      </c>
      <c r="F231" s="188">
        <v>821400</v>
      </c>
      <c r="G231" s="188" t="s">
        <v>669</v>
      </c>
      <c r="H231" s="188">
        <v>12</v>
      </c>
    </row>
    <row r="232" spans="1:8" ht="15" customHeight="1" x14ac:dyDescent="0.25">
      <c r="A232" s="184"/>
      <c r="B232" s="175" t="s">
        <v>52</v>
      </c>
      <c r="C232" s="186"/>
      <c r="D232" s="187"/>
      <c r="E232" s="185"/>
      <c r="F232" s="188"/>
      <c r="G232" s="188"/>
      <c r="H232" s="188"/>
    </row>
    <row r="233" spans="1:8" ht="15" customHeight="1" x14ac:dyDescent="0.25">
      <c r="A233" s="184">
        <v>43519</v>
      </c>
      <c r="B233" s="175" t="s">
        <v>2462</v>
      </c>
      <c r="C233" s="186" t="s">
        <v>2463</v>
      </c>
      <c r="D233" s="187">
        <v>190019043</v>
      </c>
      <c r="E233" s="185" t="s">
        <v>49</v>
      </c>
      <c r="F233" s="188">
        <v>2884700</v>
      </c>
      <c r="G233" s="188" t="s">
        <v>2471</v>
      </c>
      <c r="H233" s="188">
        <v>35</v>
      </c>
    </row>
    <row r="234" spans="1:8" ht="15" customHeight="1" x14ac:dyDescent="0.25">
      <c r="A234" s="184"/>
      <c r="B234" s="175" t="s">
        <v>48</v>
      </c>
      <c r="C234" s="186"/>
      <c r="D234" s="187"/>
      <c r="E234" s="185"/>
      <c r="F234" s="188"/>
      <c r="G234" s="188"/>
      <c r="H234" s="188"/>
    </row>
  </sheetData>
  <mergeCells count="752">
    <mergeCell ref="G227:G228"/>
    <mergeCell ref="H227:H228"/>
    <mergeCell ref="F229:F230"/>
    <mergeCell ref="G229:G230"/>
    <mergeCell ref="H229:H230"/>
    <mergeCell ref="F231:F232"/>
    <mergeCell ref="G231:G232"/>
    <mergeCell ref="H231:H232"/>
    <mergeCell ref="F233:F234"/>
    <mergeCell ref="G233:G234"/>
    <mergeCell ref="H233:H234"/>
    <mergeCell ref="F221:F222"/>
    <mergeCell ref="G221:G222"/>
    <mergeCell ref="H221:H222"/>
    <mergeCell ref="F223:F224"/>
    <mergeCell ref="G223:G224"/>
    <mergeCell ref="H223:H224"/>
    <mergeCell ref="F225:F226"/>
    <mergeCell ref="G225:G226"/>
    <mergeCell ref="H225:H226"/>
    <mergeCell ref="F219:F220"/>
    <mergeCell ref="F227:F228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9:A230"/>
    <mergeCell ref="C229:C230"/>
    <mergeCell ref="D229:D230"/>
    <mergeCell ref="E229:E230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A223:A224"/>
    <mergeCell ref="C223:C224"/>
    <mergeCell ref="D223:D224"/>
    <mergeCell ref="E223:E224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09:F210"/>
    <mergeCell ref="A209:A210"/>
    <mergeCell ref="C209:C210"/>
    <mergeCell ref="D209:D210"/>
    <mergeCell ref="E209:E210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F200:F202"/>
    <mergeCell ref="F194:F195"/>
    <mergeCell ref="G194:G195"/>
    <mergeCell ref="H194:H195"/>
    <mergeCell ref="F196:F197"/>
    <mergeCell ref="G196:G197"/>
    <mergeCell ref="H196:H197"/>
    <mergeCell ref="F198:F199"/>
    <mergeCell ref="G198:G199"/>
    <mergeCell ref="H198:H199"/>
    <mergeCell ref="F188:F189"/>
    <mergeCell ref="G188:G189"/>
    <mergeCell ref="H188:H189"/>
    <mergeCell ref="F190:F191"/>
    <mergeCell ref="G190:G191"/>
    <mergeCell ref="H190:H191"/>
    <mergeCell ref="F192:F193"/>
    <mergeCell ref="G192:G193"/>
    <mergeCell ref="H192:H193"/>
    <mergeCell ref="A200:A202"/>
    <mergeCell ref="C200:C202"/>
    <mergeCell ref="D200:D202"/>
    <mergeCell ref="E200:E202"/>
    <mergeCell ref="B201:B202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8:A199"/>
    <mergeCell ref="C198:C199"/>
    <mergeCell ref="D198:D199"/>
    <mergeCell ref="E198:E199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F172:F173"/>
    <mergeCell ref="G172:G173"/>
    <mergeCell ref="H172:H173"/>
    <mergeCell ref="F174:F175"/>
    <mergeCell ref="G174:G175"/>
    <mergeCell ref="H174:H175"/>
    <mergeCell ref="B147:B148"/>
    <mergeCell ref="B149:B150"/>
    <mergeCell ref="B170:B171"/>
    <mergeCell ref="F165:F166"/>
    <mergeCell ref="G165:G166"/>
    <mergeCell ref="H165:H166"/>
    <mergeCell ref="F167:F168"/>
    <mergeCell ref="G167:G168"/>
    <mergeCell ref="H167:H168"/>
    <mergeCell ref="F169:F171"/>
    <mergeCell ref="F159:F160"/>
    <mergeCell ref="G159:G160"/>
    <mergeCell ref="H159:H160"/>
    <mergeCell ref="F161:F162"/>
    <mergeCell ref="G161:G162"/>
    <mergeCell ref="H161:H162"/>
    <mergeCell ref="F163:F164"/>
    <mergeCell ref="G163:G164"/>
    <mergeCell ref="H163:H164"/>
    <mergeCell ref="F153:F154"/>
    <mergeCell ref="G153:G154"/>
    <mergeCell ref="H153:H154"/>
    <mergeCell ref="F155:F156"/>
    <mergeCell ref="G155:G156"/>
    <mergeCell ref="H155:H156"/>
    <mergeCell ref="F157:F158"/>
    <mergeCell ref="G157:G158"/>
    <mergeCell ref="H157:H158"/>
    <mergeCell ref="F151:F152"/>
    <mergeCell ref="G151:G152"/>
    <mergeCell ref="H151:H152"/>
    <mergeCell ref="F145:F146"/>
    <mergeCell ref="G145:G146"/>
    <mergeCell ref="H145:H146"/>
    <mergeCell ref="F147:F150"/>
    <mergeCell ref="F139:F140"/>
    <mergeCell ref="G139:G140"/>
    <mergeCell ref="H139:H140"/>
    <mergeCell ref="F141:F142"/>
    <mergeCell ref="F143:F144"/>
    <mergeCell ref="G143:G144"/>
    <mergeCell ref="H143:H144"/>
    <mergeCell ref="F133:F134"/>
    <mergeCell ref="G133:G134"/>
    <mergeCell ref="H133:H134"/>
    <mergeCell ref="F135:F136"/>
    <mergeCell ref="G135:G136"/>
    <mergeCell ref="H135:H136"/>
    <mergeCell ref="F137:F138"/>
    <mergeCell ref="F131:F132"/>
    <mergeCell ref="G131:G132"/>
    <mergeCell ref="H131:H132"/>
    <mergeCell ref="F129:F130"/>
    <mergeCell ref="G129:G130"/>
    <mergeCell ref="H129:H130"/>
    <mergeCell ref="F125:F126"/>
    <mergeCell ref="G125:G126"/>
    <mergeCell ref="H125:H126"/>
    <mergeCell ref="F127:F128"/>
    <mergeCell ref="G127:G128"/>
    <mergeCell ref="H127:H128"/>
    <mergeCell ref="A174:A175"/>
    <mergeCell ref="C174:C175"/>
    <mergeCell ref="D174:D175"/>
    <mergeCell ref="E174:E175"/>
    <mergeCell ref="F117:F118"/>
    <mergeCell ref="G117:G118"/>
    <mergeCell ref="H117:H118"/>
    <mergeCell ref="F119:F120"/>
    <mergeCell ref="G119:G120"/>
    <mergeCell ref="H119:H120"/>
    <mergeCell ref="F121:F122"/>
    <mergeCell ref="G121:G122"/>
    <mergeCell ref="H121:H122"/>
    <mergeCell ref="F123:F124"/>
    <mergeCell ref="A167:A168"/>
    <mergeCell ref="C167:C168"/>
    <mergeCell ref="D167:D168"/>
    <mergeCell ref="E167:E168"/>
    <mergeCell ref="A169:A171"/>
    <mergeCell ref="C169:C171"/>
    <mergeCell ref="D169:D171"/>
    <mergeCell ref="E169:E171"/>
    <mergeCell ref="A172:A173"/>
    <mergeCell ref="C172:C173"/>
    <mergeCell ref="D172:D173"/>
    <mergeCell ref="E172:E173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A153:A154"/>
    <mergeCell ref="C153:C154"/>
    <mergeCell ref="D153:D154"/>
    <mergeCell ref="E153:E154"/>
    <mergeCell ref="A151:A152"/>
    <mergeCell ref="C151:C152"/>
    <mergeCell ref="D151:D152"/>
    <mergeCell ref="E151:E152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50"/>
    <mergeCell ref="C147:C150"/>
    <mergeCell ref="D147:D150"/>
    <mergeCell ref="E147:E150"/>
    <mergeCell ref="A137:A138"/>
    <mergeCell ref="C137:C138"/>
    <mergeCell ref="D137:D138"/>
    <mergeCell ref="E137:E13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1:A132"/>
    <mergeCell ref="C131:C132"/>
    <mergeCell ref="D131:D132"/>
    <mergeCell ref="E131:E132"/>
    <mergeCell ref="A129:A130"/>
    <mergeCell ref="C129:C130"/>
    <mergeCell ref="D129:D130"/>
    <mergeCell ref="E129:E130"/>
    <mergeCell ref="A127:A128"/>
    <mergeCell ref="C127:C128"/>
    <mergeCell ref="D127:D128"/>
    <mergeCell ref="E127:E128"/>
    <mergeCell ref="A125:A126"/>
    <mergeCell ref="C125:C126"/>
    <mergeCell ref="D125:D126"/>
    <mergeCell ref="E125:E126"/>
    <mergeCell ref="A119:A120"/>
    <mergeCell ref="C119:C120"/>
    <mergeCell ref="D119:D120"/>
    <mergeCell ref="E119:E120"/>
    <mergeCell ref="A121:A122"/>
    <mergeCell ref="C121:C122"/>
    <mergeCell ref="D121:D122"/>
    <mergeCell ref="E121:E122"/>
    <mergeCell ref="A123:A124"/>
    <mergeCell ref="C123:C124"/>
    <mergeCell ref="D123:D124"/>
    <mergeCell ref="E123:E124"/>
    <mergeCell ref="A117:A118"/>
    <mergeCell ref="C117:C118"/>
    <mergeCell ref="D117:D118"/>
    <mergeCell ref="E117:E118"/>
    <mergeCell ref="G46:G47"/>
    <mergeCell ref="H46:H47"/>
    <mergeCell ref="E48:E49"/>
    <mergeCell ref="F48:F49"/>
    <mergeCell ref="E40:E41"/>
    <mergeCell ref="F40:F41"/>
    <mergeCell ref="G40:G41"/>
    <mergeCell ref="H40:H41"/>
    <mergeCell ref="E42:E43"/>
    <mergeCell ref="F42:F43"/>
    <mergeCell ref="G42:G43"/>
    <mergeCell ref="H42:H43"/>
    <mergeCell ref="E44:E45"/>
    <mergeCell ref="F44:F45"/>
    <mergeCell ref="G44:G45"/>
    <mergeCell ref="H44:H45"/>
    <mergeCell ref="A54:A55"/>
    <mergeCell ref="C54:C55"/>
    <mergeCell ref="D54:D55"/>
    <mergeCell ref="E54:E55"/>
    <mergeCell ref="E38:E39"/>
    <mergeCell ref="F38:F39"/>
    <mergeCell ref="G38:G39"/>
    <mergeCell ref="H38:H39"/>
    <mergeCell ref="A48:A49"/>
    <mergeCell ref="C48:C49"/>
    <mergeCell ref="D48:D49"/>
    <mergeCell ref="A42:A43"/>
    <mergeCell ref="C42:C43"/>
    <mergeCell ref="D42:D43"/>
    <mergeCell ref="A44:A45"/>
    <mergeCell ref="C44:C45"/>
    <mergeCell ref="D44:D45"/>
    <mergeCell ref="A46:A47"/>
    <mergeCell ref="C46:C47"/>
    <mergeCell ref="D46:D47"/>
    <mergeCell ref="A38:A39"/>
    <mergeCell ref="C38:C39"/>
    <mergeCell ref="D38:D39"/>
    <mergeCell ref="A40:A41"/>
    <mergeCell ref="C40:C41"/>
    <mergeCell ref="D40:D41"/>
    <mergeCell ref="E46:E47"/>
    <mergeCell ref="F46:F47"/>
    <mergeCell ref="G20:G21"/>
    <mergeCell ref="H20:H21"/>
    <mergeCell ref="F22:F23"/>
    <mergeCell ref="G22:G23"/>
    <mergeCell ref="H22:H23"/>
    <mergeCell ref="F26:F27"/>
    <mergeCell ref="G26:G27"/>
    <mergeCell ref="H26:H27"/>
    <mergeCell ref="F28:F29"/>
    <mergeCell ref="F24:F25"/>
    <mergeCell ref="G24:G25"/>
    <mergeCell ref="H24:H25"/>
    <mergeCell ref="G12:G13"/>
    <mergeCell ref="H12:H13"/>
    <mergeCell ref="F14:F15"/>
    <mergeCell ref="G14:G15"/>
    <mergeCell ref="H14:H15"/>
    <mergeCell ref="F16:F17"/>
    <mergeCell ref="G16:G17"/>
    <mergeCell ref="H16:H17"/>
    <mergeCell ref="F18:F19"/>
    <mergeCell ref="G18:G19"/>
    <mergeCell ref="H18:H19"/>
    <mergeCell ref="G4:G5"/>
    <mergeCell ref="H4:H5"/>
    <mergeCell ref="F6:F7"/>
    <mergeCell ref="G6:G7"/>
    <mergeCell ref="H6:H7"/>
    <mergeCell ref="F8:F9"/>
    <mergeCell ref="G8:G9"/>
    <mergeCell ref="H8:H9"/>
    <mergeCell ref="F10:F11"/>
    <mergeCell ref="G10:G11"/>
    <mergeCell ref="H10:H11"/>
    <mergeCell ref="A26:A27"/>
    <mergeCell ref="C26:C27"/>
    <mergeCell ref="D26:D27"/>
    <mergeCell ref="E26:E27"/>
    <mergeCell ref="A28:A29"/>
    <mergeCell ref="C28:C29"/>
    <mergeCell ref="D28:D29"/>
    <mergeCell ref="E28:E29"/>
    <mergeCell ref="F4:F5"/>
    <mergeCell ref="F12:F13"/>
    <mergeCell ref="F20:F21"/>
    <mergeCell ref="A24:A25"/>
    <mergeCell ref="C24:C25"/>
    <mergeCell ref="D24:D25"/>
    <mergeCell ref="E24:E25"/>
    <mergeCell ref="A20:A21"/>
    <mergeCell ref="C20:C21"/>
    <mergeCell ref="D20:D21"/>
    <mergeCell ref="E20:E21"/>
    <mergeCell ref="A22:A23"/>
    <mergeCell ref="C22:C23"/>
    <mergeCell ref="D22:D23"/>
    <mergeCell ref="E22:E23"/>
    <mergeCell ref="A14:A15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32:A33"/>
    <mergeCell ref="C32:C33"/>
    <mergeCell ref="D32:D33"/>
    <mergeCell ref="E32:E33"/>
    <mergeCell ref="A30:A31"/>
    <mergeCell ref="C30:C31"/>
    <mergeCell ref="D30:D31"/>
    <mergeCell ref="E30:E31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G36:G37"/>
    <mergeCell ref="H36:H37"/>
    <mergeCell ref="F34:F35"/>
    <mergeCell ref="G34:G35"/>
    <mergeCell ref="H34:H35"/>
    <mergeCell ref="F32:F33"/>
    <mergeCell ref="G32:G33"/>
    <mergeCell ref="H32:H33"/>
    <mergeCell ref="F30:F31"/>
    <mergeCell ref="G30:G31"/>
    <mergeCell ref="H30:H31"/>
    <mergeCell ref="A56:A57"/>
    <mergeCell ref="C56:C57"/>
    <mergeCell ref="D56:D57"/>
    <mergeCell ref="E56:E57"/>
    <mergeCell ref="A50:A51"/>
    <mergeCell ref="C50:C51"/>
    <mergeCell ref="D50:D51"/>
    <mergeCell ref="E50:E51"/>
    <mergeCell ref="A52:A53"/>
    <mergeCell ref="C52:C53"/>
    <mergeCell ref="D52:D53"/>
    <mergeCell ref="E52:E53"/>
    <mergeCell ref="A60:A61"/>
    <mergeCell ref="C60:C61"/>
    <mergeCell ref="D60:D61"/>
    <mergeCell ref="E60:E61"/>
    <mergeCell ref="A62:A63"/>
    <mergeCell ref="C62:C63"/>
    <mergeCell ref="D62:D63"/>
    <mergeCell ref="E62:E63"/>
    <mergeCell ref="A58:A59"/>
    <mergeCell ref="C58:C59"/>
    <mergeCell ref="D58:D59"/>
    <mergeCell ref="E58:E59"/>
    <mergeCell ref="A81:A82"/>
    <mergeCell ref="C81:C82"/>
    <mergeCell ref="D81:D82"/>
    <mergeCell ref="E81:E82"/>
    <mergeCell ref="A68:A69"/>
    <mergeCell ref="C68:C69"/>
    <mergeCell ref="D68:D69"/>
    <mergeCell ref="E68:E69"/>
    <mergeCell ref="A70:A71"/>
    <mergeCell ref="C70:C71"/>
    <mergeCell ref="D70:D71"/>
    <mergeCell ref="E70:E71"/>
    <mergeCell ref="A72:A74"/>
    <mergeCell ref="C72:C74"/>
    <mergeCell ref="D72:D74"/>
    <mergeCell ref="E72:E74"/>
    <mergeCell ref="A75:A78"/>
    <mergeCell ref="C75:C78"/>
    <mergeCell ref="D75:D78"/>
    <mergeCell ref="E75:E78"/>
    <mergeCell ref="A79:A80"/>
    <mergeCell ref="B73:B74"/>
    <mergeCell ref="B75:B76"/>
    <mergeCell ref="B77:B78"/>
    <mergeCell ref="A64:A65"/>
    <mergeCell ref="C64:C65"/>
    <mergeCell ref="D64:D65"/>
    <mergeCell ref="E64:E65"/>
    <mergeCell ref="A66:A67"/>
    <mergeCell ref="C66:C67"/>
    <mergeCell ref="D66:D67"/>
    <mergeCell ref="E66:E67"/>
    <mergeCell ref="A89:A90"/>
    <mergeCell ref="C89:C90"/>
    <mergeCell ref="D89:D90"/>
    <mergeCell ref="E89:E90"/>
    <mergeCell ref="A87:A88"/>
    <mergeCell ref="C87:C88"/>
    <mergeCell ref="D87:D88"/>
    <mergeCell ref="E87:E88"/>
    <mergeCell ref="A83:A84"/>
    <mergeCell ref="C83:C84"/>
    <mergeCell ref="D83:D84"/>
    <mergeCell ref="E83:E84"/>
    <mergeCell ref="A85:A86"/>
    <mergeCell ref="C85:C86"/>
    <mergeCell ref="D85:D86"/>
    <mergeCell ref="E85:E86"/>
    <mergeCell ref="F60:F61"/>
    <mergeCell ref="G60:G61"/>
    <mergeCell ref="H60:H61"/>
    <mergeCell ref="F62:F63"/>
    <mergeCell ref="G62:G63"/>
    <mergeCell ref="H62:H63"/>
    <mergeCell ref="G58:G59"/>
    <mergeCell ref="H58:H59"/>
    <mergeCell ref="G50:G51"/>
    <mergeCell ref="H50:H51"/>
    <mergeCell ref="F52:F53"/>
    <mergeCell ref="G52:G53"/>
    <mergeCell ref="H52:H53"/>
    <mergeCell ref="F54:F55"/>
    <mergeCell ref="G54:G55"/>
    <mergeCell ref="H54:H55"/>
    <mergeCell ref="F56:F57"/>
    <mergeCell ref="G56:G57"/>
    <mergeCell ref="H56:H57"/>
    <mergeCell ref="F50:F51"/>
    <mergeCell ref="F58:F59"/>
    <mergeCell ref="G70:G71"/>
    <mergeCell ref="H70:H71"/>
    <mergeCell ref="F72:F74"/>
    <mergeCell ref="F75:F78"/>
    <mergeCell ref="F79:F80"/>
    <mergeCell ref="G79:G80"/>
    <mergeCell ref="H79:H80"/>
    <mergeCell ref="F64:F65"/>
    <mergeCell ref="G64:G65"/>
    <mergeCell ref="H64:H65"/>
    <mergeCell ref="F66:F67"/>
    <mergeCell ref="G66:G67"/>
    <mergeCell ref="H66:H67"/>
    <mergeCell ref="F68:F69"/>
    <mergeCell ref="G68:G69"/>
    <mergeCell ref="H68:H69"/>
    <mergeCell ref="F70:F71"/>
    <mergeCell ref="G87:G88"/>
    <mergeCell ref="H87:H88"/>
    <mergeCell ref="F89:F90"/>
    <mergeCell ref="G89:G90"/>
    <mergeCell ref="H89:H90"/>
    <mergeCell ref="G81:G82"/>
    <mergeCell ref="H81:H82"/>
    <mergeCell ref="F83:F84"/>
    <mergeCell ref="G83:G84"/>
    <mergeCell ref="H83:H84"/>
    <mergeCell ref="F85:F86"/>
    <mergeCell ref="G85:G86"/>
    <mergeCell ref="H85:H86"/>
    <mergeCell ref="C79:C80"/>
    <mergeCell ref="D79:D80"/>
    <mergeCell ref="E79:E80"/>
    <mergeCell ref="F81:F82"/>
    <mergeCell ref="D101:D102"/>
    <mergeCell ref="E101:E102"/>
    <mergeCell ref="A97:A98"/>
    <mergeCell ref="C97:C98"/>
    <mergeCell ref="D97:D98"/>
    <mergeCell ref="E97:E98"/>
    <mergeCell ref="A91:A92"/>
    <mergeCell ref="C91:C92"/>
    <mergeCell ref="D91:D92"/>
    <mergeCell ref="E91:E92"/>
    <mergeCell ref="A93:A94"/>
    <mergeCell ref="C93:C94"/>
    <mergeCell ref="D93:D94"/>
    <mergeCell ref="E93:E94"/>
    <mergeCell ref="A95:A96"/>
    <mergeCell ref="C95:C96"/>
    <mergeCell ref="D95:D96"/>
    <mergeCell ref="E95:E96"/>
    <mergeCell ref="F99:F100"/>
    <mergeCell ref="F87:F88"/>
    <mergeCell ref="A112:A114"/>
    <mergeCell ref="C112:C114"/>
    <mergeCell ref="D112:D114"/>
    <mergeCell ref="E112:E114"/>
    <mergeCell ref="A115:A116"/>
    <mergeCell ref="C115:C116"/>
    <mergeCell ref="D115:D116"/>
    <mergeCell ref="E115:E116"/>
    <mergeCell ref="F91:F92"/>
    <mergeCell ref="F105:F111"/>
    <mergeCell ref="A103:A104"/>
    <mergeCell ref="C103:C104"/>
    <mergeCell ref="D103:D104"/>
    <mergeCell ref="E103:E104"/>
    <mergeCell ref="A105:A111"/>
    <mergeCell ref="C105:C111"/>
    <mergeCell ref="D105:D111"/>
    <mergeCell ref="E105:E111"/>
    <mergeCell ref="A99:A100"/>
    <mergeCell ref="C99:C100"/>
    <mergeCell ref="D99:D100"/>
    <mergeCell ref="E99:E100"/>
    <mergeCell ref="A101:A102"/>
    <mergeCell ref="C101:C102"/>
    <mergeCell ref="G99:G100"/>
    <mergeCell ref="H99:H100"/>
    <mergeCell ref="F101:F102"/>
    <mergeCell ref="G101:G102"/>
    <mergeCell ref="H101:H102"/>
    <mergeCell ref="G91:G92"/>
    <mergeCell ref="H91:H92"/>
    <mergeCell ref="F93:F94"/>
    <mergeCell ref="G93:G94"/>
    <mergeCell ref="H93:H94"/>
    <mergeCell ref="F95:F96"/>
    <mergeCell ref="F97:F98"/>
    <mergeCell ref="G97:G98"/>
    <mergeCell ref="H97:H98"/>
    <mergeCell ref="F112:F114"/>
    <mergeCell ref="F115:F116"/>
    <mergeCell ref="G115:G116"/>
    <mergeCell ref="H115:H116"/>
    <mergeCell ref="B112:B113"/>
    <mergeCell ref="B105:B107"/>
    <mergeCell ref="B108:B111"/>
    <mergeCell ref="F103:F104"/>
    <mergeCell ref="G103:G104"/>
    <mergeCell ref="H103:H104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A180:A181"/>
    <mergeCell ref="C180:C181"/>
    <mergeCell ref="D180:D181"/>
    <mergeCell ref="E180:E181"/>
    <mergeCell ref="A182:A183"/>
    <mergeCell ref="C182:C183"/>
    <mergeCell ref="D182:D183"/>
    <mergeCell ref="E182:E183"/>
    <mergeCell ref="A184:A185"/>
    <mergeCell ref="C184:C185"/>
    <mergeCell ref="D184:D185"/>
    <mergeCell ref="E184:E185"/>
    <mergeCell ref="A186:A187"/>
    <mergeCell ref="C186:C187"/>
    <mergeCell ref="D186:D187"/>
    <mergeCell ref="E186:E187"/>
    <mergeCell ref="G184:G185"/>
    <mergeCell ref="H184:H185"/>
    <mergeCell ref="F186:F187"/>
    <mergeCell ref="G186:G187"/>
    <mergeCell ref="H186:H187"/>
    <mergeCell ref="G176:G177"/>
    <mergeCell ref="H176:H177"/>
    <mergeCell ref="F178:F179"/>
    <mergeCell ref="G178:G179"/>
    <mergeCell ref="H178:H179"/>
    <mergeCell ref="F180:F181"/>
    <mergeCell ref="G180:G181"/>
    <mergeCell ref="H180:H181"/>
    <mergeCell ref="F182:F183"/>
    <mergeCell ref="G182:G183"/>
    <mergeCell ref="H182:H183"/>
    <mergeCell ref="F176:F177"/>
    <mergeCell ref="F184:F185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8"/>
    <mergeCell ref="C207:C208"/>
    <mergeCell ref="D207:D208"/>
    <mergeCell ref="E207:E208"/>
    <mergeCell ref="F203:F204"/>
    <mergeCell ref="G203:G204"/>
    <mergeCell ref="H203:H204"/>
    <mergeCell ref="F205:F206"/>
    <mergeCell ref="G205:G206"/>
    <mergeCell ref="H205:H206"/>
    <mergeCell ref="F207:F208"/>
    <mergeCell ref="G207:G208"/>
    <mergeCell ref="H207:H208"/>
    <mergeCell ref="F215:F216"/>
    <mergeCell ref="G215:G216"/>
    <mergeCell ref="H215:H216"/>
    <mergeCell ref="F217:F218"/>
    <mergeCell ref="G217:G218"/>
    <mergeCell ref="H217:H218"/>
    <mergeCell ref="A215:A216"/>
    <mergeCell ref="C215:C216"/>
    <mergeCell ref="D215:D216"/>
    <mergeCell ref="E215:E216"/>
    <mergeCell ref="A217:A218"/>
    <mergeCell ref="C217:C218"/>
    <mergeCell ref="D217:D218"/>
    <mergeCell ref="E217:E2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56"/>
  <sheetViews>
    <sheetView workbookViewId="0">
      <pane ySplit="3" topLeftCell="A43" activePane="bottomLeft" state="frozen"/>
      <selection pane="bottomLeft" activeCell="F61" sqref="F61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177" t="s">
        <v>0</v>
      </c>
      <c r="B2" s="177" t="s">
        <v>26</v>
      </c>
      <c r="C2" s="177" t="s">
        <v>27</v>
      </c>
      <c r="D2" s="176" t="s">
        <v>28</v>
      </c>
      <c r="E2" s="177" t="s">
        <v>29</v>
      </c>
      <c r="F2" s="177" t="s">
        <v>30</v>
      </c>
      <c r="G2" s="176" t="s">
        <v>31</v>
      </c>
      <c r="H2" s="177" t="s">
        <v>1</v>
      </c>
      <c r="I2" s="177"/>
    </row>
    <row r="3" spans="1:9" s="17" customFormat="1" ht="18" customHeight="1" x14ac:dyDescent="0.25">
      <c r="A3" s="177"/>
      <c r="B3" s="177"/>
      <c r="C3" s="177"/>
      <c r="D3" s="176"/>
      <c r="E3" s="177"/>
      <c r="F3" s="177"/>
      <c r="G3" s="176"/>
      <c r="H3" s="17" t="s">
        <v>36</v>
      </c>
      <c r="I3" s="18" t="s">
        <v>2</v>
      </c>
    </row>
    <row r="4" spans="1:9" s="2" customFormat="1" ht="15" customHeight="1" x14ac:dyDescent="0.25">
      <c r="A4" s="179">
        <v>43432</v>
      </c>
      <c r="B4" s="178">
        <v>0.71155092592592595</v>
      </c>
      <c r="C4" s="183" t="s">
        <v>211</v>
      </c>
      <c r="D4" s="194" t="s">
        <v>212</v>
      </c>
      <c r="E4" s="182" t="s">
        <v>215</v>
      </c>
      <c r="F4" s="183" t="s">
        <v>216</v>
      </c>
      <c r="G4" s="180">
        <v>2100000</v>
      </c>
      <c r="H4" s="1" t="s">
        <v>217</v>
      </c>
      <c r="I4" s="2">
        <v>4000</v>
      </c>
    </row>
    <row r="5" spans="1:9" s="2" customFormat="1" ht="15" customHeight="1" x14ac:dyDescent="0.25">
      <c r="A5" s="179"/>
      <c r="B5" s="178"/>
      <c r="C5" s="183"/>
      <c r="D5" s="194"/>
      <c r="E5" s="182"/>
      <c r="F5" s="183"/>
      <c r="G5" s="180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195">
        <v>43433</v>
      </c>
      <c r="B7" s="196">
        <v>0.70365740740740745</v>
      </c>
      <c r="C7" s="185" t="s">
        <v>221</v>
      </c>
      <c r="D7" s="197" t="s">
        <v>222</v>
      </c>
      <c r="E7" s="187">
        <v>180017668</v>
      </c>
      <c r="F7" s="183" t="s">
        <v>17</v>
      </c>
      <c r="G7" s="180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195"/>
      <c r="B8" s="196"/>
      <c r="C8" s="185"/>
      <c r="D8" s="197"/>
      <c r="E8" s="187"/>
      <c r="F8" s="183"/>
      <c r="G8" s="180"/>
      <c r="H8" s="1" t="s">
        <v>224</v>
      </c>
      <c r="I8" s="2">
        <f>9+11+11</f>
        <v>31</v>
      </c>
    </row>
    <row r="9" spans="1:9" s="2" customFormat="1" ht="15" customHeight="1" x14ac:dyDescent="0.25">
      <c r="A9" s="179">
        <v>43434</v>
      </c>
      <c r="B9" s="178">
        <v>0.75457175925925923</v>
      </c>
      <c r="C9" s="183" t="s">
        <v>231</v>
      </c>
      <c r="D9" s="194" t="s">
        <v>191</v>
      </c>
      <c r="E9" s="182">
        <v>180017665</v>
      </c>
      <c r="F9" s="183" t="s">
        <v>17</v>
      </c>
      <c r="G9" s="180">
        <v>548400</v>
      </c>
      <c r="H9" s="1" t="s">
        <v>223</v>
      </c>
      <c r="I9" s="2">
        <v>4</v>
      </c>
    </row>
    <row r="10" spans="1:9" s="2" customFormat="1" ht="15" customHeight="1" x14ac:dyDescent="0.25">
      <c r="A10" s="179"/>
      <c r="B10" s="178"/>
      <c r="C10" s="183"/>
      <c r="D10" s="194"/>
      <c r="E10" s="182"/>
      <c r="F10" s="183"/>
      <c r="G10" s="180"/>
      <c r="H10" s="1" t="s">
        <v>224</v>
      </c>
      <c r="I10" s="2">
        <v>4</v>
      </c>
    </row>
    <row r="11" spans="1:9" s="2" customFormat="1" ht="15" customHeight="1" x14ac:dyDescent="0.25">
      <c r="A11" s="179">
        <v>43451</v>
      </c>
      <c r="B11" s="178">
        <v>0.72611111111111104</v>
      </c>
      <c r="C11" s="183" t="s">
        <v>288</v>
      </c>
      <c r="D11" s="194" t="s">
        <v>289</v>
      </c>
      <c r="E11" s="182">
        <v>180017852</v>
      </c>
      <c r="F11" s="183" t="s">
        <v>37</v>
      </c>
      <c r="G11" s="180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179"/>
      <c r="B12" s="178"/>
      <c r="C12" s="183"/>
      <c r="D12" s="194"/>
      <c r="E12" s="182"/>
      <c r="F12" s="183"/>
      <c r="G12" s="180"/>
      <c r="H12" s="1" t="s">
        <v>309</v>
      </c>
      <c r="I12" s="2">
        <f>12+12+11</f>
        <v>35</v>
      </c>
    </row>
    <row r="13" spans="1:9" s="2" customFormat="1" ht="15" customHeight="1" x14ac:dyDescent="0.25">
      <c r="A13" s="179"/>
      <c r="B13" s="178"/>
      <c r="C13" s="183"/>
      <c r="D13" s="194"/>
      <c r="E13" s="182"/>
      <c r="F13" s="183"/>
      <c r="G13" s="180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179">
        <v>43468</v>
      </c>
      <c r="B19" s="178">
        <v>0.80990740740740741</v>
      </c>
      <c r="C19" s="183" t="s">
        <v>478</v>
      </c>
      <c r="D19" s="183" t="s">
        <v>479</v>
      </c>
      <c r="E19" s="182">
        <v>190018048</v>
      </c>
      <c r="F19" s="181" t="s">
        <v>917</v>
      </c>
      <c r="G19" s="180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179"/>
      <c r="B20" s="178"/>
      <c r="C20" s="183"/>
      <c r="D20" s="183"/>
      <c r="E20" s="182"/>
      <c r="F20" s="181"/>
      <c r="G20" s="180"/>
      <c r="H20" s="56" t="s">
        <v>919</v>
      </c>
      <c r="I20" s="2">
        <f>2+2+2+2+2</f>
        <v>10</v>
      </c>
    </row>
    <row r="21" spans="1:9" ht="15" customHeight="1" x14ac:dyDescent="0.25">
      <c r="A21" s="179"/>
      <c r="B21" s="178"/>
      <c r="C21" s="183"/>
      <c r="D21" s="183"/>
      <c r="E21" s="182"/>
      <c r="F21" s="181"/>
      <c r="G21" s="180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179">
        <v>43475</v>
      </c>
      <c r="B31" s="178">
        <v>0.75300925925925932</v>
      </c>
      <c r="C31" s="183" t="s">
        <v>1102</v>
      </c>
      <c r="D31" s="183" t="s">
        <v>1103</v>
      </c>
      <c r="E31" s="182">
        <v>190018240</v>
      </c>
      <c r="F31" s="181" t="s">
        <v>917</v>
      </c>
      <c r="G31" s="180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179"/>
      <c r="B32" s="178"/>
      <c r="C32" s="183"/>
      <c r="D32" s="183"/>
      <c r="E32" s="182"/>
      <c r="F32" s="181"/>
      <c r="G32" s="180"/>
      <c r="H32" s="56" t="s">
        <v>920</v>
      </c>
      <c r="I32" s="2">
        <f>2+2+2+2+2</f>
        <v>10</v>
      </c>
    </row>
    <row r="33" spans="1:9" ht="15" customHeight="1" x14ac:dyDescent="0.25">
      <c r="A33" s="179"/>
      <c r="B33" s="178"/>
      <c r="C33" s="183"/>
      <c r="D33" s="183"/>
      <c r="E33" s="182"/>
      <c r="F33" s="181"/>
      <c r="G33" s="180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179">
        <v>43477</v>
      </c>
      <c r="B35" s="178">
        <v>0.35825231481481484</v>
      </c>
      <c r="C35" s="183" t="s">
        <v>1198</v>
      </c>
      <c r="D35" s="183" t="s">
        <v>1199</v>
      </c>
      <c r="E35" s="182">
        <v>190018279</v>
      </c>
      <c r="F35" s="181" t="s">
        <v>926</v>
      </c>
      <c r="G35" s="180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179"/>
      <c r="B36" s="178"/>
      <c r="C36" s="183"/>
      <c r="D36" s="183"/>
      <c r="E36" s="182"/>
      <c r="F36" s="181"/>
      <c r="G36" s="180"/>
      <c r="H36" s="56" t="s">
        <v>1259</v>
      </c>
      <c r="I36" s="2">
        <f>4+6+6+6+5</f>
        <v>27</v>
      </c>
    </row>
    <row r="37" spans="1:9" s="2" customFormat="1" ht="15" customHeight="1" x14ac:dyDescent="0.25">
      <c r="A37" s="179"/>
      <c r="B37" s="178"/>
      <c r="C37" s="183"/>
      <c r="D37" s="183"/>
      <c r="E37" s="182"/>
      <c r="F37" s="181"/>
      <c r="G37" s="180"/>
      <c r="H37" s="56" t="s">
        <v>1260</v>
      </c>
      <c r="I37" s="2">
        <f>4+6+6+5+1</f>
        <v>22</v>
      </c>
    </row>
    <row r="38" spans="1:9" s="2" customFormat="1" ht="15" customHeight="1" x14ac:dyDescent="0.25">
      <c r="A38" s="179">
        <v>43477</v>
      </c>
      <c r="B38" s="178">
        <v>0.76050925925925927</v>
      </c>
      <c r="C38" s="183" t="s">
        <v>1202</v>
      </c>
      <c r="D38" s="183" t="s">
        <v>1203</v>
      </c>
      <c r="E38" s="182">
        <v>190018322</v>
      </c>
      <c r="F38" s="181" t="s">
        <v>917</v>
      </c>
      <c r="G38" s="180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179"/>
      <c r="B39" s="178"/>
      <c r="C39" s="183"/>
      <c r="D39" s="183"/>
      <c r="E39" s="182"/>
      <c r="F39" s="181"/>
      <c r="G39" s="180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1393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1394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1653</v>
      </c>
      <c r="D41" s="107" t="s">
        <v>1576</v>
      </c>
      <c r="E41" s="106">
        <v>190018521</v>
      </c>
      <c r="F41" s="53" t="s">
        <v>1656</v>
      </c>
      <c r="G41" s="2">
        <v>1479000</v>
      </c>
      <c r="H41" s="68" t="s">
        <v>1657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1710</v>
      </c>
      <c r="D42" s="114" t="s">
        <v>1711</v>
      </c>
      <c r="E42" s="28">
        <v>190018559</v>
      </c>
      <c r="F42" s="53" t="s">
        <v>1720</v>
      </c>
      <c r="G42" s="2">
        <v>900000</v>
      </c>
      <c r="H42" s="68" t="s">
        <v>1721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1749</v>
      </c>
      <c r="D43" s="118" t="s">
        <v>1750</v>
      </c>
      <c r="E43" s="28">
        <v>190018587</v>
      </c>
      <c r="F43" s="53" t="s">
        <v>1113</v>
      </c>
      <c r="G43" s="2">
        <v>785850</v>
      </c>
      <c r="H43" s="68" t="s">
        <v>1763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1751</v>
      </c>
      <c r="D44" s="118" t="s">
        <v>284</v>
      </c>
      <c r="E44" s="1">
        <v>190018578</v>
      </c>
      <c r="F44" s="2" t="s">
        <v>1783</v>
      </c>
      <c r="G44" s="2">
        <v>2035500</v>
      </c>
      <c r="H44" s="56" t="s">
        <v>1784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1753</v>
      </c>
      <c r="D45" s="118" t="s">
        <v>1754</v>
      </c>
      <c r="E45" s="1">
        <v>190018588</v>
      </c>
      <c r="F45" s="2" t="s">
        <v>1764</v>
      </c>
      <c r="G45" s="2">
        <v>1983150</v>
      </c>
      <c r="H45" s="56" t="s">
        <v>1765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1835</v>
      </c>
      <c r="E46" s="28">
        <v>190018649</v>
      </c>
      <c r="F46" s="53" t="s">
        <v>37</v>
      </c>
      <c r="G46" s="2">
        <v>2800000</v>
      </c>
      <c r="H46" s="68" t="s">
        <v>1852</v>
      </c>
      <c r="I46" s="2">
        <v>35</v>
      </c>
    </row>
    <row r="47" spans="1:9" s="2" customFormat="1" ht="15" customHeight="1" x14ac:dyDescent="0.25">
      <c r="A47" s="179">
        <v>43490</v>
      </c>
      <c r="B47" s="178">
        <v>0.72993055555555564</v>
      </c>
      <c r="C47" s="183" t="s">
        <v>1836</v>
      </c>
      <c r="D47" s="183" t="s">
        <v>1837</v>
      </c>
      <c r="E47" s="193">
        <v>190018633</v>
      </c>
      <c r="F47" s="180" t="s">
        <v>1841</v>
      </c>
      <c r="G47" s="180">
        <v>1899700</v>
      </c>
      <c r="H47" s="56" t="s">
        <v>1842</v>
      </c>
      <c r="I47" s="2">
        <f>3+3+3+4+3</f>
        <v>16</v>
      </c>
    </row>
    <row r="48" spans="1:9" s="2" customFormat="1" ht="15" customHeight="1" x14ac:dyDescent="0.25">
      <c r="A48" s="179"/>
      <c r="B48" s="178"/>
      <c r="C48" s="183"/>
      <c r="D48" s="183"/>
      <c r="E48" s="193"/>
      <c r="F48" s="180"/>
      <c r="G48" s="180"/>
      <c r="H48" s="56" t="s">
        <v>1068</v>
      </c>
      <c r="I48" s="2">
        <f>2+2+3+2+1</f>
        <v>10</v>
      </c>
    </row>
    <row r="49" spans="1:9" ht="15" customHeight="1" x14ac:dyDescent="0.25">
      <c r="A49" s="195">
        <v>43498</v>
      </c>
      <c r="B49" s="196">
        <v>0.74782407407407403</v>
      </c>
      <c r="C49" s="185" t="s">
        <v>2064</v>
      </c>
      <c r="D49" s="185" t="s">
        <v>2065</v>
      </c>
      <c r="E49" s="193">
        <v>190018780</v>
      </c>
      <c r="F49" s="198" t="s">
        <v>17</v>
      </c>
      <c r="G49" s="180">
        <v>3749950</v>
      </c>
      <c r="H49" s="137" t="s">
        <v>2083</v>
      </c>
      <c r="I49" s="137">
        <f>12+11+12</f>
        <v>35</v>
      </c>
    </row>
    <row r="50" spans="1:9" ht="15" customHeight="1" x14ac:dyDescent="0.25">
      <c r="A50" s="195"/>
      <c r="B50" s="196"/>
      <c r="C50" s="185"/>
      <c r="D50" s="185"/>
      <c r="E50" s="193"/>
      <c r="F50" s="198"/>
      <c r="G50" s="180"/>
      <c r="H50" s="137" t="s">
        <v>2084</v>
      </c>
      <c r="I50" s="137">
        <f>10+8</f>
        <v>18</v>
      </c>
    </row>
    <row r="51" spans="1:9" ht="15" customHeight="1" x14ac:dyDescent="0.25">
      <c r="A51" s="149">
        <v>43503</v>
      </c>
      <c r="B51" s="148">
        <v>0.72734953703703698</v>
      </c>
      <c r="C51" s="151" t="s">
        <v>2228</v>
      </c>
      <c r="D51" s="151" t="s">
        <v>2229</v>
      </c>
      <c r="E51" s="142">
        <v>190018860</v>
      </c>
      <c r="F51" s="53" t="s">
        <v>17</v>
      </c>
      <c r="G51" s="137">
        <v>707500</v>
      </c>
      <c r="H51" s="137" t="s">
        <v>2084</v>
      </c>
      <c r="I51" s="137">
        <v>10</v>
      </c>
    </row>
    <row r="52" spans="1:9" s="2" customFormat="1" ht="15" customHeight="1" x14ac:dyDescent="0.25">
      <c r="A52" s="179">
        <v>43505</v>
      </c>
      <c r="B52" s="178">
        <v>0.70172453703703708</v>
      </c>
      <c r="C52" s="183" t="s">
        <v>2231</v>
      </c>
      <c r="D52" s="183" t="s">
        <v>2232</v>
      </c>
      <c r="E52" s="193">
        <v>190018879</v>
      </c>
      <c r="F52" s="198" t="s">
        <v>1656</v>
      </c>
      <c r="G52" s="180">
        <v>2514300</v>
      </c>
      <c r="H52" s="137" t="s">
        <v>2245</v>
      </c>
      <c r="I52" s="137">
        <f>4+6+6+6+5</f>
        <v>27</v>
      </c>
    </row>
    <row r="53" spans="1:9" s="2" customFormat="1" ht="15" customHeight="1" x14ac:dyDescent="0.25">
      <c r="A53" s="179"/>
      <c r="B53" s="178"/>
      <c r="C53" s="183"/>
      <c r="D53" s="183"/>
      <c r="E53" s="193"/>
      <c r="F53" s="198"/>
      <c r="G53" s="180"/>
      <c r="H53" s="150" t="s">
        <v>1657</v>
      </c>
      <c r="I53" s="150">
        <f>2+2+2+1</f>
        <v>7</v>
      </c>
    </row>
    <row r="54" spans="1:9" s="2" customFormat="1" ht="15" customHeight="1" x14ac:dyDescent="0.25">
      <c r="A54" s="149">
        <v>43505</v>
      </c>
      <c r="B54" s="148">
        <v>0.70172453703703708</v>
      </c>
      <c r="C54" s="153" t="s">
        <v>2233</v>
      </c>
      <c r="D54" s="153" t="s">
        <v>128</v>
      </c>
      <c r="E54" s="1">
        <v>190018888</v>
      </c>
      <c r="F54" s="2" t="s">
        <v>2248</v>
      </c>
      <c r="G54" s="137">
        <v>2250000</v>
      </c>
      <c r="H54" s="137" t="s">
        <v>2249</v>
      </c>
      <c r="I54" s="137">
        <v>36</v>
      </c>
    </row>
    <row r="55" spans="1:9" ht="15" customHeight="1" x14ac:dyDescent="0.25">
      <c r="A55" s="179">
        <v>43510</v>
      </c>
      <c r="B55" s="178">
        <v>0.40462962962962962</v>
      </c>
      <c r="C55" s="183" t="s">
        <v>2343</v>
      </c>
      <c r="D55" s="183" t="s">
        <v>2344</v>
      </c>
      <c r="E55" s="182">
        <v>190018923</v>
      </c>
      <c r="F55" s="181" t="s">
        <v>2347</v>
      </c>
      <c r="G55" s="180">
        <v>3099900</v>
      </c>
      <c r="H55" s="137" t="s">
        <v>2348</v>
      </c>
      <c r="I55" s="137">
        <f>5+6+7+5+6</f>
        <v>29</v>
      </c>
    </row>
    <row r="56" spans="1:9" ht="15" customHeight="1" x14ac:dyDescent="0.25">
      <c r="A56" s="179"/>
      <c r="B56" s="178"/>
      <c r="C56" s="183"/>
      <c r="D56" s="183"/>
      <c r="E56" s="182"/>
      <c r="F56" s="181"/>
      <c r="G56" s="180"/>
      <c r="H56" s="137" t="s">
        <v>2349</v>
      </c>
      <c r="I56" s="137">
        <f>5+6+7+6+6</f>
        <v>30</v>
      </c>
    </row>
  </sheetData>
  <mergeCells count="92">
    <mergeCell ref="B55:B56"/>
    <mergeCell ref="A55:A56"/>
    <mergeCell ref="G55:G56"/>
    <mergeCell ref="F55:F56"/>
    <mergeCell ref="E55:E56"/>
    <mergeCell ref="D55:D56"/>
    <mergeCell ref="C55:C56"/>
    <mergeCell ref="B52:B53"/>
    <mergeCell ref="A52:A53"/>
    <mergeCell ref="G52:G53"/>
    <mergeCell ref="F52:F53"/>
    <mergeCell ref="E52:E53"/>
    <mergeCell ref="D52:D53"/>
    <mergeCell ref="C52:C53"/>
    <mergeCell ref="G49:G50"/>
    <mergeCell ref="F49:F50"/>
    <mergeCell ref="A49:A50"/>
    <mergeCell ref="B49:B50"/>
    <mergeCell ref="C49:C50"/>
    <mergeCell ref="D49:D50"/>
    <mergeCell ref="E49:E50"/>
    <mergeCell ref="B31:B33"/>
    <mergeCell ref="A31:A33"/>
    <mergeCell ref="G31:G33"/>
    <mergeCell ref="F31:F33"/>
    <mergeCell ref="E31:E33"/>
    <mergeCell ref="D31:D33"/>
    <mergeCell ref="C31:C33"/>
    <mergeCell ref="B19:B21"/>
    <mergeCell ref="A19:A21"/>
    <mergeCell ref="G19:G21"/>
    <mergeCell ref="F19:F21"/>
    <mergeCell ref="E19:E21"/>
    <mergeCell ref="D19:D21"/>
    <mergeCell ref="C19:C21"/>
    <mergeCell ref="F9:F10"/>
    <mergeCell ref="G9:G10"/>
    <mergeCell ref="A9:A10"/>
    <mergeCell ref="B9:B10"/>
    <mergeCell ref="C9:C10"/>
    <mergeCell ref="D9:D10"/>
    <mergeCell ref="E9:E10"/>
    <mergeCell ref="G7:G8"/>
    <mergeCell ref="A7:A8"/>
    <mergeCell ref="B7:B8"/>
    <mergeCell ref="C7:C8"/>
    <mergeCell ref="D7:D8"/>
    <mergeCell ref="E7:E8"/>
    <mergeCell ref="F7:F8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A11:A13"/>
    <mergeCell ref="G11:G13"/>
    <mergeCell ref="F11:F13"/>
    <mergeCell ref="E11:E13"/>
    <mergeCell ref="D11:D13"/>
    <mergeCell ref="C11:C13"/>
    <mergeCell ref="B11:B13"/>
    <mergeCell ref="B35:B37"/>
    <mergeCell ref="A35:A37"/>
    <mergeCell ref="G35:G37"/>
    <mergeCell ref="F35:F37"/>
    <mergeCell ref="E35:E37"/>
    <mergeCell ref="D35:D37"/>
    <mergeCell ref="C35:C37"/>
    <mergeCell ref="B38:B39"/>
    <mergeCell ref="A38:A39"/>
    <mergeCell ref="G38:G39"/>
    <mergeCell ref="F38:F39"/>
    <mergeCell ref="E38:E39"/>
    <mergeCell ref="D38:D39"/>
    <mergeCell ref="C38:C39"/>
    <mergeCell ref="F47:F48"/>
    <mergeCell ref="G47:G48"/>
    <mergeCell ref="A47:A48"/>
    <mergeCell ref="B47:B48"/>
    <mergeCell ref="C47:C48"/>
    <mergeCell ref="D47:D48"/>
    <mergeCell ref="E47:E4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1086"/>
  <sheetViews>
    <sheetView zoomScale="85" zoomScaleNormal="85" workbookViewId="0">
      <pane ySplit="3" topLeftCell="A1068" activePane="bottomLeft" state="frozen"/>
      <selection pane="bottomLeft" activeCell="B1093" sqref="B1093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203" t="s">
        <v>34</v>
      </c>
      <c r="B2" s="203" t="s">
        <v>35</v>
      </c>
      <c r="C2" s="203" t="s">
        <v>28</v>
      </c>
      <c r="D2" s="204" t="s">
        <v>29</v>
      </c>
      <c r="E2" s="204" t="s">
        <v>30</v>
      </c>
      <c r="F2" s="202" t="s">
        <v>31</v>
      </c>
      <c r="G2" s="202" t="s">
        <v>1</v>
      </c>
      <c r="H2" s="202"/>
    </row>
    <row r="3" spans="1:8" ht="15" customHeight="1" x14ac:dyDescent="0.25">
      <c r="A3" s="203"/>
      <c r="B3" s="203"/>
      <c r="C3" s="203"/>
      <c r="D3" s="204"/>
      <c r="E3" s="204"/>
      <c r="F3" s="202"/>
      <c r="G3" s="93" t="s">
        <v>36</v>
      </c>
      <c r="H3" s="93" t="s">
        <v>2</v>
      </c>
    </row>
    <row r="4" spans="1:8" ht="15" customHeight="1" x14ac:dyDescent="0.25">
      <c r="A4" s="199">
        <v>43398</v>
      </c>
      <c r="B4" s="183" t="s">
        <v>146</v>
      </c>
      <c r="C4" s="200" t="s">
        <v>163</v>
      </c>
      <c r="D4" s="182" t="s">
        <v>165</v>
      </c>
      <c r="E4" s="183" t="s">
        <v>160</v>
      </c>
      <c r="F4" s="201">
        <v>9900000</v>
      </c>
      <c r="G4" s="91" t="s">
        <v>76</v>
      </c>
      <c r="H4" s="91">
        <v>500</v>
      </c>
    </row>
    <row r="5" spans="1:8" ht="15" customHeight="1" x14ac:dyDescent="0.25">
      <c r="A5" s="199"/>
      <c r="B5" s="183"/>
      <c r="C5" s="200"/>
      <c r="D5" s="182"/>
      <c r="E5" s="183"/>
      <c r="F5" s="201"/>
      <c r="G5" s="91" t="s">
        <v>14</v>
      </c>
      <c r="H5" s="91">
        <v>500</v>
      </c>
    </row>
    <row r="6" spans="1:8" ht="15" customHeight="1" x14ac:dyDescent="0.25">
      <c r="A6" s="199"/>
      <c r="B6" s="183" t="s">
        <v>159</v>
      </c>
      <c r="C6" s="200"/>
      <c r="D6" s="182"/>
      <c r="E6" s="183"/>
      <c r="F6" s="201"/>
      <c r="G6" s="91" t="s">
        <v>13</v>
      </c>
      <c r="H6" s="91">
        <v>500</v>
      </c>
    </row>
    <row r="7" spans="1:8" ht="15" customHeight="1" x14ac:dyDescent="0.25">
      <c r="A7" s="199"/>
      <c r="B7" s="183"/>
      <c r="C7" s="200"/>
      <c r="D7" s="182"/>
      <c r="E7" s="183"/>
      <c r="F7" s="201"/>
      <c r="G7" s="91" t="s">
        <v>81</v>
      </c>
      <c r="H7" s="91">
        <v>500</v>
      </c>
    </row>
    <row r="8" spans="1:8" ht="15" customHeight="1" x14ac:dyDescent="0.25">
      <c r="A8" s="199">
        <v>43404</v>
      </c>
      <c r="B8" s="84" t="s">
        <v>146</v>
      </c>
      <c r="C8" s="200" t="s">
        <v>166</v>
      </c>
      <c r="D8" s="182" t="s">
        <v>167</v>
      </c>
      <c r="E8" s="183" t="s">
        <v>160</v>
      </c>
      <c r="F8" s="201">
        <v>13705000</v>
      </c>
      <c r="G8" s="91" t="s">
        <v>13</v>
      </c>
      <c r="H8" s="91">
        <v>850</v>
      </c>
    </row>
    <row r="9" spans="1:8" ht="15" customHeight="1" x14ac:dyDescent="0.25">
      <c r="A9" s="199"/>
      <c r="B9" s="183" t="s">
        <v>159</v>
      </c>
      <c r="C9" s="200"/>
      <c r="D9" s="182"/>
      <c r="E9" s="183"/>
      <c r="F9" s="201"/>
      <c r="G9" s="91" t="s">
        <v>76</v>
      </c>
      <c r="H9" s="91">
        <v>900</v>
      </c>
    </row>
    <row r="10" spans="1:8" ht="15" customHeight="1" x14ac:dyDescent="0.25">
      <c r="A10" s="199"/>
      <c r="B10" s="183"/>
      <c r="C10" s="200"/>
      <c r="D10" s="182"/>
      <c r="E10" s="183"/>
      <c r="F10" s="201"/>
      <c r="G10" s="91" t="s">
        <v>14</v>
      </c>
      <c r="H10" s="91">
        <v>850</v>
      </c>
    </row>
    <row r="11" spans="1:8" ht="15" customHeight="1" x14ac:dyDescent="0.25">
      <c r="A11" s="199">
        <v>43405</v>
      </c>
      <c r="B11" s="183" t="s">
        <v>170</v>
      </c>
      <c r="C11" s="200" t="s">
        <v>171</v>
      </c>
      <c r="D11" s="182" t="s">
        <v>173</v>
      </c>
      <c r="E11" s="183" t="s">
        <v>174</v>
      </c>
      <c r="F11" s="201">
        <v>5700000</v>
      </c>
      <c r="G11" s="91" t="s">
        <v>175</v>
      </c>
      <c r="H11" s="91">
        <v>500</v>
      </c>
    </row>
    <row r="12" spans="1:8" ht="15" customHeight="1" x14ac:dyDescent="0.25">
      <c r="A12" s="199"/>
      <c r="B12" s="183"/>
      <c r="C12" s="200"/>
      <c r="D12" s="182"/>
      <c r="E12" s="183"/>
      <c r="F12" s="201"/>
      <c r="G12" s="91" t="s">
        <v>176</v>
      </c>
      <c r="H12" s="91">
        <v>500</v>
      </c>
    </row>
    <row r="13" spans="1:8" ht="15" customHeight="1" x14ac:dyDescent="0.25">
      <c r="A13" s="199"/>
      <c r="B13" s="183" t="s">
        <v>155</v>
      </c>
      <c r="C13" s="200"/>
      <c r="D13" s="182"/>
      <c r="E13" s="183"/>
      <c r="F13" s="201"/>
      <c r="G13" s="91" t="s">
        <v>177</v>
      </c>
      <c r="H13" s="91">
        <v>500</v>
      </c>
    </row>
    <row r="14" spans="1:8" ht="15" customHeight="1" x14ac:dyDescent="0.25">
      <c r="A14" s="199"/>
      <c r="B14" s="183"/>
      <c r="C14" s="200"/>
      <c r="D14" s="182"/>
      <c r="E14" s="183"/>
      <c r="F14" s="201"/>
      <c r="G14" s="91" t="s">
        <v>178</v>
      </c>
      <c r="H14" s="91">
        <v>500</v>
      </c>
    </row>
    <row r="15" spans="1:8" ht="15" customHeight="1" x14ac:dyDescent="0.25">
      <c r="A15" s="199">
        <v>43405</v>
      </c>
      <c r="B15" s="84" t="s">
        <v>168</v>
      </c>
      <c r="C15" s="200" t="s">
        <v>169</v>
      </c>
      <c r="D15" s="182" t="s">
        <v>172</v>
      </c>
      <c r="E15" s="183" t="s">
        <v>47</v>
      </c>
      <c r="F15" s="201">
        <v>4850000</v>
      </c>
      <c r="G15" s="201" t="s">
        <v>70</v>
      </c>
      <c r="H15" s="201">
        <v>1000</v>
      </c>
    </row>
    <row r="16" spans="1:8" ht="15" customHeight="1" x14ac:dyDescent="0.25">
      <c r="A16" s="199"/>
      <c r="B16" s="84" t="s">
        <v>67</v>
      </c>
      <c r="C16" s="200"/>
      <c r="D16" s="182"/>
      <c r="E16" s="183"/>
      <c r="F16" s="201"/>
      <c r="G16" s="201"/>
      <c r="H16" s="201"/>
    </row>
    <row r="17" spans="1:8" ht="15" customHeight="1" x14ac:dyDescent="0.25">
      <c r="A17" s="199">
        <v>43406</v>
      </c>
      <c r="B17" s="84" t="s">
        <v>154</v>
      </c>
      <c r="C17" s="200" t="s">
        <v>179</v>
      </c>
      <c r="D17" s="182" t="s">
        <v>153</v>
      </c>
      <c r="E17" s="183" t="s">
        <v>150</v>
      </c>
      <c r="F17" s="201">
        <v>8030600</v>
      </c>
      <c r="G17" s="91" t="s">
        <v>81</v>
      </c>
      <c r="H17" s="91">
        <v>1000</v>
      </c>
    </row>
    <row r="18" spans="1:8" ht="15" customHeight="1" x14ac:dyDescent="0.25">
      <c r="A18" s="199"/>
      <c r="B18" s="84" t="s">
        <v>67</v>
      </c>
      <c r="C18" s="200"/>
      <c r="D18" s="182"/>
      <c r="E18" s="183"/>
      <c r="F18" s="201"/>
      <c r="G18" s="91" t="s">
        <v>71</v>
      </c>
      <c r="H18" s="91">
        <v>513</v>
      </c>
    </row>
    <row r="19" spans="1:8" ht="15" customHeight="1" x14ac:dyDescent="0.25">
      <c r="A19" s="199">
        <v>43407</v>
      </c>
      <c r="B19" s="84" t="s">
        <v>164</v>
      </c>
      <c r="C19" s="200" t="s">
        <v>140</v>
      </c>
      <c r="D19" s="182" t="s">
        <v>180</v>
      </c>
      <c r="E19" s="183" t="s">
        <v>41</v>
      </c>
      <c r="F19" s="201">
        <v>1750000</v>
      </c>
      <c r="G19" s="91" t="s">
        <v>181</v>
      </c>
      <c r="H19" s="91">
        <v>2000</v>
      </c>
    </row>
    <row r="20" spans="1:8" ht="15" customHeight="1" x14ac:dyDescent="0.25">
      <c r="A20" s="199"/>
      <c r="B20" s="84" t="s">
        <v>83</v>
      </c>
      <c r="C20" s="200"/>
      <c r="D20" s="182"/>
      <c r="E20" s="183"/>
      <c r="F20" s="201"/>
      <c r="G20" s="91" t="s">
        <v>182</v>
      </c>
      <c r="H20" s="91">
        <v>1000</v>
      </c>
    </row>
    <row r="21" spans="1:8" ht="15" customHeight="1" x14ac:dyDescent="0.25">
      <c r="A21" s="199">
        <v>43411</v>
      </c>
      <c r="B21" s="84" t="s">
        <v>183</v>
      </c>
      <c r="C21" s="200" t="s">
        <v>185</v>
      </c>
      <c r="D21" s="182" t="s">
        <v>186</v>
      </c>
      <c r="E21" s="183" t="s">
        <v>187</v>
      </c>
      <c r="F21" s="201">
        <v>13850000</v>
      </c>
      <c r="G21" s="91" t="s">
        <v>188</v>
      </c>
      <c r="H21" s="91">
        <v>12000</v>
      </c>
    </row>
    <row r="22" spans="1:8" ht="15" customHeight="1" x14ac:dyDescent="0.25">
      <c r="A22" s="199"/>
      <c r="B22" s="183" t="s">
        <v>184</v>
      </c>
      <c r="C22" s="200"/>
      <c r="D22" s="182"/>
      <c r="E22" s="183"/>
      <c r="F22" s="201"/>
      <c r="G22" s="91" t="s">
        <v>189</v>
      </c>
      <c r="H22" s="91">
        <v>12000</v>
      </c>
    </row>
    <row r="23" spans="1:8" ht="15" customHeight="1" x14ac:dyDescent="0.25">
      <c r="A23" s="199"/>
      <c r="B23" s="183"/>
      <c r="C23" s="200"/>
      <c r="D23" s="182"/>
      <c r="E23" s="183"/>
      <c r="F23" s="201"/>
      <c r="G23" s="91" t="s">
        <v>190</v>
      </c>
      <c r="H23" s="91">
        <v>500</v>
      </c>
    </row>
    <row r="24" spans="1:8" ht="15" customHeight="1" x14ac:dyDescent="0.25">
      <c r="A24" s="199">
        <v>43412</v>
      </c>
      <c r="B24" s="84" t="s">
        <v>146</v>
      </c>
      <c r="C24" s="200" t="s">
        <v>192</v>
      </c>
      <c r="D24" s="182" t="s">
        <v>193</v>
      </c>
      <c r="E24" s="183" t="s">
        <v>150</v>
      </c>
      <c r="F24" s="201">
        <v>10573250</v>
      </c>
      <c r="G24" s="91" t="s">
        <v>70</v>
      </c>
      <c r="H24" s="91">
        <v>445</v>
      </c>
    </row>
    <row r="25" spans="1:8" ht="15" customHeight="1" x14ac:dyDescent="0.25">
      <c r="A25" s="199"/>
      <c r="B25" s="84" t="s">
        <v>67</v>
      </c>
      <c r="C25" s="200"/>
      <c r="D25" s="182"/>
      <c r="E25" s="183"/>
      <c r="F25" s="201"/>
      <c r="G25" s="91" t="s">
        <v>13</v>
      </c>
      <c r="H25" s="91">
        <v>1650</v>
      </c>
    </row>
    <row r="26" spans="1:8" ht="15" customHeight="1" x14ac:dyDescent="0.25">
      <c r="A26" s="199">
        <v>43416</v>
      </c>
      <c r="B26" s="84" t="s">
        <v>164</v>
      </c>
      <c r="C26" s="200" t="s">
        <v>194</v>
      </c>
      <c r="D26" s="182" t="s">
        <v>195</v>
      </c>
      <c r="E26" s="183" t="s">
        <v>90</v>
      </c>
      <c r="F26" s="201">
        <v>850000</v>
      </c>
      <c r="G26" s="201" t="s">
        <v>196</v>
      </c>
      <c r="H26" s="201">
        <v>250</v>
      </c>
    </row>
    <row r="27" spans="1:8" ht="15" customHeight="1" x14ac:dyDescent="0.25">
      <c r="A27" s="199"/>
      <c r="B27" s="84" t="s">
        <v>83</v>
      </c>
      <c r="C27" s="200"/>
      <c r="D27" s="182"/>
      <c r="E27" s="183"/>
      <c r="F27" s="201"/>
      <c r="G27" s="201"/>
      <c r="H27" s="201"/>
    </row>
    <row r="28" spans="1:8" ht="15" customHeight="1" x14ac:dyDescent="0.25">
      <c r="A28" s="199">
        <v>43421</v>
      </c>
      <c r="B28" s="84" t="s">
        <v>154</v>
      </c>
      <c r="C28" s="200" t="s">
        <v>197</v>
      </c>
      <c r="D28" s="182" t="s">
        <v>198</v>
      </c>
      <c r="E28" s="183" t="s">
        <v>150</v>
      </c>
      <c r="F28" s="201">
        <v>13880000</v>
      </c>
      <c r="G28" s="91" t="s">
        <v>76</v>
      </c>
      <c r="H28" s="91">
        <v>1500</v>
      </c>
    </row>
    <row r="29" spans="1:8" ht="15" customHeight="1" x14ac:dyDescent="0.25">
      <c r="A29" s="199"/>
      <c r="B29" s="183" t="s">
        <v>159</v>
      </c>
      <c r="C29" s="200"/>
      <c r="D29" s="182"/>
      <c r="E29" s="183"/>
      <c r="F29" s="201"/>
      <c r="G29" s="91" t="s">
        <v>14</v>
      </c>
      <c r="H29" s="91">
        <v>150</v>
      </c>
    </row>
    <row r="30" spans="1:8" ht="15" customHeight="1" x14ac:dyDescent="0.25">
      <c r="A30" s="199"/>
      <c r="B30" s="183"/>
      <c r="C30" s="200"/>
      <c r="D30" s="182"/>
      <c r="E30" s="183"/>
      <c r="F30" s="201"/>
      <c r="G30" s="91" t="s">
        <v>70</v>
      </c>
      <c r="H30" s="91">
        <v>1000</v>
      </c>
    </row>
    <row r="31" spans="1:8" ht="15" customHeight="1" x14ac:dyDescent="0.25">
      <c r="A31" s="199">
        <v>43423</v>
      </c>
      <c r="B31" s="84" t="s">
        <v>164</v>
      </c>
      <c r="C31" s="200" t="s">
        <v>199</v>
      </c>
      <c r="D31" s="182" t="s">
        <v>200</v>
      </c>
      <c r="E31" s="183" t="s">
        <v>90</v>
      </c>
      <c r="F31" s="201">
        <v>375000</v>
      </c>
      <c r="G31" s="201" t="s">
        <v>10</v>
      </c>
      <c r="H31" s="201">
        <v>250</v>
      </c>
    </row>
    <row r="32" spans="1:8" ht="15" customHeight="1" x14ac:dyDescent="0.25">
      <c r="A32" s="199"/>
      <c r="B32" s="84" t="s">
        <v>83</v>
      </c>
      <c r="C32" s="200"/>
      <c r="D32" s="182"/>
      <c r="E32" s="183"/>
      <c r="F32" s="201"/>
      <c r="G32" s="201"/>
      <c r="H32" s="201"/>
    </row>
    <row r="33" spans="1:8" ht="15" customHeight="1" x14ac:dyDescent="0.25">
      <c r="A33" s="199">
        <v>43425</v>
      </c>
      <c r="B33" s="84" t="s">
        <v>201</v>
      </c>
      <c r="C33" s="200" t="s">
        <v>128</v>
      </c>
      <c r="D33" s="182" t="s">
        <v>202</v>
      </c>
      <c r="E33" s="183" t="s">
        <v>90</v>
      </c>
      <c r="F33" s="201">
        <v>2250000</v>
      </c>
      <c r="G33" s="201" t="s">
        <v>203</v>
      </c>
      <c r="H33" s="201">
        <v>3000</v>
      </c>
    </row>
    <row r="34" spans="1:8" ht="15" customHeight="1" x14ac:dyDescent="0.25">
      <c r="A34" s="199"/>
      <c r="B34" s="84" t="s">
        <v>83</v>
      </c>
      <c r="C34" s="200"/>
      <c r="D34" s="182"/>
      <c r="E34" s="183"/>
      <c r="F34" s="201"/>
      <c r="G34" s="201"/>
      <c r="H34" s="201"/>
    </row>
    <row r="35" spans="1:8" ht="15" customHeight="1" x14ac:dyDescent="0.25">
      <c r="A35" s="199">
        <v>43430</v>
      </c>
      <c r="B35" s="84" t="s">
        <v>204</v>
      </c>
      <c r="C35" s="200" t="s">
        <v>205</v>
      </c>
      <c r="D35" s="182">
        <v>180017667</v>
      </c>
      <c r="E35" s="183" t="s">
        <v>12</v>
      </c>
      <c r="F35" s="201">
        <v>1614600</v>
      </c>
      <c r="G35" s="201" t="s">
        <v>208</v>
      </c>
      <c r="H35" s="201">
        <v>36</v>
      </c>
    </row>
    <row r="36" spans="1:8" ht="15" customHeight="1" x14ac:dyDescent="0.25">
      <c r="A36" s="199"/>
      <c r="B36" s="84" t="s">
        <v>60</v>
      </c>
      <c r="C36" s="200"/>
      <c r="D36" s="182"/>
      <c r="E36" s="183"/>
      <c r="F36" s="201"/>
      <c r="G36" s="201"/>
      <c r="H36" s="201"/>
    </row>
    <row r="37" spans="1:8" ht="15" customHeight="1" x14ac:dyDescent="0.25">
      <c r="A37" s="199">
        <v>43430</v>
      </c>
      <c r="B37" s="84" t="s">
        <v>139</v>
      </c>
      <c r="C37" s="200" t="s">
        <v>206</v>
      </c>
      <c r="D37" s="182">
        <v>180017262</v>
      </c>
      <c r="E37" s="183" t="s">
        <v>4</v>
      </c>
      <c r="F37" s="201">
        <v>2082000</v>
      </c>
      <c r="G37" s="201" t="s">
        <v>207</v>
      </c>
      <c r="H37" s="201">
        <v>36</v>
      </c>
    </row>
    <row r="38" spans="1:8" ht="15" customHeight="1" x14ac:dyDescent="0.25">
      <c r="A38" s="199"/>
      <c r="B38" s="84" t="s">
        <v>56</v>
      </c>
      <c r="C38" s="200"/>
      <c r="D38" s="182"/>
      <c r="E38" s="183"/>
      <c r="F38" s="201"/>
      <c r="G38" s="201"/>
      <c r="H38" s="201"/>
    </row>
    <row r="39" spans="1:8" ht="15" customHeight="1" x14ac:dyDescent="0.25">
      <c r="A39" s="199">
        <v>43434</v>
      </c>
      <c r="B39" s="84" t="s">
        <v>210</v>
      </c>
      <c r="C39" s="200" t="s">
        <v>226</v>
      </c>
      <c r="D39" s="182">
        <v>180017664</v>
      </c>
      <c r="E39" s="183" t="s">
        <v>24</v>
      </c>
      <c r="F39" s="201">
        <v>33330600</v>
      </c>
      <c r="G39" s="91" t="s">
        <v>228</v>
      </c>
      <c r="H39" s="91">
        <v>18</v>
      </c>
    </row>
    <row r="40" spans="1:8" ht="15" customHeight="1" x14ac:dyDescent="0.25">
      <c r="A40" s="199"/>
      <c r="B40" s="84" t="s">
        <v>225</v>
      </c>
      <c r="C40" s="200"/>
      <c r="D40" s="182"/>
      <c r="E40" s="183"/>
      <c r="F40" s="201"/>
      <c r="G40" s="91" t="s">
        <v>229</v>
      </c>
      <c r="H40" s="91">
        <f>12+12+10</f>
        <v>34</v>
      </c>
    </row>
    <row r="41" spans="1:8" ht="15" customHeight="1" x14ac:dyDescent="0.25">
      <c r="A41" s="199">
        <v>43434</v>
      </c>
      <c r="B41" s="84" t="s">
        <v>204</v>
      </c>
      <c r="C41" s="200" t="s">
        <v>227</v>
      </c>
      <c r="D41" s="182">
        <v>180017666</v>
      </c>
      <c r="E41" s="183" t="s">
        <v>12</v>
      </c>
      <c r="F41" s="201">
        <v>421200</v>
      </c>
      <c r="G41" s="201" t="s">
        <v>208</v>
      </c>
      <c r="H41" s="201">
        <v>6</v>
      </c>
    </row>
    <row r="42" spans="1:8" ht="15" customHeight="1" x14ac:dyDescent="0.25">
      <c r="A42" s="199"/>
      <c r="B42" s="84" t="s">
        <v>161</v>
      </c>
      <c r="C42" s="200"/>
      <c r="D42" s="182"/>
      <c r="E42" s="183"/>
      <c r="F42" s="201"/>
      <c r="G42" s="201"/>
      <c r="H42" s="201"/>
    </row>
    <row r="43" spans="1:8" ht="15" customHeight="1" x14ac:dyDescent="0.25">
      <c r="A43" s="199">
        <v>43437</v>
      </c>
      <c r="B43" s="84" t="s">
        <v>233</v>
      </c>
      <c r="C43" s="200" t="s">
        <v>234</v>
      </c>
      <c r="D43" s="182">
        <v>180017701</v>
      </c>
      <c r="E43" s="183" t="s">
        <v>4</v>
      </c>
      <c r="F43" s="201">
        <v>416400</v>
      </c>
      <c r="G43" s="201" t="s">
        <v>207</v>
      </c>
      <c r="H43" s="201">
        <v>6</v>
      </c>
    </row>
    <row r="44" spans="1:8" ht="15" customHeight="1" x14ac:dyDescent="0.25">
      <c r="A44" s="199"/>
      <c r="B44" s="84" t="s">
        <v>56</v>
      </c>
      <c r="C44" s="200"/>
      <c r="D44" s="182"/>
      <c r="E44" s="183"/>
      <c r="F44" s="201"/>
      <c r="G44" s="201"/>
      <c r="H44" s="201"/>
    </row>
    <row r="45" spans="1:8" ht="15" customHeight="1" x14ac:dyDescent="0.25">
      <c r="A45" s="199">
        <v>43437</v>
      </c>
      <c r="B45" s="84" t="s">
        <v>235</v>
      </c>
      <c r="C45" s="200" t="s">
        <v>124</v>
      </c>
      <c r="D45" s="182">
        <v>180017702</v>
      </c>
      <c r="E45" s="183" t="s">
        <v>24</v>
      </c>
      <c r="F45" s="201">
        <v>832650</v>
      </c>
      <c r="G45" s="201" t="s">
        <v>228</v>
      </c>
      <c r="H45" s="201">
        <v>13</v>
      </c>
    </row>
    <row r="46" spans="1:8" ht="15" customHeight="1" x14ac:dyDescent="0.25">
      <c r="A46" s="199"/>
      <c r="B46" s="84" t="s">
        <v>119</v>
      </c>
      <c r="C46" s="200"/>
      <c r="D46" s="182"/>
      <c r="E46" s="183"/>
      <c r="F46" s="201"/>
      <c r="G46" s="201"/>
      <c r="H46" s="201"/>
    </row>
    <row r="47" spans="1:8" ht="15" customHeight="1" x14ac:dyDescent="0.25">
      <c r="A47" s="199">
        <v>43439</v>
      </c>
      <c r="B47" s="84" t="s">
        <v>236</v>
      </c>
      <c r="C47" s="200" t="s">
        <v>237</v>
      </c>
      <c r="D47" s="182">
        <v>180017719</v>
      </c>
      <c r="E47" s="183" t="s">
        <v>249</v>
      </c>
      <c r="F47" s="201">
        <v>2575800</v>
      </c>
      <c r="G47" s="201" t="s">
        <v>250</v>
      </c>
      <c r="H47" s="201">
        <v>36</v>
      </c>
    </row>
    <row r="48" spans="1:8" ht="15" customHeight="1" x14ac:dyDescent="0.25">
      <c r="A48" s="199"/>
      <c r="B48" s="84" t="s">
        <v>238</v>
      </c>
      <c r="C48" s="200"/>
      <c r="D48" s="182"/>
      <c r="E48" s="183"/>
      <c r="F48" s="201"/>
      <c r="G48" s="201"/>
      <c r="H48" s="201"/>
    </row>
    <row r="49" spans="1:8" ht="15" customHeight="1" x14ac:dyDescent="0.25">
      <c r="A49" s="199">
        <v>43439</v>
      </c>
      <c r="B49" s="84" t="s">
        <v>239</v>
      </c>
      <c r="C49" s="200" t="s">
        <v>240</v>
      </c>
      <c r="D49" s="182">
        <v>180017718</v>
      </c>
      <c r="E49" s="183" t="s">
        <v>4</v>
      </c>
      <c r="F49" s="201">
        <v>5373200</v>
      </c>
      <c r="G49" s="91" t="s">
        <v>247</v>
      </c>
      <c r="H49" s="91">
        <v>34</v>
      </c>
    </row>
    <row r="50" spans="1:8" ht="15" customHeight="1" x14ac:dyDescent="0.25">
      <c r="A50" s="199"/>
      <c r="B50" s="84" t="s">
        <v>56</v>
      </c>
      <c r="C50" s="200"/>
      <c r="D50" s="182"/>
      <c r="E50" s="183"/>
      <c r="F50" s="201"/>
      <c r="G50" s="91" t="s">
        <v>248</v>
      </c>
      <c r="H50" s="91">
        <v>36</v>
      </c>
    </row>
    <row r="51" spans="1:8" ht="15" customHeight="1" x14ac:dyDescent="0.25">
      <c r="A51" s="199">
        <v>43439</v>
      </c>
      <c r="B51" s="84" t="s">
        <v>241</v>
      </c>
      <c r="C51" s="200" t="s">
        <v>242</v>
      </c>
      <c r="D51" s="182">
        <v>180017717</v>
      </c>
      <c r="E51" s="183" t="s">
        <v>245</v>
      </c>
      <c r="F51" s="201">
        <v>2480300</v>
      </c>
      <c r="G51" s="201" t="s">
        <v>246</v>
      </c>
      <c r="H51" s="201">
        <v>34</v>
      </c>
    </row>
    <row r="52" spans="1:8" ht="15" customHeight="1" x14ac:dyDescent="0.25">
      <c r="A52" s="199"/>
      <c r="B52" s="84" t="s">
        <v>243</v>
      </c>
      <c r="C52" s="200"/>
      <c r="D52" s="182"/>
      <c r="E52" s="183"/>
      <c r="F52" s="201"/>
      <c r="G52" s="201"/>
      <c r="H52" s="201"/>
    </row>
    <row r="53" spans="1:8" ht="15" customHeight="1" x14ac:dyDescent="0.25">
      <c r="A53" s="199">
        <v>43444</v>
      </c>
      <c r="B53" s="84" t="s">
        <v>251</v>
      </c>
      <c r="C53" s="200" t="s">
        <v>252</v>
      </c>
      <c r="D53" s="182">
        <v>180017768</v>
      </c>
      <c r="E53" s="183" t="s">
        <v>20</v>
      </c>
      <c r="F53" s="201">
        <v>2608200</v>
      </c>
      <c r="G53" s="91" t="s">
        <v>312</v>
      </c>
      <c r="H53" s="91">
        <v>36</v>
      </c>
    </row>
    <row r="54" spans="1:8" ht="15" customHeight="1" x14ac:dyDescent="0.25">
      <c r="A54" s="199"/>
      <c r="B54" s="84" t="s">
        <v>77</v>
      </c>
      <c r="C54" s="200"/>
      <c r="D54" s="182"/>
      <c r="E54" s="183"/>
      <c r="F54" s="201"/>
      <c r="G54" s="91" t="s">
        <v>313</v>
      </c>
      <c r="H54" s="91">
        <v>36</v>
      </c>
    </row>
    <row r="55" spans="1:8" ht="15" customHeight="1" x14ac:dyDescent="0.25">
      <c r="A55" s="199">
        <v>43444</v>
      </c>
      <c r="B55" s="84" t="s">
        <v>253</v>
      </c>
      <c r="C55" s="200" t="s">
        <v>254</v>
      </c>
      <c r="D55" s="182">
        <v>180017769</v>
      </c>
      <c r="E55" s="183" t="s">
        <v>6</v>
      </c>
      <c r="F55" s="201">
        <v>1829000</v>
      </c>
      <c r="G55" s="201" t="s">
        <v>290</v>
      </c>
      <c r="H55" s="201">
        <v>31</v>
      </c>
    </row>
    <row r="56" spans="1:8" ht="15" customHeight="1" x14ac:dyDescent="0.25">
      <c r="A56" s="199"/>
      <c r="B56" s="84" t="s">
        <v>33</v>
      </c>
      <c r="C56" s="200"/>
      <c r="D56" s="182"/>
      <c r="E56" s="183"/>
      <c r="F56" s="201"/>
      <c r="G56" s="201"/>
      <c r="H56" s="201"/>
    </row>
    <row r="57" spans="1:8" ht="15" customHeight="1" x14ac:dyDescent="0.25">
      <c r="A57" s="199">
        <v>43445</v>
      </c>
      <c r="B57" s="84" t="s">
        <v>255</v>
      </c>
      <c r="C57" s="200" t="s">
        <v>256</v>
      </c>
      <c r="D57" s="182">
        <v>180017774</v>
      </c>
      <c r="E57" s="183" t="s">
        <v>4</v>
      </c>
      <c r="F57" s="201">
        <v>5709600</v>
      </c>
      <c r="G57" s="91" t="s">
        <v>314</v>
      </c>
      <c r="H57" s="91">
        <v>36</v>
      </c>
    </row>
    <row r="58" spans="1:8" ht="15" customHeight="1" x14ac:dyDescent="0.25">
      <c r="A58" s="199"/>
      <c r="B58" s="84" t="s">
        <v>56</v>
      </c>
      <c r="C58" s="200"/>
      <c r="D58" s="182"/>
      <c r="E58" s="183"/>
      <c r="F58" s="201"/>
      <c r="G58" s="91" t="s">
        <v>315</v>
      </c>
      <c r="H58" s="91">
        <v>36</v>
      </c>
    </row>
    <row r="59" spans="1:8" ht="15" customHeight="1" x14ac:dyDescent="0.25">
      <c r="A59" s="199">
        <v>43446</v>
      </c>
      <c r="B59" s="84" t="s">
        <v>130</v>
      </c>
      <c r="C59" s="200" t="s">
        <v>257</v>
      </c>
      <c r="D59" s="182">
        <v>180017775</v>
      </c>
      <c r="E59" s="183" t="s">
        <v>132</v>
      </c>
      <c r="F59" s="201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199"/>
      <c r="B60" s="183" t="s">
        <v>131</v>
      </c>
      <c r="C60" s="200"/>
      <c r="D60" s="182"/>
      <c r="E60" s="183"/>
      <c r="F60" s="201"/>
      <c r="G60" s="91" t="s">
        <v>317</v>
      </c>
      <c r="H60" s="91">
        <f>18+18</f>
        <v>36</v>
      </c>
    </row>
    <row r="61" spans="1:8" ht="15" customHeight="1" x14ac:dyDescent="0.25">
      <c r="A61" s="199"/>
      <c r="B61" s="183"/>
      <c r="C61" s="200"/>
      <c r="D61" s="182"/>
      <c r="E61" s="183"/>
      <c r="F61" s="201"/>
      <c r="G61" s="91" t="s">
        <v>318</v>
      </c>
      <c r="H61" s="91">
        <f>12+12+12</f>
        <v>36</v>
      </c>
    </row>
    <row r="62" spans="1:8" ht="15" customHeight="1" x14ac:dyDescent="0.25">
      <c r="A62" s="199">
        <v>43446</v>
      </c>
      <c r="B62" s="84" t="s">
        <v>139</v>
      </c>
      <c r="C62" s="200" t="s">
        <v>258</v>
      </c>
      <c r="D62" s="182">
        <v>180017776</v>
      </c>
      <c r="E62" s="183" t="s">
        <v>4</v>
      </c>
      <c r="F62" s="201">
        <v>2506000</v>
      </c>
      <c r="G62" s="201" t="s">
        <v>319</v>
      </c>
      <c r="H62" s="201">
        <v>35</v>
      </c>
    </row>
    <row r="63" spans="1:8" ht="15" customHeight="1" x14ac:dyDescent="0.25">
      <c r="A63" s="199"/>
      <c r="B63" s="84" t="s">
        <v>56</v>
      </c>
      <c r="C63" s="200"/>
      <c r="D63" s="182"/>
      <c r="E63" s="183"/>
      <c r="F63" s="201"/>
      <c r="G63" s="201"/>
      <c r="H63" s="201"/>
    </row>
    <row r="64" spans="1:8" ht="15" customHeight="1" x14ac:dyDescent="0.25">
      <c r="A64" s="199">
        <v>43446</v>
      </c>
      <c r="B64" s="84" t="s">
        <v>259</v>
      </c>
      <c r="C64" s="200" t="s">
        <v>261</v>
      </c>
      <c r="D64" s="182">
        <v>180017777</v>
      </c>
      <c r="E64" s="183" t="s">
        <v>320</v>
      </c>
      <c r="F64" s="201">
        <v>1770450</v>
      </c>
      <c r="G64" s="201" t="s">
        <v>321</v>
      </c>
      <c r="H64" s="201">
        <v>29</v>
      </c>
    </row>
    <row r="65" spans="1:8" ht="15" customHeight="1" x14ac:dyDescent="0.25">
      <c r="A65" s="199"/>
      <c r="B65" s="84" t="s">
        <v>260</v>
      </c>
      <c r="C65" s="200"/>
      <c r="D65" s="182"/>
      <c r="E65" s="183"/>
      <c r="F65" s="201"/>
      <c r="G65" s="201"/>
      <c r="H65" s="201"/>
    </row>
    <row r="66" spans="1:8" ht="15" customHeight="1" x14ac:dyDescent="0.25">
      <c r="A66" s="199">
        <v>43446</v>
      </c>
      <c r="B66" s="84" t="s">
        <v>129</v>
      </c>
      <c r="C66" s="200" t="s">
        <v>262</v>
      </c>
      <c r="D66" s="182">
        <v>180017783</v>
      </c>
      <c r="E66" s="183" t="s">
        <v>121</v>
      </c>
      <c r="F66" s="201">
        <v>1836000</v>
      </c>
      <c r="G66" s="201" t="s">
        <v>322</v>
      </c>
      <c r="H66" s="201">
        <v>36</v>
      </c>
    </row>
    <row r="67" spans="1:8" ht="15" customHeight="1" x14ac:dyDescent="0.25">
      <c r="A67" s="199"/>
      <c r="B67" s="84" t="s">
        <v>75</v>
      </c>
      <c r="C67" s="200"/>
      <c r="D67" s="182"/>
      <c r="E67" s="183"/>
      <c r="F67" s="201"/>
      <c r="G67" s="201"/>
      <c r="H67" s="201"/>
    </row>
    <row r="68" spans="1:8" ht="15" customHeight="1" x14ac:dyDescent="0.25">
      <c r="A68" s="199">
        <v>43447</v>
      </c>
      <c r="B68" s="84" t="s">
        <v>183</v>
      </c>
      <c r="C68" s="200" t="s">
        <v>263</v>
      </c>
      <c r="D68" s="182" t="s">
        <v>324</v>
      </c>
      <c r="E68" s="183" t="s">
        <v>187</v>
      </c>
      <c r="F68" s="201">
        <v>2700000</v>
      </c>
      <c r="G68" s="201" t="s">
        <v>325</v>
      </c>
      <c r="H68" s="201">
        <v>6000</v>
      </c>
    </row>
    <row r="69" spans="1:8" ht="15" customHeight="1" x14ac:dyDescent="0.25">
      <c r="A69" s="199"/>
      <c r="B69" s="84" t="s">
        <v>155</v>
      </c>
      <c r="C69" s="200"/>
      <c r="D69" s="182"/>
      <c r="E69" s="183"/>
      <c r="F69" s="201"/>
      <c r="G69" s="201"/>
      <c r="H69" s="201"/>
    </row>
    <row r="70" spans="1:8" ht="15" customHeight="1" x14ac:dyDescent="0.25">
      <c r="A70" s="199">
        <v>43447</v>
      </c>
      <c r="B70" s="84" t="s">
        <v>148</v>
      </c>
      <c r="C70" s="200" t="s">
        <v>264</v>
      </c>
      <c r="D70" s="182">
        <v>180017796</v>
      </c>
      <c r="E70" s="183" t="s">
        <v>15</v>
      </c>
      <c r="F70" s="201">
        <v>1558900</v>
      </c>
      <c r="G70" s="201" t="s">
        <v>331</v>
      </c>
      <c r="H70" s="201">
        <v>34</v>
      </c>
    </row>
    <row r="71" spans="1:8" ht="15" customHeight="1" x14ac:dyDescent="0.25">
      <c r="A71" s="199"/>
      <c r="B71" s="84" t="s">
        <v>91</v>
      </c>
      <c r="C71" s="200"/>
      <c r="D71" s="182"/>
      <c r="E71" s="183"/>
      <c r="F71" s="201"/>
      <c r="G71" s="201"/>
      <c r="H71" s="201"/>
    </row>
    <row r="72" spans="1:8" ht="15" customHeight="1" x14ac:dyDescent="0.25">
      <c r="A72" s="199">
        <v>43447</v>
      </c>
      <c r="B72" s="84" t="s">
        <v>139</v>
      </c>
      <c r="C72" s="200" t="s">
        <v>265</v>
      </c>
      <c r="D72" s="182">
        <v>180017803</v>
      </c>
      <c r="E72" s="183" t="s">
        <v>4</v>
      </c>
      <c r="F72" s="201">
        <v>156400</v>
      </c>
      <c r="G72" s="201" t="s">
        <v>247</v>
      </c>
      <c r="H72" s="201">
        <v>2</v>
      </c>
    </row>
    <row r="73" spans="1:8" ht="15" customHeight="1" x14ac:dyDescent="0.25">
      <c r="A73" s="199"/>
      <c r="B73" s="84" t="s">
        <v>56</v>
      </c>
      <c r="C73" s="200"/>
      <c r="D73" s="182"/>
      <c r="E73" s="183"/>
      <c r="F73" s="201"/>
      <c r="G73" s="201"/>
      <c r="H73" s="201"/>
    </row>
    <row r="74" spans="1:8" ht="15" customHeight="1" x14ac:dyDescent="0.25">
      <c r="A74" s="199">
        <v>43449</v>
      </c>
      <c r="B74" s="84" t="s">
        <v>162</v>
      </c>
      <c r="C74" s="200" t="s">
        <v>267</v>
      </c>
      <c r="D74" s="182">
        <v>180017822</v>
      </c>
      <c r="E74" s="183" t="s">
        <v>5</v>
      </c>
      <c r="F74" s="201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199"/>
      <c r="B75" s="84" t="s">
        <v>113</v>
      </c>
      <c r="C75" s="200"/>
      <c r="D75" s="182"/>
      <c r="E75" s="183"/>
      <c r="F75" s="201"/>
      <c r="G75" s="91" t="s">
        <v>334</v>
      </c>
      <c r="H75" s="91">
        <f>6+6+6+6+6</f>
        <v>30</v>
      </c>
    </row>
    <row r="76" spans="1:8" ht="15" customHeight="1" x14ac:dyDescent="0.25">
      <c r="A76" s="199">
        <v>43449</v>
      </c>
      <c r="B76" s="84" t="s">
        <v>148</v>
      </c>
      <c r="C76" s="200" t="s">
        <v>268</v>
      </c>
      <c r="D76" s="182">
        <v>180017824</v>
      </c>
      <c r="E76" s="183" t="s">
        <v>15</v>
      </c>
      <c r="F76" s="201">
        <v>1650600</v>
      </c>
      <c r="G76" s="201" t="s">
        <v>332</v>
      </c>
      <c r="H76" s="201">
        <v>36</v>
      </c>
    </row>
    <row r="77" spans="1:8" ht="15" customHeight="1" x14ac:dyDescent="0.25">
      <c r="A77" s="199"/>
      <c r="B77" s="84" t="s">
        <v>91</v>
      </c>
      <c r="C77" s="200"/>
      <c r="D77" s="182"/>
      <c r="E77" s="183"/>
      <c r="F77" s="201"/>
      <c r="G77" s="201"/>
      <c r="H77" s="201"/>
    </row>
    <row r="78" spans="1:8" ht="15" customHeight="1" x14ac:dyDescent="0.25">
      <c r="A78" s="199">
        <v>43449</v>
      </c>
      <c r="B78" s="84" t="s">
        <v>139</v>
      </c>
      <c r="C78" s="200" t="s">
        <v>269</v>
      </c>
      <c r="D78" s="182">
        <v>180017835</v>
      </c>
      <c r="E78" s="183" t="s">
        <v>4</v>
      </c>
      <c r="F78" s="201">
        <v>71600</v>
      </c>
      <c r="G78" s="201" t="s">
        <v>319</v>
      </c>
      <c r="H78" s="201">
        <v>1</v>
      </c>
    </row>
    <row r="79" spans="1:8" ht="15" customHeight="1" x14ac:dyDescent="0.25">
      <c r="A79" s="199"/>
      <c r="B79" s="84" t="s">
        <v>56</v>
      </c>
      <c r="C79" s="200"/>
      <c r="D79" s="182"/>
      <c r="E79" s="183"/>
      <c r="F79" s="201"/>
      <c r="G79" s="201"/>
      <c r="H79" s="201"/>
    </row>
    <row r="80" spans="1:8" ht="15" customHeight="1" x14ac:dyDescent="0.25">
      <c r="A80" s="199">
        <v>43449</v>
      </c>
      <c r="B80" s="84" t="s">
        <v>266</v>
      </c>
      <c r="C80" s="200" t="s">
        <v>270</v>
      </c>
      <c r="D80" s="182">
        <v>180017827</v>
      </c>
      <c r="E80" s="183" t="s">
        <v>21</v>
      </c>
      <c r="F80" s="201">
        <v>5472000</v>
      </c>
      <c r="G80" s="91" t="s">
        <v>335</v>
      </c>
      <c r="H80" s="91">
        <v>36</v>
      </c>
    </row>
    <row r="81" spans="1:8" ht="15" customHeight="1" x14ac:dyDescent="0.25">
      <c r="A81" s="199"/>
      <c r="B81" s="84" t="s">
        <v>64</v>
      </c>
      <c r="C81" s="200"/>
      <c r="D81" s="182"/>
      <c r="E81" s="183"/>
      <c r="F81" s="201"/>
      <c r="G81" s="91" t="s">
        <v>336</v>
      </c>
      <c r="H81" s="91">
        <v>36</v>
      </c>
    </row>
    <row r="82" spans="1:8" ht="15" customHeight="1" x14ac:dyDescent="0.25">
      <c r="A82" s="199">
        <v>43449</v>
      </c>
      <c r="B82" s="84" t="s">
        <v>204</v>
      </c>
      <c r="C82" s="200" t="s">
        <v>271</v>
      </c>
      <c r="D82" s="182">
        <v>180017829</v>
      </c>
      <c r="E82" s="183" t="s">
        <v>12</v>
      </c>
      <c r="F82" s="201">
        <v>3378600</v>
      </c>
      <c r="G82" s="91" t="s">
        <v>208</v>
      </c>
      <c r="H82" s="91">
        <f>1+3</f>
        <v>4</v>
      </c>
    </row>
    <row r="83" spans="1:8" ht="15" customHeight="1" x14ac:dyDescent="0.25">
      <c r="A83" s="199"/>
      <c r="B83" s="84" t="s">
        <v>60</v>
      </c>
      <c r="C83" s="200"/>
      <c r="D83" s="182"/>
      <c r="E83" s="183"/>
      <c r="F83" s="201"/>
      <c r="G83" s="91" t="s">
        <v>337</v>
      </c>
      <c r="H83" s="91">
        <f>12+12+12</f>
        <v>36</v>
      </c>
    </row>
    <row r="84" spans="1:8" ht="15" customHeight="1" x14ac:dyDescent="0.25">
      <c r="A84" s="199">
        <v>43451</v>
      </c>
      <c r="B84" s="84" t="s">
        <v>164</v>
      </c>
      <c r="C84" s="200" t="s">
        <v>80</v>
      </c>
      <c r="D84" s="182" t="s">
        <v>326</v>
      </c>
      <c r="E84" s="183" t="s">
        <v>41</v>
      </c>
      <c r="F84" s="201">
        <v>1800000</v>
      </c>
      <c r="G84" s="201" t="s">
        <v>327</v>
      </c>
      <c r="H84" s="201">
        <v>4000</v>
      </c>
    </row>
    <row r="85" spans="1:8" ht="15" customHeight="1" x14ac:dyDescent="0.25">
      <c r="A85" s="199"/>
      <c r="B85" s="84" t="s">
        <v>83</v>
      </c>
      <c r="C85" s="200"/>
      <c r="D85" s="182"/>
      <c r="E85" s="183"/>
      <c r="F85" s="201"/>
      <c r="G85" s="201"/>
      <c r="H85" s="201"/>
    </row>
    <row r="86" spans="1:8" ht="15" customHeight="1" x14ac:dyDescent="0.25">
      <c r="A86" s="199">
        <v>43451</v>
      </c>
      <c r="B86" s="84" t="s">
        <v>272</v>
      </c>
      <c r="C86" s="200" t="s">
        <v>273</v>
      </c>
      <c r="D86" s="182">
        <v>180017851</v>
      </c>
      <c r="E86" s="183" t="s">
        <v>338</v>
      </c>
      <c r="F86" s="201">
        <v>3339000</v>
      </c>
      <c r="G86" s="201" t="s">
        <v>339</v>
      </c>
      <c r="H86" s="201">
        <v>36</v>
      </c>
    </row>
    <row r="87" spans="1:8" ht="15" customHeight="1" x14ac:dyDescent="0.25">
      <c r="A87" s="199"/>
      <c r="B87" s="84" t="s">
        <v>60</v>
      </c>
      <c r="C87" s="200"/>
      <c r="D87" s="182"/>
      <c r="E87" s="183"/>
      <c r="F87" s="201"/>
      <c r="G87" s="201"/>
      <c r="H87" s="201"/>
    </row>
    <row r="88" spans="1:8" ht="15" customHeight="1" x14ac:dyDescent="0.25">
      <c r="A88" s="199">
        <v>43451</v>
      </c>
      <c r="B88" s="84" t="s">
        <v>149</v>
      </c>
      <c r="C88" s="200" t="s">
        <v>274</v>
      </c>
      <c r="D88" s="182">
        <v>180017850</v>
      </c>
      <c r="E88" s="183" t="s">
        <v>20</v>
      </c>
      <c r="F88" s="201">
        <v>1261800</v>
      </c>
      <c r="G88" s="201" t="s">
        <v>340</v>
      </c>
      <c r="H88" s="201">
        <v>36</v>
      </c>
    </row>
    <row r="89" spans="1:8" ht="15" customHeight="1" x14ac:dyDescent="0.25">
      <c r="A89" s="199"/>
      <c r="B89" s="84" t="s">
        <v>77</v>
      </c>
      <c r="C89" s="200"/>
      <c r="D89" s="182"/>
      <c r="E89" s="183"/>
      <c r="F89" s="201"/>
      <c r="G89" s="201"/>
      <c r="H89" s="201"/>
    </row>
    <row r="90" spans="1:8" ht="15" customHeight="1" x14ac:dyDescent="0.25">
      <c r="A90" s="199">
        <v>43451</v>
      </c>
      <c r="B90" s="84" t="s">
        <v>133</v>
      </c>
      <c r="C90" s="200" t="s">
        <v>275</v>
      </c>
      <c r="D90" s="182">
        <v>180017844</v>
      </c>
      <c r="E90" s="183" t="s">
        <v>7</v>
      </c>
      <c r="F90" s="201">
        <v>2511000</v>
      </c>
      <c r="G90" s="201" t="s">
        <v>341</v>
      </c>
      <c r="H90" s="201">
        <v>36</v>
      </c>
    </row>
    <row r="91" spans="1:8" ht="15" customHeight="1" x14ac:dyDescent="0.25">
      <c r="A91" s="199"/>
      <c r="B91" s="84" t="s">
        <v>89</v>
      </c>
      <c r="C91" s="200"/>
      <c r="D91" s="182"/>
      <c r="E91" s="183"/>
      <c r="F91" s="201"/>
      <c r="G91" s="201"/>
      <c r="H91" s="201"/>
    </row>
    <row r="92" spans="1:8" ht="15" customHeight="1" x14ac:dyDescent="0.25">
      <c r="A92" s="199">
        <v>43451</v>
      </c>
      <c r="B92" s="183" t="s">
        <v>143</v>
      </c>
      <c r="C92" s="200" t="s">
        <v>276</v>
      </c>
      <c r="D92" s="182">
        <v>180017847</v>
      </c>
      <c r="E92" s="183" t="s">
        <v>49</v>
      </c>
      <c r="F92" s="201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199"/>
      <c r="B93" s="183"/>
      <c r="C93" s="200"/>
      <c r="D93" s="182"/>
      <c r="E93" s="183"/>
      <c r="F93" s="201"/>
      <c r="G93" s="91" t="s">
        <v>343</v>
      </c>
      <c r="H93" s="91">
        <f>5+12+11+6</f>
        <v>34</v>
      </c>
    </row>
    <row r="94" spans="1:8" ht="15" customHeight="1" x14ac:dyDescent="0.25">
      <c r="A94" s="199"/>
      <c r="B94" s="183" t="s">
        <v>48</v>
      </c>
      <c r="C94" s="200"/>
      <c r="D94" s="182"/>
      <c r="E94" s="183"/>
      <c r="F94" s="201"/>
      <c r="G94" s="91" t="s">
        <v>344</v>
      </c>
      <c r="H94" s="91">
        <f>6+12+12+6</f>
        <v>36</v>
      </c>
    </row>
    <row r="95" spans="1:8" ht="15" customHeight="1" x14ac:dyDescent="0.25">
      <c r="A95" s="199"/>
      <c r="B95" s="183"/>
      <c r="C95" s="200"/>
      <c r="D95" s="182"/>
      <c r="E95" s="183"/>
      <c r="F95" s="201"/>
      <c r="G95" s="91" t="s">
        <v>345</v>
      </c>
      <c r="H95" s="91">
        <f>6+12+12+6</f>
        <v>36</v>
      </c>
    </row>
    <row r="96" spans="1:8" ht="15" customHeight="1" x14ac:dyDescent="0.25">
      <c r="A96" s="199">
        <v>43452</v>
      </c>
      <c r="B96" s="84" t="s">
        <v>129</v>
      </c>
      <c r="C96" s="200" t="s">
        <v>277</v>
      </c>
      <c r="D96" s="182">
        <v>180017856</v>
      </c>
      <c r="E96" s="183" t="s">
        <v>121</v>
      </c>
      <c r="F96" s="201">
        <v>1908000</v>
      </c>
      <c r="G96" s="201" t="s">
        <v>323</v>
      </c>
      <c r="H96" s="201">
        <v>36</v>
      </c>
    </row>
    <row r="97" spans="1:8" ht="15" customHeight="1" x14ac:dyDescent="0.25">
      <c r="A97" s="199"/>
      <c r="B97" s="84" t="s">
        <v>75</v>
      </c>
      <c r="C97" s="200"/>
      <c r="D97" s="182"/>
      <c r="E97" s="183"/>
      <c r="F97" s="201"/>
      <c r="G97" s="201"/>
      <c r="H97" s="201"/>
    </row>
    <row r="98" spans="1:8" ht="15" customHeight="1" x14ac:dyDescent="0.25">
      <c r="A98" s="199">
        <v>43452</v>
      </c>
      <c r="B98" s="84" t="s">
        <v>154</v>
      </c>
      <c r="C98" s="200" t="s">
        <v>278</v>
      </c>
      <c r="D98" s="182" t="s">
        <v>328</v>
      </c>
      <c r="E98" s="183" t="s">
        <v>47</v>
      </c>
      <c r="F98" s="201">
        <v>5200000</v>
      </c>
      <c r="G98" s="201" t="s">
        <v>14</v>
      </c>
      <c r="H98" s="201">
        <v>1000</v>
      </c>
    </row>
    <row r="99" spans="1:8" ht="15" customHeight="1" x14ac:dyDescent="0.25">
      <c r="A99" s="199"/>
      <c r="B99" s="84" t="s">
        <v>67</v>
      </c>
      <c r="C99" s="200"/>
      <c r="D99" s="182"/>
      <c r="E99" s="183"/>
      <c r="F99" s="201"/>
      <c r="G99" s="201"/>
      <c r="H99" s="201"/>
    </row>
    <row r="100" spans="1:8" ht="15" customHeight="1" x14ac:dyDescent="0.25">
      <c r="A100" s="199">
        <v>43452</v>
      </c>
      <c r="B100" s="84" t="s">
        <v>142</v>
      </c>
      <c r="C100" s="200" t="s">
        <v>279</v>
      </c>
      <c r="D100" s="182">
        <v>180017861</v>
      </c>
      <c r="E100" s="183" t="s">
        <v>6</v>
      </c>
      <c r="F100" s="201">
        <v>1749200</v>
      </c>
      <c r="G100" s="91" t="s">
        <v>290</v>
      </c>
      <c r="H100" s="91">
        <v>3</v>
      </c>
    </row>
    <row r="101" spans="1:8" ht="15" customHeight="1" x14ac:dyDescent="0.25">
      <c r="A101" s="199"/>
      <c r="B101" s="84" t="s">
        <v>33</v>
      </c>
      <c r="C101" s="200"/>
      <c r="D101" s="182"/>
      <c r="E101" s="183"/>
      <c r="F101" s="201"/>
      <c r="G101" s="91" t="s">
        <v>291</v>
      </c>
      <c r="H101" s="91">
        <f>13+14</f>
        <v>27</v>
      </c>
    </row>
    <row r="102" spans="1:8" ht="15" customHeight="1" x14ac:dyDescent="0.25">
      <c r="A102" s="199">
        <v>43453</v>
      </c>
      <c r="B102" s="84" t="s">
        <v>209</v>
      </c>
      <c r="C102" s="200" t="s">
        <v>80</v>
      </c>
      <c r="D102" s="182" t="s">
        <v>329</v>
      </c>
      <c r="E102" s="183" t="s">
        <v>47</v>
      </c>
      <c r="F102" s="201">
        <v>1800000</v>
      </c>
      <c r="G102" s="201" t="s">
        <v>330</v>
      </c>
      <c r="H102" s="201">
        <v>12000</v>
      </c>
    </row>
    <row r="103" spans="1:8" ht="15" customHeight="1" x14ac:dyDescent="0.25">
      <c r="A103" s="199"/>
      <c r="B103" s="84" t="s">
        <v>67</v>
      </c>
      <c r="C103" s="200"/>
      <c r="D103" s="182"/>
      <c r="E103" s="183"/>
      <c r="F103" s="201"/>
      <c r="G103" s="201"/>
      <c r="H103" s="201"/>
    </row>
    <row r="104" spans="1:8" ht="15" customHeight="1" x14ac:dyDescent="0.25">
      <c r="A104" s="199">
        <v>43454</v>
      </c>
      <c r="B104" s="84" t="s">
        <v>280</v>
      </c>
      <c r="C104" s="200" t="s">
        <v>281</v>
      </c>
      <c r="D104" s="182">
        <v>180017876</v>
      </c>
      <c r="E104" s="183" t="s">
        <v>43</v>
      </c>
      <c r="F104" s="201">
        <v>1509000</v>
      </c>
      <c r="G104" s="201" t="s">
        <v>346</v>
      </c>
      <c r="H104" s="201">
        <v>20</v>
      </c>
    </row>
    <row r="105" spans="1:8" ht="15" customHeight="1" x14ac:dyDescent="0.25">
      <c r="A105" s="199"/>
      <c r="B105" s="84" t="s">
        <v>42</v>
      </c>
      <c r="C105" s="200"/>
      <c r="D105" s="182"/>
      <c r="E105" s="183"/>
      <c r="F105" s="201"/>
      <c r="G105" s="201"/>
      <c r="H105" s="201"/>
    </row>
    <row r="106" spans="1:8" ht="15" customHeight="1" x14ac:dyDescent="0.25">
      <c r="A106" s="199">
        <v>43454</v>
      </c>
      <c r="B106" s="84" t="s">
        <v>142</v>
      </c>
      <c r="C106" s="200" t="s">
        <v>25</v>
      </c>
      <c r="D106" s="182">
        <v>180017874</v>
      </c>
      <c r="E106" s="183" t="s">
        <v>6</v>
      </c>
      <c r="F106" s="201">
        <v>1176000</v>
      </c>
      <c r="G106" s="201" t="s">
        <v>347</v>
      </c>
      <c r="H106" s="201">
        <v>14</v>
      </c>
    </row>
    <row r="107" spans="1:8" ht="15" customHeight="1" x14ac:dyDescent="0.25">
      <c r="A107" s="199"/>
      <c r="B107" s="84" t="s">
        <v>33</v>
      </c>
      <c r="C107" s="200"/>
      <c r="D107" s="182"/>
      <c r="E107" s="183"/>
      <c r="F107" s="201"/>
      <c r="G107" s="201"/>
      <c r="H107" s="201"/>
    </row>
    <row r="108" spans="1:8" ht="15" customHeight="1" x14ac:dyDescent="0.25">
      <c r="A108" s="199">
        <v>43454</v>
      </c>
      <c r="B108" s="84" t="s">
        <v>282</v>
      </c>
      <c r="C108" s="200" t="s">
        <v>284</v>
      </c>
      <c r="D108" s="182">
        <v>180017875</v>
      </c>
      <c r="E108" s="183" t="s">
        <v>348</v>
      </c>
      <c r="F108" s="201">
        <v>2035500</v>
      </c>
      <c r="G108" s="201" t="s">
        <v>349</v>
      </c>
      <c r="H108" s="201">
        <v>30</v>
      </c>
    </row>
    <row r="109" spans="1:8" ht="15" customHeight="1" x14ac:dyDescent="0.25">
      <c r="A109" s="199"/>
      <c r="B109" s="84" t="s">
        <v>283</v>
      </c>
      <c r="C109" s="200"/>
      <c r="D109" s="182"/>
      <c r="E109" s="183"/>
      <c r="F109" s="201"/>
      <c r="G109" s="201"/>
      <c r="H109" s="201"/>
    </row>
    <row r="110" spans="1:8" ht="15" customHeight="1" x14ac:dyDescent="0.25">
      <c r="A110" s="199">
        <v>43455</v>
      </c>
      <c r="B110" s="84" t="s">
        <v>136</v>
      </c>
      <c r="C110" s="200" t="s">
        <v>285</v>
      </c>
      <c r="D110" s="182">
        <v>180017887</v>
      </c>
      <c r="E110" s="183" t="s">
        <v>3</v>
      </c>
      <c r="F110" s="201">
        <v>1897500</v>
      </c>
      <c r="G110" s="201" t="s">
        <v>294</v>
      </c>
      <c r="H110" s="201">
        <v>30</v>
      </c>
    </row>
    <row r="111" spans="1:8" ht="15" customHeight="1" x14ac:dyDescent="0.25">
      <c r="A111" s="199"/>
      <c r="B111" s="84" t="s">
        <v>69</v>
      </c>
      <c r="C111" s="200"/>
      <c r="D111" s="182"/>
      <c r="E111" s="183"/>
      <c r="F111" s="201"/>
      <c r="G111" s="201"/>
      <c r="H111" s="201"/>
    </row>
    <row r="112" spans="1:8" ht="15" customHeight="1" x14ac:dyDescent="0.25">
      <c r="A112" s="199">
        <v>43455</v>
      </c>
      <c r="B112" s="84" t="s">
        <v>126</v>
      </c>
      <c r="C112" s="200" t="s">
        <v>286</v>
      </c>
      <c r="D112" s="182">
        <v>180017890</v>
      </c>
      <c r="E112" s="183" t="s">
        <v>24</v>
      </c>
      <c r="F112" s="201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199"/>
      <c r="B113" s="84" t="s">
        <v>119</v>
      </c>
      <c r="C113" s="200"/>
      <c r="D113" s="182"/>
      <c r="E113" s="183"/>
      <c r="F113" s="201"/>
      <c r="G113" s="91" t="s">
        <v>293</v>
      </c>
      <c r="H113" s="91">
        <f>12+2+12</f>
        <v>26</v>
      </c>
    </row>
    <row r="114" spans="1:8" ht="15" customHeight="1" x14ac:dyDescent="0.25">
      <c r="A114" s="199">
        <v>43456</v>
      </c>
      <c r="B114" s="84" t="s">
        <v>295</v>
      </c>
      <c r="C114" s="200" t="s">
        <v>296</v>
      </c>
      <c r="D114" s="182">
        <v>180017898</v>
      </c>
      <c r="E114" s="183" t="s">
        <v>245</v>
      </c>
      <c r="F114" s="201">
        <v>2719800</v>
      </c>
      <c r="G114" s="201" t="s">
        <v>303</v>
      </c>
      <c r="H114" s="201">
        <v>36</v>
      </c>
    </row>
    <row r="115" spans="1:8" ht="15" customHeight="1" x14ac:dyDescent="0.25">
      <c r="A115" s="199"/>
      <c r="B115" s="84" t="s">
        <v>243</v>
      </c>
      <c r="C115" s="200"/>
      <c r="D115" s="182"/>
      <c r="E115" s="183"/>
      <c r="F115" s="201"/>
      <c r="G115" s="201"/>
      <c r="H115" s="201"/>
    </row>
    <row r="116" spans="1:8" ht="15" customHeight="1" x14ac:dyDescent="0.25">
      <c r="A116" s="199">
        <v>43456</v>
      </c>
      <c r="B116" s="84" t="s">
        <v>297</v>
      </c>
      <c r="C116" s="200" t="s">
        <v>299</v>
      </c>
      <c r="D116" s="182">
        <v>180017899</v>
      </c>
      <c r="E116" s="183" t="s">
        <v>304</v>
      </c>
      <c r="F116" s="201">
        <v>1780500</v>
      </c>
      <c r="G116" s="201" t="s">
        <v>305</v>
      </c>
      <c r="H116" s="201">
        <v>30</v>
      </c>
    </row>
    <row r="117" spans="1:8" ht="15" customHeight="1" x14ac:dyDescent="0.25">
      <c r="A117" s="199"/>
      <c r="B117" s="84" t="s">
        <v>298</v>
      </c>
      <c r="C117" s="200"/>
      <c r="D117" s="182"/>
      <c r="E117" s="183"/>
      <c r="F117" s="201"/>
      <c r="G117" s="201"/>
      <c r="H117" s="201"/>
    </row>
    <row r="118" spans="1:8" ht="15" customHeight="1" x14ac:dyDescent="0.25">
      <c r="A118" s="199">
        <v>43456</v>
      </c>
      <c r="B118" s="84" t="s">
        <v>147</v>
      </c>
      <c r="C118" s="200" t="s">
        <v>300</v>
      </c>
      <c r="D118" s="182">
        <v>180017902</v>
      </c>
      <c r="E118" s="183" t="s">
        <v>84</v>
      </c>
      <c r="F118" s="201">
        <v>2102100</v>
      </c>
      <c r="G118" s="201" t="s">
        <v>307</v>
      </c>
      <c r="H118" s="201">
        <v>33</v>
      </c>
    </row>
    <row r="119" spans="1:8" ht="15" customHeight="1" x14ac:dyDescent="0.25">
      <c r="A119" s="199"/>
      <c r="B119" s="84" t="s">
        <v>82</v>
      </c>
      <c r="C119" s="200"/>
      <c r="D119" s="182"/>
      <c r="E119" s="183"/>
      <c r="F119" s="201"/>
      <c r="G119" s="201"/>
      <c r="H119" s="201"/>
    </row>
    <row r="120" spans="1:8" ht="15" customHeight="1" x14ac:dyDescent="0.25">
      <c r="A120" s="199">
        <v>43458</v>
      </c>
      <c r="B120" s="84" t="s">
        <v>32</v>
      </c>
      <c r="C120" s="200" t="s">
        <v>352</v>
      </c>
      <c r="D120" s="182">
        <v>180017911</v>
      </c>
      <c r="E120" s="183" t="s">
        <v>6</v>
      </c>
      <c r="F120" s="201">
        <v>1848000</v>
      </c>
      <c r="G120" s="201" t="s">
        <v>347</v>
      </c>
      <c r="H120" s="201">
        <v>22</v>
      </c>
    </row>
    <row r="121" spans="1:8" ht="15" customHeight="1" x14ac:dyDescent="0.25">
      <c r="A121" s="199"/>
      <c r="B121" s="84" t="s">
        <v>33</v>
      </c>
      <c r="C121" s="200"/>
      <c r="D121" s="182"/>
      <c r="E121" s="183"/>
      <c r="F121" s="201"/>
      <c r="G121" s="201"/>
      <c r="H121" s="201"/>
    </row>
    <row r="122" spans="1:8" ht="15" customHeight="1" x14ac:dyDescent="0.25">
      <c r="A122" s="199">
        <v>43458</v>
      </c>
      <c r="B122" s="84" t="s">
        <v>45</v>
      </c>
      <c r="C122" s="200" t="s">
        <v>353</v>
      </c>
      <c r="D122" s="182">
        <v>180017918</v>
      </c>
      <c r="E122" s="183" t="s">
        <v>8</v>
      </c>
      <c r="F122" s="201">
        <v>3258000</v>
      </c>
      <c r="G122" s="201" t="s">
        <v>359</v>
      </c>
      <c r="H122" s="201">
        <v>36</v>
      </c>
    </row>
    <row r="123" spans="1:8" ht="15" customHeight="1" x14ac:dyDescent="0.25">
      <c r="A123" s="199"/>
      <c r="B123" s="84" t="s">
        <v>46</v>
      </c>
      <c r="C123" s="200"/>
      <c r="D123" s="182"/>
      <c r="E123" s="183"/>
      <c r="F123" s="201"/>
      <c r="G123" s="201"/>
      <c r="H123" s="201"/>
    </row>
    <row r="124" spans="1:8" ht="15" customHeight="1" x14ac:dyDescent="0.25">
      <c r="A124" s="199">
        <v>43458</v>
      </c>
      <c r="B124" s="84" t="s">
        <v>354</v>
      </c>
      <c r="C124" s="200" t="s">
        <v>355</v>
      </c>
      <c r="D124" s="182">
        <v>180017917</v>
      </c>
      <c r="E124" s="183" t="s">
        <v>360</v>
      </c>
      <c r="F124" s="201">
        <v>1386000</v>
      </c>
      <c r="G124" s="201" t="s">
        <v>361</v>
      </c>
      <c r="H124" s="201">
        <v>18</v>
      </c>
    </row>
    <row r="125" spans="1:8" ht="15" customHeight="1" x14ac:dyDescent="0.25">
      <c r="A125" s="199"/>
      <c r="B125" s="84" t="s">
        <v>356</v>
      </c>
      <c r="C125" s="200"/>
      <c r="D125" s="182"/>
      <c r="E125" s="183"/>
      <c r="F125" s="201"/>
      <c r="G125" s="201"/>
      <c r="H125" s="201"/>
    </row>
    <row r="126" spans="1:8" ht="15" customHeight="1" x14ac:dyDescent="0.25">
      <c r="A126" s="199">
        <v>43458</v>
      </c>
      <c r="B126" s="84" t="s">
        <v>350</v>
      </c>
      <c r="C126" s="200" t="s">
        <v>351</v>
      </c>
      <c r="D126" s="182">
        <v>180017916</v>
      </c>
      <c r="E126" s="183" t="s">
        <v>132</v>
      </c>
      <c r="F126" s="201">
        <v>2732400</v>
      </c>
      <c r="G126" s="201" t="s">
        <v>362</v>
      </c>
      <c r="H126" s="201">
        <v>36</v>
      </c>
    </row>
    <row r="127" spans="1:8" ht="15" customHeight="1" x14ac:dyDescent="0.25">
      <c r="A127" s="199"/>
      <c r="B127" s="84" t="s">
        <v>131</v>
      </c>
      <c r="C127" s="200"/>
      <c r="D127" s="182"/>
      <c r="E127" s="183"/>
      <c r="F127" s="201"/>
      <c r="G127" s="201"/>
      <c r="H127" s="201"/>
    </row>
    <row r="128" spans="1:8" ht="15" customHeight="1" x14ac:dyDescent="0.25">
      <c r="A128" s="199">
        <v>43460</v>
      </c>
      <c r="B128" s="84" t="s">
        <v>144</v>
      </c>
      <c r="C128" s="200" t="s">
        <v>365</v>
      </c>
      <c r="D128" s="182">
        <v>180017926</v>
      </c>
      <c r="E128" s="183" t="s">
        <v>244</v>
      </c>
      <c r="F128" s="201">
        <v>3478000</v>
      </c>
      <c r="G128" s="91" t="s">
        <v>367</v>
      </c>
      <c r="H128" s="91">
        <v>8</v>
      </c>
    </row>
    <row r="129" spans="1:8" ht="15" customHeight="1" x14ac:dyDescent="0.25">
      <c r="A129" s="199"/>
      <c r="B129" s="84" t="s">
        <v>58</v>
      </c>
      <c r="C129" s="200"/>
      <c r="D129" s="182"/>
      <c r="E129" s="183"/>
      <c r="F129" s="201"/>
      <c r="G129" s="91" t="s">
        <v>368</v>
      </c>
      <c r="H129" s="91">
        <v>36</v>
      </c>
    </row>
    <row r="130" spans="1:8" ht="15" customHeight="1" x14ac:dyDescent="0.25">
      <c r="A130" s="199">
        <v>43461</v>
      </c>
      <c r="B130" s="84" t="s">
        <v>370</v>
      </c>
      <c r="C130" s="200" t="s">
        <v>371</v>
      </c>
      <c r="D130" s="182">
        <v>180017951</v>
      </c>
      <c r="E130" s="183" t="s">
        <v>404</v>
      </c>
      <c r="F130" s="201">
        <v>1473000</v>
      </c>
      <c r="G130" s="201" t="s">
        <v>405</v>
      </c>
      <c r="H130" s="201">
        <v>30</v>
      </c>
    </row>
    <row r="131" spans="1:8" ht="15" customHeight="1" x14ac:dyDescent="0.25">
      <c r="A131" s="199"/>
      <c r="B131" s="84" t="s">
        <v>40</v>
      </c>
      <c r="C131" s="200"/>
      <c r="D131" s="182"/>
      <c r="E131" s="183"/>
      <c r="F131" s="201"/>
      <c r="G131" s="201"/>
      <c r="H131" s="201"/>
    </row>
    <row r="132" spans="1:8" ht="15" customHeight="1" x14ac:dyDescent="0.25">
      <c r="A132" s="199">
        <v>43461</v>
      </c>
      <c r="B132" s="84" t="s">
        <v>139</v>
      </c>
      <c r="C132" s="200" t="s">
        <v>372</v>
      </c>
      <c r="D132" s="182">
        <v>180017945</v>
      </c>
      <c r="E132" s="183" t="s">
        <v>4</v>
      </c>
      <c r="F132" s="201">
        <v>1260000</v>
      </c>
      <c r="G132" s="201" t="s">
        <v>406</v>
      </c>
      <c r="H132" s="201">
        <v>36</v>
      </c>
    </row>
    <row r="133" spans="1:8" ht="15" customHeight="1" x14ac:dyDescent="0.25">
      <c r="A133" s="199"/>
      <c r="B133" s="84" t="s">
        <v>56</v>
      </c>
      <c r="C133" s="200"/>
      <c r="D133" s="182"/>
      <c r="E133" s="183"/>
      <c r="F133" s="201"/>
      <c r="G133" s="201"/>
      <c r="H133" s="201"/>
    </row>
    <row r="134" spans="1:8" ht="15" customHeight="1" x14ac:dyDescent="0.25">
      <c r="A134" s="199">
        <v>43461</v>
      </c>
      <c r="B134" s="84" t="s">
        <v>266</v>
      </c>
      <c r="C134" s="200" t="s">
        <v>373</v>
      </c>
      <c r="D134" s="182">
        <v>180017944</v>
      </c>
      <c r="E134" s="183" t="s">
        <v>21</v>
      </c>
      <c r="F134" s="201">
        <v>2764800</v>
      </c>
      <c r="G134" s="201" t="s">
        <v>407</v>
      </c>
      <c r="H134" s="201">
        <v>36</v>
      </c>
    </row>
    <row r="135" spans="1:8" ht="15" customHeight="1" x14ac:dyDescent="0.25">
      <c r="A135" s="199"/>
      <c r="B135" s="84" t="s">
        <v>64</v>
      </c>
      <c r="C135" s="200"/>
      <c r="D135" s="182"/>
      <c r="E135" s="183"/>
      <c r="F135" s="201"/>
      <c r="G135" s="201"/>
      <c r="H135" s="201"/>
    </row>
    <row r="136" spans="1:8" ht="15" customHeight="1" x14ac:dyDescent="0.25">
      <c r="A136" s="199">
        <v>43461</v>
      </c>
      <c r="B136" s="84" t="s">
        <v>57</v>
      </c>
      <c r="C136" s="200" t="s">
        <v>374</v>
      </c>
      <c r="D136" s="182">
        <v>180017946</v>
      </c>
      <c r="E136" s="183" t="s">
        <v>244</v>
      </c>
      <c r="F136" s="201">
        <v>2439000</v>
      </c>
      <c r="G136" s="201" t="s">
        <v>408</v>
      </c>
      <c r="H136" s="201">
        <v>36</v>
      </c>
    </row>
    <row r="137" spans="1:8" ht="15" customHeight="1" x14ac:dyDescent="0.25">
      <c r="A137" s="199"/>
      <c r="B137" s="84" t="s">
        <v>58</v>
      </c>
      <c r="C137" s="200"/>
      <c r="D137" s="182"/>
      <c r="E137" s="183"/>
      <c r="F137" s="201"/>
      <c r="G137" s="201"/>
      <c r="H137" s="201"/>
    </row>
    <row r="138" spans="1:8" ht="15" customHeight="1" x14ac:dyDescent="0.25">
      <c r="A138" s="199">
        <v>43461</v>
      </c>
      <c r="B138" s="84" t="s">
        <v>375</v>
      </c>
      <c r="C138" s="200" t="s">
        <v>376</v>
      </c>
      <c r="D138" s="182">
        <v>180017953</v>
      </c>
      <c r="E138" s="183" t="s">
        <v>245</v>
      </c>
      <c r="F138" s="201">
        <v>5661100</v>
      </c>
      <c r="G138" s="91" t="s">
        <v>409</v>
      </c>
      <c r="H138" s="91">
        <v>33</v>
      </c>
    </row>
    <row r="139" spans="1:8" ht="15" customHeight="1" x14ac:dyDescent="0.25">
      <c r="A139" s="199"/>
      <c r="B139" s="84" t="s">
        <v>243</v>
      </c>
      <c r="C139" s="200"/>
      <c r="D139" s="182"/>
      <c r="E139" s="183"/>
      <c r="F139" s="201"/>
      <c r="G139" s="91" t="s">
        <v>410</v>
      </c>
      <c r="H139" s="91">
        <v>35</v>
      </c>
    </row>
    <row r="140" spans="1:8" ht="15" customHeight="1" x14ac:dyDescent="0.25">
      <c r="A140" s="199">
        <v>43461</v>
      </c>
      <c r="B140" s="84" t="s">
        <v>115</v>
      </c>
      <c r="C140" s="200" t="s">
        <v>72</v>
      </c>
      <c r="D140" s="182">
        <v>180017948</v>
      </c>
      <c r="E140" s="183" t="s">
        <v>23</v>
      </c>
      <c r="F140" s="201">
        <v>2625000</v>
      </c>
      <c r="G140" s="201" t="s">
        <v>411</v>
      </c>
      <c r="H140" s="201">
        <v>35</v>
      </c>
    </row>
    <row r="141" spans="1:8" ht="15" customHeight="1" x14ac:dyDescent="0.25">
      <c r="A141" s="199"/>
      <c r="B141" s="84" t="s">
        <v>116</v>
      </c>
      <c r="C141" s="200"/>
      <c r="D141" s="182"/>
      <c r="E141" s="183"/>
      <c r="F141" s="201"/>
      <c r="G141" s="201"/>
      <c r="H141" s="201"/>
    </row>
    <row r="142" spans="1:8" ht="15" customHeight="1" x14ac:dyDescent="0.25">
      <c r="A142" s="199">
        <v>43461</v>
      </c>
      <c r="B142" s="84" t="s">
        <v>129</v>
      </c>
      <c r="C142" s="200" t="s">
        <v>80</v>
      </c>
      <c r="D142" s="182">
        <v>180017967</v>
      </c>
      <c r="E142" s="183" t="s">
        <v>121</v>
      </c>
      <c r="F142" s="201">
        <v>1800000</v>
      </c>
      <c r="G142" s="201" t="s">
        <v>392</v>
      </c>
      <c r="H142" s="201">
        <v>36</v>
      </c>
    </row>
    <row r="143" spans="1:8" ht="15" customHeight="1" x14ac:dyDescent="0.25">
      <c r="A143" s="199"/>
      <c r="B143" s="84" t="s">
        <v>75</v>
      </c>
      <c r="C143" s="200"/>
      <c r="D143" s="182"/>
      <c r="E143" s="183"/>
      <c r="F143" s="201"/>
      <c r="G143" s="201"/>
      <c r="H143" s="201"/>
    </row>
    <row r="144" spans="1:8" ht="15" customHeight="1" x14ac:dyDescent="0.25">
      <c r="A144" s="199">
        <v>43462</v>
      </c>
      <c r="B144" s="84" t="s">
        <v>377</v>
      </c>
      <c r="C144" s="200" t="s">
        <v>378</v>
      </c>
      <c r="D144" s="182">
        <v>180017961</v>
      </c>
      <c r="E144" s="183" t="s">
        <v>43</v>
      </c>
      <c r="F144" s="201">
        <v>528150</v>
      </c>
      <c r="G144" s="201" t="s">
        <v>346</v>
      </c>
      <c r="H144" s="201">
        <v>7</v>
      </c>
    </row>
    <row r="145" spans="1:8" ht="15" customHeight="1" x14ac:dyDescent="0.25">
      <c r="A145" s="199"/>
      <c r="B145" s="84" t="s">
        <v>42</v>
      </c>
      <c r="C145" s="200"/>
      <c r="D145" s="182"/>
      <c r="E145" s="183"/>
      <c r="F145" s="201"/>
      <c r="G145" s="201"/>
      <c r="H145" s="201"/>
    </row>
    <row r="146" spans="1:8" ht="15" customHeight="1" x14ac:dyDescent="0.25">
      <c r="A146" s="199">
        <v>43462</v>
      </c>
      <c r="B146" s="84" t="s">
        <v>379</v>
      </c>
      <c r="C146" s="200" t="s">
        <v>277</v>
      </c>
      <c r="D146" s="182">
        <v>180017965</v>
      </c>
      <c r="E146" s="183" t="s">
        <v>393</v>
      </c>
      <c r="F146" s="201">
        <v>1908000</v>
      </c>
      <c r="G146" s="201" t="s">
        <v>394</v>
      </c>
      <c r="H146" s="201">
        <v>30</v>
      </c>
    </row>
    <row r="147" spans="1:8" ht="15" customHeight="1" x14ac:dyDescent="0.25">
      <c r="A147" s="199"/>
      <c r="B147" s="84" t="s">
        <v>298</v>
      </c>
      <c r="C147" s="200"/>
      <c r="D147" s="182"/>
      <c r="E147" s="183"/>
      <c r="F147" s="201"/>
      <c r="G147" s="201"/>
      <c r="H147" s="201"/>
    </row>
    <row r="148" spans="1:8" ht="15" customHeight="1" x14ac:dyDescent="0.25">
      <c r="A148" s="199">
        <v>43462</v>
      </c>
      <c r="B148" s="84" t="s">
        <v>380</v>
      </c>
      <c r="C148" s="200" t="s">
        <v>381</v>
      </c>
      <c r="D148" s="182">
        <v>180017966</v>
      </c>
      <c r="E148" s="183" t="s">
        <v>9</v>
      </c>
      <c r="F148" s="201">
        <v>2485500</v>
      </c>
      <c r="G148" s="201" t="s">
        <v>395</v>
      </c>
      <c r="H148" s="201">
        <v>30</v>
      </c>
    </row>
    <row r="149" spans="1:8" ht="15" customHeight="1" x14ac:dyDescent="0.25">
      <c r="A149" s="199"/>
      <c r="B149" s="84" t="s">
        <v>78</v>
      </c>
      <c r="C149" s="200"/>
      <c r="D149" s="182"/>
      <c r="E149" s="183"/>
      <c r="F149" s="201"/>
      <c r="G149" s="201"/>
      <c r="H149" s="201"/>
    </row>
    <row r="150" spans="1:8" ht="15" customHeight="1" x14ac:dyDescent="0.25">
      <c r="A150" s="199">
        <v>43462</v>
      </c>
      <c r="B150" s="84" t="s">
        <v>382</v>
      </c>
      <c r="C150" s="200" t="s">
        <v>384</v>
      </c>
      <c r="D150" s="182">
        <v>180017976</v>
      </c>
      <c r="E150" s="183" t="s">
        <v>396</v>
      </c>
      <c r="F150" s="201">
        <v>1648500</v>
      </c>
      <c r="G150" s="201" t="s">
        <v>397</v>
      </c>
      <c r="H150" s="201">
        <v>30</v>
      </c>
    </row>
    <row r="151" spans="1:8" ht="15" customHeight="1" x14ac:dyDescent="0.25">
      <c r="A151" s="199"/>
      <c r="B151" s="84" t="s">
        <v>383</v>
      </c>
      <c r="C151" s="200"/>
      <c r="D151" s="182"/>
      <c r="E151" s="183"/>
      <c r="F151" s="201"/>
      <c r="G151" s="201"/>
      <c r="H151" s="201"/>
    </row>
    <row r="152" spans="1:8" ht="15" customHeight="1" x14ac:dyDescent="0.25">
      <c r="A152" s="199">
        <v>43462</v>
      </c>
      <c r="B152" s="84" t="s">
        <v>183</v>
      </c>
      <c r="C152" s="200" t="s">
        <v>232</v>
      </c>
      <c r="D152" s="182" t="s">
        <v>412</v>
      </c>
      <c r="E152" s="183" t="s">
        <v>187</v>
      </c>
      <c r="F152" s="201">
        <v>800000</v>
      </c>
      <c r="G152" s="201" t="s">
        <v>413</v>
      </c>
      <c r="H152" s="201">
        <v>500</v>
      </c>
    </row>
    <row r="153" spans="1:8" ht="15" customHeight="1" x14ac:dyDescent="0.25">
      <c r="A153" s="199"/>
      <c r="B153" s="84" t="s">
        <v>155</v>
      </c>
      <c r="C153" s="200"/>
      <c r="D153" s="182"/>
      <c r="E153" s="183"/>
      <c r="F153" s="201"/>
      <c r="G153" s="201"/>
      <c r="H153" s="201"/>
    </row>
    <row r="154" spans="1:8" ht="15" customHeight="1" x14ac:dyDescent="0.25">
      <c r="A154" s="199">
        <v>43462</v>
      </c>
      <c r="B154" s="84" t="s">
        <v>385</v>
      </c>
      <c r="C154" s="200" t="s">
        <v>386</v>
      </c>
      <c r="D154" s="182">
        <v>180017970</v>
      </c>
      <c r="E154" s="183" t="s">
        <v>245</v>
      </c>
      <c r="F154" s="201">
        <v>2570700</v>
      </c>
      <c r="G154" s="201" t="s">
        <v>398</v>
      </c>
      <c r="H154" s="201">
        <v>33</v>
      </c>
    </row>
    <row r="155" spans="1:8" ht="15" customHeight="1" x14ac:dyDescent="0.25">
      <c r="A155" s="199"/>
      <c r="B155" s="84" t="s">
        <v>243</v>
      </c>
      <c r="C155" s="200"/>
      <c r="D155" s="182"/>
      <c r="E155" s="183"/>
      <c r="F155" s="201"/>
      <c r="G155" s="201"/>
      <c r="H155" s="201"/>
    </row>
    <row r="156" spans="1:8" ht="15" customHeight="1" x14ac:dyDescent="0.25">
      <c r="A156" s="199">
        <v>43462</v>
      </c>
      <c r="B156" s="84" t="s">
        <v>387</v>
      </c>
      <c r="C156" s="200" t="s">
        <v>366</v>
      </c>
      <c r="D156" s="182">
        <v>180017968</v>
      </c>
      <c r="E156" s="183" t="s">
        <v>399</v>
      </c>
      <c r="F156" s="201">
        <v>2155500</v>
      </c>
      <c r="G156" s="201" t="s">
        <v>400</v>
      </c>
      <c r="H156" s="201">
        <v>30</v>
      </c>
    </row>
    <row r="157" spans="1:8" ht="15" customHeight="1" x14ac:dyDescent="0.25">
      <c r="A157" s="199"/>
      <c r="B157" s="84" t="s">
        <v>388</v>
      </c>
      <c r="C157" s="200"/>
      <c r="D157" s="182"/>
      <c r="E157" s="183"/>
      <c r="F157" s="201"/>
      <c r="G157" s="201"/>
      <c r="H157" s="201"/>
    </row>
    <row r="158" spans="1:8" ht="15" customHeight="1" x14ac:dyDescent="0.25">
      <c r="A158" s="199">
        <v>43462</v>
      </c>
      <c r="B158" s="84" t="s">
        <v>144</v>
      </c>
      <c r="C158" s="200" t="s">
        <v>389</v>
      </c>
      <c r="D158" s="182">
        <v>180017974</v>
      </c>
      <c r="E158" s="183" t="s">
        <v>244</v>
      </c>
      <c r="F158" s="201">
        <v>4641750</v>
      </c>
      <c r="G158" s="91" t="s">
        <v>401</v>
      </c>
      <c r="H158" s="91">
        <v>36</v>
      </c>
    </row>
    <row r="159" spans="1:8" ht="15" customHeight="1" x14ac:dyDescent="0.25">
      <c r="A159" s="199"/>
      <c r="B159" s="84" t="s">
        <v>58</v>
      </c>
      <c r="C159" s="200"/>
      <c r="D159" s="182"/>
      <c r="E159" s="183"/>
      <c r="F159" s="201"/>
      <c r="G159" s="91" t="s">
        <v>367</v>
      </c>
      <c r="H159" s="91">
        <v>27</v>
      </c>
    </row>
    <row r="160" spans="1:8" ht="15" customHeight="1" x14ac:dyDescent="0.25">
      <c r="A160" s="199">
        <v>43463</v>
      </c>
      <c r="B160" s="84" t="s">
        <v>417</v>
      </c>
      <c r="C160" s="200" t="s">
        <v>418</v>
      </c>
      <c r="D160" s="182">
        <v>180017982</v>
      </c>
      <c r="E160" s="183" t="s">
        <v>304</v>
      </c>
      <c r="F160" s="201">
        <v>1960500</v>
      </c>
      <c r="G160" s="201" t="s">
        <v>421</v>
      </c>
      <c r="H160" s="201">
        <v>30</v>
      </c>
    </row>
    <row r="161" spans="1:8" ht="15" customHeight="1" x14ac:dyDescent="0.25">
      <c r="A161" s="199"/>
      <c r="B161" s="84" t="s">
        <v>298</v>
      </c>
      <c r="C161" s="200"/>
      <c r="D161" s="182"/>
      <c r="E161" s="183"/>
      <c r="F161" s="201"/>
      <c r="G161" s="201"/>
      <c r="H161" s="201"/>
    </row>
    <row r="162" spans="1:8" ht="15" customHeight="1" x14ac:dyDescent="0.25">
      <c r="A162" s="199">
        <v>43463</v>
      </c>
      <c r="B162" s="84" t="s">
        <v>110</v>
      </c>
      <c r="C162" s="200" t="s">
        <v>419</v>
      </c>
      <c r="D162" s="182">
        <v>180017981</v>
      </c>
      <c r="E162" s="183" t="s">
        <v>44</v>
      </c>
      <c r="F162" s="201">
        <v>1653000</v>
      </c>
      <c r="G162" s="201" t="s">
        <v>422</v>
      </c>
      <c r="H162" s="201">
        <v>30</v>
      </c>
    </row>
    <row r="163" spans="1:8" ht="15" customHeight="1" x14ac:dyDescent="0.25">
      <c r="A163" s="199"/>
      <c r="B163" s="84" t="s">
        <v>111</v>
      </c>
      <c r="C163" s="200"/>
      <c r="D163" s="182"/>
      <c r="E163" s="183"/>
      <c r="F163" s="201"/>
      <c r="G163" s="201"/>
      <c r="H163" s="201"/>
    </row>
    <row r="164" spans="1:8" ht="15" customHeight="1" x14ac:dyDescent="0.25">
      <c r="A164" s="199">
        <v>43463</v>
      </c>
      <c r="B164" s="84" t="s">
        <v>92</v>
      </c>
      <c r="C164" s="200" t="s">
        <v>420</v>
      </c>
      <c r="D164" s="182">
        <v>180017980</v>
      </c>
      <c r="E164" s="183" t="s">
        <v>19</v>
      </c>
      <c r="F164" s="201">
        <v>2905500</v>
      </c>
      <c r="G164" s="201" t="s">
        <v>423</v>
      </c>
      <c r="H164" s="201">
        <v>30</v>
      </c>
    </row>
    <row r="165" spans="1:8" ht="15" customHeight="1" x14ac:dyDescent="0.25">
      <c r="A165" s="199"/>
      <c r="B165" s="84" t="s">
        <v>93</v>
      </c>
      <c r="C165" s="200"/>
      <c r="D165" s="182"/>
      <c r="E165" s="183"/>
      <c r="F165" s="201"/>
      <c r="G165" s="201"/>
      <c r="H165" s="201"/>
    </row>
    <row r="166" spans="1:8" ht="15" customHeight="1" x14ac:dyDescent="0.25">
      <c r="A166" s="199">
        <v>43463</v>
      </c>
      <c r="B166" s="84" t="s">
        <v>59</v>
      </c>
      <c r="C166" s="200" t="s">
        <v>416</v>
      </c>
      <c r="D166" s="182">
        <v>180017983</v>
      </c>
      <c r="E166" s="183" t="s">
        <v>12</v>
      </c>
      <c r="F166" s="201">
        <v>2922600</v>
      </c>
      <c r="G166" s="201" t="s">
        <v>424</v>
      </c>
      <c r="H166" s="201">
        <v>36</v>
      </c>
    </row>
    <row r="167" spans="1:8" ht="15" customHeight="1" x14ac:dyDescent="0.25">
      <c r="A167" s="199"/>
      <c r="B167" s="84" t="s">
        <v>60</v>
      </c>
      <c r="C167" s="200"/>
      <c r="D167" s="182"/>
      <c r="E167" s="183"/>
      <c r="F167" s="201"/>
      <c r="G167" s="201"/>
      <c r="H167" s="201"/>
    </row>
    <row r="168" spans="1:8" ht="15" customHeight="1" x14ac:dyDescent="0.25">
      <c r="A168" s="199">
        <v>43463</v>
      </c>
      <c r="B168" s="84" t="s">
        <v>414</v>
      </c>
      <c r="C168" s="200" t="s">
        <v>230</v>
      </c>
      <c r="D168" s="182">
        <v>180017984</v>
      </c>
      <c r="E168" s="183" t="s">
        <v>425</v>
      </c>
      <c r="F168" s="201">
        <v>1803000</v>
      </c>
      <c r="G168" s="201" t="s">
        <v>426</v>
      </c>
      <c r="H168" s="201">
        <v>30</v>
      </c>
    </row>
    <row r="169" spans="1:8" ht="15" customHeight="1" x14ac:dyDescent="0.25">
      <c r="A169" s="199"/>
      <c r="B169" s="84" t="s">
        <v>415</v>
      </c>
      <c r="C169" s="200"/>
      <c r="D169" s="182"/>
      <c r="E169" s="183"/>
      <c r="F169" s="201"/>
      <c r="G169" s="201"/>
      <c r="H169" s="201"/>
    </row>
    <row r="170" spans="1:8" ht="15" customHeight="1" x14ac:dyDescent="0.25">
      <c r="A170" s="199">
        <v>43465</v>
      </c>
      <c r="B170" s="84" t="s">
        <v>134</v>
      </c>
      <c r="C170" s="200" t="s">
        <v>431</v>
      </c>
      <c r="D170" s="182">
        <v>180017998</v>
      </c>
      <c r="E170" s="183" t="s">
        <v>151</v>
      </c>
      <c r="F170" s="201">
        <v>2240000</v>
      </c>
      <c r="G170" s="201" t="s">
        <v>440</v>
      </c>
      <c r="H170" s="201">
        <v>32</v>
      </c>
    </row>
    <row r="171" spans="1:8" ht="15" customHeight="1" x14ac:dyDescent="0.25">
      <c r="A171" s="199"/>
      <c r="B171" s="84" t="s">
        <v>135</v>
      </c>
      <c r="C171" s="200"/>
      <c r="D171" s="182"/>
      <c r="E171" s="183"/>
      <c r="F171" s="201"/>
      <c r="G171" s="201"/>
      <c r="H171" s="201"/>
    </row>
    <row r="172" spans="1:8" ht="15" customHeight="1" x14ac:dyDescent="0.25">
      <c r="A172" s="199">
        <v>43465</v>
      </c>
      <c r="B172" s="84" t="s">
        <v>86</v>
      </c>
      <c r="C172" s="200" t="s">
        <v>432</v>
      </c>
      <c r="D172" s="182">
        <v>180018000</v>
      </c>
      <c r="E172" s="183" t="s">
        <v>18</v>
      </c>
      <c r="F172" s="201">
        <v>1972500</v>
      </c>
      <c r="G172" s="201" t="s">
        <v>439</v>
      </c>
      <c r="H172" s="201">
        <v>30</v>
      </c>
    </row>
    <row r="173" spans="1:8" ht="15" customHeight="1" x14ac:dyDescent="0.25">
      <c r="A173" s="199"/>
      <c r="B173" s="84" t="s">
        <v>87</v>
      </c>
      <c r="C173" s="200"/>
      <c r="D173" s="182"/>
      <c r="E173" s="183"/>
      <c r="F173" s="201"/>
      <c r="G173" s="201"/>
      <c r="H173" s="201"/>
    </row>
    <row r="174" spans="1:8" ht="15" customHeight="1" x14ac:dyDescent="0.25">
      <c r="A174" s="199">
        <v>43465</v>
      </c>
      <c r="B174" s="84" t="s">
        <v>141</v>
      </c>
      <c r="C174" s="200" t="s">
        <v>433</v>
      </c>
      <c r="D174" s="182">
        <v>180018012</v>
      </c>
      <c r="E174" s="183" t="s">
        <v>16</v>
      </c>
      <c r="F174" s="201">
        <v>919800</v>
      </c>
      <c r="G174" s="201" t="s">
        <v>438</v>
      </c>
      <c r="H174" s="201">
        <v>36</v>
      </c>
    </row>
    <row r="175" spans="1:8" ht="15" customHeight="1" x14ac:dyDescent="0.25">
      <c r="A175" s="199"/>
      <c r="B175" s="84" t="s">
        <v>125</v>
      </c>
      <c r="C175" s="200"/>
      <c r="D175" s="182"/>
      <c r="E175" s="183"/>
      <c r="F175" s="201"/>
      <c r="G175" s="201"/>
      <c r="H175" s="201"/>
    </row>
    <row r="176" spans="1:8" ht="15" customHeight="1" x14ac:dyDescent="0.25">
      <c r="A176" s="199">
        <v>43465</v>
      </c>
      <c r="B176" s="84" t="s">
        <v>96</v>
      </c>
      <c r="C176" s="200" t="s">
        <v>434</v>
      </c>
      <c r="D176" s="182">
        <v>180018017</v>
      </c>
      <c r="E176" s="183" t="s">
        <v>22</v>
      </c>
      <c r="F176" s="201">
        <v>3014550</v>
      </c>
      <c r="G176" s="201" t="s">
        <v>436</v>
      </c>
      <c r="H176" s="201">
        <v>33</v>
      </c>
    </row>
    <row r="177" spans="1:8" ht="15" customHeight="1" x14ac:dyDescent="0.25">
      <c r="A177" s="199"/>
      <c r="B177" s="84" t="s">
        <v>97</v>
      </c>
      <c r="C177" s="200"/>
      <c r="D177" s="182"/>
      <c r="E177" s="183"/>
      <c r="F177" s="201"/>
      <c r="G177" s="201"/>
      <c r="H177" s="201"/>
    </row>
    <row r="178" spans="1:8" ht="15" customHeight="1" x14ac:dyDescent="0.25">
      <c r="A178" s="199">
        <v>43465</v>
      </c>
      <c r="B178" s="84" t="s">
        <v>115</v>
      </c>
      <c r="C178" s="200" t="s">
        <v>435</v>
      </c>
      <c r="D178" s="182">
        <v>180018016</v>
      </c>
      <c r="E178" s="183" t="s">
        <v>23</v>
      </c>
      <c r="F178" s="201">
        <v>4590000</v>
      </c>
      <c r="G178" s="201" t="s">
        <v>437</v>
      </c>
      <c r="H178" s="201">
        <v>36</v>
      </c>
    </row>
    <row r="179" spans="1:8" ht="15" customHeight="1" x14ac:dyDescent="0.25">
      <c r="A179" s="199"/>
      <c r="B179" s="84" t="s">
        <v>116</v>
      </c>
      <c r="C179" s="200"/>
      <c r="D179" s="182"/>
      <c r="E179" s="183"/>
      <c r="F179" s="201"/>
      <c r="G179" s="201"/>
      <c r="H179" s="201"/>
    </row>
    <row r="180" spans="1:8" ht="15" customHeight="1" x14ac:dyDescent="0.25">
      <c r="A180" s="199">
        <v>43467</v>
      </c>
      <c r="B180" s="84" t="s">
        <v>369</v>
      </c>
      <c r="C180" s="200" t="s">
        <v>441</v>
      </c>
      <c r="D180" s="182">
        <v>180018019</v>
      </c>
      <c r="E180" s="183" t="s">
        <v>517</v>
      </c>
      <c r="F180" s="201">
        <v>1950000</v>
      </c>
      <c r="G180" s="201" t="s">
        <v>518</v>
      </c>
      <c r="H180" s="201">
        <v>30</v>
      </c>
    </row>
    <row r="181" spans="1:8" ht="15" customHeight="1" x14ac:dyDescent="0.25">
      <c r="A181" s="199"/>
      <c r="B181" s="84" t="s">
        <v>42</v>
      </c>
      <c r="C181" s="200"/>
      <c r="D181" s="182"/>
      <c r="E181" s="183"/>
      <c r="F181" s="201"/>
      <c r="G181" s="201"/>
      <c r="H181" s="201"/>
    </row>
    <row r="182" spans="1:8" ht="15" customHeight="1" x14ac:dyDescent="0.25">
      <c r="A182" s="199">
        <v>43467</v>
      </c>
      <c r="B182" s="84" t="s">
        <v>442</v>
      </c>
      <c r="C182" s="200" t="s">
        <v>443</v>
      </c>
      <c r="D182" s="182">
        <v>180018020</v>
      </c>
      <c r="E182" s="183" t="s">
        <v>519</v>
      </c>
      <c r="F182" s="201">
        <v>2822550</v>
      </c>
      <c r="G182" s="201" t="s">
        <v>520</v>
      </c>
      <c r="H182" s="201">
        <v>31</v>
      </c>
    </row>
    <row r="183" spans="1:8" ht="15" customHeight="1" x14ac:dyDescent="0.25">
      <c r="A183" s="199"/>
      <c r="B183" s="84" t="s">
        <v>444</v>
      </c>
      <c r="C183" s="200"/>
      <c r="D183" s="182"/>
      <c r="E183" s="183"/>
      <c r="F183" s="201"/>
      <c r="G183" s="201"/>
      <c r="H183" s="201"/>
    </row>
    <row r="184" spans="1:8" ht="15" customHeight="1" x14ac:dyDescent="0.25">
      <c r="A184" s="199">
        <v>43467</v>
      </c>
      <c r="B184" s="84" t="s">
        <v>68</v>
      </c>
      <c r="C184" s="200" t="s">
        <v>445</v>
      </c>
      <c r="D184" s="182">
        <v>180018023</v>
      </c>
      <c r="E184" s="183" t="s">
        <v>3</v>
      </c>
      <c r="F184" s="201">
        <v>2010150</v>
      </c>
      <c r="G184" s="201" t="s">
        <v>521</v>
      </c>
      <c r="H184" s="201">
        <v>27</v>
      </c>
    </row>
    <row r="185" spans="1:8" ht="15" customHeight="1" x14ac:dyDescent="0.25">
      <c r="A185" s="199"/>
      <c r="B185" s="84" t="s">
        <v>69</v>
      </c>
      <c r="C185" s="200"/>
      <c r="D185" s="182"/>
      <c r="E185" s="183"/>
      <c r="F185" s="201"/>
      <c r="G185" s="201"/>
      <c r="H185" s="201"/>
    </row>
    <row r="186" spans="1:8" ht="15" customHeight="1" x14ac:dyDescent="0.25">
      <c r="A186" s="199">
        <v>43467</v>
      </c>
      <c r="B186" s="84" t="s">
        <v>183</v>
      </c>
      <c r="C186" s="200" t="s">
        <v>263</v>
      </c>
      <c r="D186" s="182" t="s">
        <v>828</v>
      </c>
      <c r="E186" s="183" t="s">
        <v>187</v>
      </c>
      <c r="F186" s="201">
        <v>2700000</v>
      </c>
      <c r="G186" s="201" t="s">
        <v>325</v>
      </c>
      <c r="H186" s="201">
        <v>6000</v>
      </c>
    </row>
    <row r="187" spans="1:8" ht="15" customHeight="1" x14ac:dyDescent="0.25">
      <c r="A187" s="199"/>
      <c r="B187" s="84" t="s">
        <v>155</v>
      </c>
      <c r="C187" s="200"/>
      <c r="D187" s="182"/>
      <c r="E187" s="183"/>
      <c r="F187" s="201"/>
      <c r="G187" s="201"/>
      <c r="H187" s="201"/>
    </row>
    <row r="188" spans="1:8" ht="15" customHeight="1" x14ac:dyDescent="0.25">
      <c r="A188" s="199">
        <v>43467</v>
      </c>
      <c r="B188" s="84" t="s">
        <v>59</v>
      </c>
      <c r="C188" s="200" t="s">
        <v>447</v>
      </c>
      <c r="D188" s="182">
        <v>190018039</v>
      </c>
      <c r="E188" s="183" t="s">
        <v>12</v>
      </c>
      <c r="F188" s="201">
        <v>1300850</v>
      </c>
      <c r="G188" s="201" t="s">
        <v>528</v>
      </c>
      <c r="H188" s="201">
        <v>17</v>
      </c>
    </row>
    <row r="189" spans="1:8" ht="15" customHeight="1" x14ac:dyDescent="0.25">
      <c r="A189" s="199"/>
      <c r="B189" s="84" t="s">
        <v>60</v>
      </c>
      <c r="C189" s="200"/>
      <c r="D189" s="182"/>
      <c r="E189" s="183"/>
      <c r="F189" s="201"/>
      <c r="G189" s="201"/>
      <c r="H189" s="201"/>
    </row>
    <row r="190" spans="1:8" ht="15" customHeight="1" x14ac:dyDescent="0.25">
      <c r="A190" s="199">
        <v>43467</v>
      </c>
      <c r="B190" s="84" t="s">
        <v>85</v>
      </c>
      <c r="C190" s="200" t="s">
        <v>156</v>
      </c>
      <c r="D190" s="182" t="s">
        <v>826</v>
      </c>
      <c r="E190" s="183" t="s">
        <v>41</v>
      </c>
      <c r="F190" s="201">
        <v>1550000</v>
      </c>
      <c r="G190" s="201" t="s">
        <v>827</v>
      </c>
      <c r="H190" s="201">
        <v>1000</v>
      </c>
    </row>
    <row r="191" spans="1:8" ht="15" customHeight="1" x14ac:dyDescent="0.25">
      <c r="A191" s="199"/>
      <c r="B191" s="84" t="s">
        <v>83</v>
      </c>
      <c r="C191" s="200"/>
      <c r="D191" s="182"/>
      <c r="E191" s="183"/>
      <c r="F191" s="201"/>
      <c r="G191" s="201"/>
      <c r="H191" s="201"/>
    </row>
    <row r="192" spans="1:8" ht="15" customHeight="1" x14ac:dyDescent="0.25">
      <c r="A192" s="199">
        <v>43467</v>
      </c>
      <c r="B192" s="84" t="s">
        <v>63</v>
      </c>
      <c r="C192" s="200" t="s">
        <v>157</v>
      </c>
      <c r="D192" s="182">
        <v>190018025</v>
      </c>
      <c r="E192" s="183" t="s">
        <v>21</v>
      </c>
      <c r="F192" s="201">
        <v>2793600</v>
      </c>
      <c r="G192" s="201" t="s">
        <v>659</v>
      </c>
      <c r="H192" s="201">
        <v>36</v>
      </c>
    </row>
    <row r="193" spans="1:8" ht="15" customHeight="1" x14ac:dyDescent="0.25">
      <c r="A193" s="199"/>
      <c r="B193" s="84" t="s">
        <v>64</v>
      </c>
      <c r="C193" s="200"/>
      <c r="D193" s="182"/>
      <c r="E193" s="183"/>
      <c r="F193" s="201"/>
      <c r="G193" s="201"/>
      <c r="H193" s="201"/>
    </row>
    <row r="194" spans="1:8" ht="15" customHeight="1" x14ac:dyDescent="0.25">
      <c r="A194" s="199">
        <v>43467</v>
      </c>
      <c r="B194" s="84" t="s">
        <v>448</v>
      </c>
      <c r="C194" s="200" t="s">
        <v>449</v>
      </c>
      <c r="D194" s="182">
        <v>190018028</v>
      </c>
      <c r="E194" s="183" t="s">
        <v>661</v>
      </c>
      <c r="F194" s="201">
        <v>1795500</v>
      </c>
      <c r="G194" s="201" t="s">
        <v>662</v>
      </c>
      <c r="H194" s="201">
        <v>30</v>
      </c>
    </row>
    <row r="195" spans="1:8" ht="15" customHeight="1" x14ac:dyDescent="0.25">
      <c r="A195" s="199"/>
      <c r="B195" s="84" t="s">
        <v>108</v>
      </c>
      <c r="C195" s="200"/>
      <c r="D195" s="182"/>
      <c r="E195" s="183"/>
      <c r="F195" s="201"/>
      <c r="G195" s="201"/>
      <c r="H195" s="201"/>
    </row>
    <row r="196" spans="1:8" ht="15" customHeight="1" x14ac:dyDescent="0.25">
      <c r="A196" s="199">
        <v>43467</v>
      </c>
      <c r="B196" s="84" t="s">
        <v>112</v>
      </c>
      <c r="C196" s="200" t="s">
        <v>450</v>
      </c>
      <c r="D196" s="182">
        <v>190018027</v>
      </c>
      <c r="E196" s="183" t="s">
        <v>5</v>
      </c>
      <c r="F196" s="201">
        <v>2266650</v>
      </c>
      <c r="G196" s="201" t="s">
        <v>664</v>
      </c>
      <c r="H196" s="201">
        <v>27</v>
      </c>
    </row>
    <row r="197" spans="1:8" ht="15" customHeight="1" x14ac:dyDescent="0.25">
      <c r="A197" s="199"/>
      <c r="B197" s="84" t="s">
        <v>113</v>
      </c>
      <c r="C197" s="200"/>
      <c r="D197" s="182"/>
      <c r="E197" s="183"/>
      <c r="F197" s="201"/>
      <c r="G197" s="201"/>
      <c r="H197" s="201"/>
    </row>
    <row r="198" spans="1:8" ht="15" customHeight="1" x14ac:dyDescent="0.25">
      <c r="A198" s="199">
        <v>43467</v>
      </c>
      <c r="B198" s="84" t="s">
        <v>55</v>
      </c>
      <c r="C198" s="200" t="s">
        <v>157</v>
      </c>
      <c r="D198" s="182">
        <v>190018033</v>
      </c>
      <c r="E198" s="183" t="s">
        <v>4</v>
      </c>
      <c r="F198" s="201">
        <v>2793600</v>
      </c>
      <c r="G198" s="201" t="s">
        <v>672</v>
      </c>
      <c r="H198" s="201">
        <v>36</v>
      </c>
    </row>
    <row r="199" spans="1:8" ht="15" customHeight="1" x14ac:dyDescent="0.25">
      <c r="A199" s="199"/>
      <c r="B199" s="84" t="s">
        <v>56</v>
      </c>
      <c r="C199" s="200"/>
      <c r="D199" s="182"/>
      <c r="E199" s="183"/>
      <c r="F199" s="201"/>
      <c r="G199" s="201"/>
      <c r="H199" s="201"/>
    </row>
    <row r="200" spans="1:8" ht="15" customHeight="1" x14ac:dyDescent="0.25">
      <c r="A200" s="199">
        <v>43467</v>
      </c>
      <c r="B200" s="84" t="s">
        <v>74</v>
      </c>
      <c r="C200" s="200" t="s">
        <v>453</v>
      </c>
      <c r="D200" s="182">
        <v>190018041</v>
      </c>
      <c r="E200" s="183" t="s">
        <v>121</v>
      </c>
      <c r="F200" s="201">
        <v>1806000</v>
      </c>
      <c r="G200" s="201" t="s">
        <v>673</v>
      </c>
      <c r="H200" s="201">
        <v>35</v>
      </c>
    </row>
    <row r="201" spans="1:8" ht="15" customHeight="1" x14ac:dyDescent="0.25">
      <c r="A201" s="199"/>
      <c r="B201" s="84" t="s">
        <v>75</v>
      </c>
      <c r="C201" s="200"/>
      <c r="D201" s="182"/>
      <c r="E201" s="183"/>
      <c r="F201" s="201"/>
      <c r="G201" s="201"/>
      <c r="H201" s="201"/>
    </row>
    <row r="202" spans="1:8" ht="15" customHeight="1" x14ac:dyDescent="0.25">
      <c r="A202" s="199">
        <v>43467</v>
      </c>
      <c r="B202" s="84" t="s">
        <v>61</v>
      </c>
      <c r="C202" s="200" t="s">
        <v>138</v>
      </c>
      <c r="D202" s="182">
        <v>180018022</v>
      </c>
      <c r="E202" s="183" t="s">
        <v>678</v>
      </c>
      <c r="F202" s="201">
        <v>1810500</v>
      </c>
      <c r="G202" s="201" t="s">
        <v>679</v>
      </c>
      <c r="H202" s="201">
        <v>30</v>
      </c>
    </row>
    <row r="203" spans="1:8" ht="15" customHeight="1" x14ac:dyDescent="0.25">
      <c r="A203" s="199"/>
      <c r="B203" s="84" t="s">
        <v>62</v>
      </c>
      <c r="C203" s="200"/>
      <c r="D203" s="182"/>
      <c r="E203" s="183"/>
      <c r="F203" s="201"/>
      <c r="G203" s="201"/>
      <c r="H203" s="201"/>
    </row>
    <row r="204" spans="1:8" ht="15" customHeight="1" x14ac:dyDescent="0.25">
      <c r="A204" s="199">
        <v>43467</v>
      </c>
      <c r="B204" s="84" t="s">
        <v>455</v>
      </c>
      <c r="C204" s="200" t="s">
        <v>456</v>
      </c>
      <c r="D204" s="182">
        <v>190018043</v>
      </c>
      <c r="E204" s="183" t="s">
        <v>680</v>
      </c>
      <c r="F204" s="201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199"/>
      <c r="B205" s="84" t="s">
        <v>457</v>
      </c>
      <c r="C205" s="200"/>
      <c r="D205" s="182"/>
      <c r="E205" s="183"/>
      <c r="F205" s="201"/>
      <c r="G205" s="91" t="s">
        <v>682</v>
      </c>
      <c r="H205" s="91">
        <f>12+9+12</f>
        <v>33</v>
      </c>
    </row>
    <row r="206" spans="1:8" ht="15" customHeight="1" x14ac:dyDescent="0.25">
      <c r="A206" s="199">
        <v>43468</v>
      </c>
      <c r="B206" s="84" t="s">
        <v>122</v>
      </c>
      <c r="C206" s="200" t="s">
        <v>458</v>
      </c>
      <c r="D206" s="182">
        <v>190018056</v>
      </c>
      <c r="E206" s="183" t="s">
        <v>683</v>
      </c>
      <c r="F206" s="201">
        <v>1443000</v>
      </c>
      <c r="G206" s="201" t="s">
        <v>684</v>
      </c>
      <c r="H206" s="201">
        <v>30</v>
      </c>
    </row>
    <row r="207" spans="1:8" ht="15" customHeight="1" x14ac:dyDescent="0.25">
      <c r="A207" s="199"/>
      <c r="B207" s="84" t="s">
        <v>118</v>
      </c>
      <c r="C207" s="200"/>
      <c r="D207" s="182"/>
      <c r="E207" s="183"/>
      <c r="F207" s="201"/>
      <c r="G207" s="201"/>
      <c r="H207" s="201"/>
    </row>
    <row r="208" spans="1:8" ht="15" customHeight="1" x14ac:dyDescent="0.25">
      <c r="A208" s="199">
        <v>43468</v>
      </c>
      <c r="B208" s="84" t="s">
        <v>137</v>
      </c>
      <c r="C208" s="200" t="s">
        <v>459</v>
      </c>
      <c r="D208" s="182">
        <v>190018045</v>
      </c>
      <c r="E208" s="183" t="s">
        <v>686</v>
      </c>
      <c r="F208" s="201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199"/>
      <c r="B209" s="84" t="s">
        <v>117</v>
      </c>
      <c r="C209" s="200"/>
      <c r="D209" s="182"/>
      <c r="E209" s="183"/>
      <c r="F209" s="201"/>
      <c r="G209" s="91" t="s">
        <v>688</v>
      </c>
      <c r="H209" s="91">
        <f>5+6+6+6+6</f>
        <v>29</v>
      </c>
    </row>
    <row r="210" spans="1:8" ht="15" customHeight="1" x14ac:dyDescent="0.25">
      <c r="A210" s="199">
        <v>43468</v>
      </c>
      <c r="B210" s="84" t="s">
        <v>65</v>
      </c>
      <c r="C210" s="200" t="s">
        <v>462</v>
      </c>
      <c r="D210" s="182">
        <v>190018062</v>
      </c>
      <c r="E210" s="183" t="s">
        <v>696</v>
      </c>
      <c r="F210" s="201">
        <v>1747500</v>
      </c>
      <c r="G210" s="201" t="s">
        <v>697</v>
      </c>
      <c r="H210" s="201">
        <v>30</v>
      </c>
    </row>
    <row r="211" spans="1:8" ht="15" customHeight="1" x14ac:dyDescent="0.25">
      <c r="A211" s="199"/>
      <c r="B211" s="84" t="s">
        <v>66</v>
      </c>
      <c r="C211" s="200"/>
      <c r="D211" s="182"/>
      <c r="E211" s="183"/>
      <c r="F211" s="201"/>
      <c r="G211" s="201"/>
      <c r="H211" s="201"/>
    </row>
    <row r="212" spans="1:8" ht="15" customHeight="1" x14ac:dyDescent="0.25">
      <c r="A212" s="199">
        <v>43468</v>
      </c>
      <c r="B212" s="84" t="s">
        <v>100</v>
      </c>
      <c r="C212" s="200" t="s">
        <v>463</v>
      </c>
      <c r="D212" s="182">
        <v>190018054</v>
      </c>
      <c r="E212" s="183" t="s">
        <v>5</v>
      </c>
      <c r="F212" s="201">
        <v>4166250</v>
      </c>
      <c r="G212" s="201" t="s">
        <v>698</v>
      </c>
      <c r="H212" s="201">
        <v>33</v>
      </c>
    </row>
    <row r="213" spans="1:8" ht="15" customHeight="1" x14ac:dyDescent="0.25">
      <c r="A213" s="199"/>
      <c r="B213" s="84" t="s">
        <v>101</v>
      </c>
      <c r="C213" s="200"/>
      <c r="D213" s="182"/>
      <c r="E213" s="183"/>
      <c r="F213" s="201"/>
      <c r="G213" s="201"/>
      <c r="H213" s="201"/>
    </row>
    <row r="214" spans="1:8" ht="15" customHeight="1" x14ac:dyDescent="0.25">
      <c r="A214" s="199">
        <v>43468</v>
      </c>
      <c r="B214" s="84" t="s">
        <v>464</v>
      </c>
      <c r="C214" s="200" t="s">
        <v>465</v>
      </c>
      <c r="D214" s="182">
        <v>190018055</v>
      </c>
      <c r="E214" s="183" t="s">
        <v>699</v>
      </c>
      <c r="F214" s="201">
        <v>2226150</v>
      </c>
      <c r="G214" s="201" t="s">
        <v>700</v>
      </c>
      <c r="H214" s="201">
        <v>27</v>
      </c>
    </row>
    <row r="215" spans="1:8" ht="15" customHeight="1" x14ac:dyDescent="0.25">
      <c r="A215" s="199"/>
      <c r="B215" s="84" t="s">
        <v>466</v>
      </c>
      <c r="C215" s="200"/>
      <c r="D215" s="182"/>
      <c r="E215" s="183"/>
      <c r="F215" s="201"/>
      <c r="G215" s="201"/>
      <c r="H215" s="201"/>
    </row>
    <row r="216" spans="1:8" ht="15" customHeight="1" x14ac:dyDescent="0.25">
      <c r="A216" s="199">
        <v>43468</v>
      </c>
      <c r="B216" s="84" t="s">
        <v>88</v>
      </c>
      <c r="C216" s="200" t="s">
        <v>358</v>
      </c>
      <c r="D216" s="182">
        <v>190018058</v>
      </c>
      <c r="E216" s="183" t="s">
        <v>7</v>
      </c>
      <c r="F216" s="201">
        <v>1698000</v>
      </c>
      <c r="G216" s="201" t="s">
        <v>703</v>
      </c>
      <c r="H216" s="201">
        <v>24</v>
      </c>
    </row>
    <row r="217" spans="1:8" ht="15" customHeight="1" x14ac:dyDescent="0.25">
      <c r="A217" s="199"/>
      <c r="B217" s="84" t="s">
        <v>89</v>
      </c>
      <c r="C217" s="200"/>
      <c r="D217" s="182"/>
      <c r="E217" s="183"/>
      <c r="F217" s="201"/>
      <c r="G217" s="201"/>
      <c r="H217" s="201"/>
    </row>
    <row r="218" spans="1:8" ht="15" customHeight="1" x14ac:dyDescent="0.25">
      <c r="A218" s="199">
        <v>43468</v>
      </c>
      <c r="B218" s="84" t="s">
        <v>468</v>
      </c>
      <c r="C218" s="200" t="s">
        <v>469</v>
      </c>
      <c r="D218" s="182">
        <v>190018059</v>
      </c>
      <c r="E218" s="183" t="s">
        <v>704</v>
      </c>
      <c r="F218" s="201">
        <v>4547500</v>
      </c>
      <c r="G218" s="201" t="s">
        <v>705</v>
      </c>
      <c r="H218" s="201">
        <v>34</v>
      </c>
    </row>
    <row r="219" spans="1:8" ht="15" customHeight="1" x14ac:dyDescent="0.25">
      <c r="A219" s="199"/>
      <c r="B219" s="84" t="s">
        <v>73</v>
      </c>
      <c r="C219" s="200"/>
      <c r="D219" s="182"/>
      <c r="E219" s="183"/>
      <c r="F219" s="201"/>
      <c r="G219" s="201"/>
      <c r="H219" s="201"/>
    </row>
    <row r="220" spans="1:8" ht="15" customHeight="1" x14ac:dyDescent="0.25">
      <c r="A220" s="199">
        <v>43468</v>
      </c>
      <c r="B220" s="84" t="s">
        <v>98</v>
      </c>
      <c r="C220" s="200" t="s">
        <v>471</v>
      </c>
      <c r="D220" s="182">
        <v>190018061</v>
      </c>
      <c r="E220" s="183" t="s">
        <v>708</v>
      </c>
      <c r="F220" s="201">
        <v>3193750</v>
      </c>
      <c r="G220" s="201" t="s">
        <v>709</v>
      </c>
      <c r="H220" s="201">
        <v>25</v>
      </c>
    </row>
    <row r="221" spans="1:8" ht="15" customHeight="1" x14ac:dyDescent="0.25">
      <c r="A221" s="199"/>
      <c r="B221" s="84" t="s">
        <v>99</v>
      </c>
      <c r="C221" s="200"/>
      <c r="D221" s="182"/>
      <c r="E221" s="183"/>
      <c r="F221" s="201"/>
      <c r="G221" s="201"/>
      <c r="H221" s="201"/>
    </row>
    <row r="222" spans="1:8" ht="15" customHeight="1" x14ac:dyDescent="0.25">
      <c r="A222" s="199">
        <v>43468</v>
      </c>
      <c r="B222" s="84" t="s">
        <v>473</v>
      </c>
      <c r="C222" s="200" t="s">
        <v>474</v>
      </c>
      <c r="D222" s="182">
        <v>190018073</v>
      </c>
      <c r="E222" s="183" t="s">
        <v>712</v>
      </c>
      <c r="F222" s="201">
        <v>2562000</v>
      </c>
      <c r="G222" s="201" t="s">
        <v>713</v>
      </c>
      <c r="H222" s="201">
        <v>35</v>
      </c>
    </row>
    <row r="223" spans="1:8" ht="15" customHeight="1" x14ac:dyDescent="0.25">
      <c r="A223" s="199"/>
      <c r="B223" s="84" t="s">
        <v>475</v>
      </c>
      <c r="C223" s="200"/>
      <c r="D223" s="182"/>
      <c r="E223" s="183"/>
      <c r="F223" s="201"/>
      <c r="G223" s="201"/>
      <c r="H223" s="201"/>
    </row>
    <row r="224" spans="1:8" ht="15" customHeight="1" x14ac:dyDescent="0.25">
      <c r="A224" s="199">
        <v>43468</v>
      </c>
      <c r="B224" s="84" t="s">
        <v>476</v>
      </c>
      <c r="C224" s="200" t="s">
        <v>107</v>
      </c>
      <c r="D224" s="182">
        <v>190018070</v>
      </c>
      <c r="E224" s="183" t="s">
        <v>714</v>
      </c>
      <c r="F224" s="201">
        <v>2592000</v>
      </c>
      <c r="G224" s="201" t="s">
        <v>715</v>
      </c>
      <c r="H224" s="201">
        <v>36</v>
      </c>
    </row>
    <row r="225" spans="1:8" ht="15" customHeight="1" x14ac:dyDescent="0.25">
      <c r="A225" s="199"/>
      <c r="B225" s="84" t="s">
        <v>152</v>
      </c>
      <c r="C225" s="200"/>
      <c r="D225" s="182"/>
      <c r="E225" s="183"/>
      <c r="F225" s="201"/>
      <c r="G225" s="201"/>
      <c r="H225" s="201"/>
    </row>
    <row r="226" spans="1:8" ht="15" customHeight="1" x14ac:dyDescent="0.25">
      <c r="A226" s="199">
        <v>43469</v>
      </c>
      <c r="B226" s="84" t="s">
        <v>481</v>
      </c>
      <c r="C226" s="200" t="s">
        <v>80</v>
      </c>
      <c r="D226" s="182">
        <v>190017964</v>
      </c>
      <c r="E226" s="183" t="s">
        <v>717</v>
      </c>
      <c r="F226" s="201">
        <v>1800000</v>
      </c>
      <c r="G226" s="201" t="s">
        <v>716</v>
      </c>
      <c r="H226" s="201">
        <v>30</v>
      </c>
    </row>
    <row r="227" spans="1:8" ht="15" customHeight="1" x14ac:dyDescent="0.25">
      <c r="A227" s="199"/>
      <c r="B227" s="84" t="s">
        <v>482</v>
      </c>
      <c r="C227" s="200"/>
      <c r="D227" s="182"/>
      <c r="E227" s="183"/>
      <c r="F227" s="201"/>
      <c r="G227" s="201"/>
      <c r="H227" s="201"/>
    </row>
    <row r="228" spans="1:8" ht="15" customHeight="1" x14ac:dyDescent="0.25">
      <c r="A228" s="199">
        <v>43469</v>
      </c>
      <c r="B228" s="84" t="s">
        <v>112</v>
      </c>
      <c r="C228" s="200" t="s">
        <v>483</v>
      </c>
      <c r="D228" s="182">
        <v>180017997</v>
      </c>
      <c r="E228" s="183" t="s">
        <v>5</v>
      </c>
      <c r="F228" s="201">
        <v>1903500</v>
      </c>
      <c r="G228" s="201" t="s">
        <v>718</v>
      </c>
      <c r="H228" s="201">
        <v>30</v>
      </c>
    </row>
    <row r="229" spans="1:8" ht="15" customHeight="1" x14ac:dyDescent="0.25">
      <c r="A229" s="199"/>
      <c r="B229" s="84" t="s">
        <v>113</v>
      </c>
      <c r="C229" s="200"/>
      <c r="D229" s="182"/>
      <c r="E229" s="183"/>
      <c r="F229" s="201"/>
      <c r="G229" s="201"/>
      <c r="H229" s="201"/>
    </row>
    <row r="230" spans="1:8" ht="15" customHeight="1" x14ac:dyDescent="0.25">
      <c r="A230" s="199">
        <v>43469</v>
      </c>
      <c r="B230" s="84" t="s">
        <v>484</v>
      </c>
      <c r="C230" s="200" t="s">
        <v>486</v>
      </c>
      <c r="D230" s="182">
        <v>190018089</v>
      </c>
      <c r="E230" s="183" t="s">
        <v>719</v>
      </c>
      <c r="F230" s="201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199"/>
      <c r="B231" s="84" t="s">
        <v>485</v>
      </c>
      <c r="C231" s="200"/>
      <c r="D231" s="182"/>
      <c r="E231" s="183"/>
      <c r="F231" s="201"/>
      <c r="G231" s="91" t="s">
        <v>721</v>
      </c>
      <c r="H231" s="91">
        <f>5+5+5+5+5+5</f>
        <v>30</v>
      </c>
    </row>
    <row r="232" spans="1:8" ht="15" customHeight="1" x14ac:dyDescent="0.25">
      <c r="A232" s="199">
        <v>43469</v>
      </c>
      <c r="B232" s="84" t="s">
        <v>489</v>
      </c>
      <c r="C232" s="200" t="s">
        <v>491</v>
      </c>
      <c r="D232" s="182">
        <v>190018081</v>
      </c>
      <c r="E232" s="183" t="s">
        <v>219</v>
      </c>
      <c r="F232" s="201">
        <v>3670200</v>
      </c>
      <c r="G232" s="201" t="s">
        <v>722</v>
      </c>
      <c r="H232" s="201">
        <v>36</v>
      </c>
    </row>
    <row r="233" spans="1:8" ht="15" customHeight="1" x14ac:dyDescent="0.25">
      <c r="A233" s="199"/>
      <c r="B233" s="84" t="s">
        <v>490</v>
      </c>
      <c r="C233" s="200"/>
      <c r="D233" s="182"/>
      <c r="E233" s="183"/>
      <c r="F233" s="201"/>
      <c r="G233" s="201"/>
      <c r="H233" s="201"/>
    </row>
    <row r="234" spans="1:8" ht="15" customHeight="1" x14ac:dyDescent="0.25">
      <c r="A234" s="199">
        <v>43469</v>
      </c>
      <c r="B234" s="84" t="s">
        <v>53</v>
      </c>
      <c r="C234" s="200" t="s">
        <v>263</v>
      </c>
      <c r="D234" s="182">
        <v>190018082</v>
      </c>
      <c r="E234" s="183" t="s">
        <v>525</v>
      </c>
      <c r="F234" s="201">
        <v>2700000</v>
      </c>
      <c r="G234" s="201" t="s">
        <v>527</v>
      </c>
      <c r="H234" s="201">
        <v>36</v>
      </c>
    </row>
    <row r="235" spans="1:8" ht="15" customHeight="1" x14ac:dyDescent="0.25">
      <c r="A235" s="199"/>
      <c r="B235" s="84" t="s">
        <v>54</v>
      </c>
      <c r="C235" s="200"/>
      <c r="D235" s="182"/>
      <c r="E235" s="183"/>
      <c r="F235" s="201"/>
      <c r="G235" s="201"/>
      <c r="H235" s="201"/>
    </row>
    <row r="236" spans="1:8" ht="15" customHeight="1" x14ac:dyDescent="0.25">
      <c r="A236" s="199">
        <v>43469</v>
      </c>
      <c r="B236" s="84" t="s">
        <v>492</v>
      </c>
      <c r="C236" s="200" t="s">
        <v>80</v>
      </c>
      <c r="D236" s="182">
        <v>190018083</v>
      </c>
      <c r="E236" s="183" t="s">
        <v>723</v>
      </c>
      <c r="F236" s="201">
        <v>1800000</v>
      </c>
      <c r="G236" s="201" t="s">
        <v>724</v>
      </c>
      <c r="H236" s="201">
        <v>36</v>
      </c>
    </row>
    <row r="237" spans="1:8" ht="15" customHeight="1" x14ac:dyDescent="0.25">
      <c r="A237" s="199"/>
      <c r="B237" s="84" t="s">
        <v>493</v>
      </c>
      <c r="C237" s="200"/>
      <c r="D237" s="182"/>
      <c r="E237" s="183"/>
      <c r="F237" s="201"/>
      <c r="G237" s="201"/>
      <c r="H237" s="201"/>
    </row>
    <row r="238" spans="1:8" ht="15" customHeight="1" x14ac:dyDescent="0.25">
      <c r="A238" s="199">
        <v>43469</v>
      </c>
      <c r="B238" s="84" t="s">
        <v>507</v>
      </c>
      <c r="C238" s="200" t="s">
        <v>509</v>
      </c>
      <c r="D238" s="182">
        <v>190018080</v>
      </c>
      <c r="E238" s="183" t="s">
        <v>737</v>
      </c>
      <c r="F238" s="201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199"/>
      <c r="B239" s="84" t="s">
        <v>508</v>
      </c>
      <c r="C239" s="200"/>
      <c r="D239" s="182"/>
      <c r="E239" s="183"/>
      <c r="F239" s="201"/>
      <c r="G239" s="91" t="s">
        <v>739</v>
      </c>
      <c r="H239" s="91">
        <f>12+12+12</f>
        <v>36</v>
      </c>
    </row>
    <row r="240" spans="1:8" ht="15" customHeight="1" x14ac:dyDescent="0.25">
      <c r="A240" s="199">
        <v>43469</v>
      </c>
      <c r="B240" s="84" t="s">
        <v>510</v>
      </c>
      <c r="C240" s="200" t="s">
        <v>299</v>
      </c>
      <c r="D240" s="182">
        <v>190018108</v>
      </c>
      <c r="E240" s="183" t="s">
        <v>304</v>
      </c>
      <c r="F240" s="201">
        <v>1780500</v>
      </c>
      <c r="G240" s="201" t="s">
        <v>764</v>
      </c>
      <c r="H240" s="201">
        <v>30</v>
      </c>
    </row>
    <row r="241" spans="1:8" ht="15" customHeight="1" x14ac:dyDescent="0.25">
      <c r="A241" s="199"/>
      <c r="B241" s="84" t="s">
        <v>298</v>
      </c>
      <c r="C241" s="200"/>
      <c r="D241" s="182"/>
      <c r="E241" s="183"/>
      <c r="F241" s="201"/>
      <c r="G241" s="201"/>
      <c r="H241" s="201"/>
    </row>
    <row r="242" spans="1:8" ht="15" customHeight="1" x14ac:dyDescent="0.25">
      <c r="A242" s="199">
        <v>43470</v>
      </c>
      <c r="B242" s="84" t="s">
        <v>85</v>
      </c>
      <c r="C242" s="200" t="s">
        <v>530</v>
      </c>
      <c r="D242" s="182" t="s">
        <v>825</v>
      </c>
      <c r="E242" s="183" t="s">
        <v>41</v>
      </c>
      <c r="F242" s="201">
        <v>450000</v>
      </c>
      <c r="G242" s="201" t="s">
        <v>10</v>
      </c>
      <c r="H242" s="201">
        <v>300</v>
      </c>
    </row>
    <row r="243" spans="1:8" ht="15" customHeight="1" x14ac:dyDescent="0.25">
      <c r="A243" s="199"/>
      <c r="B243" s="84" t="s">
        <v>83</v>
      </c>
      <c r="C243" s="200"/>
      <c r="D243" s="182"/>
      <c r="E243" s="183"/>
      <c r="F243" s="201"/>
      <c r="G243" s="201"/>
      <c r="H243" s="201"/>
    </row>
    <row r="244" spans="1:8" ht="15" customHeight="1" x14ac:dyDescent="0.25">
      <c r="A244" s="199">
        <v>43470</v>
      </c>
      <c r="B244" s="84" t="s">
        <v>137</v>
      </c>
      <c r="C244" s="200" t="s">
        <v>531</v>
      </c>
      <c r="D244" s="182">
        <v>190018091</v>
      </c>
      <c r="E244" s="183" t="s">
        <v>686</v>
      </c>
      <c r="F244" s="201">
        <v>1705500</v>
      </c>
      <c r="G244" s="201" t="s">
        <v>689</v>
      </c>
      <c r="H244" s="201">
        <v>30</v>
      </c>
    </row>
    <row r="245" spans="1:8" ht="15" customHeight="1" x14ac:dyDescent="0.25">
      <c r="A245" s="199"/>
      <c r="B245" s="84" t="s">
        <v>117</v>
      </c>
      <c r="C245" s="200"/>
      <c r="D245" s="182"/>
      <c r="E245" s="183"/>
      <c r="F245" s="201"/>
      <c r="G245" s="201"/>
      <c r="H245" s="201"/>
    </row>
    <row r="246" spans="1:8" ht="15" customHeight="1" x14ac:dyDescent="0.25">
      <c r="A246" s="199">
        <v>43470</v>
      </c>
      <c r="B246" s="84" t="s">
        <v>532</v>
      </c>
      <c r="C246" s="200" t="s">
        <v>533</v>
      </c>
      <c r="D246" s="182">
        <v>190018092</v>
      </c>
      <c r="E246" s="183" t="s">
        <v>743</v>
      </c>
      <c r="F246" s="201">
        <v>7200000</v>
      </c>
      <c r="G246" s="201" t="s">
        <v>744</v>
      </c>
      <c r="H246" s="201">
        <v>36</v>
      </c>
    </row>
    <row r="247" spans="1:8" ht="15" customHeight="1" x14ac:dyDescent="0.25">
      <c r="A247" s="199"/>
      <c r="B247" s="84" t="s">
        <v>534</v>
      </c>
      <c r="C247" s="200"/>
      <c r="D247" s="182"/>
      <c r="E247" s="183"/>
      <c r="F247" s="201"/>
      <c r="G247" s="201"/>
      <c r="H247" s="201"/>
    </row>
    <row r="248" spans="1:8" ht="15" customHeight="1" x14ac:dyDescent="0.25">
      <c r="A248" s="199">
        <v>43470</v>
      </c>
      <c r="B248" s="84" t="s">
        <v>535</v>
      </c>
      <c r="C248" s="200" t="s">
        <v>536</v>
      </c>
      <c r="D248" s="182">
        <v>190018093</v>
      </c>
      <c r="E248" s="183" t="s">
        <v>745</v>
      </c>
      <c r="F248" s="201">
        <v>1810800</v>
      </c>
      <c r="G248" s="201" t="s">
        <v>746</v>
      </c>
      <c r="H248" s="201">
        <v>36</v>
      </c>
    </row>
    <row r="249" spans="1:8" ht="15" customHeight="1" x14ac:dyDescent="0.25">
      <c r="A249" s="199"/>
      <c r="B249" s="84" t="s">
        <v>537</v>
      </c>
      <c r="C249" s="200"/>
      <c r="D249" s="182"/>
      <c r="E249" s="183"/>
      <c r="F249" s="201"/>
      <c r="G249" s="201"/>
      <c r="H249" s="201"/>
    </row>
    <row r="250" spans="1:8" ht="15" customHeight="1" x14ac:dyDescent="0.25">
      <c r="A250" s="199">
        <v>43470</v>
      </c>
      <c r="B250" s="84" t="s">
        <v>538</v>
      </c>
      <c r="C250" s="200" t="s">
        <v>539</v>
      </c>
      <c r="D250" s="182">
        <v>190018094</v>
      </c>
      <c r="E250" s="183" t="s">
        <v>790</v>
      </c>
      <c r="F250" s="201">
        <v>1541700</v>
      </c>
      <c r="G250" s="201" t="s">
        <v>791</v>
      </c>
      <c r="H250" s="201">
        <v>27</v>
      </c>
    </row>
    <row r="251" spans="1:8" ht="15" customHeight="1" x14ac:dyDescent="0.25">
      <c r="A251" s="199"/>
      <c r="B251" s="84" t="s">
        <v>540</v>
      </c>
      <c r="C251" s="200"/>
      <c r="D251" s="182"/>
      <c r="E251" s="183"/>
      <c r="F251" s="201"/>
      <c r="G251" s="201"/>
      <c r="H251" s="201"/>
    </row>
    <row r="252" spans="1:8" ht="15" customHeight="1" x14ac:dyDescent="0.25">
      <c r="A252" s="199">
        <v>43470</v>
      </c>
      <c r="B252" s="84" t="s">
        <v>53</v>
      </c>
      <c r="C252" s="200" t="s">
        <v>541</v>
      </c>
      <c r="D252" s="182">
        <v>190018095</v>
      </c>
      <c r="E252" s="183" t="s">
        <v>525</v>
      </c>
      <c r="F252" s="201">
        <v>2448000</v>
      </c>
      <c r="G252" s="201" t="s">
        <v>741</v>
      </c>
      <c r="H252" s="201">
        <v>36</v>
      </c>
    </row>
    <row r="253" spans="1:8" ht="15" customHeight="1" x14ac:dyDescent="0.25">
      <c r="A253" s="199"/>
      <c r="B253" s="84" t="s">
        <v>54</v>
      </c>
      <c r="C253" s="200"/>
      <c r="D253" s="182"/>
      <c r="E253" s="183"/>
      <c r="F253" s="201"/>
      <c r="G253" s="201"/>
      <c r="H253" s="201"/>
    </row>
    <row r="254" spans="1:8" ht="15" customHeight="1" x14ac:dyDescent="0.25">
      <c r="A254" s="199">
        <v>43470</v>
      </c>
      <c r="B254" s="84" t="s">
        <v>59</v>
      </c>
      <c r="C254" s="200" t="s">
        <v>542</v>
      </c>
      <c r="D254" s="182">
        <v>190018112</v>
      </c>
      <c r="E254" s="183" t="s">
        <v>12</v>
      </c>
      <c r="F254" s="201">
        <v>600300</v>
      </c>
      <c r="G254" s="201" t="s">
        <v>528</v>
      </c>
      <c r="H254" s="201">
        <v>6</v>
      </c>
    </row>
    <row r="255" spans="1:8" ht="15" customHeight="1" x14ac:dyDescent="0.25">
      <c r="A255" s="199"/>
      <c r="B255" s="84" t="s">
        <v>60</v>
      </c>
      <c r="C255" s="200"/>
      <c r="D255" s="182"/>
      <c r="E255" s="183"/>
      <c r="F255" s="201"/>
      <c r="G255" s="201"/>
      <c r="H255" s="201"/>
    </row>
    <row r="256" spans="1:8" ht="15" customHeight="1" x14ac:dyDescent="0.25">
      <c r="A256" s="199">
        <v>43470</v>
      </c>
      <c r="B256" s="84" t="s">
        <v>86</v>
      </c>
      <c r="C256" s="200" t="s">
        <v>543</v>
      </c>
      <c r="D256" s="182">
        <v>190018097</v>
      </c>
      <c r="E256" s="183" t="s">
        <v>18</v>
      </c>
      <c r="F256" s="201">
        <v>799500</v>
      </c>
      <c r="G256" s="201" t="s">
        <v>727</v>
      </c>
      <c r="H256" s="201">
        <v>6</v>
      </c>
    </row>
    <row r="257" spans="1:8" ht="15" customHeight="1" x14ac:dyDescent="0.25">
      <c r="A257" s="199"/>
      <c r="B257" s="84" t="s">
        <v>87</v>
      </c>
      <c r="C257" s="200"/>
      <c r="D257" s="182"/>
      <c r="E257" s="183"/>
      <c r="F257" s="201"/>
      <c r="G257" s="201"/>
      <c r="H257" s="201"/>
    </row>
    <row r="258" spans="1:8" ht="15" customHeight="1" x14ac:dyDescent="0.25">
      <c r="A258" s="199">
        <v>43470</v>
      </c>
      <c r="B258" s="84" t="s">
        <v>115</v>
      </c>
      <c r="C258" s="200" t="s">
        <v>544</v>
      </c>
      <c r="D258" s="182">
        <v>190018098</v>
      </c>
      <c r="E258" s="183" t="s">
        <v>23</v>
      </c>
      <c r="F258" s="201">
        <v>4320000</v>
      </c>
      <c r="G258" s="201" t="s">
        <v>742</v>
      </c>
      <c r="H258" s="201">
        <v>36</v>
      </c>
    </row>
    <row r="259" spans="1:8" ht="15" customHeight="1" x14ac:dyDescent="0.25">
      <c r="A259" s="199"/>
      <c r="B259" s="84" t="s">
        <v>116</v>
      </c>
      <c r="C259" s="200"/>
      <c r="D259" s="182"/>
      <c r="E259" s="183"/>
      <c r="F259" s="201"/>
      <c r="G259" s="201"/>
      <c r="H259" s="201"/>
    </row>
    <row r="260" spans="1:8" ht="15" customHeight="1" x14ac:dyDescent="0.25">
      <c r="A260" s="199">
        <v>43470</v>
      </c>
      <c r="B260" s="84" t="s">
        <v>545</v>
      </c>
      <c r="C260" s="200" t="s">
        <v>546</v>
      </c>
      <c r="D260" s="182">
        <v>190018100</v>
      </c>
      <c r="E260" s="183" t="s">
        <v>749</v>
      </c>
      <c r="F260" s="201">
        <v>4631850</v>
      </c>
      <c r="G260" s="91" t="s">
        <v>750</v>
      </c>
      <c r="H260" s="91">
        <v>12</v>
      </c>
    </row>
    <row r="261" spans="1:8" ht="15" customHeight="1" x14ac:dyDescent="0.25">
      <c r="A261" s="199"/>
      <c r="B261" s="84" t="s">
        <v>547</v>
      </c>
      <c r="C261" s="200"/>
      <c r="D261" s="182"/>
      <c r="E261" s="183"/>
      <c r="F261" s="201"/>
      <c r="G261" s="91" t="s">
        <v>751</v>
      </c>
      <c r="H261" s="91">
        <f>12+11+12</f>
        <v>35</v>
      </c>
    </row>
    <row r="262" spans="1:8" ht="15" customHeight="1" x14ac:dyDescent="0.25">
      <c r="A262" s="199">
        <v>43470</v>
      </c>
      <c r="B262" s="84" t="s">
        <v>548</v>
      </c>
      <c r="C262" s="200" t="s">
        <v>549</v>
      </c>
      <c r="D262" s="182">
        <v>190018101</v>
      </c>
      <c r="E262" s="183" t="s">
        <v>752</v>
      </c>
      <c r="F262" s="201">
        <v>2563200</v>
      </c>
      <c r="G262" s="201" t="s">
        <v>753</v>
      </c>
      <c r="H262" s="201">
        <v>36</v>
      </c>
    </row>
    <row r="263" spans="1:8" ht="15" customHeight="1" x14ac:dyDescent="0.25">
      <c r="A263" s="199"/>
      <c r="B263" s="84" t="s">
        <v>550</v>
      </c>
      <c r="C263" s="200"/>
      <c r="D263" s="182"/>
      <c r="E263" s="183"/>
      <c r="F263" s="201"/>
      <c r="G263" s="201"/>
      <c r="H263" s="201"/>
    </row>
    <row r="264" spans="1:8" ht="15" customHeight="1" x14ac:dyDescent="0.25">
      <c r="A264" s="199">
        <v>43470</v>
      </c>
      <c r="B264" s="84" t="s">
        <v>551</v>
      </c>
      <c r="C264" s="200" t="s">
        <v>552</v>
      </c>
      <c r="D264" s="182">
        <v>190018102</v>
      </c>
      <c r="E264" s="183" t="s">
        <v>754</v>
      </c>
      <c r="F264" s="201">
        <v>1533000</v>
      </c>
      <c r="G264" s="201" t="s">
        <v>755</v>
      </c>
      <c r="H264" s="201">
        <v>12</v>
      </c>
    </row>
    <row r="265" spans="1:8" ht="15" customHeight="1" x14ac:dyDescent="0.25">
      <c r="A265" s="199"/>
      <c r="B265" s="84" t="s">
        <v>553</v>
      </c>
      <c r="C265" s="200"/>
      <c r="D265" s="182"/>
      <c r="E265" s="183"/>
      <c r="F265" s="201"/>
      <c r="G265" s="201"/>
      <c r="H265" s="201"/>
    </row>
    <row r="266" spans="1:8" ht="15" customHeight="1" x14ac:dyDescent="0.25">
      <c r="A266" s="199">
        <v>43470</v>
      </c>
      <c r="B266" s="84" t="s">
        <v>141</v>
      </c>
      <c r="C266" s="200" t="s">
        <v>554</v>
      </c>
      <c r="D266" s="182">
        <v>190018103</v>
      </c>
      <c r="E266" s="183" t="s">
        <v>16</v>
      </c>
      <c r="F266" s="201">
        <v>2649600</v>
      </c>
      <c r="G266" s="91" t="s">
        <v>756</v>
      </c>
      <c r="H266" s="91">
        <v>36</v>
      </c>
    </row>
    <row r="267" spans="1:8" ht="15" customHeight="1" x14ac:dyDescent="0.25">
      <c r="A267" s="199"/>
      <c r="B267" s="183" t="s">
        <v>125</v>
      </c>
      <c r="C267" s="200"/>
      <c r="D267" s="182"/>
      <c r="E267" s="183"/>
      <c r="F267" s="201"/>
      <c r="G267" s="91" t="s">
        <v>757</v>
      </c>
      <c r="H267" s="91">
        <v>36</v>
      </c>
    </row>
    <row r="268" spans="1:8" ht="15" customHeight="1" x14ac:dyDescent="0.25">
      <c r="A268" s="199"/>
      <c r="B268" s="183"/>
      <c r="C268" s="200"/>
      <c r="D268" s="182"/>
      <c r="E268" s="183"/>
      <c r="F268" s="201"/>
      <c r="G268" s="91" t="s">
        <v>758</v>
      </c>
      <c r="H268" s="91">
        <v>36</v>
      </c>
    </row>
    <row r="269" spans="1:8" ht="15" customHeight="1" x14ac:dyDescent="0.25">
      <c r="A269" s="199">
        <v>43470</v>
      </c>
      <c r="B269" s="84" t="s">
        <v>568</v>
      </c>
      <c r="C269" s="200" t="s">
        <v>569</v>
      </c>
      <c r="D269" s="182">
        <v>190018113</v>
      </c>
      <c r="E269" s="183" t="s">
        <v>769</v>
      </c>
      <c r="F269" s="201">
        <v>1148400</v>
      </c>
      <c r="G269" s="201" t="s">
        <v>770</v>
      </c>
      <c r="H269" s="201">
        <v>29</v>
      </c>
    </row>
    <row r="270" spans="1:8" ht="15" customHeight="1" x14ac:dyDescent="0.25">
      <c r="A270" s="199"/>
      <c r="B270" s="84" t="s">
        <v>570</v>
      </c>
      <c r="C270" s="200"/>
      <c r="D270" s="182"/>
      <c r="E270" s="183"/>
      <c r="F270" s="201"/>
      <c r="G270" s="201"/>
      <c r="H270" s="201"/>
    </row>
    <row r="271" spans="1:8" ht="15" customHeight="1" x14ac:dyDescent="0.25">
      <c r="A271" s="199">
        <v>43470</v>
      </c>
      <c r="B271" s="84" t="s">
        <v>112</v>
      </c>
      <c r="C271" s="200" t="s">
        <v>571</v>
      </c>
      <c r="D271" s="182">
        <v>190018115</v>
      </c>
      <c r="E271" s="183" t="s">
        <v>5</v>
      </c>
      <c r="F271" s="201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199"/>
      <c r="B272" s="84" t="s">
        <v>113</v>
      </c>
      <c r="C272" s="200"/>
      <c r="D272" s="182"/>
      <c r="E272" s="183"/>
      <c r="F272" s="201"/>
      <c r="G272" s="91" t="s">
        <v>771</v>
      </c>
      <c r="H272" s="91">
        <f>3+5+6+6+6+4</f>
        <v>30</v>
      </c>
    </row>
    <row r="273" spans="1:8" ht="15" customHeight="1" x14ac:dyDescent="0.25">
      <c r="A273" s="199">
        <v>43470</v>
      </c>
      <c r="B273" s="84" t="s">
        <v>572</v>
      </c>
      <c r="C273" s="200" t="s">
        <v>573</v>
      </c>
      <c r="D273" s="182">
        <v>190018116</v>
      </c>
      <c r="E273" s="183" t="s">
        <v>772</v>
      </c>
      <c r="F273" s="201">
        <v>2434550</v>
      </c>
      <c r="G273" s="201" t="s">
        <v>773</v>
      </c>
      <c r="H273" s="201">
        <v>29</v>
      </c>
    </row>
    <row r="274" spans="1:8" ht="15" customHeight="1" x14ac:dyDescent="0.25">
      <c r="A274" s="199"/>
      <c r="B274" s="84" t="s">
        <v>574</v>
      </c>
      <c r="C274" s="200"/>
      <c r="D274" s="182"/>
      <c r="E274" s="183"/>
      <c r="F274" s="201"/>
      <c r="G274" s="201"/>
      <c r="H274" s="201"/>
    </row>
    <row r="275" spans="1:8" ht="15" customHeight="1" x14ac:dyDescent="0.25">
      <c r="A275" s="199">
        <v>43470</v>
      </c>
      <c r="B275" s="84" t="s">
        <v>576</v>
      </c>
      <c r="C275" s="200" t="s">
        <v>577</v>
      </c>
      <c r="D275" s="182">
        <v>190018121</v>
      </c>
      <c r="E275" s="183" t="s">
        <v>728</v>
      </c>
      <c r="F275" s="201">
        <v>1378500</v>
      </c>
      <c r="G275" s="201" t="s">
        <v>730</v>
      </c>
      <c r="H275" s="201">
        <v>30</v>
      </c>
    </row>
    <row r="276" spans="1:8" ht="15" customHeight="1" x14ac:dyDescent="0.25">
      <c r="A276" s="199"/>
      <c r="B276" s="84" t="s">
        <v>496</v>
      </c>
      <c r="C276" s="200"/>
      <c r="D276" s="182"/>
      <c r="E276" s="183"/>
      <c r="F276" s="201"/>
      <c r="G276" s="201"/>
      <c r="H276" s="201"/>
    </row>
    <row r="277" spans="1:8" ht="15" customHeight="1" x14ac:dyDescent="0.25">
      <c r="A277" s="199">
        <v>43470</v>
      </c>
      <c r="B277" s="84" t="s">
        <v>578</v>
      </c>
      <c r="C277" s="200" t="s">
        <v>579</v>
      </c>
      <c r="D277" s="182">
        <v>190018122</v>
      </c>
      <c r="E277" s="183" t="s">
        <v>774</v>
      </c>
      <c r="F277" s="201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199"/>
      <c r="B278" s="84" t="s">
        <v>580</v>
      </c>
      <c r="C278" s="200"/>
      <c r="D278" s="182"/>
      <c r="E278" s="183"/>
      <c r="F278" s="201"/>
      <c r="G278" s="91" t="s">
        <v>776</v>
      </c>
      <c r="H278" s="91">
        <f>6+6+6+6</f>
        <v>24</v>
      </c>
    </row>
    <row r="279" spans="1:8" ht="15" customHeight="1" x14ac:dyDescent="0.25">
      <c r="A279" s="199">
        <v>43470</v>
      </c>
      <c r="B279" s="84" t="s">
        <v>581</v>
      </c>
      <c r="C279" s="200" t="s">
        <v>582</v>
      </c>
      <c r="D279" s="182">
        <v>190018118</v>
      </c>
      <c r="E279" s="183" t="s">
        <v>777</v>
      </c>
      <c r="F279" s="201">
        <v>2368500</v>
      </c>
      <c r="G279" s="201" t="s">
        <v>778</v>
      </c>
      <c r="H279" s="201">
        <v>30</v>
      </c>
    </row>
    <row r="280" spans="1:8" ht="15" customHeight="1" x14ac:dyDescent="0.25">
      <c r="A280" s="199"/>
      <c r="B280" s="84" t="s">
        <v>283</v>
      </c>
      <c r="C280" s="200"/>
      <c r="D280" s="182"/>
      <c r="E280" s="183"/>
      <c r="F280" s="201"/>
      <c r="G280" s="201"/>
      <c r="H280" s="201"/>
    </row>
    <row r="281" spans="1:8" ht="15" customHeight="1" x14ac:dyDescent="0.25">
      <c r="A281" s="199">
        <v>43470</v>
      </c>
      <c r="B281" s="84" t="s">
        <v>583</v>
      </c>
      <c r="C281" s="200" t="s">
        <v>584</v>
      </c>
      <c r="D281" s="182">
        <v>190018120</v>
      </c>
      <c r="E281" s="183" t="s">
        <v>779</v>
      </c>
      <c r="F281" s="201">
        <v>2091150</v>
      </c>
      <c r="G281" s="201" t="s">
        <v>780</v>
      </c>
      <c r="H281" s="201">
        <v>27</v>
      </c>
    </row>
    <row r="282" spans="1:8" ht="15" customHeight="1" x14ac:dyDescent="0.25">
      <c r="A282" s="199"/>
      <c r="B282" s="84" t="s">
        <v>283</v>
      </c>
      <c r="C282" s="200"/>
      <c r="D282" s="182"/>
      <c r="E282" s="183"/>
      <c r="F282" s="201"/>
      <c r="G282" s="201"/>
      <c r="H282" s="201"/>
    </row>
    <row r="283" spans="1:8" ht="15" customHeight="1" x14ac:dyDescent="0.25">
      <c r="A283" s="199">
        <v>43470</v>
      </c>
      <c r="B283" s="84" t="s">
        <v>585</v>
      </c>
      <c r="C283" s="200" t="s">
        <v>586</v>
      </c>
      <c r="D283" s="182">
        <v>190018114</v>
      </c>
      <c r="E283" s="183" t="s">
        <v>783</v>
      </c>
      <c r="F283" s="201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199"/>
      <c r="B284" s="84" t="s">
        <v>566</v>
      </c>
      <c r="C284" s="200"/>
      <c r="D284" s="182"/>
      <c r="E284" s="183"/>
      <c r="F284" s="201"/>
      <c r="G284" s="91" t="s">
        <v>785</v>
      </c>
      <c r="H284" s="91">
        <f>4+6+6+6+5</f>
        <v>27</v>
      </c>
    </row>
    <row r="285" spans="1:8" ht="15" customHeight="1" x14ac:dyDescent="0.25">
      <c r="A285" s="199">
        <v>43470</v>
      </c>
      <c r="B285" s="84" t="s">
        <v>587</v>
      </c>
      <c r="C285" s="200" t="s">
        <v>588</v>
      </c>
      <c r="D285" s="182">
        <v>190018124</v>
      </c>
      <c r="E285" s="183" t="s">
        <v>786</v>
      </c>
      <c r="F285" s="201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199"/>
      <c r="B286" s="183" t="s">
        <v>589</v>
      </c>
      <c r="C286" s="200"/>
      <c r="D286" s="182"/>
      <c r="E286" s="183"/>
      <c r="F286" s="201"/>
      <c r="G286" s="91" t="s">
        <v>788</v>
      </c>
      <c r="H286" s="91">
        <f>6+7+6+5+6</f>
        <v>30</v>
      </c>
    </row>
    <row r="287" spans="1:8" ht="15" customHeight="1" x14ac:dyDescent="0.25">
      <c r="A287" s="199"/>
      <c r="B287" s="183"/>
      <c r="C287" s="200"/>
      <c r="D287" s="182"/>
      <c r="E287" s="183"/>
      <c r="F287" s="201"/>
      <c r="G287" s="91" t="s">
        <v>789</v>
      </c>
      <c r="H287" s="91">
        <f>6+6+7+6+5</f>
        <v>30</v>
      </c>
    </row>
    <row r="288" spans="1:8" ht="15" customHeight="1" x14ac:dyDescent="0.25">
      <c r="A288" s="199">
        <v>43470</v>
      </c>
      <c r="B288" s="84" t="s">
        <v>379</v>
      </c>
      <c r="C288" s="200" t="s">
        <v>299</v>
      </c>
      <c r="D288" s="182">
        <v>190018108</v>
      </c>
      <c r="E288" s="183" t="s">
        <v>304</v>
      </c>
      <c r="F288" s="201">
        <v>1780500</v>
      </c>
      <c r="G288" s="201" t="s">
        <v>740</v>
      </c>
      <c r="H288" s="201">
        <v>30</v>
      </c>
    </row>
    <row r="289" spans="1:8" ht="15" customHeight="1" x14ac:dyDescent="0.25">
      <c r="A289" s="199"/>
      <c r="B289" s="84" t="s">
        <v>298</v>
      </c>
      <c r="C289" s="200"/>
      <c r="D289" s="182"/>
      <c r="E289" s="183"/>
      <c r="F289" s="201"/>
      <c r="G289" s="201"/>
      <c r="H289" s="201"/>
    </row>
    <row r="290" spans="1:8" ht="15" customHeight="1" x14ac:dyDescent="0.25">
      <c r="A290" s="199">
        <v>43470</v>
      </c>
      <c r="B290" s="84" t="s">
        <v>564</v>
      </c>
      <c r="C290" s="200" t="s">
        <v>565</v>
      </c>
      <c r="D290" s="182">
        <v>190018071</v>
      </c>
      <c r="E290" s="183" t="s">
        <v>765</v>
      </c>
      <c r="F290" s="201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199"/>
      <c r="B291" s="183" t="s">
        <v>566</v>
      </c>
      <c r="C291" s="200"/>
      <c r="D291" s="182"/>
      <c r="E291" s="183"/>
      <c r="F291" s="201"/>
      <c r="G291" s="91" t="s">
        <v>767</v>
      </c>
      <c r="H291" s="91">
        <f>12+12+12</f>
        <v>36</v>
      </c>
    </row>
    <row r="292" spans="1:8" ht="15" customHeight="1" x14ac:dyDescent="0.25">
      <c r="A292" s="199"/>
      <c r="B292" s="183"/>
      <c r="C292" s="200"/>
      <c r="D292" s="182"/>
      <c r="E292" s="183"/>
      <c r="F292" s="201"/>
      <c r="G292" s="91" t="s">
        <v>768</v>
      </c>
      <c r="H292" s="91">
        <f>12+12+12</f>
        <v>36</v>
      </c>
    </row>
    <row r="293" spans="1:8" ht="15" customHeight="1" x14ac:dyDescent="0.25">
      <c r="A293" s="199">
        <v>43473</v>
      </c>
      <c r="B293" s="84" t="s">
        <v>555</v>
      </c>
      <c r="C293" s="200" t="s">
        <v>601</v>
      </c>
      <c r="D293" s="182">
        <v>190018135</v>
      </c>
      <c r="E293" s="183" t="s">
        <v>15</v>
      </c>
      <c r="F293" s="201">
        <v>1524600</v>
      </c>
      <c r="G293" s="201" t="s">
        <v>796</v>
      </c>
      <c r="H293" s="201">
        <v>36</v>
      </c>
    </row>
    <row r="294" spans="1:8" ht="15" customHeight="1" x14ac:dyDescent="0.25">
      <c r="A294" s="199"/>
      <c r="B294" s="84" t="s">
        <v>602</v>
      </c>
      <c r="C294" s="200"/>
      <c r="D294" s="182"/>
      <c r="E294" s="183"/>
      <c r="F294" s="201"/>
      <c r="G294" s="201"/>
      <c r="H294" s="201"/>
    </row>
    <row r="295" spans="1:8" ht="15" customHeight="1" x14ac:dyDescent="0.25">
      <c r="A295" s="199">
        <v>43473</v>
      </c>
      <c r="B295" s="84" t="s">
        <v>603</v>
      </c>
      <c r="C295" s="200" t="s">
        <v>604</v>
      </c>
      <c r="D295" s="182">
        <v>190018136</v>
      </c>
      <c r="E295" s="183" t="s">
        <v>7</v>
      </c>
      <c r="F295" s="201">
        <v>849000</v>
      </c>
      <c r="G295" s="201" t="s">
        <v>703</v>
      </c>
      <c r="H295" s="201">
        <v>12</v>
      </c>
    </row>
    <row r="296" spans="1:8" ht="15" customHeight="1" x14ac:dyDescent="0.25">
      <c r="A296" s="199"/>
      <c r="B296" s="84" t="s">
        <v>605</v>
      </c>
      <c r="C296" s="200"/>
      <c r="D296" s="182"/>
      <c r="E296" s="183"/>
      <c r="F296" s="201"/>
      <c r="G296" s="201"/>
      <c r="H296" s="201"/>
    </row>
    <row r="297" spans="1:8" ht="15" customHeight="1" x14ac:dyDescent="0.25">
      <c r="A297" s="199">
        <v>43473</v>
      </c>
      <c r="B297" s="84" t="s">
        <v>63</v>
      </c>
      <c r="C297" s="200" t="s">
        <v>606</v>
      </c>
      <c r="D297" s="182">
        <v>190018137</v>
      </c>
      <c r="E297" s="183" t="s">
        <v>21</v>
      </c>
      <c r="F297" s="201">
        <v>2671200</v>
      </c>
      <c r="G297" s="201" t="s">
        <v>660</v>
      </c>
      <c r="H297" s="201">
        <v>36</v>
      </c>
    </row>
    <row r="298" spans="1:8" ht="15" customHeight="1" x14ac:dyDescent="0.25">
      <c r="A298" s="199"/>
      <c r="B298" s="84" t="s">
        <v>607</v>
      </c>
      <c r="C298" s="200"/>
      <c r="D298" s="182"/>
      <c r="E298" s="183"/>
      <c r="F298" s="201"/>
      <c r="G298" s="201"/>
      <c r="H298" s="201"/>
    </row>
    <row r="299" spans="1:8" ht="15" customHeight="1" x14ac:dyDescent="0.25">
      <c r="A299" s="199">
        <v>43473</v>
      </c>
      <c r="B299" s="84" t="s">
        <v>608</v>
      </c>
      <c r="C299" s="200" t="s">
        <v>609</v>
      </c>
      <c r="D299" s="182">
        <v>190018168</v>
      </c>
      <c r="E299" s="183" t="s">
        <v>320</v>
      </c>
      <c r="F299" s="201">
        <v>4408800</v>
      </c>
      <c r="G299" s="91" t="s">
        <v>747</v>
      </c>
      <c r="H299" s="91">
        <v>24</v>
      </c>
    </row>
    <row r="300" spans="1:8" ht="15" customHeight="1" x14ac:dyDescent="0.25">
      <c r="A300" s="199"/>
      <c r="B300" s="84" t="s">
        <v>610</v>
      </c>
      <c r="C300" s="200"/>
      <c r="D300" s="182"/>
      <c r="E300" s="183"/>
      <c r="F300" s="201"/>
      <c r="G300" s="91" t="s">
        <v>748</v>
      </c>
      <c r="H300" s="91">
        <v>24</v>
      </c>
    </row>
    <row r="301" spans="1:8" ht="15" customHeight="1" x14ac:dyDescent="0.25">
      <c r="A301" s="199">
        <v>43473</v>
      </c>
      <c r="B301" s="84" t="s">
        <v>611</v>
      </c>
      <c r="C301" s="200" t="s">
        <v>612</v>
      </c>
      <c r="D301" s="182">
        <v>190018166</v>
      </c>
      <c r="E301" s="183" t="s">
        <v>20</v>
      </c>
      <c r="F301" s="201">
        <v>1297800</v>
      </c>
      <c r="G301" s="201" t="s">
        <v>797</v>
      </c>
      <c r="H301" s="201">
        <v>36</v>
      </c>
    </row>
    <row r="302" spans="1:8" ht="15" customHeight="1" x14ac:dyDescent="0.25">
      <c r="A302" s="199"/>
      <c r="B302" s="84" t="s">
        <v>613</v>
      </c>
      <c r="C302" s="200"/>
      <c r="D302" s="182"/>
      <c r="E302" s="183"/>
      <c r="F302" s="201"/>
      <c r="G302" s="201"/>
      <c r="H302" s="201"/>
    </row>
    <row r="303" spans="1:8" ht="15" customHeight="1" x14ac:dyDescent="0.25">
      <c r="A303" s="199">
        <v>43473</v>
      </c>
      <c r="B303" s="84" t="s">
        <v>614</v>
      </c>
      <c r="C303" s="200" t="s">
        <v>615</v>
      </c>
      <c r="D303" s="182">
        <v>190018150</v>
      </c>
      <c r="E303" s="183" t="s">
        <v>779</v>
      </c>
      <c r="F303" s="201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199"/>
      <c r="B304" s="84" t="s">
        <v>616</v>
      </c>
      <c r="C304" s="200"/>
      <c r="D304" s="182"/>
      <c r="E304" s="183"/>
      <c r="F304" s="201"/>
      <c r="G304" s="91" t="s">
        <v>782</v>
      </c>
      <c r="H304" s="91">
        <f>6+6+7+6+4</f>
        <v>29</v>
      </c>
    </row>
    <row r="305" spans="1:8" ht="15" customHeight="1" x14ac:dyDescent="0.25">
      <c r="A305" s="199">
        <v>43473</v>
      </c>
      <c r="B305" s="84" t="s">
        <v>598</v>
      </c>
      <c r="C305" s="200" t="s">
        <v>617</v>
      </c>
      <c r="D305" s="182">
        <v>190018143</v>
      </c>
      <c r="E305" s="183" t="s">
        <v>821</v>
      </c>
      <c r="F305" s="201">
        <v>1503000</v>
      </c>
      <c r="G305" s="201" t="s">
        <v>822</v>
      </c>
      <c r="H305" s="201">
        <v>30</v>
      </c>
    </row>
    <row r="306" spans="1:8" ht="15" customHeight="1" x14ac:dyDescent="0.25">
      <c r="A306" s="199"/>
      <c r="B306" s="84" t="s">
        <v>600</v>
      </c>
      <c r="C306" s="200"/>
      <c r="D306" s="182"/>
      <c r="E306" s="183"/>
      <c r="F306" s="201"/>
      <c r="G306" s="201"/>
      <c r="H306" s="201"/>
    </row>
    <row r="307" spans="1:8" ht="15" customHeight="1" x14ac:dyDescent="0.25">
      <c r="A307" s="199">
        <v>43473</v>
      </c>
      <c r="B307" s="84" t="s">
        <v>558</v>
      </c>
      <c r="C307" s="200" t="s">
        <v>622</v>
      </c>
      <c r="D307" s="182">
        <v>190018148</v>
      </c>
      <c r="E307" s="183" t="s">
        <v>760</v>
      </c>
      <c r="F307" s="201">
        <v>1692600</v>
      </c>
      <c r="G307" s="201" t="s">
        <v>798</v>
      </c>
      <c r="H307" s="201">
        <v>26</v>
      </c>
    </row>
    <row r="308" spans="1:8" ht="15" customHeight="1" x14ac:dyDescent="0.25">
      <c r="A308" s="199"/>
      <c r="B308" s="84" t="s">
        <v>623</v>
      </c>
      <c r="C308" s="200"/>
      <c r="D308" s="182"/>
      <c r="E308" s="183"/>
      <c r="F308" s="201"/>
      <c r="G308" s="201"/>
      <c r="H308" s="201"/>
    </row>
    <row r="309" spans="1:8" ht="15" customHeight="1" x14ac:dyDescent="0.25">
      <c r="A309" s="199">
        <v>43473</v>
      </c>
      <c r="B309" s="84" t="s">
        <v>627</v>
      </c>
      <c r="C309" s="200" t="s">
        <v>432</v>
      </c>
      <c r="D309" s="182">
        <v>190018140</v>
      </c>
      <c r="E309" s="183" t="s">
        <v>805</v>
      </c>
      <c r="F309" s="201">
        <v>1972500</v>
      </c>
      <c r="G309" s="201" t="s">
        <v>806</v>
      </c>
      <c r="H309" s="201">
        <v>30</v>
      </c>
    </row>
    <row r="310" spans="1:8" ht="15" customHeight="1" x14ac:dyDescent="0.25">
      <c r="A310" s="199"/>
      <c r="B310" s="84" t="s">
        <v>628</v>
      </c>
      <c r="C310" s="200"/>
      <c r="D310" s="182"/>
      <c r="E310" s="183"/>
      <c r="F310" s="201"/>
      <c r="G310" s="201"/>
      <c r="H310" s="201"/>
    </row>
    <row r="311" spans="1:8" ht="15" customHeight="1" x14ac:dyDescent="0.25">
      <c r="A311" s="199">
        <v>43473</v>
      </c>
      <c r="B311" s="84" t="s">
        <v>629</v>
      </c>
      <c r="C311" s="200" t="s">
        <v>630</v>
      </c>
      <c r="D311" s="182">
        <v>190018119</v>
      </c>
      <c r="E311" s="183" t="s">
        <v>807</v>
      </c>
      <c r="F311" s="201">
        <v>2579550</v>
      </c>
      <c r="G311" s="201" t="s">
        <v>808</v>
      </c>
      <c r="H311" s="201">
        <v>29</v>
      </c>
    </row>
    <row r="312" spans="1:8" ht="15" customHeight="1" x14ac:dyDescent="0.25">
      <c r="A312" s="199"/>
      <c r="B312" s="84" t="s">
        <v>631</v>
      </c>
      <c r="C312" s="200"/>
      <c r="D312" s="182"/>
      <c r="E312" s="183"/>
      <c r="F312" s="201"/>
      <c r="G312" s="201"/>
      <c r="H312" s="201"/>
    </row>
    <row r="313" spans="1:8" ht="15" customHeight="1" x14ac:dyDescent="0.25">
      <c r="A313" s="199">
        <v>43473</v>
      </c>
      <c r="B313" s="84" t="s">
        <v>136</v>
      </c>
      <c r="C313" s="200" t="s">
        <v>632</v>
      </c>
      <c r="D313" s="182">
        <v>190018156</v>
      </c>
      <c r="E313" s="183" t="s">
        <v>3</v>
      </c>
      <c r="F313" s="201">
        <v>2023650</v>
      </c>
      <c r="G313" s="201" t="s">
        <v>809</v>
      </c>
      <c r="H313" s="201">
        <v>27</v>
      </c>
    </row>
    <row r="314" spans="1:8" ht="15" customHeight="1" x14ac:dyDescent="0.25">
      <c r="A314" s="199"/>
      <c r="B314" s="84" t="s">
        <v>619</v>
      </c>
      <c r="C314" s="200"/>
      <c r="D314" s="182"/>
      <c r="E314" s="183"/>
      <c r="F314" s="201"/>
      <c r="G314" s="201"/>
      <c r="H314" s="201"/>
    </row>
    <row r="315" spans="1:8" ht="15" customHeight="1" x14ac:dyDescent="0.25">
      <c r="A315" s="199">
        <v>43473</v>
      </c>
      <c r="B315" s="84" t="s">
        <v>638</v>
      </c>
      <c r="C315" s="200" t="s">
        <v>420</v>
      </c>
      <c r="D315" s="182">
        <v>190018153</v>
      </c>
      <c r="E315" s="183" t="s">
        <v>19</v>
      </c>
      <c r="F315" s="201">
        <v>2905500</v>
      </c>
      <c r="G315" s="201" t="s">
        <v>810</v>
      </c>
      <c r="H315" s="201">
        <v>30</v>
      </c>
    </row>
    <row r="316" spans="1:8" ht="15" customHeight="1" x14ac:dyDescent="0.25">
      <c r="A316" s="199"/>
      <c r="B316" s="84" t="s">
        <v>639</v>
      </c>
      <c r="C316" s="200"/>
      <c r="D316" s="182"/>
      <c r="E316" s="183"/>
      <c r="F316" s="201"/>
      <c r="G316" s="201"/>
      <c r="H316" s="201"/>
    </row>
    <row r="317" spans="1:8" ht="15" customHeight="1" x14ac:dyDescent="0.25">
      <c r="A317" s="199">
        <v>43473</v>
      </c>
      <c r="B317" s="84" t="s">
        <v>640</v>
      </c>
      <c r="C317" s="200" t="s">
        <v>641</v>
      </c>
      <c r="D317" s="182">
        <v>190018167</v>
      </c>
      <c r="E317" s="183" t="s">
        <v>811</v>
      </c>
      <c r="F317" s="201">
        <v>3348050</v>
      </c>
      <c r="G317" s="201" t="s">
        <v>812</v>
      </c>
      <c r="H317" s="201">
        <v>29</v>
      </c>
    </row>
    <row r="318" spans="1:8" ht="15" customHeight="1" x14ac:dyDescent="0.25">
      <c r="A318" s="199"/>
      <c r="B318" s="84" t="s">
        <v>642</v>
      </c>
      <c r="C318" s="200"/>
      <c r="D318" s="182"/>
      <c r="E318" s="183"/>
      <c r="F318" s="201"/>
      <c r="G318" s="201"/>
      <c r="H318" s="201"/>
    </row>
    <row r="319" spans="1:8" ht="15" customHeight="1" x14ac:dyDescent="0.25">
      <c r="A319" s="199">
        <v>43473</v>
      </c>
      <c r="B319" s="84" t="s">
        <v>624</v>
      </c>
      <c r="C319" s="200" t="s">
        <v>643</v>
      </c>
      <c r="D319" s="182">
        <v>190018164</v>
      </c>
      <c r="E319" s="183" t="s">
        <v>799</v>
      </c>
      <c r="F319" s="201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199"/>
      <c r="B320" s="183" t="s">
        <v>626</v>
      </c>
      <c r="C320" s="200"/>
      <c r="D320" s="182"/>
      <c r="E320" s="183"/>
      <c r="F320" s="201"/>
      <c r="G320" s="91" t="s">
        <v>803</v>
      </c>
      <c r="H320" s="91">
        <f>6+6+7+5+5</f>
        <v>29</v>
      </c>
    </row>
    <row r="321" spans="1:8" ht="15" customHeight="1" x14ac:dyDescent="0.25">
      <c r="A321" s="199"/>
      <c r="B321" s="183"/>
      <c r="C321" s="200"/>
      <c r="D321" s="182"/>
      <c r="E321" s="183"/>
      <c r="F321" s="201"/>
      <c r="G321" s="91" t="s">
        <v>804</v>
      </c>
      <c r="H321" s="91">
        <f>6+6+7+6+5</f>
        <v>30</v>
      </c>
    </row>
    <row r="322" spans="1:8" ht="15" customHeight="1" x14ac:dyDescent="0.25">
      <c r="A322" s="199">
        <v>43473</v>
      </c>
      <c r="B322" s="84" t="s">
        <v>644</v>
      </c>
      <c r="C322" s="200" t="s">
        <v>645</v>
      </c>
      <c r="D322" s="182">
        <v>190018152</v>
      </c>
      <c r="E322" s="183" t="s">
        <v>813</v>
      </c>
      <c r="F322" s="201">
        <v>2163000</v>
      </c>
      <c r="G322" s="201" t="s">
        <v>814</v>
      </c>
      <c r="H322" s="201">
        <v>30</v>
      </c>
    </row>
    <row r="323" spans="1:8" ht="15" customHeight="1" x14ac:dyDescent="0.25">
      <c r="A323" s="199"/>
      <c r="B323" s="84" t="s">
        <v>646</v>
      </c>
      <c r="C323" s="200"/>
      <c r="D323" s="182"/>
      <c r="E323" s="183"/>
      <c r="F323" s="201"/>
      <c r="G323" s="201"/>
      <c r="H323" s="201"/>
    </row>
    <row r="324" spans="1:8" ht="15" customHeight="1" x14ac:dyDescent="0.25">
      <c r="A324" s="199">
        <v>43473</v>
      </c>
      <c r="B324" s="84" t="s">
        <v>647</v>
      </c>
      <c r="C324" s="200" t="s">
        <v>648</v>
      </c>
      <c r="D324" s="182">
        <v>190018147</v>
      </c>
      <c r="E324" s="183" t="s">
        <v>815</v>
      </c>
      <c r="F324" s="201">
        <v>2049600</v>
      </c>
      <c r="G324" s="201" t="s">
        <v>816</v>
      </c>
      <c r="H324" s="201">
        <v>32</v>
      </c>
    </row>
    <row r="325" spans="1:8" ht="15" customHeight="1" x14ac:dyDescent="0.25">
      <c r="A325" s="199"/>
      <c r="B325" s="84" t="s">
        <v>649</v>
      </c>
      <c r="C325" s="200"/>
      <c r="D325" s="182"/>
      <c r="E325" s="183"/>
      <c r="F325" s="201"/>
      <c r="G325" s="201"/>
      <c r="H325" s="201"/>
    </row>
    <row r="326" spans="1:8" ht="15" customHeight="1" x14ac:dyDescent="0.25">
      <c r="A326" s="199">
        <v>43473</v>
      </c>
      <c r="B326" s="84" t="s">
        <v>650</v>
      </c>
      <c r="C326" s="200" t="s">
        <v>651</v>
      </c>
      <c r="D326" s="182">
        <v>190018151</v>
      </c>
      <c r="E326" s="183" t="s">
        <v>817</v>
      </c>
      <c r="F326" s="201">
        <v>1428000</v>
      </c>
      <c r="G326" s="201" t="s">
        <v>818</v>
      </c>
      <c r="H326" s="201">
        <v>30</v>
      </c>
    </row>
    <row r="327" spans="1:8" ht="15" customHeight="1" x14ac:dyDescent="0.25">
      <c r="A327" s="199"/>
      <c r="B327" s="84" t="s">
        <v>652</v>
      </c>
      <c r="C327" s="200"/>
      <c r="D327" s="182"/>
      <c r="E327" s="183"/>
      <c r="F327" s="201"/>
      <c r="G327" s="201"/>
      <c r="H327" s="201"/>
    </row>
    <row r="328" spans="1:8" ht="15" customHeight="1" x14ac:dyDescent="0.25">
      <c r="A328" s="199">
        <v>43473</v>
      </c>
      <c r="B328" s="84" t="s">
        <v>653</v>
      </c>
      <c r="C328" s="200" t="s">
        <v>654</v>
      </c>
      <c r="D328" s="182">
        <v>190018165</v>
      </c>
      <c r="E328" s="183" t="s">
        <v>819</v>
      </c>
      <c r="F328" s="201">
        <v>2079000</v>
      </c>
      <c r="G328" s="201" t="s">
        <v>820</v>
      </c>
      <c r="H328" s="201">
        <v>28</v>
      </c>
    </row>
    <row r="329" spans="1:8" ht="15" customHeight="1" x14ac:dyDescent="0.25">
      <c r="A329" s="199"/>
      <c r="B329" s="84" t="s">
        <v>655</v>
      </c>
      <c r="C329" s="200"/>
      <c r="D329" s="182"/>
      <c r="E329" s="183"/>
      <c r="F329" s="201"/>
      <c r="G329" s="201"/>
      <c r="H329" s="201"/>
    </row>
    <row r="330" spans="1:8" ht="15" customHeight="1" x14ac:dyDescent="0.25">
      <c r="A330" s="199">
        <v>43473</v>
      </c>
      <c r="B330" s="84" t="s">
        <v>656</v>
      </c>
      <c r="C330" s="200" t="s">
        <v>657</v>
      </c>
      <c r="D330" s="182">
        <v>190018144</v>
      </c>
      <c r="E330" s="183" t="s">
        <v>683</v>
      </c>
      <c r="F330" s="201">
        <v>1058200</v>
      </c>
      <c r="G330" s="201" t="s">
        <v>685</v>
      </c>
      <c r="H330" s="201">
        <v>22</v>
      </c>
    </row>
    <row r="331" spans="1:8" ht="15" customHeight="1" x14ac:dyDescent="0.25">
      <c r="A331" s="199"/>
      <c r="B331" s="84" t="s">
        <v>658</v>
      </c>
      <c r="C331" s="200"/>
      <c r="D331" s="182"/>
      <c r="E331" s="183"/>
      <c r="F331" s="201"/>
      <c r="G331" s="201"/>
      <c r="H331" s="201"/>
    </row>
    <row r="332" spans="1:8" ht="15" customHeight="1" x14ac:dyDescent="0.25">
      <c r="A332" s="199">
        <v>43474</v>
      </c>
      <c r="B332" s="84" t="s">
        <v>830</v>
      </c>
      <c r="C332" s="200" t="s">
        <v>831</v>
      </c>
      <c r="D332" s="182">
        <v>190018175</v>
      </c>
      <c r="E332" s="183" t="s">
        <v>792</v>
      </c>
      <c r="F332" s="201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199"/>
      <c r="B333" s="84" t="s">
        <v>594</v>
      </c>
      <c r="C333" s="200"/>
      <c r="D333" s="182"/>
      <c r="E333" s="183"/>
      <c r="F333" s="201"/>
      <c r="G333" s="91" t="s">
        <v>886</v>
      </c>
      <c r="H333" s="91">
        <f>5+6+7+6+6</f>
        <v>30</v>
      </c>
    </row>
    <row r="334" spans="1:8" ht="15" customHeight="1" x14ac:dyDescent="0.25">
      <c r="A334" s="199">
        <v>43474</v>
      </c>
      <c r="B334" s="84" t="s">
        <v>841</v>
      </c>
      <c r="C334" s="200" t="s">
        <v>842</v>
      </c>
      <c r="D334" s="182">
        <v>190018202</v>
      </c>
      <c r="E334" s="183" t="s">
        <v>11</v>
      </c>
      <c r="F334" s="201">
        <v>1293000</v>
      </c>
      <c r="G334" s="201" t="s">
        <v>893</v>
      </c>
      <c r="H334" s="201">
        <v>30</v>
      </c>
    </row>
    <row r="335" spans="1:8" ht="15" customHeight="1" x14ac:dyDescent="0.25">
      <c r="A335" s="199"/>
      <c r="B335" s="84" t="s">
        <v>626</v>
      </c>
      <c r="C335" s="200"/>
      <c r="D335" s="182"/>
      <c r="E335" s="183"/>
      <c r="F335" s="201"/>
      <c r="G335" s="201"/>
      <c r="H335" s="201"/>
    </row>
    <row r="336" spans="1:8" ht="15" customHeight="1" x14ac:dyDescent="0.25">
      <c r="A336" s="199">
        <v>43474</v>
      </c>
      <c r="B336" s="84" t="s">
        <v>843</v>
      </c>
      <c r="C336" s="200" t="s">
        <v>845</v>
      </c>
      <c r="D336" s="182">
        <v>190018177</v>
      </c>
      <c r="E336" s="183" t="s">
        <v>894</v>
      </c>
      <c r="F336" s="201">
        <v>1713000</v>
      </c>
      <c r="G336" s="201" t="s">
        <v>895</v>
      </c>
      <c r="H336" s="201">
        <v>30</v>
      </c>
    </row>
    <row r="337" spans="1:8" ht="15" customHeight="1" x14ac:dyDescent="0.25">
      <c r="A337" s="199"/>
      <c r="B337" s="84" t="s">
        <v>844</v>
      </c>
      <c r="C337" s="200"/>
      <c r="D337" s="182"/>
      <c r="E337" s="183"/>
      <c r="F337" s="201"/>
      <c r="G337" s="201"/>
      <c r="H337" s="201"/>
    </row>
    <row r="338" spans="1:8" ht="15" customHeight="1" x14ac:dyDescent="0.25">
      <c r="A338" s="199">
        <v>43474</v>
      </c>
      <c r="B338" s="84" t="s">
        <v>501</v>
      </c>
      <c r="C338" s="200" t="s">
        <v>847</v>
      </c>
      <c r="D338" s="182">
        <v>190018200</v>
      </c>
      <c r="E338" s="183" t="s">
        <v>896</v>
      </c>
      <c r="F338" s="201">
        <v>937800</v>
      </c>
      <c r="G338" s="201" t="s">
        <v>897</v>
      </c>
      <c r="H338" s="201">
        <v>18</v>
      </c>
    </row>
    <row r="339" spans="1:8" ht="15" customHeight="1" x14ac:dyDescent="0.25">
      <c r="A339" s="199"/>
      <c r="B339" s="84" t="s">
        <v>846</v>
      </c>
      <c r="C339" s="200"/>
      <c r="D339" s="182"/>
      <c r="E339" s="183"/>
      <c r="F339" s="201"/>
      <c r="G339" s="201"/>
      <c r="H339" s="201"/>
    </row>
    <row r="340" spans="1:8" ht="15" customHeight="1" x14ac:dyDescent="0.25">
      <c r="A340" s="199">
        <v>43474</v>
      </c>
      <c r="B340" s="84" t="s">
        <v>850</v>
      </c>
      <c r="C340" s="200" t="s">
        <v>446</v>
      </c>
      <c r="D340" s="182">
        <v>190018201</v>
      </c>
      <c r="E340" s="183" t="s">
        <v>752</v>
      </c>
      <c r="F340" s="201">
        <v>2311200</v>
      </c>
      <c r="G340" s="201" t="s">
        <v>898</v>
      </c>
      <c r="H340" s="201">
        <v>36</v>
      </c>
    </row>
    <row r="341" spans="1:8" ht="15" customHeight="1" x14ac:dyDescent="0.25">
      <c r="A341" s="199"/>
      <c r="B341" s="84" t="s">
        <v>851</v>
      </c>
      <c r="C341" s="200"/>
      <c r="D341" s="182"/>
      <c r="E341" s="183"/>
      <c r="F341" s="201"/>
      <c r="G341" s="201"/>
      <c r="H341" s="201"/>
    </row>
    <row r="342" spans="1:8" ht="15" customHeight="1" x14ac:dyDescent="0.25">
      <c r="A342" s="199">
        <v>43474</v>
      </c>
      <c r="B342" s="84" t="s">
        <v>852</v>
      </c>
      <c r="C342" s="200" t="s">
        <v>854</v>
      </c>
      <c r="D342" s="182">
        <v>190018180</v>
      </c>
      <c r="E342" s="183" t="s">
        <v>899</v>
      </c>
      <c r="F342" s="201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199"/>
      <c r="B343" s="84" t="s">
        <v>853</v>
      </c>
      <c r="C343" s="200"/>
      <c r="D343" s="182"/>
      <c r="E343" s="183"/>
      <c r="F343" s="201"/>
      <c r="G343" s="91" t="s">
        <v>901</v>
      </c>
      <c r="H343" s="91">
        <f>3+5+6+6+6+4</f>
        <v>30</v>
      </c>
    </row>
    <row r="344" spans="1:8" ht="15" customHeight="1" x14ac:dyDescent="0.25">
      <c r="A344" s="199">
        <v>43474</v>
      </c>
      <c r="B344" s="84" t="s">
        <v>855</v>
      </c>
      <c r="C344" s="200" t="s">
        <v>857</v>
      </c>
      <c r="D344" s="182">
        <v>190018182</v>
      </c>
      <c r="E344" s="183" t="s">
        <v>902</v>
      </c>
      <c r="F344" s="201">
        <v>683100</v>
      </c>
      <c r="G344" s="201" t="s">
        <v>903</v>
      </c>
      <c r="H344" s="201">
        <v>11</v>
      </c>
    </row>
    <row r="345" spans="1:8" ht="15" customHeight="1" x14ac:dyDescent="0.25">
      <c r="A345" s="199"/>
      <c r="B345" s="84" t="s">
        <v>856</v>
      </c>
      <c r="C345" s="200"/>
      <c r="D345" s="182"/>
      <c r="E345" s="183"/>
      <c r="F345" s="201"/>
      <c r="G345" s="201"/>
      <c r="H345" s="201"/>
    </row>
    <row r="346" spans="1:8" ht="15" customHeight="1" x14ac:dyDescent="0.25">
      <c r="A346" s="199">
        <v>43474</v>
      </c>
      <c r="B346" s="84" t="s">
        <v>858</v>
      </c>
      <c r="C346" s="200" t="s">
        <v>860</v>
      </c>
      <c r="D346" s="182">
        <v>190018183</v>
      </c>
      <c r="E346" s="183" t="s">
        <v>904</v>
      </c>
      <c r="F346" s="201">
        <v>1638000</v>
      </c>
      <c r="G346" s="201" t="s">
        <v>905</v>
      </c>
      <c r="H346" s="201">
        <v>30</v>
      </c>
    </row>
    <row r="347" spans="1:8" ht="15" customHeight="1" x14ac:dyDescent="0.25">
      <c r="A347" s="199"/>
      <c r="B347" s="84" t="s">
        <v>859</v>
      </c>
      <c r="C347" s="200"/>
      <c r="D347" s="182"/>
      <c r="E347" s="183"/>
      <c r="F347" s="201"/>
      <c r="G347" s="201"/>
      <c r="H347" s="201"/>
    </row>
    <row r="348" spans="1:8" ht="15" customHeight="1" x14ac:dyDescent="0.25">
      <c r="A348" s="199">
        <v>43474</v>
      </c>
      <c r="B348" s="84" t="s">
        <v>861</v>
      </c>
      <c r="C348" s="200" t="s">
        <v>862</v>
      </c>
      <c r="D348" s="182">
        <v>190018184</v>
      </c>
      <c r="E348" s="183" t="s">
        <v>799</v>
      </c>
      <c r="F348" s="201">
        <v>1825500</v>
      </c>
      <c r="G348" s="201" t="s">
        <v>906</v>
      </c>
      <c r="H348" s="201">
        <v>30</v>
      </c>
    </row>
    <row r="349" spans="1:8" ht="15" customHeight="1" x14ac:dyDescent="0.25">
      <c r="A349" s="199"/>
      <c r="B349" s="84" t="s">
        <v>626</v>
      </c>
      <c r="C349" s="200"/>
      <c r="D349" s="182"/>
      <c r="E349" s="183"/>
      <c r="F349" s="201"/>
      <c r="G349" s="201"/>
      <c r="H349" s="201"/>
    </row>
    <row r="350" spans="1:8" ht="15" customHeight="1" x14ac:dyDescent="0.25">
      <c r="A350" s="199">
        <v>43474</v>
      </c>
      <c r="B350" s="84" t="s">
        <v>863</v>
      </c>
      <c r="C350" s="200" t="s">
        <v>865</v>
      </c>
      <c r="D350" s="182">
        <v>190018142</v>
      </c>
      <c r="E350" s="183" t="s">
        <v>907</v>
      </c>
      <c r="F350" s="201">
        <v>1519000</v>
      </c>
      <c r="G350" s="201" t="s">
        <v>908</v>
      </c>
      <c r="H350" s="201">
        <v>20</v>
      </c>
    </row>
    <row r="351" spans="1:8" ht="15" customHeight="1" x14ac:dyDescent="0.25">
      <c r="A351" s="199"/>
      <c r="B351" s="84" t="s">
        <v>864</v>
      </c>
      <c r="C351" s="200"/>
      <c r="D351" s="182"/>
      <c r="E351" s="183"/>
      <c r="F351" s="201"/>
      <c r="G351" s="201"/>
      <c r="H351" s="201"/>
    </row>
    <row r="352" spans="1:8" ht="15" customHeight="1" x14ac:dyDescent="0.25">
      <c r="A352" s="199">
        <v>43474</v>
      </c>
      <c r="B352" s="84" t="s">
        <v>866</v>
      </c>
      <c r="C352" s="200" t="s">
        <v>868</v>
      </c>
      <c r="D352" s="182">
        <v>190018189</v>
      </c>
      <c r="E352" s="183" t="s">
        <v>517</v>
      </c>
      <c r="F352" s="201">
        <v>1902150</v>
      </c>
      <c r="G352" s="201" t="s">
        <v>909</v>
      </c>
      <c r="H352" s="201">
        <v>27</v>
      </c>
    </row>
    <row r="353" spans="1:8" ht="15" customHeight="1" x14ac:dyDescent="0.25">
      <c r="A353" s="199"/>
      <c r="B353" s="84" t="s">
        <v>867</v>
      </c>
      <c r="C353" s="200"/>
      <c r="D353" s="182"/>
      <c r="E353" s="183"/>
      <c r="F353" s="201"/>
      <c r="G353" s="201"/>
      <c r="H353" s="201"/>
    </row>
    <row r="354" spans="1:8" ht="15" customHeight="1" x14ac:dyDescent="0.25">
      <c r="A354" s="199">
        <v>43474</v>
      </c>
      <c r="B354" s="84" t="s">
        <v>875</v>
      </c>
      <c r="C354" s="200" t="s">
        <v>877</v>
      </c>
      <c r="D354" s="182">
        <v>190018190</v>
      </c>
      <c r="E354" s="183" t="s">
        <v>8</v>
      </c>
      <c r="F354" s="201">
        <v>2574000</v>
      </c>
      <c r="G354" s="201" t="s">
        <v>914</v>
      </c>
      <c r="H354" s="201">
        <v>36</v>
      </c>
    </row>
    <row r="355" spans="1:8" ht="15" customHeight="1" x14ac:dyDescent="0.25">
      <c r="A355" s="199"/>
      <c r="B355" s="84" t="s">
        <v>876</v>
      </c>
      <c r="C355" s="200"/>
      <c r="D355" s="182"/>
      <c r="E355" s="183"/>
      <c r="F355" s="201"/>
      <c r="G355" s="201"/>
      <c r="H355" s="201"/>
    </row>
    <row r="356" spans="1:8" ht="15" customHeight="1" x14ac:dyDescent="0.25">
      <c r="A356" s="199">
        <v>43474</v>
      </c>
      <c r="B356" s="84" t="s">
        <v>848</v>
      </c>
      <c r="C356" s="200" t="s">
        <v>552</v>
      </c>
      <c r="D356" s="182">
        <v>190018945</v>
      </c>
      <c r="E356" s="183" t="s">
        <v>2357</v>
      </c>
      <c r="F356" s="201">
        <v>1533000</v>
      </c>
      <c r="G356" s="201" t="s">
        <v>2358</v>
      </c>
      <c r="H356" s="201">
        <v>30</v>
      </c>
    </row>
    <row r="357" spans="1:8" ht="15" customHeight="1" x14ac:dyDescent="0.25">
      <c r="A357" s="199"/>
      <c r="B357" s="84" t="s">
        <v>849</v>
      </c>
      <c r="C357" s="200"/>
      <c r="D357" s="182"/>
      <c r="E357" s="183"/>
      <c r="F357" s="201"/>
      <c r="G357" s="201"/>
      <c r="H357" s="201"/>
    </row>
    <row r="358" spans="1:8" ht="15" customHeight="1" x14ac:dyDescent="0.25">
      <c r="A358" s="199">
        <v>43474</v>
      </c>
      <c r="B358" s="183" t="s">
        <v>936</v>
      </c>
      <c r="C358" s="200" t="s">
        <v>938</v>
      </c>
      <c r="D358" s="182">
        <v>190018208</v>
      </c>
      <c r="E358" s="183" t="s">
        <v>1026</v>
      </c>
      <c r="F358" s="201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199"/>
      <c r="B359" s="183"/>
      <c r="C359" s="200"/>
      <c r="D359" s="182"/>
      <c r="E359" s="183"/>
      <c r="F359" s="201"/>
      <c r="G359" s="91" t="s">
        <v>1028</v>
      </c>
      <c r="H359" s="91">
        <f>6+6+4+6+5</f>
        <v>27</v>
      </c>
    </row>
    <row r="360" spans="1:8" ht="15" customHeight="1" x14ac:dyDescent="0.25">
      <c r="A360" s="199"/>
      <c r="B360" s="183" t="s">
        <v>937</v>
      </c>
      <c r="C360" s="200"/>
      <c r="D360" s="182"/>
      <c r="E360" s="183"/>
      <c r="F360" s="201"/>
      <c r="G360" s="91" t="s">
        <v>1029</v>
      </c>
      <c r="H360" s="91">
        <f>6+6+7+6+5</f>
        <v>30</v>
      </c>
    </row>
    <row r="361" spans="1:8" ht="15" customHeight="1" x14ac:dyDescent="0.25">
      <c r="A361" s="199"/>
      <c r="B361" s="183"/>
      <c r="C361" s="200"/>
      <c r="D361" s="182"/>
      <c r="E361" s="183"/>
      <c r="F361" s="201"/>
      <c r="G361" s="91" t="s">
        <v>1030</v>
      </c>
      <c r="H361" s="91">
        <f>6+5+5+6+5</f>
        <v>27</v>
      </c>
    </row>
    <row r="362" spans="1:8" ht="15" customHeight="1" x14ac:dyDescent="0.25">
      <c r="A362" s="199"/>
      <c r="B362" s="183"/>
      <c r="C362" s="200"/>
      <c r="D362" s="182"/>
      <c r="E362" s="183"/>
      <c r="F362" s="201"/>
      <c r="G362" s="91" t="s">
        <v>1031</v>
      </c>
      <c r="H362" s="91">
        <f>6+6+7+6+5</f>
        <v>30</v>
      </c>
    </row>
    <row r="363" spans="1:8" ht="15" customHeight="1" x14ac:dyDescent="0.25">
      <c r="A363" s="199">
        <v>43474</v>
      </c>
      <c r="B363" s="84" t="s">
        <v>947</v>
      </c>
      <c r="C363" s="200" t="s">
        <v>949</v>
      </c>
      <c r="D363" s="182">
        <v>190018192</v>
      </c>
      <c r="E363" s="183" t="s">
        <v>1036</v>
      </c>
      <c r="F363" s="201">
        <v>2380000</v>
      </c>
      <c r="G363" s="201" t="s">
        <v>1037</v>
      </c>
      <c r="H363" s="201">
        <v>34</v>
      </c>
    </row>
    <row r="364" spans="1:8" ht="15" customHeight="1" x14ac:dyDescent="0.25">
      <c r="A364" s="199"/>
      <c r="B364" s="84" t="s">
        <v>948</v>
      </c>
      <c r="C364" s="200"/>
      <c r="D364" s="182"/>
      <c r="E364" s="183"/>
      <c r="F364" s="201"/>
      <c r="G364" s="201"/>
      <c r="H364" s="201"/>
    </row>
    <row r="365" spans="1:8" ht="15" customHeight="1" x14ac:dyDescent="0.25">
      <c r="A365" s="199">
        <v>43474</v>
      </c>
      <c r="B365" s="84" t="s">
        <v>950</v>
      </c>
      <c r="C365" s="200" t="s">
        <v>951</v>
      </c>
      <c r="D365" s="182">
        <v>190018191</v>
      </c>
      <c r="E365" s="183" t="s">
        <v>1038</v>
      </c>
      <c r="F365" s="201">
        <v>1440000</v>
      </c>
      <c r="G365" s="201" t="s">
        <v>1039</v>
      </c>
      <c r="H365" s="201">
        <v>36</v>
      </c>
    </row>
    <row r="366" spans="1:8" ht="15" customHeight="1" x14ac:dyDescent="0.25">
      <c r="A366" s="199"/>
      <c r="B366" s="84" t="s">
        <v>948</v>
      </c>
      <c r="C366" s="200"/>
      <c r="D366" s="182"/>
      <c r="E366" s="183"/>
      <c r="F366" s="201"/>
      <c r="G366" s="201"/>
      <c r="H366" s="201"/>
    </row>
    <row r="367" spans="1:8" ht="15" customHeight="1" x14ac:dyDescent="0.25">
      <c r="A367" s="199">
        <v>43474</v>
      </c>
      <c r="B367" s="84" t="s">
        <v>952</v>
      </c>
      <c r="C367" s="200" t="s">
        <v>954</v>
      </c>
      <c r="D367" s="182">
        <v>190018206</v>
      </c>
      <c r="E367" s="183" t="s">
        <v>1040</v>
      </c>
      <c r="F367" s="201">
        <v>2433600</v>
      </c>
      <c r="G367" s="201" t="s">
        <v>1041</v>
      </c>
      <c r="H367" s="201">
        <v>36</v>
      </c>
    </row>
    <row r="368" spans="1:8" ht="15" customHeight="1" x14ac:dyDescent="0.25">
      <c r="A368" s="199"/>
      <c r="B368" s="84" t="s">
        <v>953</v>
      </c>
      <c r="C368" s="200"/>
      <c r="D368" s="182"/>
      <c r="E368" s="183"/>
      <c r="F368" s="201"/>
      <c r="G368" s="201"/>
      <c r="H368" s="201"/>
    </row>
    <row r="369" spans="1:8" ht="15" customHeight="1" x14ac:dyDescent="0.25">
      <c r="A369" s="199">
        <v>43474</v>
      </c>
      <c r="B369" s="84" t="s">
        <v>955</v>
      </c>
      <c r="C369" s="200" t="s">
        <v>441</v>
      </c>
      <c r="D369" s="182" t="s">
        <v>1115</v>
      </c>
      <c r="E369" s="183" t="s">
        <v>150</v>
      </c>
      <c r="F369" s="201">
        <v>1950000</v>
      </c>
      <c r="G369" s="201" t="s">
        <v>1116</v>
      </c>
      <c r="H369" s="201">
        <v>650</v>
      </c>
    </row>
    <row r="370" spans="1:8" ht="15" customHeight="1" x14ac:dyDescent="0.25">
      <c r="A370" s="199"/>
      <c r="B370" s="84" t="s">
        <v>67</v>
      </c>
      <c r="C370" s="200"/>
      <c r="D370" s="182"/>
      <c r="E370" s="183"/>
      <c r="F370" s="201"/>
      <c r="G370" s="201"/>
      <c r="H370" s="201"/>
    </row>
    <row r="371" spans="1:8" ht="15" customHeight="1" x14ac:dyDescent="0.25">
      <c r="A371" s="199">
        <v>43474</v>
      </c>
      <c r="B371" s="84" t="s">
        <v>85</v>
      </c>
      <c r="C371" s="200" t="s">
        <v>956</v>
      </c>
      <c r="D371" s="182" t="s">
        <v>1117</v>
      </c>
      <c r="E371" s="183" t="s">
        <v>41</v>
      </c>
      <c r="F371" s="201">
        <v>8400000</v>
      </c>
      <c r="G371" s="201" t="s">
        <v>1118</v>
      </c>
      <c r="H371" s="201">
        <v>3000</v>
      </c>
    </row>
    <row r="372" spans="1:8" ht="15" customHeight="1" x14ac:dyDescent="0.25">
      <c r="A372" s="199"/>
      <c r="B372" s="84" t="s">
        <v>83</v>
      </c>
      <c r="C372" s="200"/>
      <c r="D372" s="182"/>
      <c r="E372" s="183"/>
      <c r="F372" s="201"/>
      <c r="G372" s="201"/>
      <c r="H372" s="201"/>
    </row>
    <row r="373" spans="1:8" ht="15" customHeight="1" x14ac:dyDescent="0.25">
      <c r="A373" s="199">
        <v>43474</v>
      </c>
      <c r="B373" s="84" t="s">
        <v>957</v>
      </c>
      <c r="C373" s="200" t="s">
        <v>958</v>
      </c>
      <c r="D373" s="182">
        <v>190018214</v>
      </c>
      <c r="E373" s="183" t="s">
        <v>1042</v>
      </c>
      <c r="F373" s="201">
        <v>2455200</v>
      </c>
      <c r="G373" s="91" t="s">
        <v>1043</v>
      </c>
      <c r="H373" s="91">
        <v>36</v>
      </c>
    </row>
    <row r="374" spans="1:8" ht="15" customHeight="1" x14ac:dyDescent="0.25">
      <c r="A374" s="199"/>
      <c r="B374" s="84" t="s">
        <v>82</v>
      </c>
      <c r="C374" s="200"/>
      <c r="D374" s="182"/>
      <c r="E374" s="183"/>
      <c r="F374" s="201"/>
      <c r="G374" s="91" t="s">
        <v>1044</v>
      </c>
      <c r="H374" s="91">
        <v>36</v>
      </c>
    </row>
    <row r="375" spans="1:8" ht="15" customHeight="1" x14ac:dyDescent="0.25">
      <c r="A375" s="199">
        <v>43474</v>
      </c>
      <c r="B375" s="84" t="s">
        <v>959</v>
      </c>
      <c r="C375" s="200" t="s">
        <v>961</v>
      </c>
      <c r="D375" s="182">
        <v>190018230</v>
      </c>
      <c r="E375" s="183" t="s">
        <v>1045</v>
      </c>
      <c r="F375" s="201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199"/>
      <c r="B376" s="84" t="s">
        <v>960</v>
      </c>
      <c r="C376" s="200"/>
      <c r="D376" s="182"/>
      <c r="E376" s="183"/>
      <c r="F376" s="201"/>
      <c r="G376" s="91" t="s">
        <v>1047</v>
      </c>
      <c r="H376" s="91">
        <f>4+6+6+6+5</f>
        <v>27</v>
      </c>
    </row>
    <row r="377" spans="1:8" ht="15" customHeight="1" x14ac:dyDescent="0.25">
      <c r="A377" s="199">
        <v>43474</v>
      </c>
      <c r="B377" s="84" t="s">
        <v>962</v>
      </c>
      <c r="C377" s="200" t="s">
        <v>964</v>
      </c>
      <c r="D377" s="182">
        <v>190018233</v>
      </c>
      <c r="E377" s="183" t="s">
        <v>1048</v>
      </c>
      <c r="F377" s="201">
        <v>7415800</v>
      </c>
      <c r="G377" s="91" t="s">
        <v>1049</v>
      </c>
      <c r="H377" s="91">
        <v>36</v>
      </c>
    </row>
    <row r="378" spans="1:8" ht="15" customHeight="1" x14ac:dyDescent="0.25">
      <c r="A378" s="199"/>
      <c r="B378" s="183" t="s">
        <v>963</v>
      </c>
      <c r="C378" s="200"/>
      <c r="D378" s="182"/>
      <c r="E378" s="183"/>
      <c r="F378" s="201"/>
      <c r="G378" s="91" t="s">
        <v>1050</v>
      </c>
      <c r="H378" s="91">
        <v>36</v>
      </c>
    </row>
    <row r="379" spans="1:8" ht="15" customHeight="1" x14ac:dyDescent="0.25">
      <c r="A379" s="199"/>
      <c r="B379" s="183"/>
      <c r="C379" s="200"/>
      <c r="D379" s="182"/>
      <c r="E379" s="183"/>
      <c r="F379" s="201"/>
      <c r="G379" s="91" t="s">
        <v>1051</v>
      </c>
      <c r="H379" s="91">
        <v>34</v>
      </c>
    </row>
    <row r="380" spans="1:8" ht="15" customHeight="1" x14ac:dyDescent="0.25">
      <c r="A380" s="199">
        <v>43474</v>
      </c>
      <c r="B380" s="84" t="s">
        <v>965</v>
      </c>
      <c r="C380" s="200" t="s">
        <v>967</v>
      </c>
      <c r="D380" s="182">
        <v>190018232</v>
      </c>
      <c r="E380" s="183" t="s">
        <v>1052</v>
      </c>
      <c r="F380" s="201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199"/>
      <c r="B381" s="84" t="s">
        <v>966</v>
      </c>
      <c r="C381" s="200"/>
      <c r="D381" s="182"/>
      <c r="E381" s="183"/>
      <c r="F381" s="201"/>
      <c r="G381" s="91" t="s">
        <v>1054</v>
      </c>
      <c r="H381" s="91">
        <f>6+6+6+6+5</f>
        <v>29</v>
      </c>
    </row>
    <row r="382" spans="1:8" ht="15" customHeight="1" x14ac:dyDescent="0.25">
      <c r="A382" s="199">
        <v>43474</v>
      </c>
      <c r="B382" s="84" t="s">
        <v>979</v>
      </c>
      <c r="C382" s="200" t="s">
        <v>981</v>
      </c>
      <c r="D382" s="182">
        <v>190018222</v>
      </c>
      <c r="E382" s="183" t="s">
        <v>1063</v>
      </c>
      <c r="F382" s="201">
        <v>1513800</v>
      </c>
      <c r="G382" s="201" t="s">
        <v>1064</v>
      </c>
      <c r="H382" s="201">
        <v>36</v>
      </c>
    </row>
    <row r="383" spans="1:8" ht="15" customHeight="1" x14ac:dyDescent="0.25">
      <c r="A383" s="199"/>
      <c r="B383" s="84" t="s">
        <v>980</v>
      </c>
      <c r="C383" s="200"/>
      <c r="D383" s="182"/>
      <c r="E383" s="183"/>
      <c r="F383" s="201"/>
      <c r="G383" s="201"/>
      <c r="H383" s="201"/>
    </row>
    <row r="384" spans="1:8" ht="15" customHeight="1" x14ac:dyDescent="0.25">
      <c r="A384" s="199">
        <v>43474</v>
      </c>
      <c r="B384" s="84" t="s">
        <v>982</v>
      </c>
      <c r="C384" s="200" t="s">
        <v>983</v>
      </c>
      <c r="D384" s="182">
        <v>190018226</v>
      </c>
      <c r="E384" s="183" t="s">
        <v>686</v>
      </c>
      <c r="F384" s="201">
        <v>113700</v>
      </c>
      <c r="G384" s="91" t="s">
        <v>687</v>
      </c>
      <c r="H384" s="91">
        <f>1</f>
        <v>1</v>
      </c>
    </row>
    <row r="385" spans="1:8" ht="15" customHeight="1" x14ac:dyDescent="0.25">
      <c r="A385" s="199"/>
      <c r="B385" s="84" t="s">
        <v>117</v>
      </c>
      <c r="C385" s="200"/>
      <c r="D385" s="182"/>
      <c r="E385" s="183"/>
      <c r="F385" s="201"/>
      <c r="G385" s="91" t="s">
        <v>688</v>
      </c>
      <c r="H385" s="91">
        <v>1</v>
      </c>
    </row>
    <row r="386" spans="1:8" ht="15" customHeight="1" x14ac:dyDescent="0.25">
      <c r="A386" s="199">
        <v>43475</v>
      </c>
      <c r="B386" s="84" t="s">
        <v>984</v>
      </c>
      <c r="C386" s="200" t="s">
        <v>986</v>
      </c>
      <c r="D386" s="182">
        <v>190018216</v>
      </c>
      <c r="E386" s="183" t="s">
        <v>1065</v>
      </c>
      <c r="F386" s="201">
        <v>2712500</v>
      </c>
      <c r="G386" s="201" t="s">
        <v>1066</v>
      </c>
      <c r="H386" s="201">
        <v>35</v>
      </c>
    </row>
    <row r="387" spans="1:8" ht="15" customHeight="1" x14ac:dyDescent="0.25">
      <c r="A387" s="199"/>
      <c r="B387" s="84" t="s">
        <v>985</v>
      </c>
      <c r="C387" s="200"/>
      <c r="D387" s="182"/>
      <c r="E387" s="183"/>
      <c r="F387" s="201"/>
      <c r="G387" s="201"/>
      <c r="H387" s="201"/>
    </row>
    <row r="388" spans="1:8" ht="15" customHeight="1" x14ac:dyDescent="0.25">
      <c r="A388" s="199">
        <v>43475</v>
      </c>
      <c r="B388" s="84" t="s">
        <v>987</v>
      </c>
      <c r="C388" s="200" t="s">
        <v>989</v>
      </c>
      <c r="D388" s="182">
        <v>190018231</v>
      </c>
      <c r="E388" s="183" t="s">
        <v>1067</v>
      </c>
      <c r="F388" s="201">
        <v>1417000</v>
      </c>
      <c r="G388" s="201" t="s">
        <v>1068</v>
      </c>
      <c r="H388" s="201">
        <v>20</v>
      </c>
    </row>
    <row r="389" spans="1:8" ht="15" customHeight="1" x14ac:dyDescent="0.25">
      <c r="A389" s="199"/>
      <c r="B389" s="84" t="s">
        <v>988</v>
      </c>
      <c r="C389" s="200"/>
      <c r="D389" s="182"/>
      <c r="E389" s="183"/>
      <c r="F389" s="201"/>
      <c r="G389" s="201"/>
      <c r="H389" s="201"/>
    </row>
    <row r="390" spans="1:8" ht="15" customHeight="1" x14ac:dyDescent="0.25">
      <c r="A390" s="199">
        <v>43475</v>
      </c>
      <c r="B390" s="183" t="s">
        <v>990</v>
      </c>
      <c r="C390" s="200" t="s">
        <v>992</v>
      </c>
      <c r="D390" s="182">
        <v>190018229</v>
      </c>
      <c r="E390" s="183" t="s">
        <v>1069</v>
      </c>
      <c r="F390" s="201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199"/>
      <c r="B391" s="183"/>
      <c r="C391" s="200"/>
      <c r="D391" s="182"/>
      <c r="E391" s="183"/>
      <c r="F391" s="201"/>
      <c r="G391" s="91" t="s">
        <v>1071</v>
      </c>
      <c r="H391" s="91">
        <f>6+6+7+6+5</f>
        <v>30</v>
      </c>
    </row>
    <row r="392" spans="1:8" ht="15" customHeight="1" x14ac:dyDescent="0.25">
      <c r="A392" s="199"/>
      <c r="B392" s="183" t="s">
        <v>991</v>
      </c>
      <c r="C392" s="200"/>
      <c r="D392" s="182"/>
      <c r="E392" s="183"/>
      <c r="F392" s="201"/>
      <c r="G392" s="91" t="s">
        <v>1072</v>
      </c>
      <c r="H392" s="91">
        <f>6+6+7+6+5</f>
        <v>30</v>
      </c>
    </row>
    <row r="393" spans="1:8" ht="15" customHeight="1" x14ac:dyDescent="0.25">
      <c r="A393" s="199"/>
      <c r="B393" s="183"/>
      <c r="C393" s="200"/>
      <c r="D393" s="182"/>
      <c r="E393" s="183"/>
      <c r="F393" s="201"/>
      <c r="G393" s="91" t="s">
        <v>1073</v>
      </c>
      <c r="H393" s="91">
        <f>6+6+7+6+5</f>
        <v>30</v>
      </c>
    </row>
    <row r="394" spans="1:8" ht="15" customHeight="1" x14ac:dyDescent="0.25">
      <c r="A394" s="199">
        <v>43475</v>
      </c>
      <c r="B394" s="84" t="s">
        <v>955</v>
      </c>
      <c r="C394" s="200" t="s">
        <v>993</v>
      </c>
      <c r="D394" s="182" t="s">
        <v>1119</v>
      </c>
      <c r="E394" s="183" t="s">
        <v>150</v>
      </c>
      <c r="F394" s="201">
        <v>1740000</v>
      </c>
      <c r="G394" s="201" t="s">
        <v>1116</v>
      </c>
      <c r="H394" s="201">
        <v>580</v>
      </c>
    </row>
    <row r="395" spans="1:8" ht="15" customHeight="1" x14ac:dyDescent="0.25">
      <c r="A395" s="199"/>
      <c r="B395" s="84" t="s">
        <v>67</v>
      </c>
      <c r="C395" s="200"/>
      <c r="D395" s="182"/>
      <c r="E395" s="183"/>
      <c r="F395" s="201"/>
      <c r="G395" s="201"/>
      <c r="H395" s="201"/>
    </row>
    <row r="396" spans="1:8" ht="15" customHeight="1" x14ac:dyDescent="0.25">
      <c r="A396" s="199">
        <v>43475</v>
      </c>
      <c r="B396" s="84" t="s">
        <v>994</v>
      </c>
      <c r="C396" s="200" t="s">
        <v>996</v>
      </c>
      <c r="D396" s="182">
        <v>190018234</v>
      </c>
      <c r="E396" s="183" t="s">
        <v>1074</v>
      </c>
      <c r="F396" s="201">
        <v>1702500</v>
      </c>
      <c r="G396" s="201" t="s">
        <v>1075</v>
      </c>
      <c r="H396" s="201">
        <v>30</v>
      </c>
    </row>
    <row r="397" spans="1:8" ht="15" customHeight="1" x14ac:dyDescent="0.25">
      <c r="A397" s="199"/>
      <c r="B397" s="84" t="s">
        <v>995</v>
      </c>
      <c r="C397" s="200"/>
      <c r="D397" s="182"/>
      <c r="E397" s="183"/>
      <c r="F397" s="201"/>
      <c r="G397" s="201"/>
      <c r="H397" s="201"/>
    </row>
    <row r="398" spans="1:8" ht="15" customHeight="1" x14ac:dyDescent="0.25">
      <c r="A398" s="199">
        <v>43475</v>
      </c>
      <c r="B398" s="84" t="s">
        <v>997</v>
      </c>
      <c r="C398" s="200" t="s">
        <v>999</v>
      </c>
      <c r="D398" s="182">
        <v>190018235</v>
      </c>
      <c r="E398" s="183" t="s">
        <v>1076</v>
      </c>
      <c r="F398" s="201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199"/>
      <c r="B399" s="84" t="s">
        <v>998</v>
      </c>
      <c r="C399" s="200"/>
      <c r="D399" s="182"/>
      <c r="E399" s="183"/>
      <c r="F399" s="201"/>
      <c r="G399" s="91" t="s">
        <v>1078</v>
      </c>
      <c r="H399" s="91">
        <f>5+6+6+6+4</f>
        <v>27</v>
      </c>
    </row>
    <row r="400" spans="1:8" ht="15" customHeight="1" x14ac:dyDescent="0.25">
      <c r="A400" s="199">
        <v>43475</v>
      </c>
      <c r="B400" s="84" t="s">
        <v>1000</v>
      </c>
      <c r="C400" s="200" t="s">
        <v>1001</v>
      </c>
      <c r="D400" s="182">
        <v>190018260</v>
      </c>
      <c r="E400" s="183" t="s">
        <v>1069</v>
      </c>
      <c r="F400" s="201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199"/>
      <c r="B401" s="84" t="s">
        <v>991</v>
      </c>
      <c r="C401" s="200"/>
      <c r="D401" s="182"/>
      <c r="E401" s="183"/>
      <c r="F401" s="201"/>
      <c r="G401" s="91" t="s">
        <v>1080</v>
      </c>
      <c r="H401" s="91">
        <f>6+6+7+6+5</f>
        <v>30</v>
      </c>
    </row>
    <row r="402" spans="1:8" ht="15" customHeight="1" x14ac:dyDescent="0.25">
      <c r="A402" s="199">
        <v>43475</v>
      </c>
      <c r="B402" s="84" t="s">
        <v>1002</v>
      </c>
      <c r="C402" s="200" t="s">
        <v>1004</v>
      </c>
      <c r="D402" s="182">
        <v>190018261</v>
      </c>
      <c r="E402" s="183" t="s">
        <v>1081</v>
      </c>
      <c r="F402" s="201">
        <v>2484000</v>
      </c>
      <c r="G402" s="201" t="s">
        <v>1082</v>
      </c>
      <c r="H402" s="201">
        <v>36</v>
      </c>
    </row>
    <row r="403" spans="1:8" ht="15" customHeight="1" x14ac:dyDescent="0.25">
      <c r="A403" s="199"/>
      <c r="B403" s="84" t="s">
        <v>1003</v>
      </c>
      <c r="C403" s="200"/>
      <c r="D403" s="182"/>
      <c r="E403" s="183"/>
      <c r="F403" s="201"/>
      <c r="G403" s="201"/>
      <c r="H403" s="201"/>
    </row>
    <row r="404" spans="1:8" ht="15" customHeight="1" x14ac:dyDescent="0.25">
      <c r="A404" s="199">
        <v>43475</v>
      </c>
      <c r="B404" s="84" t="s">
        <v>1005</v>
      </c>
      <c r="C404" s="200" t="s">
        <v>483</v>
      </c>
      <c r="D404" s="182">
        <v>190018246</v>
      </c>
      <c r="E404" s="183" t="s">
        <v>1083</v>
      </c>
      <c r="F404" s="201">
        <v>1903500</v>
      </c>
      <c r="G404" s="201" t="s">
        <v>1084</v>
      </c>
      <c r="H404" s="201">
        <v>30</v>
      </c>
    </row>
    <row r="405" spans="1:8" ht="15" customHeight="1" x14ac:dyDescent="0.25">
      <c r="A405" s="199"/>
      <c r="B405" s="84" t="s">
        <v>1006</v>
      </c>
      <c r="C405" s="200"/>
      <c r="D405" s="182"/>
      <c r="E405" s="183"/>
      <c r="F405" s="201"/>
      <c r="G405" s="201"/>
      <c r="H405" s="201"/>
    </row>
    <row r="406" spans="1:8" ht="15" customHeight="1" x14ac:dyDescent="0.25">
      <c r="A406" s="199">
        <v>43475</v>
      </c>
      <c r="B406" s="84" t="s">
        <v>1007</v>
      </c>
      <c r="C406" s="200" t="s">
        <v>1009</v>
      </c>
      <c r="D406" s="182">
        <v>190018248</v>
      </c>
      <c r="E406" s="183" t="s">
        <v>1085</v>
      </c>
      <c r="F406" s="201">
        <v>3708000</v>
      </c>
      <c r="G406" s="201" t="s">
        <v>1086</v>
      </c>
      <c r="H406" s="201">
        <v>36</v>
      </c>
    </row>
    <row r="407" spans="1:8" ht="15" customHeight="1" x14ac:dyDescent="0.25">
      <c r="A407" s="199"/>
      <c r="B407" s="84" t="s">
        <v>1008</v>
      </c>
      <c r="C407" s="200"/>
      <c r="D407" s="182"/>
      <c r="E407" s="183"/>
      <c r="F407" s="201"/>
      <c r="G407" s="201"/>
      <c r="H407" s="201"/>
    </row>
    <row r="408" spans="1:8" ht="15" customHeight="1" x14ac:dyDescent="0.25">
      <c r="A408" s="199">
        <v>43475</v>
      </c>
      <c r="B408" s="84" t="s">
        <v>57</v>
      </c>
      <c r="C408" s="200" t="s">
        <v>1010</v>
      </c>
      <c r="D408" s="182">
        <v>190018262</v>
      </c>
      <c r="E408" s="183" t="s">
        <v>675</v>
      </c>
      <c r="F408" s="201">
        <v>3152500</v>
      </c>
      <c r="G408" s="91" t="s">
        <v>1087</v>
      </c>
      <c r="H408" s="91">
        <v>10</v>
      </c>
    </row>
    <row r="409" spans="1:8" ht="15" customHeight="1" x14ac:dyDescent="0.25">
      <c r="A409" s="199"/>
      <c r="B409" s="84" t="s">
        <v>58</v>
      </c>
      <c r="C409" s="200"/>
      <c r="D409" s="182"/>
      <c r="E409" s="183"/>
      <c r="F409" s="201"/>
      <c r="G409" s="91" t="s">
        <v>1088</v>
      </c>
      <c r="H409" s="91">
        <v>36</v>
      </c>
    </row>
    <row r="410" spans="1:8" ht="15" customHeight="1" x14ac:dyDescent="0.25">
      <c r="A410" s="199">
        <v>43475</v>
      </c>
      <c r="B410" s="84" t="s">
        <v>1013</v>
      </c>
      <c r="C410" s="200" t="s">
        <v>1015</v>
      </c>
      <c r="D410" s="182">
        <v>190018252</v>
      </c>
      <c r="E410" s="183" t="s">
        <v>1090</v>
      </c>
      <c r="F410" s="201">
        <v>1657600</v>
      </c>
      <c r="G410" s="201" t="s">
        <v>1091</v>
      </c>
      <c r="H410" s="201">
        <v>28</v>
      </c>
    </row>
    <row r="411" spans="1:8" ht="15" customHeight="1" x14ac:dyDescent="0.25">
      <c r="A411" s="199"/>
      <c r="B411" s="84" t="s">
        <v>1014</v>
      </c>
      <c r="C411" s="200"/>
      <c r="D411" s="182"/>
      <c r="E411" s="183"/>
      <c r="F411" s="201"/>
      <c r="G411" s="201"/>
      <c r="H411" s="201"/>
    </row>
    <row r="412" spans="1:8" ht="15" customHeight="1" x14ac:dyDescent="0.25">
      <c r="A412" s="199">
        <v>43475</v>
      </c>
      <c r="B412" s="84" t="s">
        <v>55</v>
      </c>
      <c r="C412" s="200" t="s">
        <v>1016</v>
      </c>
      <c r="D412" s="182">
        <v>190018254</v>
      </c>
      <c r="E412" s="183" t="s">
        <v>4</v>
      </c>
      <c r="F412" s="201">
        <v>2491200</v>
      </c>
      <c r="G412" s="201" t="s">
        <v>1092</v>
      </c>
      <c r="H412" s="201">
        <v>36</v>
      </c>
    </row>
    <row r="413" spans="1:8" ht="15" customHeight="1" x14ac:dyDescent="0.25">
      <c r="A413" s="199"/>
      <c r="B413" s="84" t="s">
        <v>56</v>
      </c>
      <c r="C413" s="200"/>
      <c r="D413" s="182"/>
      <c r="E413" s="183"/>
      <c r="F413" s="201"/>
      <c r="G413" s="201"/>
      <c r="H413" s="201"/>
    </row>
    <row r="414" spans="1:8" ht="15" customHeight="1" x14ac:dyDescent="0.25">
      <c r="A414" s="199">
        <v>43475</v>
      </c>
      <c r="B414" s="84" t="s">
        <v>545</v>
      </c>
      <c r="C414" s="200" t="s">
        <v>1017</v>
      </c>
      <c r="D414" s="182">
        <v>190018265</v>
      </c>
      <c r="E414" s="183" t="s">
        <v>1093</v>
      </c>
      <c r="F414" s="201">
        <v>2069550</v>
      </c>
      <c r="G414" s="201" t="s">
        <v>750</v>
      </c>
      <c r="H414" s="201">
        <v>21</v>
      </c>
    </row>
    <row r="415" spans="1:8" ht="15" customHeight="1" x14ac:dyDescent="0.25">
      <c r="A415" s="199"/>
      <c r="B415" s="84" t="s">
        <v>547</v>
      </c>
      <c r="C415" s="200"/>
      <c r="D415" s="182"/>
      <c r="E415" s="183"/>
      <c r="F415" s="201"/>
      <c r="G415" s="201"/>
      <c r="H415" s="201"/>
    </row>
    <row r="416" spans="1:8" ht="15" customHeight="1" x14ac:dyDescent="0.25">
      <c r="A416" s="199">
        <v>43475</v>
      </c>
      <c r="B416" s="84" t="s">
        <v>1022</v>
      </c>
      <c r="C416" s="200" t="s">
        <v>1023</v>
      </c>
      <c r="D416" s="182">
        <v>190018259</v>
      </c>
      <c r="E416" s="183" t="s">
        <v>760</v>
      </c>
      <c r="F416" s="201">
        <v>1945500</v>
      </c>
      <c r="G416" s="201" t="s">
        <v>1095</v>
      </c>
      <c r="H416" s="201">
        <v>30</v>
      </c>
    </row>
    <row r="417" spans="1:8" ht="15" customHeight="1" x14ac:dyDescent="0.25">
      <c r="A417" s="199"/>
      <c r="B417" s="84" t="s">
        <v>560</v>
      </c>
      <c r="C417" s="200"/>
      <c r="D417" s="182"/>
      <c r="E417" s="183"/>
      <c r="F417" s="201"/>
      <c r="G417" s="201"/>
      <c r="H417" s="201"/>
    </row>
    <row r="418" spans="1:8" s="4" customFormat="1" ht="15" customHeight="1" x14ac:dyDescent="0.25">
      <c r="A418" s="199">
        <v>43476</v>
      </c>
      <c r="B418" s="84" t="s">
        <v>1120</v>
      </c>
      <c r="C418" s="200" t="s">
        <v>1122</v>
      </c>
      <c r="D418" s="182">
        <v>190018267</v>
      </c>
      <c r="E418" s="183" t="s">
        <v>1204</v>
      </c>
      <c r="F418" s="201">
        <v>2080750</v>
      </c>
      <c r="G418" s="201" t="s">
        <v>1205</v>
      </c>
      <c r="H418" s="201">
        <v>29</v>
      </c>
    </row>
    <row r="419" spans="1:8" s="4" customFormat="1" ht="15" customHeight="1" x14ac:dyDescent="0.25">
      <c r="A419" s="199"/>
      <c r="B419" s="84" t="s">
        <v>1121</v>
      </c>
      <c r="C419" s="200"/>
      <c r="D419" s="182"/>
      <c r="E419" s="183"/>
      <c r="F419" s="201"/>
      <c r="G419" s="201"/>
      <c r="H419" s="201"/>
    </row>
    <row r="420" spans="1:8" s="4" customFormat="1" ht="15" customHeight="1" x14ac:dyDescent="0.25">
      <c r="A420" s="199">
        <v>43476</v>
      </c>
      <c r="B420" s="84" t="s">
        <v>640</v>
      </c>
      <c r="C420" s="200" t="s">
        <v>1124</v>
      </c>
      <c r="D420" s="182">
        <v>190018268</v>
      </c>
      <c r="E420" s="183" t="s">
        <v>811</v>
      </c>
      <c r="F420" s="201">
        <v>3883500</v>
      </c>
      <c r="G420" s="201" t="s">
        <v>1207</v>
      </c>
      <c r="H420" s="201">
        <v>30</v>
      </c>
    </row>
    <row r="421" spans="1:8" s="4" customFormat="1" ht="15" customHeight="1" x14ac:dyDescent="0.25">
      <c r="A421" s="199"/>
      <c r="B421" s="84" t="s">
        <v>1123</v>
      </c>
      <c r="C421" s="200"/>
      <c r="D421" s="182"/>
      <c r="E421" s="183"/>
      <c r="F421" s="201"/>
      <c r="G421" s="201"/>
      <c r="H421" s="201"/>
    </row>
    <row r="422" spans="1:8" s="4" customFormat="1" ht="15" customHeight="1" x14ac:dyDescent="0.25">
      <c r="A422" s="199">
        <v>43476</v>
      </c>
      <c r="B422" s="84" t="s">
        <v>112</v>
      </c>
      <c r="C422" s="200" t="s">
        <v>1125</v>
      </c>
      <c r="D422" s="182">
        <v>190018269</v>
      </c>
      <c r="E422" s="183" t="s">
        <v>5</v>
      </c>
      <c r="F422" s="201">
        <v>1288500</v>
      </c>
      <c r="G422" s="201" t="s">
        <v>1208</v>
      </c>
      <c r="H422" s="201">
        <v>30</v>
      </c>
    </row>
    <row r="423" spans="1:8" s="4" customFormat="1" ht="15" customHeight="1" x14ac:dyDescent="0.25">
      <c r="A423" s="199"/>
      <c r="B423" s="84" t="s">
        <v>113</v>
      </c>
      <c r="C423" s="200"/>
      <c r="D423" s="182"/>
      <c r="E423" s="183"/>
      <c r="F423" s="201"/>
      <c r="G423" s="201"/>
      <c r="H423" s="201"/>
    </row>
    <row r="424" spans="1:8" s="4" customFormat="1" ht="15" customHeight="1" x14ac:dyDescent="0.25">
      <c r="A424" s="199">
        <v>43476</v>
      </c>
      <c r="B424" s="84" t="s">
        <v>1126</v>
      </c>
      <c r="C424" s="200" t="s">
        <v>1127</v>
      </c>
      <c r="D424" s="182">
        <v>190018271</v>
      </c>
      <c r="E424" s="183" t="s">
        <v>735</v>
      </c>
      <c r="F424" s="201">
        <v>3238500</v>
      </c>
      <c r="G424" s="201" t="s">
        <v>1210</v>
      </c>
      <c r="H424" s="201">
        <v>30</v>
      </c>
    </row>
    <row r="425" spans="1:8" s="4" customFormat="1" ht="15" customHeight="1" x14ac:dyDescent="0.25">
      <c r="A425" s="199"/>
      <c r="B425" s="84" t="s">
        <v>505</v>
      </c>
      <c r="C425" s="200"/>
      <c r="D425" s="182"/>
      <c r="E425" s="183"/>
      <c r="F425" s="201"/>
      <c r="G425" s="201"/>
      <c r="H425" s="201"/>
    </row>
    <row r="426" spans="1:8" s="4" customFormat="1" ht="15" customHeight="1" x14ac:dyDescent="0.25">
      <c r="A426" s="199">
        <v>43476</v>
      </c>
      <c r="B426" s="84" t="s">
        <v>1128</v>
      </c>
      <c r="C426" s="200" t="s">
        <v>1130</v>
      </c>
      <c r="D426" s="182">
        <v>190018275</v>
      </c>
      <c r="E426" s="183" t="s">
        <v>907</v>
      </c>
      <c r="F426" s="201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199"/>
      <c r="B427" s="84" t="s">
        <v>1129</v>
      </c>
      <c r="C427" s="200"/>
      <c r="D427" s="182"/>
      <c r="E427" s="183"/>
      <c r="F427" s="201"/>
      <c r="G427" s="91" t="s">
        <v>908</v>
      </c>
      <c r="H427" s="91">
        <f>1+2+2+2</f>
        <v>7</v>
      </c>
    </row>
    <row r="428" spans="1:8" s="4" customFormat="1" ht="15" customHeight="1" x14ac:dyDescent="0.25">
      <c r="A428" s="199">
        <v>43476</v>
      </c>
      <c r="B428" s="84" t="s">
        <v>585</v>
      </c>
      <c r="C428" s="200" t="s">
        <v>1131</v>
      </c>
      <c r="D428" s="182">
        <v>190018297</v>
      </c>
      <c r="E428" s="183" t="s">
        <v>783</v>
      </c>
      <c r="F428" s="201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199"/>
      <c r="B429" s="183" t="s">
        <v>566</v>
      </c>
      <c r="C429" s="200"/>
      <c r="D429" s="182"/>
      <c r="E429" s="183"/>
      <c r="F429" s="201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199"/>
      <c r="B430" s="183"/>
      <c r="C430" s="200"/>
      <c r="D430" s="182"/>
      <c r="E430" s="183"/>
      <c r="F430" s="201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199">
        <v>43476</v>
      </c>
      <c r="B431" s="84" t="s">
        <v>578</v>
      </c>
      <c r="C431" s="200" t="s">
        <v>1132</v>
      </c>
      <c r="D431" s="182">
        <v>190018294</v>
      </c>
      <c r="E431" s="183" t="s">
        <v>1215</v>
      </c>
      <c r="F431" s="201">
        <v>1649700</v>
      </c>
      <c r="G431" s="201" t="s">
        <v>1216</v>
      </c>
      <c r="H431" s="201">
        <v>27</v>
      </c>
    </row>
    <row r="432" spans="1:8" s="4" customFormat="1" ht="15" customHeight="1" x14ac:dyDescent="0.25">
      <c r="A432" s="199"/>
      <c r="B432" s="84" t="s">
        <v>580</v>
      </c>
      <c r="C432" s="200"/>
      <c r="D432" s="182"/>
      <c r="E432" s="183"/>
      <c r="F432" s="201"/>
      <c r="G432" s="201"/>
      <c r="H432" s="201"/>
    </row>
    <row r="433" spans="1:8" s="4" customFormat="1" ht="15" customHeight="1" x14ac:dyDescent="0.25">
      <c r="A433" s="199">
        <v>43476</v>
      </c>
      <c r="B433" s="84" t="s">
        <v>45</v>
      </c>
      <c r="C433" s="200" t="s">
        <v>986</v>
      </c>
      <c r="D433" s="182">
        <v>190018286</v>
      </c>
      <c r="E433" s="183" t="s">
        <v>8</v>
      </c>
      <c r="F433" s="201">
        <v>2712500</v>
      </c>
      <c r="G433" s="201" t="s">
        <v>1217</v>
      </c>
      <c r="H433" s="201">
        <v>35</v>
      </c>
    </row>
    <row r="434" spans="1:8" s="4" customFormat="1" ht="15" customHeight="1" x14ac:dyDescent="0.25">
      <c r="A434" s="199"/>
      <c r="B434" s="84" t="s">
        <v>46</v>
      </c>
      <c r="C434" s="200"/>
      <c r="D434" s="182"/>
      <c r="E434" s="183"/>
      <c r="F434" s="201"/>
      <c r="G434" s="201"/>
      <c r="H434" s="201"/>
    </row>
    <row r="435" spans="1:8" s="4" customFormat="1" ht="15" customHeight="1" x14ac:dyDescent="0.25">
      <c r="A435" s="199">
        <v>43476</v>
      </c>
      <c r="B435" s="84" t="s">
        <v>1133</v>
      </c>
      <c r="C435" s="200" t="s">
        <v>1135</v>
      </c>
      <c r="D435" s="182">
        <v>190018283</v>
      </c>
      <c r="E435" s="183" t="s">
        <v>1218</v>
      </c>
      <c r="F435" s="201">
        <v>1513050</v>
      </c>
      <c r="G435" s="201" t="s">
        <v>1219</v>
      </c>
      <c r="H435" s="201">
        <v>21</v>
      </c>
    </row>
    <row r="436" spans="1:8" s="4" customFormat="1" ht="15" customHeight="1" x14ac:dyDescent="0.25">
      <c r="A436" s="199"/>
      <c r="B436" s="84" t="s">
        <v>1134</v>
      </c>
      <c r="C436" s="200"/>
      <c r="D436" s="182"/>
      <c r="E436" s="183"/>
      <c r="F436" s="201"/>
      <c r="G436" s="201"/>
      <c r="H436" s="201"/>
    </row>
    <row r="437" spans="1:8" s="4" customFormat="1" ht="15" customHeight="1" x14ac:dyDescent="0.25">
      <c r="A437" s="199">
        <v>43476</v>
      </c>
      <c r="B437" s="84" t="s">
        <v>55</v>
      </c>
      <c r="C437" s="200" t="s">
        <v>1136</v>
      </c>
      <c r="D437" s="182">
        <v>190018299</v>
      </c>
      <c r="E437" s="183" t="s">
        <v>4</v>
      </c>
      <c r="F437" s="201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199"/>
      <c r="B438" s="84" t="s">
        <v>56</v>
      </c>
      <c r="C438" s="200"/>
      <c r="D438" s="182"/>
      <c r="E438" s="183"/>
      <c r="F438" s="201"/>
      <c r="G438" s="91" t="s">
        <v>1221</v>
      </c>
      <c r="H438" s="91">
        <v>36</v>
      </c>
    </row>
    <row r="439" spans="1:8" s="4" customFormat="1" ht="15" customHeight="1" x14ac:dyDescent="0.25">
      <c r="A439" s="199">
        <v>43476</v>
      </c>
      <c r="B439" s="183" t="s">
        <v>385</v>
      </c>
      <c r="C439" s="200" t="s">
        <v>1137</v>
      </c>
      <c r="D439" s="182">
        <v>190018298</v>
      </c>
      <c r="E439" s="183" t="s">
        <v>245</v>
      </c>
      <c r="F439" s="201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199"/>
      <c r="B440" s="183"/>
      <c r="C440" s="200"/>
      <c r="D440" s="182"/>
      <c r="E440" s="183"/>
      <c r="F440" s="201"/>
      <c r="G440" s="91" t="s">
        <v>1223</v>
      </c>
      <c r="H440" s="91">
        <v>35</v>
      </c>
    </row>
    <row r="441" spans="1:8" s="4" customFormat="1" ht="15" customHeight="1" x14ac:dyDescent="0.25">
      <c r="A441" s="199"/>
      <c r="B441" s="183" t="s">
        <v>243</v>
      </c>
      <c r="C441" s="200"/>
      <c r="D441" s="182"/>
      <c r="E441" s="183"/>
      <c r="F441" s="201"/>
      <c r="G441" s="91" t="s">
        <v>398</v>
      </c>
      <c r="H441" s="91">
        <v>3</v>
      </c>
    </row>
    <row r="442" spans="1:8" s="4" customFormat="1" ht="15" customHeight="1" x14ac:dyDescent="0.25">
      <c r="A442" s="199"/>
      <c r="B442" s="183"/>
      <c r="C442" s="200"/>
      <c r="D442" s="182"/>
      <c r="E442" s="183"/>
      <c r="F442" s="201"/>
      <c r="G442" s="91" t="s">
        <v>410</v>
      </c>
      <c r="H442" s="91">
        <v>1</v>
      </c>
    </row>
    <row r="443" spans="1:8" s="4" customFormat="1" ht="15" customHeight="1" x14ac:dyDescent="0.25">
      <c r="A443" s="199"/>
      <c r="B443" s="183"/>
      <c r="C443" s="200"/>
      <c r="D443" s="182"/>
      <c r="E443" s="183"/>
      <c r="F443" s="201"/>
      <c r="G443" s="91" t="s">
        <v>409</v>
      </c>
      <c r="H443" s="91">
        <v>3</v>
      </c>
    </row>
    <row r="444" spans="1:8" s="4" customFormat="1" ht="15" customHeight="1" x14ac:dyDescent="0.25">
      <c r="A444" s="199">
        <v>43476</v>
      </c>
      <c r="B444" s="84" t="s">
        <v>1138</v>
      </c>
      <c r="C444" s="200" t="s">
        <v>1140</v>
      </c>
      <c r="D444" s="182">
        <v>190018296</v>
      </c>
      <c r="E444" s="183" t="s">
        <v>1224</v>
      </c>
      <c r="F444" s="201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199"/>
      <c r="B445" s="84" t="s">
        <v>1139</v>
      </c>
      <c r="C445" s="200"/>
      <c r="D445" s="182"/>
      <c r="E445" s="183"/>
      <c r="F445" s="201"/>
      <c r="G445" s="91" t="s">
        <v>1226</v>
      </c>
      <c r="H445" s="91">
        <f>12+12+11</f>
        <v>35</v>
      </c>
    </row>
    <row r="446" spans="1:8" s="4" customFormat="1" ht="15" customHeight="1" x14ac:dyDescent="0.25">
      <c r="A446" s="199">
        <v>43476</v>
      </c>
      <c r="B446" s="84" t="s">
        <v>110</v>
      </c>
      <c r="C446" s="200" t="s">
        <v>1148</v>
      </c>
      <c r="D446" s="182">
        <v>190018236</v>
      </c>
      <c r="E446" s="183" t="s">
        <v>44</v>
      </c>
      <c r="F446" s="201">
        <v>1452900</v>
      </c>
      <c r="G446" s="201" t="s">
        <v>1230</v>
      </c>
      <c r="H446" s="201">
        <v>29</v>
      </c>
    </row>
    <row r="447" spans="1:8" s="4" customFormat="1" ht="15" customHeight="1" x14ac:dyDescent="0.25">
      <c r="A447" s="199"/>
      <c r="B447" s="84" t="s">
        <v>111</v>
      </c>
      <c r="C447" s="200"/>
      <c r="D447" s="182"/>
      <c r="E447" s="183"/>
      <c r="F447" s="201"/>
      <c r="G447" s="201"/>
      <c r="H447" s="201"/>
    </row>
    <row r="448" spans="1:8" s="4" customFormat="1" ht="15" customHeight="1" x14ac:dyDescent="0.25">
      <c r="A448" s="199">
        <v>43476</v>
      </c>
      <c r="B448" s="84" t="s">
        <v>1149</v>
      </c>
      <c r="C448" s="200" t="s">
        <v>1150</v>
      </c>
      <c r="D448" s="182">
        <v>190018292</v>
      </c>
      <c r="E448" s="183" t="s">
        <v>9</v>
      </c>
      <c r="F448" s="201">
        <v>2402650</v>
      </c>
      <c r="G448" s="201" t="s">
        <v>1231</v>
      </c>
      <c r="H448" s="201">
        <v>29</v>
      </c>
    </row>
    <row r="449" spans="1:8" s="4" customFormat="1" ht="15" customHeight="1" x14ac:dyDescent="0.25">
      <c r="A449" s="199"/>
      <c r="B449" s="84" t="s">
        <v>78</v>
      </c>
      <c r="C449" s="200"/>
      <c r="D449" s="182"/>
      <c r="E449" s="183"/>
      <c r="F449" s="201"/>
      <c r="G449" s="201"/>
      <c r="H449" s="201"/>
    </row>
    <row r="450" spans="1:8" s="4" customFormat="1" ht="15" customHeight="1" x14ac:dyDescent="0.25">
      <c r="A450" s="199">
        <v>43476</v>
      </c>
      <c r="B450" s="84" t="s">
        <v>1151</v>
      </c>
      <c r="C450" s="200" t="s">
        <v>1153</v>
      </c>
      <c r="D450" s="182">
        <v>190018300</v>
      </c>
      <c r="E450" s="183" t="s">
        <v>1232</v>
      </c>
      <c r="F450" s="201">
        <v>2779200</v>
      </c>
      <c r="G450" s="201" t="s">
        <v>1233</v>
      </c>
      <c r="H450" s="201">
        <v>36</v>
      </c>
    </row>
    <row r="451" spans="1:8" s="4" customFormat="1" ht="15" customHeight="1" x14ac:dyDescent="0.25">
      <c r="A451" s="199"/>
      <c r="B451" s="84" t="s">
        <v>1152</v>
      </c>
      <c r="C451" s="200"/>
      <c r="D451" s="182"/>
      <c r="E451" s="183"/>
      <c r="F451" s="201"/>
      <c r="G451" s="201"/>
      <c r="H451" s="201"/>
    </row>
    <row r="452" spans="1:8" s="4" customFormat="1" ht="15" customHeight="1" x14ac:dyDescent="0.25">
      <c r="A452" s="199">
        <v>43477</v>
      </c>
      <c r="B452" s="84" t="s">
        <v>1154</v>
      </c>
      <c r="C452" s="200" t="s">
        <v>458</v>
      </c>
      <c r="D452" s="182">
        <v>190018318</v>
      </c>
      <c r="E452" s="183" t="s">
        <v>1234</v>
      </c>
      <c r="F452" s="201">
        <v>1443000</v>
      </c>
      <c r="G452" s="201" t="s">
        <v>1235</v>
      </c>
      <c r="H452" s="201">
        <v>30</v>
      </c>
    </row>
    <row r="453" spans="1:8" s="4" customFormat="1" ht="15" customHeight="1" x14ac:dyDescent="0.25">
      <c r="A453" s="199"/>
      <c r="B453" s="84" t="s">
        <v>499</v>
      </c>
      <c r="C453" s="200"/>
      <c r="D453" s="182"/>
      <c r="E453" s="183"/>
      <c r="F453" s="201"/>
      <c r="G453" s="201"/>
      <c r="H453" s="201"/>
    </row>
    <row r="454" spans="1:8" s="4" customFormat="1" ht="15" customHeight="1" x14ac:dyDescent="0.25">
      <c r="A454" s="199">
        <v>43477</v>
      </c>
      <c r="B454" s="84" t="s">
        <v>379</v>
      </c>
      <c r="C454" s="200" t="s">
        <v>1155</v>
      </c>
      <c r="D454" s="182">
        <v>190018312</v>
      </c>
      <c r="E454" s="183" t="s">
        <v>304</v>
      </c>
      <c r="F454" s="201">
        <v>890400</v>
      </c>
      <c r="G454" s="201" t="s">
        <v>1236</v>
      </c>
      <c r="H454" s="201">
        <v>14</v>
      </c>
    </row>
    <row r="455" spans="1:8" s="4" customFormat="1" ht="15" customHeight="1" x14ac:dyDescent="0.25">
      <c r="A455" s="199"/>
      <c r="B455" s="84" t="s">
        <v>298</v>
      </c>
      <c r="C455" s="200"/>
      <c r="D455" s="182"/>
      <c r="E455" s="183"/>
      <c r="F455" s="201"/>
      <c r="G455" s="201"/>
      <c r="H455" s="201"/>
    </row>
    <row r="456" spans="1:8" s="4" customFormat="1" ht="15" customHeight="1" x14ac:dyDescent="0.25">
      <c r="A456" s="199">
        <v>43477</v>
      </c>
      <c r="B456" s="84" t="s">
        <v>1120</v>
      </c>
      <c r="C456" s="200" t="s">
        <v>1156</v>
      </c>
      <c r="D456" s="182">
        <v>190018308</v>
      </c>
      <c r="E456" s="183" t="s">
        <v>1204</v>
      </c>
      <c r="F456" s="201">
        <v>2152500</v>
      </c>
      <c r="G456" s="201" t="s">
        <v>1206</v>
      </c>
      <c r="H456" s="201">
        <v>30</v>
      </c>
    </row>
    <row r="457" spans="1:8" s="4" customFormat="1" ht="15" customHeight="1" x14ac:dyDescent="0.25">
      <c r="A457" s="199"/>
      <c r="B457" s="84" t="s">
        <v>1121</v>
      </c>
      <c r="C457" s="200"/>
      <c r="D457" s="182"/>
      <c r="E457" s="183"/>
      <c r="F457" s="201"/>
      <c r="G457" s="201"/>
      <c r="H457" s="201"/>
    </row>
    <row r="458" spans="1:8" s="4" customFormat="1" ht="15" customHeight="1" x14ac:dyDescent="0.25">
      <c r="A458" s="199">
        <v>43477</v>
      </c>
      <c r="B458" s="84" t="s">
        <v>1157</v>
      </c>
      <c r="C458" s="200" t="s">
        <v>862</v>
      </c>
      <c r="D458" s="182">
        <v>190018319</v>
      </c>
      <c r="E458" s="183" t="s">
        <v>1237</v>
      </c>
      <c r="F458" s="201">
        <v>1825500</v>
      </c>
      <c r="G458" s="201" t="s">
        <v>1238</v>
      </c>
      <c r="H458" s="201">
        <v>30</v>
      </c>
    </row>
    <row r="459" spans="1:8" s="4" customFormat="1" ht="15" customHeight="1" x14ac:dyDescent="0.25">
      <c r="A459" s="199"/>
      <c r="B459" s="84" t="s">
        <v>589</v>
      </c>
      <c r="C459" s="200"/>
      <c r="D459" s="182"/>
      <c r="E459" s="183"/>
      <c r="F459" s="201"/>
      <c r="G459" s="201"/>
      <c r="H459" s="201"/>
    </row>
    <row r="460" spans="1:8" s="4" customFormat="1" ht="15" customHeight="1" x14ac:dyDescent="0.25">
      <c r="A460" s="199">
        <v>43477</v>
      </c>
      <c r="B460" s="84" t="s">
        <v>1158</v>
      </c>
      <c r="C460" s="200" t="s">
        <v>868</v>
      </c>
      <c r="D460" s="182">
        <v>190018305</v>
      </c>
      <c r="E460" s="183" t="s">
        <v>517</v>
      </c>
      <c r="F460" s="201">
        <v>1902150</v>
      </c>
      <c r="G460" s="201" t="s">
        <v>1239</v>
      </c>
      <c r="H460" s="201">
        <v>27</v>
      </c>
    </row>
    <row r="461" spans="1:8" s="4" customFormat="1" ht="15" customHeight="1" x14ac:dyDescent="0.25">
      <c r="A461" s="199"/>
      <c r="B461" s="84" t="s">
        <v>42</v>
      </c>
      <c r="C461" s="200"/>
      <c r="D461" s="182"/>
      <c r="E461" s="183"/>
      <c r="F461" s="201"/>
      <c r="G461" s="201"/>
      <c r="H461" s="201"/>
    </row>
    <row r="462" spans="1:8" s="4" customFormat="1" ht="15" customHeight="1" x14ac:dyDescent="0.25">
      <c r="A462" s="199">
        <v>43477</v>
      </c>
      <c r="B462" s="84" t="s">
        <v>551</v>
      </c>
      <c r="C462" s="200" t="s">
        <v>1159</v>
      </c>
      <c r="D462" s="182">
        <v>190018303</v>
      </c>
      <c r="E462" s="183" t="s">
        <v>1240</v>
      </c>
      <c r="F462" s="201">
        <v>3066000</v>
      </c>
      <c r="G462" s="201" t="s">
        <v>755</v>
      </c>
      <c r="H462" s="201">
        <v>24</v>
      </c>
    </row>
    <row r="463" spans="1:8" s="4" customFormat="1" ht="15" customHeight="1" x14ac:dyDescent="0.25">
      <c r="A463" s="199"/>
      <c r="B463" s="84" t="s">
        <v>553</v>
      </c>
      <c r="C463" s="200"/>
      <c r="D463" s="182"/>
      <c r="E463" s="183"/>
      <c r="F463" s="201"/>
      <c r="G463" s="201"/>
      <c r="H463" s="201"/>
    </row>
    <row r="464" spans="1:8" s="4" customFormat="1" ht="15" customHeight="1" x14ac:dyDescent="0.25">
      <c r="A464" s="199">
        <v>43477</v>
      </c>
      <c r="B464" s="84" t="s">
        <v>134</v>
      </c>
      <c r="C464" s="200" t="s">
        <v>1160</v>
      </c>
      <c r="D464" s="182">
        <v>190018311</v>
      </c>
      <c r="E464" s="183" t="s">
        <v>151</v>
      </c>
      <c r="F464" s="201">
        <v>280000</v>
      </c>
      <c r="G464" s="201" t="s">
        <v>440</v>
      </c>
      <c r="H464" s="201">
        <v>4</v>
      </c>
    </row>
    <row r="465" spans="1:8" s="4" customFormat="1" ht="15" customHeight="1" x14ac:dyDescent="0.25">
      <c r="A465" s="199"/>
      <c r="B465" s="84" t="s">
        <v>135</v>
      </c>
      <c r="C465" s="200"/>
      <c r="D465" s="182"/>
      <c r="E465" s="183"/>
      <c r="F465" s="201"/>
      <c r="G465" s="201"/>
      <c r="H465" s="201"/>
    </row>
    <row r="466" spans="1:8" s="4" customFormat="1" ht="15" customHeight="1" x14ac:dyDescent="0.25">
      <c r="A466" s="199">
        <v>43477</v>
      </c>
      <c r="B466" s="84" t="s">
        <v>98</v>
      </c>
      <c r="C466" s="200" t="s">
        <v>552</v>
      </c>
      <c r="D466" s="182">
        <v>190018304</v>
      </c>
      <c r="E466" s="183" t="s">
        <v>708</v>
      </c>
      <c r="F466" s="201">
        <v>1533000</v>
      </c>
      <c r="G466" s="201" t="s">
        <v>1241</v>
      </c>
      <c r="H466" s="201">
        <v>12</v>
      </c>
    </row>
    <row r="467" spans="1:8" s="4" customFormat="1" ht="15" customHeight="1" x14ac:dyDescent="0.25">
      <c r="A467" s="199"/>
      <c r="B467" s="84" t="s">
        <v>99</v>
      </c>
      <c r="C467" s="200"/>
      <c r="D467" s="182"/>
      <c r="E467" s="183"/>
      <c r="F467" s="201"/>
      <c r="G467" s="201"/>
      <c r="H467" s="201"/>
    </row>
    <row r="468" spans="1:8" s="4" customFormat="1" ht="15" customHeight="1" x14ac:dyDescent="0.25">
      <c r="A468" s="199">
        <v>43477</v>
      </c>
      <c r="B468" s="84" t="s">
        <v>146</v>
      </c>
      <c r="C468" s="200" t="s">
        <v>1161</v>
      </c>
      <c r="D468" s="182" t="s">
        <v>1265</v>
      </c>
      <c r="E468" s="183" t="s">
        <v>47</v>
      </c>
      <c r="F468" s="201">
        <v>2304000</v>
      </c>
      <c r="G468" s="201" t="s">
        <v>1266</v>
      </c>
      <c r="H468" s="201">
        <v>640</v>
      </c>
    </row>
    <row r="469" spans="1:8" s="4" customFormat="1" ht="15" customHeight="1" x14ac:dyDescent="0.25">
      <c r="A469" s="199"/>
      <c r="B469" s="84" t="s">
        <v>67</v>
      </c>
      <c r="C469" s="200"/>
      <c r="D469" s="182"/>
      <c r="E469" s="183"/>
      <c r="F469" s="201"/>
      <c r="G469" s="201"/>
      <c r="H469" s="201"/>
    </row>
    <row r="470" spans="1:8" s="4" customFormat="1" ht="15" customHeight="1" x14ac:dyDescent="0.25">
      <c r="A470" s="199">
        <v>43477</v>
      </c>
      <c r="B470" s="84" t="s">
        <v>1162</v>
      </c>
      <c r="C470" s="200" t="s">
        <v>1163</v>
      </c>
      <c r="D470" s="182">
        <v>190018301</v>
      </c>
      <c r="E470" s="183" t="s">
        <v>1036</v>
      </c>
      <c r="F470" s="201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199"/>
      <c r="B471" s="84" t="s">
        <v>948</v>
      </c>
      <c r="C471" s="200"/>
      <c r="D471" s="182"/>
      <c r="E471" s="183"/>
      <c r="F471" s="201"/>
      <c r="G471" s="91" t="s">
        <v>1242</v>
      </c>
      <c r="H471" s="91">
        <v>36</v>
      </c>
    </row>
    <row r="472" spans="1:8" s="4" customFormat="1" ht="15" customHeight="1" x14ac:dyDescent="0.25">
      <c r="A472" s="199">
        <v>43477</v>
      </c>
      <c r="B472" s="84" t="s">
        <v>548</v>
      </c>
      <c r="C472" s="200" t="s">
        <v>1164</v>
      </c>
      <c r="D472" s="182">
        <v>190018325</v>
      </c>
      <c r="E472" s="183" t="s">
        <v>1263</v>
      </c>
      <c r="F472" s="201">
        <v>2520000</v>
      </c>
      <c r="G472" s="201" t="s">
        <v>1264</v>
      </c>
      <c r="H472" s="201">
        <v>36</v>
      </c>
    </row>
    <row r="473" spans="1:8" s="4" customFormat="1" ht="15" customHeight="1" x14ac:dyDescent="0.25">
      <c r="A473" s="199"/>
      <c r="B473" s="84" t="s">
        <v>550</v>
      </c>
      <c r="C473" s="200"/>
      <c r="D473" s="182"/>
      <c r="E473" s="183"/>
      <c r="F473" s="201"/>
      <c r="G473" s="201"/>
      <c r="H473" s="201"/>
    </row>
    <row r="474" spans="1:8" s="4" customFormat="1" ht="15" customHeight="1" x14ac:dyDescent="0.25">
      <c r="A474" s="199">
        <v>43477</v>
      </c>
      <c r="B474" s="84" t="s">
        <v>1165</v>
      </c>
      <c r="C474" s="200" t="s">
        <v>1166</v>
      </c>
      <c r="D474" s="182">
        <v>190018326</v>
      </c>
      <c r="E474" s="183" t="s">
        <v>1026</v>
      </c>
      <c r="F474" s="201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199"/>
      <c r="B475" s="84" t="s">
        <v>937</v>
      </c>
      <c r="C475" s="200"/>
      <c r="D475" s="182"/>
      <c r="E475" s="183"/>
      <c r="F475" s="201"/>
      <c r="G475" s="91" t="s">
        <v>1030</v>
      </c>
      <c r="H475" s="91">
        <f>2+1</f>
        <v>3</v>
      </c>
    </row>
    <row r="476" spans="1:8" s="4" customFormat="1" ht="15" customHeight="1" x14ac:dyDescent="0.25">
      <c r="A476" s="199">
        <v>43477</v>
      </c>
      <c r="B476" s="183" t="s">
        <v>1167</v>
      </c>
      <c r="C476" s="200" t="s">
        <v>1169</v>
      </c>
      <c r="D476" s="182">
        <v>190018327</v>
      </c>
      <c r="E476" s="183" t="s">
        <v>1243</v>
      </c>
      <c r="F476" s="201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199"/>
      <c r="B477" s="183"/>
      <c r="C477" s="200"/>
      <c r="D477" s="182"/>
      <c r="E477" s="183"/>
      <c r="F477" s="201"/>
      <c r="G477" s="91" t="s">
        <v>1245</v>
      </c>
      <c r="H477" s="91">
        <f>11+12+13</f>
        <v>36</v>
      </c>
    </row>
    <row r="478" spans="1:8" s="4" customFormat="1" ht="15" customHeight="1" x14ac:dyDescent="0.25">
      <c r="A478" s="199"/>
      <c r="B478" s="84" t="s">
        <v>1168</v>
      </c>
      <c r="C478" s="200"/>
      <c r="D478" s="182"/>
      <c r="E478" s="183"/>
      <c r="F478" s="201"/>
      <c r="G478" s="91" t="s">
        <v>1246</v>
      </c>
      <c r="H478" s="91">
        <f>12+12+12</f>
        <v>36</v>
      </c>
    </row>
    <row r="479" spans="1:8" ht="15" customHeight="1" x14ac:dyDescent="0.25">
      <c r="A479" s="199">
        <v>43477</v>
      </c>
      <c r="B479" s="84" t="s">
        <v>1195</v>
      </c>
      <c r="C479" s="200" t="s">
        <v>1197</v>
      </c>
      <c r="D479" s="182">
        <v>190018324</v>
      </c>
      <c r="E479" s="183" t="s">
        <v>1257</v>
      </c>
      <c r="F479" s="201">
        <v>2959200</v>
      </c>
      <c r="G479" s="201" t="s">
        <v>1258</v>
      </c>
      <c r="H479" s="201">
        <v>36</v>
      </c>
    </row>
    <row r="480" spans="1:8" ht="15" customHeight="1" x14ac:dyDescent="0.25">
      <c r="A480" s="199"/>
      <c r="B480" s="84" t="s">
        <v>1196</v>
      </c>
      <c r="C480" s="200"/>
      <c r="D480" s="182"/>
      <c r="E480" s="183"/>
      <c r="F480" s="201"/>
      <c r="G480" s="201"/>
      <c r="H480" s="201"/>
    </row>
    <row r="481" spans="1:8" ht="15" customHeight="1" x14ac:dyDescent="0.25">
      <c r="A481" s="184">
        <v>43479</v>
      </c>
      <c r="B481" s="90" t="s">
        <v>558</v>
      </c>
      <c r="C481" s="186" t="s">
        <v>1267</v>
      </c>
      <c r="D481" s="187">
        <v>190018342</v>
      </c>
      <c r="E481" s="190" t="s">
        <v>760</v>
      </c>
      <c r="F481" s="188">
        <v>1969800</v>
      </c>
      <c r="G481" s="188" t="s">
        <v>1338</v>
      </c>
      <c r="H481" s="188">
        <v>28</v>
      </c>
    </row>
    <row r="482" spans="1:8" ht="15" customHeight="1" x14ac:dyDescent="0.25">
      <c r="A482" s="184"/>
      <c r="B482" s="90" t="s">
        <v>560</v>
      </c>
      <c r="C482" s="186"/>
      <c r="D482" s="187"/>
      <c r="E482" s="190"/>
      <c r="F482" s="188"/>
      <c r="G482" s="188"/>
      <c r="H482" s="188"/>
    </row>
    <row r="483" spans="1:8" ht="15" customHeight="1" x14ac:dyDescent="0.25">
      <c r="A483" s="184">
        <v>43479</v>
      </c>
      <c r="B483" s="90" t="s">
        <v>561</v>
      </c>
      <c r="C483" s="186" t="s">
        <v>1269</v>
      </c>
      <c r="D483" s="187">
        <v>190018347</v>
      </c>
      <c r="E483" s="190" t="s">
        <v>762</v>
      </c>
      <c r="F483" s="188">
        <v>7305150</v>
      </c>
      <c r="G483" s="86" t="s">
        <v>1339</v>
      </c>
      <c r="H483" s="86">
        <f>4+6+6+6+5</f>
        <v>27</v>
      </c>
    </row>
    <row r="484" spans="1:8" ht="15" customHeight="1" x14ac:dyDescent="0.25">
      <c r="A484" s="184"/>
      <c r="B484" s="90" t="s">
        <v>563</v>
      </c>
      <c r="C484" s="186"/>
      <c r="D484" s="187"/>
      <c r="E484" s="190"/>
      <c r="F484" s="188"/>
      <c r="G484" s="86" t="s">
        <v>1340</v>
      </c>
      <c r="H484" s="86">
        <f>4+6+6+6+5+3</f>
        <v>30</v>
      </c>
    </row>
    <row r="485" spans="1:8" ht="15" customHeight="1" x14ac:dyDescent="0.25">
      <c r="A485" s="184">
        <v>43479</v>
      </c>
      <c r="B485" s="90" t="s">
        <v>51</v>
      </c>
      <c r="C485" s="186" t="s">
        <v>1270</v>
      </c>
      <c r="D485" s="187">
        <v>190018356</v>
      </c>
      <c r="E485" s="190" t="s">
        <v>668</v>
      </c>
      <c r="F485" s="188">
        <v>1743000</v>
      </c>
      <c r="G485" s="188" t="s">
        <v>1341</v>
      </c>
      <c r="H485" s="188">
        <v>30</v>
      </c>
    </row>
    <row r="486" spans="1:8" ht="15" customHeight="1" x14ac:dyDescent="0.25">
      <c r="A486" s="184"/>
      <c r="B486" s="90" t="s">
        <v>52</v>
      </c>
      <c r="C486" s="186"/>
      <c r="D486" s="187"/>
      <c r="E486" s="190"/>
      <c r="F486" s="188"/>
      <c r="G486" s="188"/>
      <c r="H486" s="188"/>
    </row>
    <row r="487" spans="1:8" ht="15" customHeight="1" x14ac:dyDescent="0.25">
      <c r="A487" s="184">
        <v>43479</v>
      </c>
      <c r="B487" s="90" t="s">
        <v>1271</v>
      </c>
      <c r="C487" s="186" t="s">
        <v>1273</v>
      </c>
      <c r="D487" s="187">
        <v>190018368</v>
      </c>
      <c r="E487" s="190" t="s">
        <v>1342</v>
      </c>
      <c r="F487" s="188">
        <v>1871800</v>
      </c>
      <c r="G487" s="188" t="s">
        <v>1343</v>
      </c>
      <c r="H487" s="188">
        <v>28</v>
      </c>
    </row>
    <row r="488" spans="1:8" ht="15" customHeight="1" x14ac:dyDescent="0.25">
      <c r="A488" s="184"/>
      <c r="B488" s="90" t="s">
        <v>1272</v>
      </c>
      <c r="C488" s="186"/>
      <c r="D488" s="187"/>
      <c r="E488" s="190"/>
      <c r="F488" s="188"/>
      <c r="G488" s="188"/>
      <c r="H488" s="188"/>
    </row>
    <row r="489" spans="1:8" ht="15" customHeight="1" x14ac:dyDescent="0.25">
      <c r="A489" s="184">
        <v>43479</v>
      </c>
      <c r="B489" s="90" t="s">
        <v>1183</v>
      </c>
      <c r="C489" s="186" t="s">
        <v>1274</v>
      </c>
      <c r="D489" s="187">
        <v>190018367</v>
      </c>
      <c r="E489" s="190" t="s">
        <v>1252</v>
      </c>
      <c r="F489" s="188">
        <v>2122500</v>
      </c>
      <c r="G489" s="188" t="s">
        <v>1344</v>
      </c>
      <c r="H489" s="188">
        <v>30</v>
      </c>
    </row>
    <row r="490" spans="1:8" ht="15" customHeight="1" x14ac:dyDescent="0.25">
      <c r="A490" s="184"/>
      <c r="B490" s="90" t="s">
        <v>1184</v>
      </c>
      <c r="C490" s="186"/>
      <c r="D490" s="187"/>
      <c r="E490" s="190"/>
      <c r="F490" s="188"/>
      <c r="G490" s="188"/>
      <c r="H490" s="188"/>
    </row>
    <row r="491" spans="1:8" ht="15" customHeight="1" x14ac:dyDescent="0.25">
      <c r="A491" s="184">
        <v>43479</v>
      </c>
      <c r="B491" s="90" t="s">
        <v>1275</v>
      </c>
      <c r="C491" s="186" t="s">
        <v>860</v>
      </c>
      <c r="D491" s="187">
        <v>190018344</v>
      </c>
      <c r="E491" s="190" t="s">
        <v>1345</v>
      </c>
      <c r="F491" s="188">
        <v>1638000</v>
      </c>
      <c r="G491" s="188" t="s">
        <v>1346</v>
      </c>
      <c r="H491" s="188">
        <v>30</v>
      </c>
    </row>
    <row r="492" spans="1:8" ht="15" customHeight="1" x14ac:dyDescent="0.25">
      <c r="A492" s="184"/>
      <c r="B492" s="90" t="s">
        <v>1276</v>
      </c>
      <c r="C492" s="186"/>
      <c r="D492" s="187"/>
      <c r="E492" s="190"/>
      <c r="F492" s="188"/>
      <c r="G492" s="188"/>
      <c r="H492" s="188"/>
    </row>
    <row r="493" spans="1:8" ht="15" customHeight="1" x14ac:dyDescent="0.25">
      <c r="A493" s="184">
        <v>43479</v>
      </c>
      <c r="B493" s="90" t="s">
        <v>578</v>
      </c>
      <c r="C493" s="186" t="s">
        <v>1277</v>
      </c>
      <c r="D493" s="187">
        <v>190018358</v>
      </c>
      <c r="E493" s="190" t="s">
        <v>1347</v>
      </c>
      <c r="F493" s="188">
        <v>183300</v>
      </c>
      <c r="G493" s="188" t="s">
        <v>1216</v>
      </c>
      <c r="H493" s="188">
        <v>3</v>
      </c>
    </row>
    <row r="494" spans="1:8" ht="15" customHeight="1" x14ac:dyDescent="0.25">
      <c r="A494" s="184"/>
      <c r="B494" s="90" t="s">
        <v>580</v>
      </c>
      <c r="C494" s="186"/>
      <c r="D494" s="187"/>
      <c r="E494" s="190"/>
      <c r="F494" s="188"/>
      <c r="G494" s="188"/>
      <c r="H494" s="188"/>
    </row>
    <row r="495" spans="1:8" ht="15" customHeight="1" x14ac:dyDescent="0.25">
      <c r="A495" s="184">
        <v>43479</v>
      </c>
      <c r="B495" s="90" t="s">
        <v>558</v>
      </c>
      <c r="C495" s="186" t="s">
        <v>1282</v>
      </c>
      <c r="D495" s="187">
        <v>190018350</v>
      </c>
      <c r="E495" s="190" t="s">
        <v>760</v>
      </c>
      <c r="F495" s="188">
        <v>1486550</v>
      </c>
      <c r="G495" s="188" t="s">
        <v>1251</v>
      </c>
      <c r="H495" s="188">
        <v>25</v>
      </c>
    </row>
    <row r="496" spans="1:8" ht="15" customHeight="1" x14ac:dyDescent="0.25">
      <c r="A496" s="184"/>
      <c r="B496" s="90" t="s">
        <v>560</v>
      </c>
      <c r="C496" s="186"/>
      <c r="D496" s="187"/>
      <c r="E496" s="190"/>
      <c r="F496" s="188"/>
      <c r="G496" s="188"/>
      <c r="H496" s="188"/>
    </row>
    <row r="497" spans="1:8" ht="15" customHeight="1" x14ac:dyDescent="0.25">
      <c r="A497" s="184">
        <v>43479</v>
      </c>
      <c r="B497" s="90" t="s">
        <v>1289</v>
      </c>
      <c r="C497" s="186" t="s">
        <v>860</v>
      </c>
      <c r="D497" s="187">
        <v>190018340</v>
      </c>
      <c r="E497" s="190" t="s">
        <v>1353</v>
      </c>
      <c r="F497" s="188">
        <v>1638000</v>
      </c>
      <c r="G497" s="188" t="s">
        <v>1354</v>
      </c>
      <c r="H497" s="188">
        <v>30</v>
      </c>
    </row>
    <row r="498" spans="1:8" ht="15" customHeight="1" x14ac:dyDescent="0.25">
      <c r="A498" s="184"/>
      <c r="B498" s="90" t="s">
        <v>1290</v>
      </c>
      <c r="C498" s="186"/>
      <c r="D498" s="187"/>
      <c r="E498" s="190"/>
      <c r="F498" s="188"/>
      <c r="G498" s="188"/>
      <c r="H498" s="188"/>
    </row>
    <row r="499" spans="1:8" ht="15" customHeight="1" x14ac:dyDescent="0.25">
      <c r="A499" s="184">
        <v>43479</v>
      </c>
      <c r="B499" s="90" t="s">
        <v>1291</v>
      </c>
      <c r="C499" s="186" t="s">
        <v>1293</v>
      </c>
      <c r="D499" s="187">
        <v>190018362</v>
      </c>
      <c r="E499" s="190" t="s">
        <v>1355</v>
      </c>
      <c r="F499" s="188">
        <v>3535000</v>
      </c>
      <c r="G499" s="188" t="s">
        <v>1356</v>
      </c>
      <c r="H499" s="188">
        <v>28</v>
      </c>
    </row>
    <row r="500" spans="1:8" ht="15" customHeight="1" x14ac:dyDescent="0.25">
      <c r="A500" s="184"/>
      <c r="B500" s="90" t="s">
        <v>1292</v>
      </c>
      <c r="C500" s="186"/>
      <c r="D500" s="187"/>
      <c r="E500" s="190"/>
      <c r="F500" s="188"/>
      <c r="G500" s="188"/>
      <c r="H500" s="188"/>
    </row>
    <row r="501" spans="1:8" ht="15" customHeight="1" x14ac:dyDescent="0.25">
      <c r="A501" s="184">
        <v>43479</v>
      </c>
      <c r="B501" s="90" t="s">
        <v>572</v>
      </c>
      <c r="C501" s="186" t="s">
        <v>1294</v>
      </c>
      <c r="D501" s="187">
        <v>190018366</v>
      </c>
      <c r="E501" s="190" t="s">
        <v>772</v>
      </c>
      <c r="F501" s="188">
        <v>1817700</v>
      </c>
      <c r="G501" s="188" t="s">
        <v>1357</v>
      </c>
      <c r="H501" s="188">
        <v>26</v>
      </c>
    </row>
    <row r="502" spans="1:8" ht="15" customHeight="1" x14ac:dyDescent="0.25">
      <c r="A502" s="184"/>
      <c r="B502" s="90" t="s">
        <v>574</v>
      </c>
      <c r="C502" s="186"/>
      <c r="D502" s="187"/>
      <c r="E502" s="190"/>
      <c r="F502" s="188"/>
      <c r="G502" s="188"/>
      <c r="H502" s="188"/>
    </row>
    <row r="503" spans="1:8" ht="15" customHeight="1" x14ac:dyDescent="0.25">
      <c r="A503" s="184">
        <v>43479</v>
      </c>
      <c r="B503" s="90" t="s">
        <v>94</v>
      </c>
      <c r="C503" s="186" t="s">
        <v>1295</v>
      </c>
      <c r="D503" s="187">
        <v>190018361</v>
      </c>
      <c r="E503" s="190" t="s">
        <v>523</v>
      </c>
      <c r="F503" s="188">
        <v>1961750</v>
      </c>
      <c r="G503" s="188" t="s">
        <v>1358</v>
      </c>
      <c r="H503" s="188">
        <v>35</v>
      </c>
    </row>
    <row r="504" spans="1:8" ht="15" customHeight="1" x14ac:dyDescent="0.25">
      <c r="A504" s="184"/>
      <c r="B504" s="90" t="s">
        <v>95</v>
      </c>
      <c r="C504" s="186"/>
      <c r="D504" s="187"/>
      <c r="E504" s="190"/>
      <c r="F504" s="188"/>
      <c r="G504" s="188"/>
      <c r="H504" s="188"/>
    </row>
    <row r="505" spans="1:8" ht="15" customHeight="1" x14ac:dyDescent="0.25">
      <c r="A505" s="184">
        <v>43479</v>
      </c>
      <c r="B505" s="90" t="s">
        <v>1297</v>
      </c>
      <c r="C505" s="186" t="s">
        <v>1299</v>
      </c>
      <c r="D505" s="187">
        <v>190018363</v>
      </c>
      <c r="E505" s="190" t="s">
        <v>1360</v>
      </c>
      <c r="F505" s="188">
        <v>2340000</v>
      </c>
      <c r="G505" s="188" t="s">
        <v>1361</v>
      </c>
      <c r="H505" s="188">
        <v>36</v>
      </c>
    </row>
    <row r="506" spans="1:8" ht="15" customHeight="1" x14ac:dyDescent="0.25">
      <c r="A506" s="184"/>
      <c r="B506" s="90" t="s">
        <v>1298</v>
      </c>
      <c r="C506" s="186"/>
      <c r="D506" s="187"/>
      <c r="E506" s="190"/>
      <c r="F506" s="188"/>
      <c r="G506" s="188"/>
      <c r="H506" s="188"/>
    </row>
    <row r="507" spans="1:8" ht="15" customHeight="1" x14ac:dyDescent="0.25">
      <c r="A507" s="184">
        <v>43479</v>
      </c>
      <c r="B507" s="90" t="s">
        <v>1300</v>
      </c>
      <c r="C507" s="186" t="s">
        <v>1301</v>
      </c>
      <c r="D507" s="187">
        <v>190018365</v>
      </c>
      <c r="E507" s="190" t="s">
        <v>1254</v>
      </c>
      <c r="F507" s="188">
        <v>918000</v>
      </c>
      <c r="G507" s="188" t="s">
        <v>1362</v>
      </c>
      <c r="H507" s="188">
        <v>36</v>
      </c>
    </row>
    <row r="508" spans="1:8" ht="15" customHeight="1" x14ac:dyDescent="0.25">
      <c r="A508" s="184"/>
      <c r="B508" s="90" t="s">
        <v>1187</v>
      </c>
      <c r="C508" s="186"/>
      <c r="D508" s="187"/>
      <c r="E508" s="190"/>
      <c r="F508" s="188"/>
      <c r="G508" s="188"/>
      <c r="H508" s="188"/>
    </row>
    <row r="509" spans="1:8" ht="15" customHeight="1" x14ac:dyDescent="0.25">
      <c r="A509" s="184">
        <v>43479</v>
      </c>
      <c r="B509" s="90" t="s">
        <v>57</v>
      </c>
      <c r="C509" s="186" t="s">
        <v>1305</v>
      </c>
      <c r="D509" s="187">
        <v>190018374</v>
      </c>
      <c r="E509" s="190" t="s">
        <v>675</v>
      </c>
      <c r="F509" s="188">
        <v>2137500</v>
      </c>
      <c r="G509" s="188" t="s">
        <v>1364</v>
      </c>
      <c r="H509" s="188">
        <v>30</v>
      </c>
    </row>
    <row r="510" spans="1:8" ht="15" customHeight="1" x14ac:dyDescent="0.25">
      <c r="A510" s="184"/>
      <c r="B510" s="90" t="s">
        <v>58</v>
      </c>
      <c r="C510" s="186"/>
      <c r="D510" s="187"/>
      <c r="E510" s="190"/>
      <c r="F510" s="188"/>
      <c r="G510" s="188"/>
      <c r="H510" s="188"/>
    </row>
    <row r="511" spans="1:8" ht="15" customHeight="1" x14ac:dyDescent="0.25">
      <c r="A511" s="184">
        <v>43479</v>
      </c>
      <c r="B511" s="90" t="s">
        <v>1306</v>
      </c>
      <c r="C511" s="186" t="s">
        <v>1308</v>
      </c>
      <c r="D511" s="187">
        <v>190018359</v>
      </c>
      <c r="E511" s="190" t="s">
        <v>1365</v>
      </c>
      <c r="F511" s="188">
        <v>4462200</v>
      </c>
      <c r="G511" s="188" t="s">
        <v>1366</v>
      </c>
      <c r="H511" s="188">
        <v>67</v>
      </c>
    </row>
    <row r="512" spans="1:8" ht="15" customHeight="1" x14ac:dyDescent="0.25">
      <c r="A512" s="184"/>
      <c r="B512" s="90" t="s">
        <v>1307</v>
      </c>
      <c r="C512" s="186"/>
      <c r="D512" s="187"/>
      <c r="E512" s="190"/>
      <c r="F512" s="188"/>
      <c r="G512" s="188"/>
      <c r="H512" s="188"/>
    </row>
    <row r="513" spans="1:8" ht="15" customHeight="1" x14ac:dyDescent="0.25">
      <c r="A513" s="184">
        <v>43479</v>
      </c>
      <c r="B513" s="90" t="s">
        <v>1309</v>
      </c>
      <c r="C513" s="186" t="s">
        <v>277</v>
      </c>
      <c r="D513" s="187">
        <v>190018371</v>
      </c>
      <c r="E513" s="190" t="s">
        <v>714</v>
      </c>
      <c r="F513" s="188">
        <v>1908000</v>
      </c>
      <c r="G513" s="188" t="s">
        <v>1367</v>
      </c>
      <c r="H513" s="188">
        <v>36</v>
      </c>
    </row>
    <row r="514" spans="1:8" ht="15" customHeight="1" x14ac:dyDescent="0.25">
      <c r="A514" s="184"/>
      <c r="B514" s="90" t="s">
        <v>1310</v>
      </c>
      <c r="C514" s="186"/>
      <c r="D514" s="187"/>
      <c r="E514" s="190"/>
      <c r="F514" s="188"/>
      <c r="G514" s="188"/>
      <c r="H514" s="188"/>
    </row>
    <row r="515" spans="1:8" ht="15" customHeight="1" x14ac:dyDescent="0.25">
      <c r="A515" s="184">
        <v>43479</v>
      </c>
      <c r="B515" s="90" t="s">
        <v>1311</v>
      </c>
      <c r="C515" s="186" t="s">
        <v>1156</v>
      </c>
      <c r="D515" s="187">
        <v>190018346</v>
      </c>
      <c r="E515" s="190" t="s">
        <v>1368</v>
      </c>
      <c r="F515" s="188">
        <v>2152500</v>
      </c>
      <c r="G515" s="188" t="s">
        <v>1369</v>
      </c>
      <c r="H515" s="188">
        <v>30</v>
      </c>
    </row>
    <row r="516" spans="1:8" ht="15" customHeight="1" x14ac:dyDescent="0.25">
      <c r="A516" s="184"/>
      <c r="B516" s="90" t="s">
        <v>1312</v>
      </c>
      <c r="C516" s="186"/>
      <c r="D516" s="187"/>
      <c r="E516" s="190"/>
      <c r="F516" s="188"/>
      <c r="G516" s="188"/>
      <c r="H516" s="188"/>
    </row>
    <row r="517" spans="1:8" ht="15" customHeight="1" x14ac:dyDescent="0.25">
      <c r="A517" s="184">
        <v>43480</v>
      </c>
      <c r="B517" s="90" t="s">
        <v>1171</v>
      </c>
      <c r="C517" s="186" t="s">
        <v>1313</v>
      </c>
      <c r="D517" s="187">
        <v>190018377</v>
      </c>
      <c r="E517" s="190" t="s">
        <v>887</v>
      </c>
      <c r="F517" s="188">
        <v>1468500</v>
      </c>
      <c r="G517" s="188" t="s">
        <v>1370</v>
      </c>
      <c r="H517" s="188">
        <v>30</v>
      </c>
    </row>
    <row r="518" spans="1:8" ht="15" customHeight="1" x14ac:dyDescent="0.25">
      <c r="A518" s="184"/>
      <c r="B518" s="90" t="s">
        <v>1172</v>
      </c>
      <c r="C518" s="186"/>
      <c r="D518" s="187"/>
      <c r="E518" s="190"/>
      <c r="F518" s="188"/>
      <c r="G518" s="188"/>
      <c r="H518" s="188"/>
    </row>
    <row r="519" spans="1:8" ht="15" customHeight="1" x14ac:dyDescent="0.25">
      <c r="A519" s="184">
        <v>43480</v>
      </c>
      <c r="B519" s="90" t="s">
        <v>1314</v>
      </c>
      <c r="C519" s="186" t="s">
        <v>465</v>
      </c>
      <c r="D519" s="187">
        <v>190018379</v>
      </c>
      <c r="E519" s="190" t="s">
        <v>699</v>
      </c>
      <c r="F519" s="188">
        <v>2226150</v>
      </c>
      <c r="G519" s="188" t="s">
        <v>1371</v>
      </c>
      <c r="H519" s="188">
        <v>27</v>
      </c>
    </row>
    <row r="520" spans="1:8" ht="15" customHeight="1" x14ac:dyDescent="0.25">
      <c r="A520" s="184"/>
      <c r="B520" s="90" t="s">
        <v>466</v>
      </c>
      <c r="C520" s="186"/>
      <c r="D520" s="187"/>
      <c r="E520" s="190"/>
      <c r="F520" s="188"/>
      <c r="G520" s="188"/>
      <c r="H520" s="188"/>
    </row>
    <row r="521" spans="1:8" ht="15" customHeight="1" x14ac:dyDescent="0.25">
      <c r="A521" s="184">
        <v>43480</v>
      </c>
      <c r="B521" s="90" t="s">
        <v>1316</v>
      </c>
      <c r="C521" s="186" t="s">
        <v>1317</v>
      </c>
      <c r="D521" s="187">
        <v>190018381</v>
      </c>
      <c r="E521" s="190" t="s">
        <v>1372</v>
      </c>
      <c r="F521" s="188">
        <v>1877400</v>
      </c>
      <c r="G521" s="86" t="s">
        <v>1373</v>
      </c>
      <c r="H521" s="86">
        <v>36</v>
      </c>
    </row>
    <row r="522" spans="1:8" ht="15" customHeight="1" x14ac:dyDescent="0.25">
      <c r="A522" s="184"/>
      <c r="B522" s="90" t="s">
        <v>125</v>
      </c>
      <c r="C522" s="186"/>
      <c r="D522" s="187"/>
      <c r="E522" s="190"/>
      <c r="F522" s="188"/>
      <c r="G522" s="86" t="s">
        <v>1374</v>
      </c>
      <c r="H522" s="86">
        <v>36</v>
      </c>
    </row>
    <row r="523" spans="1:8" ht="15" customHeight="1" x14ac:dyDescent="0.25">
      <c r="A523" s="184">
        <v>43480</v>
      </c>
      <c r="B523" s="90" t="s">
        <v>972</v>
      </c>
      <c r="C523" s="186" t="s">
        <v>1305</v>
      </c>
      <c r="D523" s="187">
        <v>190018383</v>
      </c>
      <c r="E523" s="190" t="s">
        <v>1059</v>
      </c>
      <c r="F523" s="188">
        <v>2137500</v>
      </c>
      <c r="G523" s="188" t="s">
        <v>1375</v>
      </c>
      <c r="H523" s="188">
        <v>30</v>
      </c>
    </row>
    <row r="524" spans="1:8" ht="15" customHeight="1" x14ac:dyDescent="0.25">
      <c r="A524" s="184"/>
      <c r="B524" s="90" t="s">
        <v>973</v>
      </c>
      <c r="C524" s="186"/>
      <c r="D524" s="187"/>
      <c r="E524" s="190"/>
      <c r="F524" s="188"/>
      <c r="G524" s="188"/>
      <c r="H524" s="188"/>
    </row>
    <row r="525" spans="1:8" ht="15" customHeight="1" x14ac:dyDescent="0.25">
      <c r="A525" s="184">
        <v>43480</v>
      </c>
      <c r="B525" s="90" t="s">
        <v>1318</v>
      </c>
      <c r="C525" s="186" t="s">
        <v>1319</v>
      </c>
      <c r="D525" s="187">
        <v>190018375</v>
      </c>
      <c r="E525" s="190" t="s">
        <v>1376</v>
      </c>
      <c r="F525" s="188">
        <v>1792500</v>
      </c>
      <c r="G525" s="188" t="s">
        <v>1377</v>
      </c>
      <c r="H525" s="188">
        <v>30</v>
      </c>
    </row>
    <row r="526" spans="1:8" ht="15" customHeight="1" x14ac:dyDescent="0.25">
      <c r="A526" s="184"/>
      <c r="B526" s="90" t="s">
        <v>995</v>
      </c>
      <c r="C526" s="186"/>
      <c r="D526" s="187"/>
      <c r="E526" s="190"/>
      <c r="F526" s="188"/>
      <c r="G526" s="188"/>
      <c r="H526" s="188"/>
    </row>
    <row r="527" spans="1:8" ht="15" customHeight="1" x14ac:dyDescent="0.25">
      <c r="A527" s="184">
        <v>43480</v>
      </c>
      <c r="B527" s="90" t="s">
        <v>1320</v>
      </c>
      <c r="C527" s="186" t="s">
        <v>1322</v>
      </c>
      <c r="D527" s="187">
        <v>190018385</v>
      </c>
      <c r="E527" s="190" t="s">
        <v>1378</v>
      </c>
      <c r="F527" s="188">
        <v>2683500</v>
      </c>
      <c r="G527" s="188" t="s">
        <v>1379</v>
      </c>
      <c r="H527" s="188">
        <v>30</v>
      </c>
    </row>
    <row r="528" spans="1:8" ht="15" customHeight="1" x14ac:dyDescent="0.25">
      <c r="A528" s="184"/>
      <c r="B528" s="90" t="s">
        <v>1321</v>
      </c>
      <c r="C528" s="186"/>
      <c r="D528" s="187"/>
      <c r="E528" s="190"/>
      <c r="F528" s="188"/>
      <c r="G528" s="188"/>
      <c r="H528" s="188"/>
    </row>
    <row r="529" spans="1:8" ht="15" customHeight="1" x14ac:dyDescent="0.25">
      <c r="A529" s="184">
        <v>43480</v>
      </c>
      <c r="B529" s="90" t="s">
        <v>1323</v>
      </c>
      <c r="C529" s="186" t="s">
        <v>1324</v>
      </c>
      <c r="D529" s="187">
        <v>190018380</v>
      </c>
      <c r="E529" s="190" t="s">
        <v>737</v>
      </c>
      <c r="F529" s="188">
        <v>2651250</v>
      </c>
      <c r="G529" s="188" t="s">
        <v>1380</v>
      </c>
      <c r="H529" s="188">
        <v>35</v>
      </c>
    </row>
    <row r="530" spans="1:8" ht="15" customHeight="1" x14ac:dyDescent="0.25">
      <c r="A530" s="184"/>
      <c r="B530" s="90" t="s">
        <v>508</v>
      </c>
      <c r="C530" s="186"/>
      <c r="D530" s="187"/>
      <c r="E530" s="190"/>
      <c r="F530" s="188"/>
      <c r="G530" s="188"/>
      <c r="H530" s="188"/>
    </row>
    <row r="531" spans="1:8" ht="15" customHeight="1" x14ac:dyDescent="0.25">
      <c r="A531" s="184">
        <v>43480</v>
      </c>
      <c r="B531" s="90" t="s">
        <v>984</v>
      </c>
      <c r="C531" s="186" t="s">
        <v>1325</v>
      </c>
      <c r="D531" s="187">
        <v>190018386</v>
      </c>
      <c r="E531" s="190" t="s">
        <v>1065</v>
      </c>
      <c r="F531" s="188">
        <v>620000</v>
      </c>
      <c r="G531" s="188" t="s">
        <v>1066</v>
      </c>
      <c r="H531" s="188">
        <v>8</v>
      </c>
    </row>
    <row r="532" spans="1:8" ht="15" customHeight="1" x14ac:dyDescent="0.25">
      <c r="A532" s="184"/>
      <c r="B532" s="90" t="s">
        <v>985</v>
      </c>
      <c r="C532" s="186"/>
      <c r="D532" s="187"/>
      <c r="E532" s="190"/>
      <c r="F532" s="188"/>
      <c r="G532" s="188"/>
      <c r="H532" s="188"/>
    </row>
    <row r="533" spans="1:8" ht="15" customHeight="1" x14ac:dyDescent="0.25">
      <c r="A533" s="184">
        <v>43480</v>
      </c>
      <c r="B533" s="90" t="s">
        <v>1326</v>
      </c>
      <c r="C533" s="186" t="s">
        <v>1328</v>
      </c>
      <c r="D533" s="187">
        <v>190018387</v>
      </c>
      <c r="E533" s="190" t="s">
        <v>902</v>
      </c>
      <c r="F533" s="188">
        <v>1179900</v>
      </c>
      <c r="G533" s="188" t="s">
        <v>903</v>
      </c>
      <c r="H533" s="188">
        <v>19</v>
      </c>
    </row>
    <row r="534" spans="1:8" ht="15" customHeight="1" x14ac:dyDescent="0.25">
      <c r="A534" s="184"/>
      <c r="B534" s="90" t="s">
        <v>1327</v>
      </c>
      <c r="C534" s="186"/>
      <c r="D534" s="187"/>
      <c r="E534" s="190"/>
      <c r="F534" s="188"/>
      <c r="G534" s="188"/>
      <c r="H534" s="188"/>
    </row>
    <row r="535" spans="1:8" ht="15" customHeight="1" x14ac:dyDescent="0.25">
      <c r="A535" s="184">
        <v>43480</v>
      </c>
      <c r="B535" s="90" t="s">
        <v>1329</v>
      </c>
      <c r="C535" s="186" t="s">
        <v>1331</v>
      </c>
      <c r="D535" s="187">
        <v>190018395</v>
      </c>
      <c r="E535" s="190" t="s">
        <v>1381</v>
      </c>
      <c r="F535" s="188">
        <v>995400</v>
      </c>
      <c r="G535" s="188" t="s">
        <v>1382</v>
      </c>
      <c r="H535" s="188">
        <v>36</v>
      </c>
    </row>
    <row r="536" spans="1:8" ht="15" customHeight="1" x14ac:dyDescent="0.25">
      <c r="A536" s="184"/>
      <c r="B536" s="90" t="s">
        <v>1330</v>
      </c>
      <c r="C536" s="186"/>
      <c r="D536" s="187"/>
      <c r="E536" s="190"/>
      <c r="F536" s="188"/>
      <c r="G536" s="188"/>
      <c r="H536" s="188"/>
    </row>
    <row r="537" spans="1:8" s="4" customFormat="1" ht="15" customHeight="1" x14ac:dyDescent="0.25">
      <c r="A537" s="199">
        <v>43481</v>
      </c>
      <c r="B537" s="95" t="s">
        <v>146</v>
      </c>
      <c r="C537" s="200" t="s">
        <v>1395</v>
      </c>
      <c r="D537" s="182" t="s">
        <v>1454</v>
      </c>
      <c r="E537" s="183" t="s">
        <v>150</v>
      </c>
      <c r="F537" s="201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199"/>
      <c r="B538" s="183" t="s">
        <v>67</v>
      </c>
      <c r="C538" s="200"/>
      <c r="D538" s="182"/>
      <c r="E538" s="183"/>
      <c r="F538" s="201"/>
      <c r="G538" s="97" t="s">
        <v>13</v>
      </c>
      <c r="H538" s="97">
        <v>500</v>
      </c>
    </row>
    <row r="539" spans="1:8" s="4" customFormat="1" ht="15" customHeight="1" x14ac:dyDescent="0.25">
      <c r="A539" s="199"/>
      <c r="B539" s="183"/>
      <c r="C539" s="200"/>
      <c r="D539" s="182"/>
      <c r="E539" s="183"/>
      <c r="F539" s="201"/>
      <c r="G539" s="97" t="s">
        <v>1455</v>
      </c>
      <c r="H539" s="97">
        <v>400</v>
      </c>
    </row>
    <row r="540" spans="1:8" s="4" customFormat="1" ht="15" customHeight="1" x14ac:dyDescent="0.25">
      <c r="A540" s="199">
        <v>43481</v>
      </c>
      <c r="B540" s="95" t="s">
        <v>1320</v>
      </c>
      <c r="C540" s="200" t="s">
        <v>1396</v>
      </c>
      <c r="D540" s="182">
        <v>190018398</v>
      </c>
      <c r="E540" s="183" t="s">
        <v>1378</v>
      </c>
      <c r="F540" s="201">
        <v>2323500</v>
      </c>
      <c r="G540" s="201" t="s">
        <v>1428</v>
      </c>
      <c r="H540" s="201">
        <v>30</v>
      </c>
    </row>
    <row r="541" spans="1:8" s="4" customFormat="1" ht="15" customHeight="1" x14ac:dyDescent="0.25">
      <c r="A541" s="199"/>
      <c r="B541" s="95" t="s">
        <v>1321</v>
      </c>
      <c r="C541" s="200"/>
      <c r="D541" s="182"/>
      <c r="E541" s="183"/>
      <c r="F541" s="201"/>
      <c r="G541" s="201"/>
      <c r="H541" s="201"/>
    </row>
    <row r="542" spans="1:8" s="4" customFormat="1" ht="15" customHeight="1" x14ac:dyDescent="0.25">
      <c r="A542" s="199">
        <v>43481</v>
      </c>
      <c r="B542" s="95" t="s">
        <v>1397</v>
      </c>
      <c r="C542" s="200" t="s">
        <v>1399</v>
      </c>
      <c r="D542" s="182">
        <v>190018399</v>
      </c>
      <c r="E542" s="183" t="s">
        <v>794</v>
      </c>
      <c r="F542" s="201">
        <v>2095500</v>
      </c>
      <c r="G542" s="201" t="s">
        <v>1429</v>
      </c>
      <c r="H542" s="201">
        <v>30</v>
      </c>
    </row>
    <row r="543" spans="1:8" s="4" customFormat="1" ht="15" customHeight="1" x14ac:dyDescent="0.25">
      <c r="A543" s="199"/>
      <c r="B543" s="95" t="s">
        <v>1398</v>
      </c>
      <c r="C543" s="200"/>
      <c r="D543" s="182"/>
      <c r="E543" s="183"/>
      <c r="F543" s="201"/>
      <c r="G543" s="201"/>
      <c r="H543" s="201"/>
    </row>
    <row r="544" spans="1:8" s="4" customFormat="1" ht="15" customHeight="1" x14ac:dyDescent="0.25">
      <c r="A544" s="199">
        <v>43481</v>
      </c>
      <c r="B544" s="95" t="s">
        <v>63</v>
      </c>
      <c r="C544" s="200" t="s">
        <v>1400</v>
      </c>
      <c r="D544" s="182">
        <v>190018401</v>
      </c>
      <c r="E544" s="183" t="s">
        <v>21</v>
      </c>
      <c r="F544" s="201">
        <v>2826000</v>
      </c>
      <c r="G544" s="201" t="s">
        <v>1430</v>
      </c>
      <c r="H544" s="201">
        <v>36</v>
      </c>
    </row>
    <row r="545" spans="1:8" s="4" customFormat="1" ht="15" customHeight="1" x14ac:dyDescent="0.25">
      <c r="A545" s="199"/>
      <c r="B545" s="95" t="s">
        <v>64</v>
      </c>
      <c r="C545" s="200"/>
      <c r="D545" s="182"/>
      <c r="E545" s="183"/>
      <c r="F545" s="201"/>
      <c r="G545" s="201"/>
      <c r="H545" s="201"/>
    </row>
    <row r="546" spans="1:8" s="4" customFormat="1" ht="15" customHeight="1" x14ac:dyDescent="0.25">
      <c r="A546" s="199">
        <v>43481</v>
      </c>
      <c r="B546" s="95" t="s">
        <v>55</v>
      </c>
      <c r="C546" s="200" t="s">
        <v>1401</v>
      </c>
      <c r="D546" s="182">
        <v>190018405</v>
      </c>
      <c r="E546" s="183" t="s">
        <v>4</v>
      </c>
      <c r="F546" s="201">
        <v>2095200</v>
      </c>
      <c r="G546" s="201" t="s">
        <v>1431</v>
      </c>
      <c r="H546" s="201">
        <v>36</v>
      </c>
    </row>
    <row r="547" spans="1:8" s="4" customFormat="1" ht="15" customHeight="1" x14ac:dyDescent="0.25">
      <c r="A547" s="199"/>
      <c r="B547" s="95" t="s">
        <v>56</v>
      </c>
      <c r="C547" s="200"/>
      <c r="D547" s="182"/>
      <c r="E547" s="183"/>
      <c r="F547" s="201"/>
      <c r="G547" s="201"/>
      <c r="H547" s="201"/>
    </row>
    <row r="548" spans="1:8" s="4" customFormat="1" ht="15" customHeight="1" x14ac:dyDescent="0.25">
      <c r="A548" s="199">
        <v>43481</v>
      </c>
      <c r="B548" s="95" t="s">
        <v>1402</v>
      </c>
      <c r="C548" s="200" t="s">
        <v>877</v>
      </c>
      <c r="D548" s="182">
        <v>190018402</v>
      </c>
      <c r="E548" s="183" t="s">
        <v>8</v>
      </c>
      <c r="F548" s="201">
        <v>2574000</v>
      </c>
      <c r="G548" s="201" t="s">
        <v>1432</v>
      </c>
      <c r="H548" s="201">
        <v>36</v>
      </c>
    </row>
    <row r="549" spans="1:8" s="4" customFormat="1" ht="15" customHeight="1" x14ac:dyDescent="0.25">
      <c r="A549" s="199"/>
      <c r="B549" s="95" t="s">
        <v>46</v>
      </c>
      <c r="C549" s="200"/>
      <c r="D549" s="182"/>
      <c r="E549" s="183"/>
      <c r="F549" s="201"/>
      <c r="G549" s="201"/>
      <c r="H549" s="201"/>
    </row>
    <row r="550" spans="1:8" s="4" customFormat="1" ht="15" customHeight="1" x14ac:dyDescent="0.25">
      <c r="A550" s="199">
        <v>43481</v>
      </c>
      <c r="B550" s="95" t="s">
        <v>1403</v>
      </c>
      <c r="C550" s="200" t="s">
        <v>1405</v>
      </c>
      <c r="D550" s="182">
        <v>190018406</v>
      </c>
      <c r="E550" s="183" t="s">
        <v>807</v>
      </c>
      <c r="F550" s="201">
        <v>88950</v>
      </c>
      <c r="G550" s="201" t="s">
        <v>808</v>
      </c>
      <c r="H550" s="201">
        <v>1</v>
      </c>
    </row>
    <row r="551" spans="1:8" s="4" customFormat="1" ht="15" customHeight="1" x14ac:dyDescent="0.25">
      <c r="A551" s="199"/>
      <c r="B551" s="95" t="s">
        <v>1404</v>
      </c>
      <c r="C551" s="200"/>
      <c r="D551" s="182"/>
      <c r="E551" s="183"/>
      <c r="F551" s="201"/>
      <c r="G551" s="201"/>
      <c r="H551" s="201"/>
    </row>
    <row r="552" spans="1:8" s="4" customFormat="1" ht="15" customHeight="1" x14ac:dyDescent="0.25">
      <c r="A552" s="199">
        <v>43481</v>
      </c>
      <c r="B552" s="95" t="s">
        <v>1183</v>
      </c>
      <c r="C552" s="200" t="s">
        <v>1097</v>
      </c>
      <c r="D552" s="182">
        <v>190018407</v>
      </c>
      <c r="E552" s="183" t="s">
        <v>1252</v>
      </c>
      <c r="F552" s="201">
        <v>1855500</v>
      </c>
      <c r="G552" s="201" t="s">
        <v>1433</v>
      </c>
      <c r="H552" s="201">
        <v>30</v>
      </c>
    </row>
    <row r="553" spans="1:8" s="4" customFormat="1" ht="15" customHeight="1" x14ac:dyDescent="0.25">
      <c r="A553" s="199"/>
      <c r="B553" s="95" t="s">
        <v>1184</v>
      </c>
      <c r="C553" s="200"/>
      <c r="D553" s="182"/>
      <c r="E553" s="183"/>
      <c r="F553" s="201"/>
      <c r="G553" s="201"/>
      <c r="H553" s="201"/>
    </row>
    <row r="554" spans="1:8" s="4" customFormat="1" ht="15" customHeight="1" x14ac:dyDescent="0.25">
      <c r="A554" s="199">
        <v>43481</v>
      </c>
      <c r="B554" s="95" t="s">
        <v>538</v>
      </c>
      <c r="C554" s="200" t="s">
        <v>1203</v>
      </c>
      <c r="D554" s="182">
        <v>190018408</v>
      </c>
      <c r="E554" s="183" t="s">
        <v>894</v>
      </c>
      <c r="F554" s="201">
        <v>171300</v>
      </c>
      <c r="G554" s="201" t="s">
        <v>1434</v>
      </c>
      <c r="H554" s="201">
        <v>3</v>
      </c>
    </row>
    <row r="555" spans="1:8" s="4" customFormat="1" ht="15" customHeight="1" x14ac:dyDescent="0.25">
      <c r="A555" s="199"/>
      <c r="B555" s="95" t="s">
        <v>540</v>
      </c>
      <c r="C555" s="200"/>
      <c r="D555" s="182"/>
      <c r="E555" s="183"/>
      <c r="F555" s="201"/>
      <c r="G555" s="201"/>
      <c r="H555" s="201"/>
    </row>
    <row r="556" spans="1:8" s="4" customFormat="1" ht="15" customHeight="1" x14ac:dyDescent="0.25">
      <c r="A556" s="199">
        <v>43481</v>
      </c>
      <c r="B556" s="95" t="s">
        <v>555</v>
      </c>
      <c r="C556" s="200" t="s">
        <v>1406</v>
      </c>
      <c r="D556" s="182">
        <v>190018409</v>
      </c>
      <c r="E556" s="183" t="s">
        <v>15</v>
      </c>
      <c r="F556" s="201">
        <v>2172600</v>
      </c>
      <c r="G556" s="201" t="s">
        <v>1435</v>
      </c>
      <c r="H556" s="201">
        <v>36</v>
      </c>
    </row>
    <row r="557" spans="1:8" s="4" customFormat="1" ht="15" customHeight="1" x14ac:dyDescent="0.25">
      <c r="A557" s="199"/>
      <c r="B557" s="95" t="s">
        <v>91</v>
      </c>
      <c r="C557" s="200"/>
      <c r="D557" s="182"/>
      <c r="E557" s="183"/>
      <c r="F557" s="201"/>
      <c r="G557" s="201"/>
      <c r="H557" s="201"/>
    </row>
    <row r="558" spans="1:8" s="4" customFormat="1" ht="15" customHeight="1" x14ac:dyDescent="0.25">
      <c r="A558" s="199">
        <v>43481</v>
      </c>
      <c r="B558" s="95" t="s">
        <v>984</v>
      </c>
      <c r="C558" s="200" t="s">
        <v>1407</v>
      </c>
      <c r="D558" s="182">
        <v>190018415</v>
      </c>
      <c r="E558" s="183" t="s">
        <v>1065</v>
      </c>
      <c r="F558" s="201">
        <v>1632000</v>
      </c>
      <c r="G558" s="201" t="s">
        <v>1436</v>
      </c>
      <c r="H558" s="201">
        <v>34</v>
      </c>
    </row>
    <row r="559" spans="1:8" s="4" customFormat="1" ht="15" customHeight="1" x14ac:dyDescent="0.25">
      <c r="A559" s="199"/>
      <c r="B559" s="95" t="s">
        <v>985</v>
      </c>
      <c r="C559" s="200"/>
      <c r="D559" s="182"/>
      <c r="E559" s="183"/>
      <c r="F559" s="201"/>
      <c r="G559" s="201"/>
      <c r="H559" s="201"/>
    </row>
    <row r="560" spans="1:8" s="4" customFormat="1" ht="15" customHeight="1" x14ac:dyDescent="0.25">
      <c r="A560" s="199">
        <v>43481</v>
      </c>
      <c r="B560" s="95" t="s">
        <v>611</v>
      </c>
      <c r="C560" s="200" t="s">
        <v>1408</v>
      </c>
      <c r="D560" s="182">
        <v>190018425</v>
      </c>
      <c r="E560" s="183" t="s">
        <v>20</v>
      </c>
      <c r="F560" s="201">
        <v>2490900</v>
      </c>
      <c r="G560" s="97" t="s">
        <v>1437</v>
      </c>
      <c r="H560" s="97">
        <v>33</v>
      </c>
    </row>
    <row r="561" spans="1:8" s="4" customFormat="1" ht="15" customHeight="1" x14ac:dyDescent="0.25">
      <c r="A561" s="199"/>
      <c r="B561" s="95" t="s">
        <v>77</v>
      </c>
      <c r="C561" s="200"/>
      <c r="D561" s="182"/>
      <c r="E561" s="183"/>
      <c r="F561" s="201"/>
      <c r="G561" s="97" t="s">
        <v>1438</v>
      </c>
      <c r="H561" s="97">
        <v>36</v>
      </c>
    </row>
    <row r="562" spans="1:8" s="4" customFormat="1" ht="15" customHeight="1" x14ac:dyDescent="0.25">
      <c r="A562" s="199">
        <v>43481</v>
      </c>
      <c r="B562" s="183" t="s">
        <v>1329</v>
      </c>
      <c r="C562" s="200" t="s">
        <v>1409</v>
      </c>
      <c r="D562" s="182">
        <v>190018424</v>
      </c>
      <c r="E562" s="183" t="s">
        <v>1381</v>
      </c>
      <c r="F562" s="201">
        <v>3567600</v>
      </c>
      <c r="G562" s="97" t="s">
        <v>1439</v>
      </c>
      <c r="H562" s="97">
        <v>36</v>
      </c>
    </row>
    <row r="563" spans="1:8" s="4" customFormat="1" ht="15" customHeight="1" x14ac:dyDescent="0.25">
      <c r="A563" s="199"/>
      <c r="B563" s="183"/>
      <c r="C563" s="200"/>
      <c r="D563" s="182"/>
      <c r="E563" s="183"/>
      <c r="F563" s="201"/>
      <c r="G563" s="97" t="s">
        <v>1440</v>
      </c>
      <c r="H563" s="97">
        <v>35</v>
      </c>
    </row>
    <row r="564" spans="1:8" s="4" customFormat="1" ht="15" customHeight="1" x14ac:dyDescent="0.25">
      <c r="A564" s="199"/>
      <c r="B564" s="183" t="s">
        <v>1330</v>
      </c>
      <c r="C564" s="200"/>
      <c r="D564" s="182"/>
      <c r="E564" s="183"/>
      <c r="F564" s="201"/>
      <c r="G564" s="97" t="s">
        <v>1441</v>
      </c>
      <c r="H564" s="97">
        <v>36</v>
      </c>
    </row>
    <row r="565" spans="1:8" s="4" customFormat="1" ht="15" customHeight="1" x14ac:dyDescent="0.25">
      <c r="A565" s="199"/>
      <c r="B565" s="183"/>
      <c r="C565" s="200"/>
      <c r="D565" s="182"/>
      <c r="E565" s="183"/>
      <c r="F565" s="201"/>
      <c r="G565" s="97" t="s">
        <v>1442</v>
      </c>
      <c r="H565" s="97">
        <v>36</v>
      </c>
    </row>
    <row r="566" spans="1:8" s="4" customFormat="1" ht="15" customHeight="1" x14ac:dyDescent="0.25">
      <c r="A566" s="199">
        <v>43481</v>
      </c>
      <c r="B566" s="95" t="s">
        <v>1410</v>
      </c>
      <c r="C566" s="200" t="s">
        <v>1411</v>
      </c>
      <c r="D566" s="182">
        <v>190018423</v>
      </c>
      <c r="E566" s="183" t="s">
        <v>84</v>
      </c>
      <c r="F566" s="201">
        <v>2725000</v>
      </c>
      <c r="G566" s="97" t="s">
        <v>1443</v>
      </c>
      <c r="H566" s="97">
        <v>34</v>
      </c>
    </row>
    <row r="567" spans="1:8" s="4" customFormat="1" ht="15" customHeight="1" x14ac:dyDescent="0.25">
      <c r="A567" s="199"/>
      <c r="B567" s="95" t="s">
        <v>82</v>
      </c>
      <c r="C567" s="200"/>
      <c r="D567" s="182"/>
      <c r="E567" s="183"/>
      <c r="F567" s="201"/>
      <c r="G567" s="97" t="s">
        <v>1444</v>
      </c>
      <c r="H567" s="97">
        <v>36</v>
      </c>
    </row>
    <row r="568" spans="1:8" s="4" customFormat="1" ht="15" customHeight="1" x14ac:dyDescent="0.25">
      <c r="A568" s="199">
        <v>43481</v>
      </c>
      <c r="B568" s="95" t="s">
        <v>57</v>
      </c>
      <c r="C568" s="200" t="s">
        <v>1412</v>
      </c>
      <c r="D568" s="182">
        <v>190018421</v>
      </c>
      <c r="E568" s="183" t="s">
        <v>675</v>
      </c>
      <c r="F568" s="201">
        <v>1761500</v>
      </c>
      <c r="G568" s="201" t="s">
        <v>1087</v>
      </c>
      <c r="H568" s="201">
        <v>26</v>
      </c>
    </row>
    <row r="569" spans="1:8" s="4" customFormat="1" ht="15" customHeight="1" x14ac:dyDescent="0.25">
      <c r="A569" s="199"/>
      <c r="B569" s="95" t="s">
        <v>58</v>
      </c>
      <c r="C569" s="200"/>
      <c r="D569" s="182"/>
      <c r="E569" s="183"/>
      <c r="F569" s="201"/>
      <c r="G569" s="201"/>
      <c r="H569" s="201"/>
    </row>
    <row r="570" spans="1:8" ht="15" customHeight="1" x14ac:dyDescent="0.25">
      <c r="A570" s="184">
        <v>43481</v>
      </c>
      <c r="B570" s="96" t="s">
        <v>350</v>
      </c>
      <c r="C570" s="186" t="s">
        <v>1414</v>
      </c>
      <c r="D570" s="187">
        <v>190018427</v>
      </c>
      <c r="E570" s="185" t="s">
        <v>132</v>
      </c>
      <c r="F570" s="188">
        <v>5662250</v>
      </c>
      <c r="G570" s="94" t="s">
        <v>1446</v>
      </c>
      <c r="H570" s="94">
        <f>12+11+12</f>
        <v>35</v>
      </c>
    </row>
    <row r="571" spans="1:8" ht="15" customHeight="1" x14ac:dyDescent="0.25">
      <c r="A571" s="184"/>
      <c r="B571" s="96" t="s">
        <v>131</v>
      </c>
      <c r="C571" s="186"/>
      <c r="D571" s="187"/>
      <c r="E571" s="185"/>
      <c r="F571" s="188"/>
      <c r="G571" s="94" t="s">
        <v>1447</v>
      </c>
      <c r="H571" s="94">
        <f>12+12+12</f>
        <v>36</v>
      </c>
    </row>
    <row r="572" spans="1:8" ht="15" customHeight="1" x14ac:dyDescent="0.25">
      <c r="A572" s="184">
        <v>43481</v>
      </c>
      <c r="B572" s="96" t="s">
        <v>385</v>
      </c>
      <c r="C572" s="186" t="s">
        <v>1415</v>
      </c>
      <c r="D572" s="187">
        <v>190018426</v>
      </c>
      <c r="E572" s="185" t="s">
        <v>245</v>
      </c>
      <c r="F572" s="188">
        <v>2827800</v>
      </c>
      <c r="G572" s="188" t="s">
        <v>1448</v>
      </c>
      <c r="H572" s="188">
        <v>36</v>
      </c>
    </row>
    <row r="573" spans="1:8" ht="15" customHeight="1" x14ac:dyDescent="0.25">
      <c r="A573" s="184"/>
      <c r="B573" s="96" t="s">
        <v>243</v>
      </c>
      <c r="C573" s="186"/>
      <c r="D573" s="187"/>
      <c r="E573" s="185"/>
      <c r="F573" s="188"/>
      <c r="G573" s="188"/>
      <c r="H573" s="188"/>
    </row>
    <row r="574" spans="1:8" ht="15" customHeight="1" x14ac:dyDescent="0.25">
      <c r="A574" s="184">
        <v>43481</v>
      </c>
      <c r="B574" s="96" t="s">
        <v>1425</v>
      </c>
      <c r="C574" s="186" t="s">
        <v>1427</v>
      </c>
      <c r="D574" s="187">
        <v>190018404</v>
      </c>
      <c r="E574" s="185" t="s">
        <v>1452</v>
      </c>
      <c r="F574" s="188">
        <v>2611800</v>
      </c>
      <c r="G574" s="188" t="s">
        <v>1453</v>
      </c>
      <c r="H574" s="188">
        <v>36</v>
      </c>
    </row>
    <row r="575" spans="1:8" ht="15" customHeight="1" x14ac:dyDescent="0.25">
      <c r="A575" s="184"/>
      <c r="B575" s="96" t="s">
        <v>1426</v>
      </c>
      <c r="C575" s="186"/>
      <c r="D575" s="187"/>
      <c r="E575" s="185"/>
      <c r="F575" s="188"/>
      <c r="G575" s="188"/>
      <c r="H575" s="188"/>
    </row>
    <row r="576" spans="1:8" ht="15" customHeight="1" x14ac:dyDescent="0.25">
      <c r="A576" s="184">
        <v>43482</v>
      </c>
      <c r="B576" s="98" t="s">
        <v>1470</v>
      </c>
      <c r="C576" s="186" t="s">
        <v>1472</v>
      </c>
      <c r="D576" s="187">
        <v>190018437</v>
      </c>
      <c r="E576" s="185" t="s">
        <v>1563</v>
      </c>
      <c r="F576" s="188">
        <v>1623000</v>
      </c>
      <c r="G576" s="188" t="s">
        <v>1564</v>
      </c>
      <c r="H576" s="188">
        <v>30</v>
      </c>
    </row>
    <row r="577" spans="1:8" ht="15" customHeight="1" x14ac:dyDescent="0.25">
      <c r="A577" s="184"/>
      <c r="B577" s="98" t="s">
        <v>1471</v>
      </c>
      <c r="C577" s="186"/>
      <c r="D577" s="187"/>
      <c r="E577" s="185"/>
      <c r="F577" s="188"/>
      <c r="G577" s="188"/>
      <c r="H577" s="188"/>
    </row>
    <row r="578" spans="1:8" ht="15" customHeight="1" x14ac:dyDescent="0.25">
      <c r="A578" s="184">
        <v>43482</v>
      </c>
      <c r="B578" s="98" t="s">
        <v>1154</v>
      </c>
      <c r="C578" s="186" t="s">
        <v>1473</v>
      </c>
      <c r="D578" s="187">
        <v>190018376</v>
      </c>
      <c r="E578" s="185" t="s">
        <v>1234</v>
      </c>
      <c r="F578" s="188">
        <v>2741700</v>
      </c>
      <c r="G578" s="99" t="s">
        <v>1561</v>
      </c>
      <c r="H578" s="99">
        <f>6+6+6+6+6</f>
        <v>30</v>
      </c>
    </row>
    <row r="579" spans="1:8" x14ac:dyDescent="0.25">
      <c r="A579" s="184"/>
      <c r="B579" s="98" t="s">
        <v>499</v>
      </c>
      <c r="C579" s="186"/>
      <c r="D579" s="187"/>
      <c r="E579" s="185"/>
      <c r="F579" s="188"/>
      <c r="G579" s="99" t="s">
        <v>1562</v>
      </c>
      <c r="H579" s="99">
        <f>3+5+5+5+4+5</f>
        <v>27</v>
      </c>
    </row>
    <row r="580" spans="1:8" ht="15" customHeight="1" x14ac:dyDescent="0.25">
      <c r="A580" s="184">
        <v>43482</v>
      </c>
      <c r="B580" s="98" t="s">
        <v>51</v>
      </c>
      <c r="C580" s="186" t="s">
        <v>1474</v>
      </c>
      <c r="D580" s="187">
        <v>190018430</v>
      </c>
      <c r="E580" s="185" t="s">
        <v>668</v>
      </c>
      <c r="F580" s="188">
        <v>2253150</v>
      </c>
      <c r="G580" s="188" t="s">
        <v>1560</v>
      </c>
      <c r="H580" s="188">
        <v>27</v>
      </c>
    </row>
    <row r="581" spans="1:8" ht="15" customHeight="1" x14ac:dyDescent="0.25">
      <c r="A581" s="184"/>
      <c r="B581" s="98" t="s">
        <v>52</v>
      </c>
      <c r="C581" s="186"/>
      <c r="D581" s="187"/>
      <c r="E581" s="185"/>
      <c r="F581" s="188"/>
      <c r="G581" s="188"/>
      <c r="H581" s="188"/>
    </row>
    <row r="582" spans="1:8" ht="15" customHeight="1" x14ac:dyDescent="0.25">
      <c r="A582" s="184">
        <v>43482</v>
      </c>
      <c r="B582" s="98" t="s">
        <v>1002</v>
      </c>
      <c r="C582" s="186" t="s">
        <v>1475</v>
      </c>
      <c r="D582" s="187">
        <v>190018431</v>
      </c>
      <c r="E582" s="185" t="s">
        <v>1449</v>
      </c>
      <c r="F582" s="188">
        <v>2415000</v>
      </c>
      <c r="G582" s="188" t="s">
        <v>1559</v>
      </c>
      <c r="H582" s="188">
        <v>35</v>
      </c>
    </row>
    <row r="583" spans="1:8" ht="15" customHeight="1" x14ac:dyDescent="0.25">
      <c r="A583" s="184"/>
      <c r="B583" s="98" t="s">
        <v>1003</v>
      </c>
      <c r="C583" s="186"/>
      <c r="D583" s="187"/>
      <c r="E583" s="185"/>
      <c r="F583" s="188"/>
      <c r="G583" s="188"/>
      <c r="H583" s="188"/>
    </row>
    <row r="584" spans="1:8" ht="15" customHeight="1" x14ac:dyDescent="0.25">
      <c r="A584" s="184">
        <v>43482</v>
      </c>
      <c r="B584" s="98" t="s">
        <v>481</v>
      </c>
      <c r="C584" s="186" t="s">
        <v>1099</v>
      </c>
      <c r="D584" s="187">
        <v>190018432</v>
      </c>
      <c r="E584" s="185" t="s">
        <v>1557</v>
      </c>
      <c r="F584" s="188">
        <v>1890000</v>
      </c>
      <c r="G584" s="188" t="s">
        <v>1558</v>
      </c>
      <c r="H584" s="188">
        <v>27</v>
      </c>
    </row>
    <row r="585" spans="1:8" ht="15" customHeight="1" x14ac:dyDescent="0.25">
      <c r="A585" s="184"/>
      <c r="B585" s="98" t="s">
        <v>482</v>
      </c>
      <c r="C585" s="186"/>
      <c r="D585" s="187"/>
      <c r="E585" s="185"/>
      <c r="F585" s="188"/>
      <c r="G585" s="188"/>
      <c r="H585" s="188"/>
    </row>
    <row r="586" spans="1:8" ht="15" customHeight="1" x14ac:dyDescent="0.25">
      <c r="A586" s="184">
        <v>43482</v>
      </c>
      <c r="B586" s="98" t="s">
        <v>379</v>
      </c>
      <c r="C586" s="186" t="s">
        <v>1476</v>
      </c>
      <c r="D586" s="187">
        <v>190018435</v>
      </c>
      <c r="E586" s="185" t="s">
        <v>393</v>
      </c>
      <c r="F586" s="188">
        <v>1017600</v>
      </c>
      <c r="G586" s="188" t="s">
        <v>1236</v>
      </c>
      <c r="H586" s="188">
        <v>16</v>
      </c>
    </row>
    <row r="587" spans="1:8" ht="15" customHeight="1" x14ac:dyDescent="0.25">
      <c r="A587" s="184"/>
      <c r="B587" s="98" t="s">
        <v>298</v>
      </c>
      <c r="C587" s="186"/>
      <c r="D587" s="187"/>
      <c r="E587" s="185"/>
      <c r="F587" s="188"/>
      <c r="G587" s="188"/>
      <c r="H587" s="188"/>
    </row>
    <row r="588" spans="1:8" ht="15" customHeight="1" x14ac:dyDescent="0.25">
      <c r="A588" s="184">
        <v>43482</v>
      </c>
      <c r="B588" s="98" t="s">
        <v>545</v>
      </c>
      <c r="C588" s="186" t="s">
        <v>1478</v>
      </c>
      <c r="D588" s="187">
        <v>190018457</v>
      </c>
      <c r="E588" s="185" t="s">
        <v>1093</v>
      </c>
      <c r="F588" s="188">
        <v>1212600</v>
      </c>
      <c r="G588" s="188" t="s">
        <v>1556</v>
      </c>
      <c r="H588" s="188">
        <v>12</v>
      </c>
    </row>
    <row r="589" spans="1:8" ht="15" customHeight="1" x14ac:dyDescent="0.25">
      <c r="A589" s="184"/>
      <c r="B589" s="98" t="s">
        <v>547</v>
      </c>
      <c r="C589" s="186"/>
      <c r="D589" s="187"/>
      <c r="E589" s="185"/>
      <c r="F589" s="188"/>
      <c r="G589" s="188"/>
      <c r="H589" s="188"/>
    </row>
    <row r="590" spans="1:8" ht="15" customHeight="1" x14ac:dyDescent="0.25">
      <c r="A590" s="184">
        <v>43482</v>
      </c>
      <c r="B590" s="98" t="s">
        <v>1479</v>
      </c>
      <c r="C590" s="186" t="s">
        <v>205</v>
      </c>
      <c r="D590" s="187">
        <v>190018452</v>
      </c>
      <c r="E590" s="185" t="s">
        <v>1554</v>
      </c>
      <c r="F590" s="188">
        <v>1614600</v>
      </c>
      <c r="G590" s="188" t="s">
        <v>1555</v>
      </c>
      <c r="H590" s="188">
        <v>23</v>
      </c>
    </row>
    <row r="591" spans="1:8" ht="15" customHeight="1" x14ac:dyDescent="0.25">
      <c r="A591" s="184"/>
      <c r="B591" s="98" t="s">
        <v>1196</v>
      </c>
      <c r="C591" s="186"/>
      <c r="D591" s="187"/>
      <c r="E591" s="185"/>
      <c r="F591" s="188"/>
      <c r="G591" s="188"/>
      <c r="H591" s="188"/>
    </row>
    <row r="592" spans="1:8" ht="15" customHeight="1" x14ac:dyDescent="0.25">
      <c r="A592" s="184">
        <v>43482</v>
      </c>
      <c r="B592" s="98" t="s">
        <v>100</v>
      </c>
      <c r="C592" s="186" t="s">
        <v>1480</v>
      </c>
      <c r="D592" s="187">
        <v>190018451</v>
      </c>
      <c r="E592" s="185" t="s">
        <v>1552</v>
      </c>
      <c r="F592" s="188">
        <v>2245650</v>
      </c>
      <c r="G592" s="188" t="s">
        <v>1553</v>
      </c>
      <c r="H592" s="188">
        <v>33</v>
      </c>
    </row>
    <row r="593" spans="1:8" ht="15" customHeight="1" x14ac:dyDescent="0.25">
      <c r="A593" s="184"/>
      <c r="B593" s="98" t="s">
        <v>101</v>
      </c>
      <c r="C593" s="186"/>
      <c r="D593" s="187"/>
      <c r="E593" s="185"/>
      <c r="F593" s="188"/>
      <c r="G593" s="188"/>
      <c r="H593" s="188"/>
    </row>
    <row r="594" spans="1:8" ht="15" customHeight="1" x14ac:dyDescent="0.25">
      <c r="A594" s="184">
        <v>43482</v>
      </c>
      <c r="B594" s="98" t="s">
        <v>1167</v>
      </c>
      <c r="C594" s="186" t="s">
        <v>1481</v>
      </c>
      <c r="D594" s="187">
        <v>190018443</v>
      </c>
      <c r="E594" s="185" t="s">
        <v>1243</v>
      </c>
      <c r="F594" s="188">
        <v>409500</v>
      </c>
      <c r="G594" s="188" t="s">
        <v>1244</v>
      </c>
      <c r="H594" s="188">
        <v>6</v>
      </c>
    </row>
    <row r="595" spans="1:8" ht="15" customHeight="1" x14ac:dyDescent="0.25">
      <c r="A595" s="184"/>
      <c r="B595" s="98" t="s">
        <v>1168</v>
      </c>
      <c r="C595" s="186"/>
      <c r="D595" s="187"/>
      <c r="E595" s="185"/>
      <c r="F595" s="188"/>
      <c r="G595" s="188"/>
      <c r="H595" s="188"/>
    </row>
    <row r="596" spans="1:8" ht="15" customHeight="1" x14ac:dyDescent="0.25">
      <c r="A596" s="184">
        <v>43482</v>
      </c>
      <c r="B596" s="98" t="s">
        <v>53</v>
      </c>
      <c r="C596" s="186" t="s">
        <v>1482</v>
      </c>
      <c r="D596" s="187">
        <v>190018445</v>
      </c>
      <c r="E596" s="185" t="s">
        <v>525</v>
      </c>
      <c r="F596" s="188">
        <v>2610000</v>
      </c>
      <c r="G596" s="188" t="s">
        <v>1519</v>
      </c>
      <c r="H596" s="188">
        <v>36</v>
      </c>
    </row>
    <row r="597" spans="1:8" ht="15" customHeight="1" x14ac:dyDescent="0.25">
      <c r="A597" s="184"/>
      <c r="B597" s="98" t="s">
        <v>54</v>
      </c>
      <c r="C597" s="186"/>
      <c r="D597" s="187"/>
      <c r="E597" s="185"/>
      <c r="F597" s="188"/>
      <c r="G597" s="188"/>
      <c r="H597" s="188"/>
    </row>
    <row r="598" spans="1:8" ht="15" customHeight="1" x14ac:dyDescent="0.25">
      <c r="A598" s="184">
        <v>43482</v>
      </c>
      <c r="B598" s="98" t="s">
        <v>1483</v>
      </c>
      <c r="C598" s="186" t="s">
        <v>949</v>
      </c>
      <c r="D598" s="187">
        <v>190018453</v>
      </c>
      <c r="E598" s="185" t="s">
        <v>1550</v>
      </c>
      <c r="F598" s="188">
        <v>2380000</v>
      </c>
      <c r="G598" s="188" t="s">
        <v>1551</v>
      </c>
      <c r="H598" s="188">
        <v>35</v>
      </c>
    </row>
    <row r="599" spans="1:8" ht="15" customHeight="1" x14ac:dyDescent="0.25">
      <c r="A599" s="184"/>
      <c r="B599" s="98" t="s">
        <v>1484</v>
      </c>
      <c r="C599" s="186"/>
      <c r="D599" s="187"/>
      <c r="E599" s="185"/>
      <c r="F599" s="188"/>
      <c r="G599" s="188"/>
      <c r="H599" s="188"/>
    </row>
    <row r="600" spans="1:8" ht="15" customHeight="1" x14ac:dyDescent="0.25">
      <c r="A600" s="184">
        <v>43483</v>
      </c>
      <c r="B600" s="100" t="s">
        <v>146</v>
      </c>
      <c r="C600" s="186" t="s">
        <v>1485</v>
      </c>
      <c r="D600" s="187" t="s">
        <v>1568</v>
      </c>
      <c r="E600" s="185" t="s">
        <v>150</v>
      </c>
      <c r="F600" s="188">
        <v>759200</v>
      </c>
      <c r="G600" s="188" t="s">
        <v>14</v>
      </c>
      <c r="H600" s="188">
        <v>146</v>
      </c>
    </row>
    <row r="601" spans="1:8" ht="15" customHeight="1" x14ac:dyDescent="0.25">
      <c r="A601" s="184"/>
      <c r="B601" s="100" t="s">
        <v>67</v>
      </c>
      <c r="C601" s="186"/>
      <c r="D601" s="187"/>
      <c r="E601" s="185"/>
      <c r="F601" s="188"/>
      <c r="G601" s="188"/>
      <c r="H601" s="188"/>
    </row>
    <row r="602" spans="1:8" ht="15" customHeight="1" x14ac:dyDescent="0.25">
      <c r="A602" s="184">
        <v>43483</v>
      </c>
      <c r="B602" s="100" t="s">
        <v>1486</v>
      </c>
      <c r="C602" s="186" t="s">
        <v>1488</v>
      </c>
      <c r="D602" s="187">
        <v>190018462</v>
      </c>
      <c r="E602" s="185" t="s">
        <v>912</v>
      </c>
      <c r="F602" s="188">
        <v>4216000</v>
      </c>
      <c r="G602" s="188" t="s">
        <v>1549</v>
      </c>
      <c r="H602" s="188">
        <v>34</v>
      </c>
    </row>
    <row r="603" spans="1:8" ht="15" customHeight="1" x14ac:dyDescent="0.25">
      <c r="A603" s="184"/>
      <c r="B603" s="100" t="s">
        <v>1487</v>
      </c>
      <c r="C603" s="186"/>
      <c r="D603" s="187"/>
      <c r="E603" s="185"/>
      <c r="F603" s="188"/>
      <c r="G603" s="188"/>
      <c r="H603" s="188"/>
    </row>
    <row r="604" spans="1:8" ht="15" customHeight="1" x14ac:dyDescent="0.25">
      <c r="A604" s="184">
        <v>43483</v>
      </c>
      <c r="B604" s="100" t="s">
        <v>112</v>
      </c>
      <c r="C604" s="186" t="s">
        <v>1489</v>
      </c>
      <c r="D604" s="187">
        <v>190018463</v>
      </c>
      <c r="E604" s="185" t="s">
        <v>5</v>
      </c>
      <c r="F604" s="188">
        <v>2261250</v>
      </c>
      <c r="G604" s="188" t="s">
        <v>1548</v>
      </c>
      <c r="H604" s="188">
        <v>27</v>
      </c>
    </row>
    <row r="605" spans="1:8" ht="15" customHeight="1" x14ac:dyDescent="0.25">
      <c r="A605" s="184"/>
      <c r="B605" s="100" t="s">
        <v>113</v>
      </c>
      <c r="C605" s="186"/>
      <c r="D605" s="187"/>
      <c r="E605" s="185"/>
      <c r="F605" s="188"/>
      <c r="G605" s="188"/>
      <c r="H605" s="188"/>
    </row>
    <row r="606" spans="1:8" ht="15" customHeight="1" x14ac:dyDescent="0.25">
      <c r="A606" s="184">
        <v>43483</v>
      </c>
      <c r="B606" s="100" t="s">
        <v>1490</v>
      </c>
      <c r="C606" s="186" t="s">
        <v>1492</v>
      </c>
      <c r="D606" s="187">
        <v>190018464</v>
      </c>
      <c r="E606" s="185" t="s">
        <v>1545</v>
      </c>
      <c r="F606" s="188">
        <v>4071000</v>
      </c>
      <c r="G606" s="99" t="s">
        <v>1546</v>
      </c>
      <c r="H606" s="99">
        <f>6+6+7+6+5</f>
        <v>30</v>
      </c>
    </row>
    <row r="607" spans="1:8" ht="15" customHeight="1" x14ac:dyDescent="0.25">
      <c r="A607" s="184"/>
      <c r="B607" s="100" t="s">
        <v>1491</v>
      </c>
      <c r="C607" s="186"/>
      <c r="D607" s="187"/>
      <c r="E607" s="185"/>
      <c r="F607" s="188"/>
      <c r="G607" s="99" t="s">
        <v>1547</v>
      </c>
      <c r="H607" s="99">
        <f>6+6+7+6+5</f>
        <v>30</v>
      </c>
    </row>
    <row r="608" spans="1:8" ht="15" customHeight="1" x14ac:dyDescent="0.25">
      <c r="A608" s="184">
        <v>43483</v>
      </c>
      <c r="B608" s="100" t="s">
        <v>57</v>
      </c>
      <c r="C608" s="186" t="s">
        <v>1493</v>
      </c>
      <c r="D608" s="187">
        <v>190018488</v>
      </c>
      <c r="E608" s="185" t="s">
        <v>675</v>
      </c>
      <c r="F608" s="188">
        <v>7580250</v>
      </c>
      <c r="G608" s="99" t="s">
        <v>1542</v>
      </c>
      <c r="H608" s="99">
        <v>33</v>
      </c>
    </row>
    <row r="609" spans="1:8" ht="15" customHeight="1" x14ac:dyDescent="0.25">
      <c r="A609" s="184"/>
      <c r="B609" s="185" t="s">
        <v>58</v>
      </c>
      <c r="C609" s="186"/>
      <c r="D609" s="187"/>
      <c r="E609" s="185"/>
      <c r="F609" s="188"/>
      <c r="G609" s="99" t="s">
        <v>1543</v>
      </c>
      <c r="H609" s="99">
        <v>36</v>
      </c>
    </row>
    <row r="610" spans="1:8" ht="15" customHeight="1" x14ac:dyDescent="0.25">
      <c r="A610" s="184"/>
      <c r="B610" s="185"/>
      <c r="C610" s="186"/>
      <c r="D610" s="187"/>
      <c r="E610" s="185"/>
      <c r="F610" s="188"/>
      <c r="G610" s="99" t="s">
        <v>1544</v>
      </c>
      <c r="H610" s="99">
        <v>36</v>
      </c>
    </row>
    <row r="611" spans="1:8" ht="15" customHeight="1" x14ac:dyDescent="0.25">
      <c r="A611" s="184">
        <v>43483</v>
      </c>
      <c r="B611" s="100" t="s">
        <v>1494</v>
      </c>
      <c r="C611" s="186" t="s">
        <v>1496</v>
      </c>
      <c r="D611" s="187">
        <v>190018486</v>
      </c>
      <c r="E611" s="185" t="s">
        <v>1540</v>
      </c>
      <c r="F611" s="188">
        <v>1281800</v>
      </c>
      <c r="G611" s="188" t="s">
        <v>1541</v>
      </c>
      <c r="H611" s="188">
        <v>34</v>
      </c>
    </row>
    <row r="612" spans="1:8" ht="15" customHeight="1" x14ac:dyDescent="0.25">
      <c r="A612" s="184"/>
      <c r="B612" s="100" t="s">
        <v>1495</v>
      </c>
      <c r="C612" s="186"/>
      <c r="D612" s="187"/>
      <c r="E612" s="185"/>
      <c r="F612" s="188"/>
      <c r="G612" s="188"/>
      <c r="H612" s="188"/>
    </row>
    <row r="613" spans="1:8" ht="15" customHeight="1" x14ac:dyDescent="0.25">
      <c r="A613" s="184">
        <v>43483</v>
      </c>
      <c r="B613" s="100" t="s">
        <v>141</v>
      </c>
      <c r="C613" s="186" t="s">
        <v>1497</v>
      </c>
      <c r="D613" s="187">
        <v>190018474</v>
      </c>
      <c r="E613" s="185" t="s">
        <v>16</v>
      </c>
      <c r="F613" s="188">
        <v>1765800</v>
      </c>
      <c r="G613" s="99" t="s">
        <v>1538</v>
      </c>
      <c r="H613" s="99">
        <v>36</v>
      </c>
    </row>
    <row r="614" spans="1:8" ht="15" customHeight="1" x14ac:dyDescent="0.25">
      <c r="A614" s="184"/>
      <c r="B614" s="100" t="s">
        <v>125</v>
      </c>
      <c r="C614" s="186"/>
      <c r="D614" s="187"/>
      <c r="E614" s="185"/>
      <c r="F614" s="188"/>
      <c r="G614" s="99" t="s">
        <v>1539</v>
      </c>
      <c r="H614" s="99">
        <v>36</v>
      </c>
    </row>
    <row r="615" spans="1:8" ht="15" customHeight="1" x14ac:dyDescent="0.25">
      <c r="A615" s="184">
        <v>43483</v>
      </c>
      <c r="B615" s="100" t="s">
        <v>1120</v>
      </c>
      <c r="C615" s="186" t="s">
        <v>1498</v>
      </c>
      <c r="D615" s="187">
        <v>190018466</v>
      </c>
      <c r="E615" s="185" t="s">
        <v>1204</v>
      </c>
      <c r="F615" s="188">
        <v>1873500</v>
      </c>
      <c r="G615" s="188" t="s">
        <v>1537</v>
      </c>
      <c r="H615" s="188">
        <v>30</v>
      </c>
    </row>
    <row r="616" spans="1:8" ht="15" customHeight="1" x14ac:dyDescent="0.25">
      <c r="A616" s="184"/>
      <c r="B616" s="100" t="s">
        <v>1121</v>
      </c>
      <c r="C616" s="186"/>
      <c r="D616" s="187"/>
      <c r="E616" s="185"/>
      <c r="F616" s="188"/>
      <c r="G616" s="188"/>
      <c r="H616" s="188"/>
    </row>
    <row r="617" spans="1:8" ht="15" customHeight="1" x14ac:dyDescent="0.25">
      <c r="A617" s="184">
        <v>43483</v>
      </c>
      <c r="B617" s="100" t="s">
        <v>1499</v>
      </c>
      <c r="C617" s="186" t="s">
        <v>1500</v>
      </c>
      <c r="D617" s="187">
        <v>190018471</v>
      </c>
      <c r="E617" s="185" t="s">
        <v>1365</v>
      </c>
      <c r="F617" s="188">
        <v>2264400</v>
      </c>
      <c r="G617" s="188" t="s">
        <v>1536</v>
      </c>
      <c r="H617" s="188">
        <v>34</v>
      </c>
    </row>
    <row r="618" spans="1:8" ht="15" customHeight="1" x14ac:dyDescent="0.25">
      <c r="A618" s="184"/>
      <c r="B618" s="100" t="s">
        <v>1307</v>
      </c>
      <c r="C618" s="186"/>
      <c r="D618" s="187"/>
      <c r="E618" s="185"/>
      <c r="F618" s="188"/>
      <c r="G618" s="188"/>
      <c r="H618" s="188"/>
    </row>
    <row r="619" spans="1:8" ht="15" customHeight="1" x14ac:dyDescent="0.25">
      <c r="A619" s="184">
        <v>43483</v>
      </c>
      <c r="B619" s="100" t="s">
        <v>45</v>
      </c>
      <c r="C619" s="186" t="s">
        <v>877</v>
      </c>
      <c r="D619" s="187">
        <v>190018468</v>
      </c>
      <c r="E619" s="185" t="s">
        <v>8</v>
      </c>
      <c r="F619" s="188">
        <v>2574000</v>
      </c>
      <c r="G619" s="188" t="s">
        <v>1535</v>
      </c>
      <c r="H619" s="188">
        <v>36</v>
      </c>
    </row>
    <row r="620" spans="1:8" ht="15" customHeight="1" x14ac:dyDescent="0.25">
      <c r="A620" s="184"/>
      <c r="B620" s="100" t="s">
        <v>46</v>
      </c>
      <c r="C620" s="186"/>
      <c r="D620" s="187"/>
      <c r="E620" s="185"/>
      <c r="F620" s="188"/>
      <c r="G620" s="188"/>
      <c r="H620" s="188"/>
    </row>
    <row r="621" spans="1:8" ht="15" customHeight="1" x14ac:dyDescent="0.25">
      <c r="A621" s="184">
        <v>43483</v>
      </c>
      <c r="B621" s="100" t="s">
        <v>1309</v>
      </c>
      <c r="C621" s="186" t="s">
        <v>1501</v>
      </c>
      <c r="D621" s="187">
        <v>190018484</v>
      </c>
      <c r="E621" s="185" t="s">
        <v>714</v>
      </c>
      <c r="F621" s="188">
        <v>2376000</v>
      </c>
      <c r="G621" s="188" t="s">
        <v>1534</v>
      </c>
      <c r="H621" s="188">
        <v>36</v>
      </c>
    </row>
    <row r="622" spans="1:8" ht="15" customHeight="1" x14ac:dyDescent="0.25">
      <c r="A622" s="184"/>
      <c r="B622" s="100" t="s">
        <v>1310</v>
      </c>
      <c r="C622" s="186"/>
      <c r="D622" s="187"/>
      <c r="E622" s="185"/>
      <c r="F622" s="188"/>
      <c r="G622" s="188"/>
      <c r="H622" s="188"/>
    </row>
    <row r="623" spans="1:8" ht="15" customHeight="1" x14ac:dyDescent="0.25">
      <c r="A623" s="184">
        <v>43483</v>
      </c>
      <c r="B623" s="100" t="s">
        <v>1133</v>
      </c>
      <c r="C623" s="186" t="s">
        <v>1502</v>
      </c>
      <c r="D623" s="187">
        <v>190018475</v>
      </c>
      <c r="E623" s="185" t="s">
        <v>1218</v>
      </c>
      <c r="F623" s="188">
        <v>1080750</v>
      </c>
      <c r="G623" s="188" t="s">
        <v>1219</v>
      </c>
      <c r="H623" s="188">
        <v>15</v>
      </c>
    </row>
    <row r="624" spans="1:8" ht="15" customHeight="1" x14ac:dyDescent="0.25">
      <c r="A624" s="184"/>
      <c r="B624" s="100" t="s">
        <v>1134</v>
      </c>
      <c r="C624" s="186"/>
      <c r="D624" s="187"/>
      <c r="E624" s="185"/>
      <c r="F624" s="188"/>
      <c r="G624" s="188"/>
      <c r="H624" s="188"/>
    </row>
    <row r="625" spans="1:8" ht="15" customHeight="1" x14ac:dyDescent="0.25">
      <c r="A625" s="184">
        <v>43483</v>
      </c>
      <c r="B625" s="100" t="s">
        <v>1505</v>
      </c>
      <c r="C625" s="186" t="s">
        <v>1507</v>
      </c>
      <c r="D625" s="187">
        <v>190018483</v>
      </c>
      <c r="E625" s="185" t="s">
        <v>1528</v>
      </c>
      <c r="F625" s="188">
        <v>7650000</v>
      </c>
      <c r="G625" s="99" t="s">
        <v>1529</v>
      </c>
      <c r="H625" s="99">
        <v>36</v>
      </c>
    </row>
    <row r="626" spans="1:8" ht="15" customHeight="1" x14ac:dyDescent="0.25">
      <c r="A626" s="184"/>
      <c r="B626" s="185" t="s">
        <v>1506</v>
      </c>
      <c r="C626" s="186"/>
      <c r="D626" s="187"/>
      <c r="E626" s="185"/>
      <c r="F626" s="188"/>
      <c r="G626" s="99" t="s">
        <v>1530</v>
      </c>
      <c r="H626" s="99">
        <v>36</v>
      </c>
    </row>
    <row r="627" spans="1:8" ht="15" customHeight="1" x14ac:dyDescent="0.25">
      <c r="A627" s="184"/>
      <c r="B627" s="185"/>
      <c r="C627" s="186"/>
      <c r="D627" s="187"/>
      <c r="E627" s="185"/>
      <c r="F627" s="188"/>
      <c r="G627" s="99" t="s">
        <v>1531</v>
      </c>
      <c r="H627" s="99">
        <v>36</v>
      </c>
    </row>
    <row r="628" spans="1:8" ht="15" customHeight="1" x14ac:dyDescent="0.25">
      <c r="A628" s="184">
        <v>43484</v>
      </c>
      <c r="B628" s="104" t="s">
        <v>492</v>
      </c>
      <c r="C628" s="186" t="s">
        <v>1569</v>
      </c>
      <c r="D628" s="187">
        <v>190018514</v>
      </c>
      <c r="E628" s="185" t="s">
        <v>1611</v>
      </c>
      <c r="F628" s="188">
        <v>2385000</v>
      </c>
      <c r="G628" s="188" t="s">
        <v>1612</v>
      </c>
      <c r="H628" s="188">
        <v>30</v>
      </c>
    </row>
    <row r="629" spans="1:8" ht="15" customHeight="1" x14ac:dyDescent="0.25">
      <c r="A629" s="184"/>
      <c r="B629" s="104" t="s">
        <v>493</v>
      </c>
      <c r="C629" s="186"/>
      <c r="D629" s="187"/>
      <c r="E629" s="185"/>
      <c r="F629" s="188"/>
      <c r="G629" s="188"/>
      <c r="H629" s="188"/>
    </row>
    <row r="630" spans="1:8" ht="15" customHeight="1" x14ac:dyDescent="0.25">
      <c r="A630" s="184">
        <v>43484</v>
      </c>
      <c r="B630" s="104" t="s">
        <v>32</v>
      </c>
      <c r="C630" s="186" t="s">
        <v>1570</v>
      </c>
      <c r="D630" s="187">
        <v>190018470</v>
      </c>
      <c r="E630" s="185" t="s">
        <v>6</v>
      </c>
      <c r="F630" s="188">
        <v>891000</v>
      </c>
      <c r="G630" s="188" t="s">
        <v>1618</v>
      </c>
      <c r="H630" s="188">
        <v>11</v>
      </c>
    </row>
    <row r="631" spans="1:8" ht="15" customHeight="1" x14ac:dyDescent="0.25">
      <c r="A631" s="184"/>
      <c r="B631" s="104" t="s">
        <v>33</v>
      </c>
      <c r="C631" s="186"/>
      <c r="D631" s="187"/>
      <c r="E631" s="185"/>
      <c r="F631" s="188"/>
      <c r="G631" s="188"/>
      <c r="H631" s="188"/>
    </row>
    <row r="632" spans="1:8" ht="15" customHeight="1" x14ac:dyDescent="0.25">
      <c r="A632" s="184">
        <v>43484</v>
      </c>
      <c r="B632" s="104" t="s">
        <v>112</v>
      </c>
      <c r="C632" s="186" t="s">
        <v>1571</v>
      </c>
      <c r="D632" s="187">
        <v>190018501</v>
      </c>
      <c r="E632" s="185" t="s">
        <v>5</v>
      </c>
      <c r="F632" s="188">
        <v>2172150</v>
      </c>
      <c r="G632" s="188" t="s">
        <v>1596</v>
      </c>
      <c r="H632" s="188">
        <v>27</v>
      </c>
    </row>
    <row r="633" spans="1:8" ht="15" customHeight="1" x14ac:dyDescent="0.25">
      <c r="A633" s="184"/>
      <c r="B633" s="104" t="s">
        <v>113</v>
      </c>
      <c r="C633" s="186"/>
      <c r="D633" s="187"/>
      <c r="E633" s="185"/>
      <c r="F633" s="188"/>
      <c r="G633" s="188"/>
      <c r="H633" s="188"/>
    </row>
    <row r="634" spans="1:8" ht="15" customHeight="1" x14ac:dyDescent="0.25">
      <c r="A634" s="184">
        <v>43484</v>
      </c>
      <c r="B634" s="104" t="s">
        <v>1572</v>
      </c>
      <c r="C634" s="186" t="s">
        <v>1573</v>
      </c>
      <c r="D634" s="187">
        <v>190018504</v>
      </c>
      <c r="E634" s="185" t="s">
        <v>811</v>
      </c>
      <c r="F634" s="188">
        <v>3387150</v>
      </c>
      <c r="G634" s="188" t="s">
        <v>1601</v>
      </c>
      <c r="H634" s="188">
        <v>27</v>
      </c>
    </row>
    <row r="635" spans="1:8" ht="15" customHeight="1" x14ac:dyDescent="0.25">
      <c r="A635" s="184"/>
      <c r="B635" s="104" t="s">
        <v>1123</v>
      </c>
      <c r="C635" s="186"/>
      <c r="D635" s="187"/>
      <c r="E635" s="185"/>
      <c r="F635" s="188"/>
      <c r="G635" s="188"/>
      <c r="H635" s="188"/>
    </row>
    <row r="636" spans="1:8" ht="15" customHeight="1" x14ac:dyDescent="0.25">
      <c r="A636" s="184">
        <v>43484</v>
      </c>
      <c r="B636" s="104" t="s">
        <v>51</v>
      </c>
      <c r="C636" s="186" t="s">
        <v>1574</v>
      </c>
      <c r="D636" s="187">
        <v>190018505</v>
      </c>
      <c r="E636" s="185" t="s">
        <v>668</v>
      </c>
      <c r="F636" s="188">
        <v>1834650</v>
      </c>
      <c r="G636" s="188" t="s">
        <v>1602</v>
      </c>
      <c r="H636" s="188">
        <v>27</v>
      </c>
    </row>
    <row r="637" spans="1:8" ht="15" customHeight="1" x14ac:dyDescent="0.25">
      <c r="A637" s="184"/>
      <c r="B637" s="104" t="s">
        <v>52</v>
      </c>
      <c r="C637" s="186"/>
      <c r="D637" s="187"/>
      <c r="E637" s="185"/>
      <c r="F637" s="188"/>
      <c r="G637" s="188"/>
      <c r="H637" s="188"/>
    </row>
    <row r="638" spans="1:8" ht="15" customHeight="1" x14ac:dyDescent="0.25">
      <c r="A638" s="184">
        <v>43484</v>
      </c>
      <c r="B638" s="104" t="s">
        <v>1470</v>
      </c>
      <c r="C638" s="186" t="s">
        <v>1472</v>
      </c>
      <c r="D638" s="187">
        <v>190018508</v>
      </c>
      <c r="E638" s="185" t="s">
        <v>1563</v>
      </c>
      <c r="F638" s="188">
        <v>1623000</v>
      </c>
      <c r="G638" s="188" t="s">
        <v>1605</v>
      </c>
      <c r="H638" s="188">
        <v>30</v>
      </c>
    </row>
    <row r="639" spans="1:8" ht="15" customHeight="1" x14ac:dyDescent="0.25">
      <c r="A639" s="184"/>
      <c r="B639" s="104" t="s">
        <v>1471</v>
      </c>
      <c r="C639" s="186"/>
      <c r="D639" s="187"/>
      <c r="E639" s="185"/>
      <c r="F639" s="188"/>
      <c r="G639" s="188"/>
      <c r="H639" s="188"/>
    </row>
    <row r="640" spans="1:8" ht="15" customHeight="1" x14ac:dyDescent="0.25">
      <c r="A640" s="184">
        <v>43484</v>
      </c>
      <c r="B640" s="104" t="s">
        <v>183</v>
      </c>
      <c r="C640" s="186" t="s">
        <v>232</v>
      </c>
      <c r="D640" s="187" t="s">
        <v>1616</v>
      </c>
      <c r="E640" s="185" t="s">
        <v>1617</v>
      </c>
      <c r="F640" s="188">
        <v>800000</v>
      </c>
      <c r="G640" s="188" t="s">
        <v>413</v>
      </c>
      <c r="H640" s="188">
        <v>500</v>
      </c>
    </row>
    <row r="641" spans="1:8" ht="15" customHeight="1" x14ac:dyDescent="0.25">
      <c r="A641" s="184"/>
      <c r="B641" s="104" t="s">
        <v>155</v>
      </c>
      <c r="C641" s="186"/>
      <c r="D641" s="187"/>
      <c r="E641" s="185"/>
      <c r="F641" s="188"/>
      <c r="G641" s="188"/>
      <c r="H641" s="188"/>
    </row>
    <row r="642" spans="1:8" ht="15" customHeight="1" x14ac:dyDescent="0.25">
      <c r="A642" s="184">
        <v>43484</v>
      </c>
      <c r="B642" s="104" t="s">
        <v>984</v>
      </c>
      <c r="C642" s="186" t="s">
        <v>1584</v>
      </c>
      <c r="D642" s="187">
        <v>190018492</v>
      </c>
      <c r="E642" s="185" t="s">
        <v>1065</v>
      </c>
      <c r="F642" s="188">
        <v>387500</v>
      </c>
      <c r="G642" s="188" t="s">
        <v>1066</v>
      </c>
      <c r="H642" s="188">
        <v>5</v>
      </c>
    </row>
    <row r="643" spans="1:8" ht="15" customHeight="1" x14ac:dyDescent="0.25">
      <c r="A643" s="184"/>
      <c r="B643" s="104" t="s">
        <v>985</v>
      </c>
      <c r="C643" s="186"/>
      <c r="D643" s="187"/>
      <c r="E643" s="185"/>
      <c r="F643" s="188"/>
      <c r="G643" s="188"/>
      <c r="H643" s="188"/>
    </row>
    <row r="644" spans="1:8" ht="15" customHeight="1" x14ac:dyDescent="0.25">
      <c r="A644" s="184">
        <v>43484</v>
      </c>
      <c r="B644" s="104" t="s">
        <v>1306</v>
      </c>
      <c r="C644" s="186" t="s">
        <v>1585</v>
      </c>
      <c r="D644" s="187">
        <v>190018494</v>
      </c>
      <c r="E644" s="185" t="s">
        <v>1365</v>
      </c>
      <c r="F644" s="188">
        <v>2397600</v>
      </c>
      <c r="G644" s="188" t="s">
        <v>1594</v>
      </c>
      <c r="H644" s="188">
        <v>36</v>
      </c>
    </row>
    <row r="645" spans="1:8" ht="15" customHeight="1" x14ac:dyDescent="0.25">
      <c r="A645" s="184"/>
      <c r="B645" s="104" t="s">
        <v>1307</v>
      </c>
      <c r="C645" s="186"/>
      <c r="D645" s="187"/>
      <c r="E645" s="185"/>
      <c r="F645" s="188"/>
      <c r="G645" s="188"/>
      <c r="H645" s="188"/>
    </row>
    <row r="646" spans="1:8" ht="15" customHeight="1" x14ac:dyDescent="0.25">
      <c r="A646" s="184">
        <v>43484</v>
      </c>
      <c r="B646" s="104" t="s">
        <v>624</v>
      </c>
      <c r="C646" s="186" t="s">
        <v>1586</v>
      </c>
      <c r="D646" s="187">
        <v>190018515</v>
      </c>
      <c r="E646" s="185" t="s">
        <v>799</v>
      </c>
      <c r="F646" s="188">
        <v>3801000</v>
      </c>
      <c r="G646" s="101" t="s">
        <v>1613</v>
      </c>
      <c r="H646" s="101">
        <f>6+6+7+6+5</f>
        <v>30</v>
      </c>
    </row>
    <row r="647" spans="1:8" ht="15" customHeight="1" x14ac:dyDescent="0.25">
      <c r="A647" s="184"/>
      <c r="B647" s="104" t="s">
        <v>1189</v>
      </c>
      <c r="C647" s="186"/>
      <c r="D647" s="187"/>
      <c r="E647" s="185"/>
      <c r="F647" s="188"/>
      <c r="G647" s="101" t="s">
        <v>1614</v>
      </c>
      <c r="H647" s="101">
        <f>6+6+7+6+5</f>
        <v>30</v>
      </c>
    </row>
    <row r="648" spans="1:8" ht="15" customHeight="1" x14ac:dyDescent="0.25">
      <c r="A648" s="184">
        <v>43484</v>
      </c>
      <c r="B648" s="104" t="s">
        <v>45</v>
      </c>
      <c r="C648" s="186" t="s">
        <v>1587</v>
      </c>
      <c r="D648" s="187">
        <v>190018499</v>
      </c>
      <c r="E648" s="185" t="s">
        <v>8</v>
      </c>
      <c r="F648" s="188">
        <v>2430000</v>
      </c>
      <c r="G648" s="188" t="s">
        <v>1595</v>
      </c>
      <c r="H648" s="188">
        <v>36</v>
      </c>
    </row>
    <row r="649" spans="1:8" ht="15" customHeight="1" x14ac:dyDescent="0.25">
      <c r="A649" s="184"/>
      <c r="B649" s="104" t="s">
        <v>46</v>
      </c>
      <c r="C649" s="186"/>
      <c r="D649" s="187"/>
      <c r="E649" s="185"/>
      <c r="F649" s="188"/>
      <c r="G649" s="188"/>
      <c r="H649" s="188"/>
    </row>
    <row r="650" spans="1:8" ht="15" customHeight="1" x14ac:dyDescent="0.25">
      <c r="A650" s="184">
        <v>43484</v>
      </c>
      <c r="B650" s="104" t="s">
        <v>1171</v>
      </c>
      <c r="C650" s="186" t="s">
        <v>1588</v>
      </c>
      <c r="D650" s="187">
        <v>190018506</v>
      </c>
      <c r="E650" s="185" t="s">
        <v>887</v>
      </c>
      <c r="F650" s="188">
        <v>1223750</v>
      </c>
      <c r="G650" s="188" t="s">
        <v>1603</v>
      </c>
      <c r="H650" s="188">
        <v>25</v>
      </c>
    </row>
    <row r="651" spans="1:8" ht="15" customHeight="1" x14ac:dyDescent="0.25">
      <c r="A651" s="184"/>
      <c r="B651" s="104" t="s">
        <v>1172</v>
      </c>
      <c r="C651" s="186"/>
      <c r="D651" s="187"/>
      <c r="E651" s="185"/>
      <c r="F651" s="188"/>
      <c r="G651" s="188"/>
      <c r="H651" s="188"/>
    </row>
    <row r="652" spans="1:8" ht="15" customHeight="1" x14ac:dyDescent="0.25">
      <c r="A652" s="184">
        <v>43484</v>
      </c>
      <c r="B652" s="104" t="s">
        <v>1589</v>
      </c>
      <c r="C652" s="186" t="s">
        <v>1591</v>
      </c>
      <c r="D652" s="187">
        <v>190018503</v>
      </c>
      <c r="E652" s="185" t="s">
        <v>1597</v>
      </c>
      <c r="F652" s="188">
        <v>6384600</v>
      </c>
      <c r="G652" s="101" t="s">
        <v>1598</v>
      </c>
      <c r="H652" s="101">
        <f>4+6+6+6+6</f>
        <v>28</v>
      </c>
    </row>
    <row r="653" spans="1:8" ht="15" customHeight="1" x14ac:dyDescent="0.25">
      <c r="A653" s="184"/>
      <c r="B653" s="185" t="s">
        <v>1590</v>
      </c>
      <c r="C653" s="186"/>
      <c r="D653" s="187"/>
      <c r="E653" s="185"/>
      <c r="F653" s="188"/>
      <c r="G653" s="101" t="s">
        <v>1599</v>
      </c>
      <c r="H653" s="101">
        <f>5+6+7+6+6</f>
        <v>30</v>
      </c>
    </row>
    <row r="654" spans="1:8" ht="15" customHeight="1" x14ac:dyDescent="0.25">
      <c r="A654" s="184"/>
      <c r="B654" s="185"/>
      <c r="C654" s="186"/>
      <c r="D654" s="187"/>
      <c r="E654" s="185"/>
      <c r="F654" s="188"/>
      <c r="G654" s="101" t="s">
        <v>1600</v>
      </c>
      <c r="H654" s="101">
        <f>5+6+7+6+6</f>
        <v>30</v>
      </c>
    </row>
    <row r="655" spans="1:8" ht="15" customHeight="1" x14ac:dyDescent="0.25">
      <c r="A655" s="184">
        <v>43486</v>
      </c>
      <c r="B655" s="110" t="s">
        <v>1620</v>
      </c>
      <c r="C655" s="186" t="s">
        <v>1621</v>
      </c>
      <c r="D655" s="187">
        <v>190018522</v>
      </c>
      <c r="E655" s="185" t="s">
        <v>1090</v>
      </c>
      <c r="F655" s="188">
        <v>1159200</v>
      </c>
      <c r="G655" s="188" t="s">
        <v>1658</v>
      </c>
      <c r="H655" s="188">
        <v>36</v>
      </c>
    </row>
    <row r="656" spans="1:8" ht="15" customHeight="1" x14ac:dyDescent="0.25">
      <c r="A656" s="184"/>
      <c r="B656" s="110" t="s">
        <v>1014</v>
      </c>
      <c r="C656" s="186"/>
      <c r="D656" s="187"/>
      <c r="E656" s="185"/>
      <c r="F656" s="188"/>
      <c r="G656" s="188"/>
      <c r="H656" s="188"/>
    </row>
    <row r="657" spans="1:8" ht="15" customHeight="1" x14ac:dyDescent="0.25">
      <c r="A657" s="184">
        <v>43486</v>
      </c>
      <c r="B657" s="110" t="s">
        <v>1318</v>
      </c>
      <c r="C657" s="186" t="s">
        <v>1622</v>
      </c>
      <c r="D657" s="187">
        <v>190018524</v>
      </c>
      <c r="E657" s="185" t="s">
        <v>1376</v>
      </c>
      <c r="F657" s="188">
        <v>1645500</v>
      </c>
      <c r="G657" s="188" t="s">
        <v>1659</v>
      </c>
      <c r="H657" s="188">
        <v>30</v>
      </c>
    </row>
    <row r="658" spans="1:8" ht="15" customHeight="1" x14ac:dyDescent="0.25">
      <c r="A658" s="184"/>
      <c r="B658" s="110" t="s">
        <v>995</v>
      </c>
      <c r="C658" s="186"/>
      <c r="D658" s="187"/>
      <c r="E658" s="185"/>
      <c r="F658" s="188"/>
      <c r="G658" s="188"/>
      <c r="H658" s="188"/>
    </row>
    <row r="659" spans="1:8" ht="15" customHeight="1" x14ac:dyDescent="0.25">
      <c r="A659" s="184">
        <v>43486</v>
      </c>
      <c r="B659" s="110" t="s">
        <v>1397</v>
      </c>
      <c r="C659" s="186" t="s">
        <v>1623</v>
      </c>
      <c r="D659" s="187">
        <v>190018541</v>
      </c>
      <c r="E659" s="185" t="s">
        <v>794</v>
      </c>
      <c r="F659" s="188">
        <v>2025650</v>
      </c>
      <c r="G659" s="188" t="s">
        <v>1678</v>
      </c>
      <c r="H659" s="188">
        <v>29</v>
      </c>
    </row>
    <row r="660" spans="1:8" ht="15" customHeight="1" x14ac:dyDescent="0.25">
      <c r="A660" s="184"/>
      <c r="B660" s="110" t="s">
        <v>1398</v>
      </c>
      <c r="C660" s="186"/>
      <c r="D660" s="187"/>
      <c r="E660" s="185"/>
      <c r="F660" s="188"/>
      <c r="G660" s="188"/>
      <c r="H660" s="188"/>
    </row>
    <row r="661" spans="1:8" ht="15" customHeight="1" x14ac:dyDescent="0.25">
      <c r="A661" s="184">
        <v>43486</v>
      </c>
      <c r="B661" s="110" t="s">
        <v>1624</v>
      </c>
      <c r="C661" s="186" t="s">
        <v>1626</v>
      </c>
      <c r="D661" s="187">
        <v>190018526</v>
      </c>
      <c r="E661" s="185" t="s">
        <v>1662</v>
      </c>
      <c r="F661" s="188">
        <v>984150</v>
      </c>
      <c r="G661" s="188" t="s">
        <v>1663</v>
      </c>
      <c r="H661" s="188">
        <v>9</v>
      </c>
    </row>
    <row r="662" spans="1:8" ht="15" customHeight="1" x14ac:dyDescent="0.25">
      <c r="A662" s="184"/>
      <c r="B662" s="110" t="s">
        <v>1625</v>
      </c>
      <c r="C662" s="186"/>
      <c r="D662" s="187"/>
      <c r="E662" s="185"/>
      <c r="F662" s="188"/>
      <c r="G662" s="188"/>
      <c r="H662" s="188"/>
    </row>
    <row r="663" spans="1:8" ht="15" customHeight="1" x14ac:dyDescent="0.25">
      <c r="A663" s="184">
        <v>43486</v>
      </c>
      <c r="B663" s="110" t="s">
        <v>1627</v>
      </c>
      <c r="C663" s="186" t="s">
        <v>1629</v>
      </c>
      <c r="D663" s="187">
        <v>190018525</v>
      </c>
      <c r="E663" s="185" t="s">
        <v>1660</v>
      </c>
      <c r="F663" s="188">
        <v>1328250</v>
      </c>
      <c r="G663" s="188" t="s">
        <v>1661</v>
      </c>
      <c r="H663" s="188">
        <v>23</v>
      </c>
    </row>
    <row r="664" spans="1:8" ht="15" customHeight="1" x14ac:dyDescent="0.25">
      <c r="A664" s="184"/>
      <c r="B664" s="110" t="s">
        <v>1628</v>
      </c>
      <c r="C664" s="186"/>
      <c r="D664" s="187"/>
      <c r="E664" s="185"/>
      <c r="F664" s="188"/>
      <c r="G664" s="188"/>
      <c r="H664" s="188"/>
    </row>
    <row r="665" spans="1:8" ht="15" customHeight="1" x14ac:dyDescent="0.25">
      <c r="A665" s="184">
        <v>43486</v>
      </c>
      <c r="B665" s="110" t="s">
        <v>32</v>
      </c>
      <c r="C665" s="186" t="s">
        <v>1630</v>
      </c>
      <c r="D665" s="187">
        <v>190018527</v>
      </c>
      <c r="E665" s="185" t="s">
        <v>6</v>
      </c>
      <c r="F665" s="188">
        <v>957000</v>
      </c>
      <c r="G665" s="188" t="s">
        <v>1664</v>
      </c>
      <c r="H665" s="188">
        <v>11</v>
      </c>
    </row>
    <row r="666" spans="1:8" ht="15" customHeight="1" x14ac:dyDescent="0.25">
      <c r="A666" s="184"/>
      <c r="B666" s="110" t="s">
        <v>33</v>
      </c>
      <c r="C666" s="186"/>
      <c r="D666" s="187"/>
      <c r="E666" s="185"/>
      <c r="F666" s="188"/>
      <c r="G666" s="188"/>
      <c r="H666" s="188"/>
    </row>
    <row r="667" spans="1:8" ht="15" customHeight="1" x14ac:dyDescent="0.25">
      <c r="A667" s="184">
        <v>43486</v>
      </c>
      <c r="B667" s="110" t="s">
        <v>624</v>
      </c>
      <c r="C667" s="186" t="s">
        <v>1631</v>
      </c>
      <c r="D667" s="187">
        <v>190018542</v>
      </c>
      <c r="E667" s="185" t="s">
        <v>799</v>
      </c>
      <c r="F667" s="188">
        <v>3351050</v>
      </c>
      <c r="G667" s="105" t="s">
        <v>1679</v>
      </c>
      <c r="H667" s="105">
        <f>6+6+7+6+5</f>
        <v>30</v>
      </c>
    </row>
    <row r="668" spans="1:8" ht="15" customHeight="1" x14ac:dyDescent="0.25">
      <c r="A668" s="184"/>
      <c r="B668" s="110" t="s">
        <v>1189</v>
      </c>
      <c r="C668" s="186"/>
      <c r="D668" s="187"/>
      <c r="E668" s="185"/>
      <c r="F668" s="188"/>
      <c r="G668" s="105" t="s">
        <v>1680</v>
      </c>
      <c r="H668" s="105">
        <f>6+6+6+5</f>
        <v>23</v>
      </c>
    </row>
    <row r="669" spans="1:8" ht="15" customHeight="1" x14ac:dyDescent="0.25">
      <c r="A669" s="184">
        <v>43486</v>
      </c>
      <c r="B669" s="110" t="s">
        <v>1632</v>
      </c>
      <c r="C669" s="186" t="s">
        <v>1299</v>
      </c>
      <c r="D669" s="187">
        <v>190018529</v>
      </c>
      <c r="E669" s="185" t="s">
        <v>1263</v>
      </c>
      <c r="F669" s="188">
        <v>2340000</v>
      </c>
      <c r="G669" s="188" t="s">
        <v>1665</v>
      </c>
      <c r="H669" s="188">
        <v>36</v>
      </c>
    </row>
    <row r="670" spans="1:8" ht="15" customHeight="1" x14ac:dyDescent="0.25">
      <c r="A670" s="184"/>
      <c r="B670" s="110" t="s">
        <v>550</v>
      </c>
      <c r="C670" s="186"/>
      <c r="D670" s="187"/>
      <c r="E670" s="185"/>
      <c r="F670" s="188"/>
      <c r="G670" s="188"/>
      <c r="H670" s="188"/>
    </row>
    <row r="671" spans="1:8" ht="15" customHeight="1" x14ac:dyDescent="0.25">
      <c r="A671" s="184">
        <v>43486</v>
      </c>
      <c r="B671" s="110" t="s">
        <v>1633</v>
      </c>
      <c r="C671" s="186" t="s">
        <v>1634</v>
      </c>
      <c r="D671" s="187">
        <v>190018531</v>
      </c>
      <c r="E671" s="185" t="s">
        <v>1666</v>
      </c>
      <c r="F671" s="188">
        <v>68000</v>
      </c>
      <c r="G671" s="188" t="s">
        <v>1551</v>
      </c>
      <c r="H671" s="188">
        <v>1</v>
      </c>
    </row>
    <row r="672" spans="1:8" ht="15" customHeight="1" x14ac:dyDescent="0.25">
      <c r="A672" s="184"/>
      <c r="B672" s="110" t="s">
        <v>1484</v>
      </c>
      <c r="C672" s="186"/>
      <c r="D672" s="187"/>
      <c r="E672" s="185"/>
      <c r="F672" s="188"/>
      <c r="G672" s="188"/>
      <c r="H672" s="188"/>
    </row>
    <row r="673" spans="1:8" ht="15" customHeight="1" x14ac:dyDescent="0.25">
      <c r="A673" s="184">
        <v>43486</v>
      </c>
      <c r="B673" s="110" t="s">
        <v>1186</v>
      </c>
      <c r="C673" s="186" t="s">
        <v>450</v>
      </c>
      <c r="D673" s="187">
        <v>190018532</v>
      </c>
      <c r="E673" s="185" t="s">
        <v>1254</v>
      </c>
      <c r="F673" s="188">
        <v>2266650</v>
      </c>
      <c r="G673" s="188" t="s">
        <v>1667</v>
      </c>
      <c r="H673" s="188">
        <v>27</v>
      </c>
    </row>
    <row r="674" spans="1:8" ht="15" customHeight="1" x14ac:dyDescent="0.25">
      <c r="A674" s="184"/>
      <c r="B674" s="110" t="s">
        <v>1187</v>
      </c>
      <c r="C674" s="186"/>
      <c r="D674" s="187"/>
      <c r="E674" s="185"/>
      <c r="F674" s="188"/>
      <c r="G674" s="188"/>
      <c r="H674" s="188"/>
    </row>
    <row r="675" spans="1:8" ht="15" customHeight="1" x14ac:dyDescent="0.25">
      <c r="A675" s="184">
        <v>43486</v>
      </c>
      <c r="B675" s="110" t="s">
        <v>1635</v>
      </c>
      <c r="C675" s="186" t="s">
        <v>1636</v>
      </c>
      <c r="D675" s="187">
        <v>190018533</v>
      </c>
      <c r="E675" s="185" t="s">
        <v>1093</v>
      </c>
      <c r="F675" s="188">
        <v>3449400</v>
      </c>
      <c r="G675" s="105" t="s">
        <v>1556</v>
      </c>
      <c r="H675" s="105">
        <v>12</v>
      </c>
    </row>
    <row r="676" spans="1:8" ht="15" customHeight="1" x14ac:dyDescent="0.25">
      <c r="A676" s="184"/>
      <c r="B676" s="110" t="s">
        <v>547</v>
      </c>
      <c r="C676" s="186"/>
      <c r="D676" s="187"/>
      <c r="E676" s="185"/>
      <c r="F676" s="188"/>
      <c r="G676" s="105" t="s">
        <v>1668</v>
      </c>
      <c r="H676" s="105">
        <f>12+12</f>
        <v>24</v>
      </c>
    </row>
    <row r="677" spans="1:8" ht="15" customHeight="1" x14ac:dyDescent="0.25">
      <c r="A677" s="184">
        <v>43486</v>
      </c>
      <c r="B677" s="110" t="s">
        <v>551</v>
      </c>
      <c r="C677" s="186" t="s">
        <v>1637</v>
      </c>
      <c r="D677" s="187">
        <v>190018534</v>
      </c>
      <c r="E677" s="185" t="s">
        <v>754</v>
      </c>
      <c r="F677" s="188">
        <v>2793750</v>
      </c>
      <c r="G677" s="188" t="s">
        <v>1669</v>
      </c>
      <c r="H677" s="188">
        <v>25</v>
      </c>
    </row>
    <row r="678" spans="1:8" ht="15" customHeight="1" x14ac:dyDescent="0.25">
      <c r="A678" s="184"/>
      <c r="B678" s="110" t="s">
        <v>553</v>
      </c>
      <c r="C678" s="186"/>
      <c r="D678" s="187"/>
      <c r="E678" s="185"/>
      <c r="F678" s="188"/>
      <c r="G678" s="188"/>
      <c r="H678" s="188"/>
    </row>
    <row r="679" spans="1:8" ht="15" customHeight="1" x14ac:dyDescent="0.25">
      <c r="A679" s="184">
        <v>43486</v>
      </c>
      <c r="B679" s="110" t="s">
        <v>1572</v>
      </c>
      <c r="C679" s="186" t="s">
        <v>1638</v>
      </c>
      <c r="D679" s="187">
        <v>190018535</v>
      </c>
      <c r="E679" s="185" t="s">
        <v>811</v>
      </c>
      <c r="F679" s="188">
        <v>3800250</v>
      </c>
      <c r="G679" s="188" t="s">
        <v>1670</v>
      </c>
      <c r="H679" s="188">
        <v>27</v>
      </c>
    </row>
    <row r="680" spans="1:8" ht="15" customHeight="1" x14ac:dyDescent="0.25">
      <c r="A680" s="184"/>
      <c r="B680" s="110" t="s">
        <v>1123</v>
      </c>
      <c r="C680" s="186"/>
      <c r="D680" s="187"/>
      <c r="E680" s="185"/>
      <c r="F680" s="188"/>
      <c r="G680" s="188"/>
      <c r="H680" s="188"/>
    </row>
    <row r="681" spans="1:8" ht="15" customHeight="1" x14ac:dyDescent="0.25">
      <c r="A681" s="184">
        <v>43486</v>
      </c>
      <c r="B681" s="110" t="s">
        <v>568</v>
      </c>
      <c r="C681" s="186" t="s">
        <v>1639</v>
      </c>
      <c r="D681" s="187">
        <v>190018536</v>
      </c>
      <c r="E681" s="185" t="s">
        <v>666</v>
      </c>
      <c r="F681" s="188">
        <v>3837000</v>
      </c>
      <c r="G681" s="105" t="s">
        <v>1671</v>
      </c>
      <c r="H681" s="105">
        <f>3+5+6+6+6+4</f>
        <v>30</v>
      </c>
    </row>
    <row r="682" spans="1:8" ht="15" customHeight="1" x14ac:dyDescent="0.25">
      <c r="A682" s="184"/>
      <c r="B682" s="110" t="s">
        <v>570</v>
      </c>
      <c r="C682" s="186"/>
      <c r="D682" s="187"/>
      <c r="E682" s="185"/>
      <c r="F682" s="188"/>
      <c r="G682" s="105" t="s">
        <v>1672</v>
      </c>
      <c r="H682" s="105">
        <f>3+5+6+6+6+4</f>
        <v>30</v>
      </c>
    </row>
    <row r="683" spans="1:8" ht="15" customHeight="1" x14ac:dyDescent="0.25">
      <c r="A683" s="184">
        <v>43486</v>
      </c>
      <c r="B683" s="110" t="s">
        <v>1640</v>
      </c>
      <c r="C683" s="186" t="s">
        <v>1642</v>
      </c>
      <c r="D683" s="187">
        <v>190018537</v>
      </c>
      <c r="E683" s="185" t="s">
        <v>1673</v>
      </c>
      <c r="F683" s="188">
        <v>1993500</v>
      </c>
      <c r="G683" s="188" t="s">
        <v>1674</v>
      </c>
      <c r="H683" s="188">
        <v>30</v>
      </c>
    </row>
    <row r="684" spans="1:8" ht="15" customHeight="1" x14ac:dyDescent="0.25">
      <c r="A684" s="184"/>
      <c r="B684" s="110" t="s">
        <v>1641</v>
      </c>
      <c r="C684" s="186"/>
      <c r="D684" s="187"/>
      <c r="E684" s="185"/>
      <c r="F684" s="188"/>
      <c r="G684" s="188"/>
      <c r="H684" s="188"/>
    </row>
    <row r="685" spans="1:8" ht="15" customHeight="1" x14ac:dyDescent="0.25">
      <c r="A685" s="184">
        <v>43486</v>
      </c>
      <c r="B685" s="110" t="s">
        <v>1320</v>
      </c>
      <c r="C685" s="186" t="s">
        <v>1322</v>
      </c>
      <c r="D685" s="187">
        <v>190018540</v>
      </c>
      <c r="E685" s="185" t="s">
        <v>1676</v>
      </c>
      <c r="F685" s="188">
        <v>2683500</v>
      </c>
      <c r="G685" s="188" t="s">
        <v>1677</v>
      </c>
      <c r="H685" s="188">
        <v>30</v>
      </c>
    </row>
    <row r="686" spans="1:8" ht="15" customHeight="1" x14ac:dyDescent="0.25">
      <c r="A686" s="184"/>
      <c r="B686" s="110" t="s">
        <v>1321</v>
      </c>
      <c r="C686" s="186"/>
      <c r="D686" s="187"/>
      <c r="E686" s="185"/>
      <c r="F686" s="188"/>
      <c r="G686" s="188"/>
      <c r="H686" s="188"/>
    </row>
    <row r="687" spans="1:8" ht="15" customHeight="1" x14ac:dyDescent="0.25">
      <c r="A687" s="184">
        <v>43487</v>
      </c>
      <c r="B687" s="114" t="s">
        <v>61</v>
      </c>
      <c r="C687" s="186" t="s">
        <v>1688</v>
      </c>
      <c r="D687" s="187">
        <v>190018554</v>
      </c>
      <c r="E687" s="185" t="s">
        <v>675</v>
      </c>
      <c r="F687" s="188">
        <v>1867500</v>
      </c>
      <c r="G687" s="188" t="s">
        <v>1714</v>
      </c>
      <c r="H687" s="188">
        <v>30</v>
      </c>
    </row>
    <row r="688" spans="1:8" ht="15" customHeight="1" x14ac:dyDescent="0.25">
      <c r="A688" s="184"/>
      <c r="B688" s="114" t="s">
        <v>62</v>
      </c>
      <c r="C688" s="186"/>
      <c r="D688" s="187"/>
      <c r="E688" s="185"/>
      <c r="F688" s="188"/>
      <c r="G688" s="188"/>
      <c r="H688" s="188"/>
    </row>
    <row r="689" spans="1:8" ht="15" customHeight="1" x14ac:dyDescent="0.25">
      <c r="A689" s="184">
        <v>43487</v>
      </c>
      <c r="B689" s="114" t="s">
        <v>1689</v>
      </c>
      <c r="C689" s="186" t="s">
        <v>1690</v>
      </c>
      <c r="D689" s="187">
        <v>190018558</v>
      </c>
      <c r="E689" s="185" t="s">
        <v>1717</v>
      </c>
      <c r="F689" s="188">
        <v>3099600</v>
      </c>
      <c r="G689" s="111" t="s">
        <v>1718</v>
      </c>
      <c r="H689" s="111">
        <f>18+18</f>
        <v>36</v>
      </c>
    </row>
    <row r="690" spans="1:8" ht="15" customHeight="1" x14ac:dyDescent="0.25">
      <c r="A690" s="184"/>
      <c r="B690" s="114" t="s">
        <v>566</v>
      </c>
      <c r="C690" s="186"/>
      <c r="D690" s="187"/>
      <c r="E690" s="185"/>
      <c r="F690" s="188"/>
      <c r="G690" s="111" t="s">
        <v>1719</v>
      </c>
      <c r="H690" s="111">
        <f>13+12+11</f>
        <v>36</v>
      </c>
    </row>
    <row r="691" spans="1:8" ht="15" customHeight="1" x14ac:dyDescent="0.25">
      <c r="A691" s="184">
        <v>43487</v>
      </c>
      <c r="B691" s="114" t="s">
        <v>1691</v>
      </c>
      <c r="C691" s="186" t="s">
        <v>230</v>
      </c>
      <c r="D691" s="187">
        <v>190018552</v>
      </c>
      <c r="E691" s="185" t="s">
        <v>1069</v>
      </c>
      <c r="F691" s="188">
        <v>1803000</v>
      </c>
      <c r="G691" s="188" t="s">
        <v>1713</v>
      </c>
      <c r="H691" s="188">
        <v>30</v>
      </c>
    </row>
    <row r="692" spans="1:8" ht="15" customHeight="1" x14ac:dyDescent="0.25">
      <c r="A692" s="184"/>
      <c r="B692" s="114" t="s">
        <v>991</v>
      </c>
      <c r="C692" s="186"/>
      <c r="D692" s="187"/>
      <c r="E692" s="185"/>
      <c r="F692" s="188"/>
      <c r="G692" s="188"/>
      <c r="H692" s="188"/>
    </row>
    <row r="693" spans="1:8" ht="15" customHeight="1" x14ac:dyDescent="0.25">
      <c r="A693" s="184">
        <v>43487</v>
      </c>
      <c r="B693" s="114" t="s">
        <v>455</v>
      </c>
      <c r="C693" s="186" t="s">
        <v>1692</v>
      </c>
      <c r="D693" s="187">
        <v>190018551</v>
      </c>
      <c r="E693" s="185" t="s">
        <v>680</v>
      </c>
      <c r="F693" s="188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184"/>
      <c r="B694" s="114" t="s">
        <v>457</v>
      </c>
      <c r="C694" s="186"/>
      <c r="D694" s="187"/>
      <c r="E694" s="185"/>
      <c r="F694" s="188"/>
      <c r="G694" s="111" t="s">
        <v>682</v>
      </c>
      <c r="H694" s="111">
        <v>3</v>
      </c>
    </row>
    <row r="695" spans="1:8" ht="15" customHeight="1" x14ac:dyDescent="0.25">
      <c r="A695" s="184">
        <v>43487</v>
      </c>
      <c r="B695" s="114" t="s">
        <v>1693</v>
      </c>
      <c r="C695" s="186" t="s">
        <v>1694</v>
      </c>
      <c r="D695" s="187">
        <v>190018555</v>
      </c>
      <c r="E695" s="185" t="s">
        <v>1257</v>
      </c>
      <c r="F695" s="188">
        <v>912600</v>
      </c>
      <c r="G695" s="188" t="s">
        <v>1555</v>
      </c>
      <c r="H695" s="188">
        <v>13</v>
      </c>
    </row>
    <row r="696" spans="1:8" ht="15" customHeight="1" x14ac:dyDescent="0.25">
      <c r="A696" s="184"/>
      <c r="B696" s="114" t="s">
        <v>1196</v>
      </c>
      <c r="C696" s="186"/>
      <c r="D696" s="187"/>
      <c r="E696" s="185"/>
      <c r="F696" s="188"/>
      <c r="G696" s="188"/>
      <c r="H696" s="188"/>
    </row>
    <row r="697" spans="1:8" ht="15" customHeight="1" x14ac:dyDescent="0.25">
      <c r="A697" s="184">
        <v>43487</v>
      </c>
      <c r="B697" s="114" t="s">
        <v>126</v>
      </c>
      <c r="C697" s="186" t="s">
        <v>1695</v>
      </c>
      <c r="D697" s="187">
        <v>190018574</v>
      </c>
      <c r="E697" s="185" t="s">
        <v>24</v>
      </c>
      <c r="F697" s="188">
        <v>4505050</v>
      </c>
      <c r="G697" s="111" t="s">
        <v>1726</v>
      </c>
      <c r="H697" s="111">
        <f>12+12+5</f>
        <v>29</v>
      </c>
    </row>
    <row r="698" spans="1:8" ht="15" customHeight="1" x14ac:dyDescent="0.25">
      <c r="A698" s="184"/>
      <c r="B698" s="185" t="s">
        <v>119</v>
      </c>
      <c r="C698" s="186"/>
      <c r="D698" s="187"/>
      <c r="E698" s="185"/>
      <c r="F698" s="188"/>
      <c r="G698" s="111" t="s">
        <v>293</v>
      </c>
      <c r="H698" s="111">
        <v>9</v>
      </c>
    </row>
    <row r="699" spans="1:8" ht="15" customHeight="1" x14ac:dyDescent="0.25">
      <c r="A699" s="184"/>
      <c r="B699" s="185"/>
      <c r="C699" s="186"/>
      <c r="D699" s="187"/>
      <c r="E699" s="185"/>
      <c r="F699" s="188"/>
      <c r="G699" s="111" t="s">
        <v>1727</v>
      </c>
      <c r="H699" s="111">
        <f>12+11+12</f>
        <v>35</v>
      </c>
    </row>
    <row r="700" spans="1:8" ht="15" customHeight="1" x14ac:dyDescent="0.25">
      <c r="A700" s="184">
        <v>43487</v>
      </c>
      <c r="B700" s="114" t="s">
        <v>647</v>
      </c>
      <c r="C700" s="186" t="s">
        <v>1697</v>
      </c>
      <c r="D700" s="187">
        <v>190018561</v>
      </c>
      <c r="E700" s="185" t="s">
        <v>815</v>
      </c>
      <c r="F700" s="188">
        <v>192150</v>
      </c>
      <c r="G700" s="188" t="s">
        <v>816</v>
      </c>
      <c r="H700" s="188">
        <v>3</v>
      </c>
    </row>
    <row r="701" spans="1:8" ht="15" customHeight="1" x14ac:dyDescent="0.25">
      <c r="A701" s="184"/>
      <c r="B701" s="114" t="s">
        <v>1696</v>
      </c>
      <c r="C701" s="186"/>
      <c r="D701" s="187"/>
      <c r="E701" s="185"/>
      <c r="F701" s="188"/>
      <c r="G701" s="188"/>
      <c r="H701" s="188"/>
    </row>
    <row r="702" spans="1:8" ht="15" customHeight="1" x14ac:dyDescent="0.25">
      <c r="A702" s="184">
        <v>43487</v>
      </c>
      <c r="B702" s="114" t="s">
        <v>63</v>
      </c>
      <c r="C702" s="186" t="s">
        <v>1698</v>
      </c>
      <c r="D702" s="187">
        <v>190018563</v>
      </c>
      <c r="E702" s="185" t="s">
        <v>21</v>
      </c>
      <c r="F702" s="188">
        <v>2619000</v>
      </c>
      <c r="G702" s="188" t="s">
        <v>1722</v>
      </c>
      <c r="H702" s="188">
        <v>36</v>
      </c>
    </row>
    <row r="703" spans="1:8" ht="15" customHeight="1" x14ac:dyDescent="0.25">
      <c r="A703" s="184"/>
      <c r="B703" s="114" t="s">
        <v>64</v>
      </c>
      <c r="C703" s="186"/>
      <c r="D703" s="187"/>
      <c r="E703" s="185"/>
      <c r="F703" s="188"/>
      <c r="G703" s="188"/>
      <c r="H703" s="188"/>
    </row>
    <row r="704" spans="1:8" ht="15" customHeight="1" x14ac:dyDescent="0.25">
      <c r="A704" s="184">
        <v>43487</v>
      </c>
      <c r="B704" s="114" t="s">
        <v>1699</v>
      </c>
      <c r="C704" s="186" t="s">
        <v>1700</v>
      </c>
      <c r="D704" s="187">
        <v>190018566</v>
      </c>
      <c r="E704" s="185" t="s">
        <v>338</v>
      </c>
      <c r="F704" s="188">
        <v>3601800</v>
      </c>
      <c r="G704" s="188" t="s">
        <v>1724</v>
      </c>
      <c r="H704" s="188">
        <v>36</v>
      </c>
    </row>
    <row r="705" spans="1:8" ht="15" customHeight="1" x14ac:dyDescent="0.25">
      <c r="A705" s="184"/>
      <c r="B705" s="114" t="s">
        <v>60</v>
      </c>
      <c r="C705" s="186"/>
      <c r="D705" s="187"/>
      <c r="E705" s="185"/>
      <c r="F705" s="188"/>
      <c r="G705" s="188"/>
      <c r="H705" s="188"/>
    </row>
    <row r="706" spans="1:8" ht="15" customHeight="1" x14ac:dyDescent="0.25">
      <c r="A706" s="184">
        <v>43487</v>
      </c>
      <c r="B706" s="114" t="s">
        <v>1329</v>
      </c>
      <c r="C706" s="186" t="s">
        <v>1701</v>
      </c>
      <c r="D706" s="187">
        <v>190018564</v>
      </c>
      <c r="E706" s="185" t="s">
        <v>1381</v>
      </c>
      <c r="F706" s="188">
        <v>907200</v>
      </c>
      <c r="G706" s="188" t="s">
        <v>1723</v>
      </c>
      <c r="H706" s="188">
        <v>36</v>
      </c>
    </row>
    <row r="707" spans="1:8" ht="15" customHeight="1" x14ac:dyDescent="0.25">
      <c r="A707" s="184"/>
      <c r="B707" s="114" t="s">
        <v>1330</v>
      </c>
      <c r="C707" s="186"/>
      <c r="D707" s="187"/>
      <c r="E707" s="185"/>
      <c r="F707" s="188"/>
      <c r="G707" s="188"/>
      <c r="H707" s="188"/>
    </row>
    <row r="708" spans="1:8" ht="15" customHeight="1" x14ac:dyDescent="0.25">
      <c r="A708" s="184">
        <v>43487</v>
      </c>
      <c r="B708" s="114" t="s">
        <v>57</v>
      </c>
      <c r="C708" s="186" t="s">
        <v>1702</v>
      </c>
      <c r="D708" s="187">
        <v>190018576</v>
      </c>
      <c r="E708" s="185" t="s">
        <v>675</v>
      </c>
      <c r="F708" s="188">
        <v>3444000</v>
      </c>
      <c r="G708" s="111" t="s">
        <v>1728</v>
      </c>
      <c r="H708" s="111">
        <v>32</v>
      </c>
    </row>
    <row r="709" spans="1:8" ht="15" customHeight="1" x14ac:dyDescent="0.25">
      <c r="A709" s="184"/>
      <c r="B709" s="114" t="s">
        <v>58</v>
      </c>
      <c r="C709" s="186"/>
      <c r="D709" s="187"/>
      <c r="E709" s="185"/>
      <c r="F709" s="188"/>
      <c r="G709" s="111" t="s">
        <v>1729</v>
      </c>
      <c r="H709" s="111">
        <v>36</v>
      </c>
    </row>
    <row r="710" spans="1:8" ht="15" customHeight="1" x14ac:dyDescent="0.25">
      <c r="A710" s="184">
        <v>43488</v>
      </c>
      <c r="B710" s="119" t="s">
        <v>1731</v>
      </c>
      <c r="C710" s="186" t="s">
        <v>1732</v>
      </c>
      <c r="D710" s="187">
        <v>190018585</v>
      </c>
      <c r="E710" s="185" t="s">
        <v>1566</v>
      </c>
      <c r="F710" s="188">
        <v>2050650</v>
      </c>
      <c r="G710" s="188" t="s">
        <v>1762</v>
      </c>
      <c r="H710" s="188">
        <v>27</v>
      </c>
    </row>
    <row r="711" spans="1:8" ht="15" customHeight="1" x14ac:dyDescent="0.25">
      <c r="A711" s="184"/>
      <c r="B711" s="119" t="s">
        <v>1466</v>
      </c>
      <c r="C711" s="186"/>
      <c r="D711" s="187"/>
      <c r="E711" s="185"/>
      <c r="F711" s="188"/>
      <c r="G711" s="188"/>
      <c r="H711" s="188"/>
    </row>
    <row r="712" spans="1:8" ht="15" customHeight="1" x14ac:dyDescent="0.25">
      <c r="A712" s="184">
        <v>43488</v>
      </c>
      <c r="B712" s="119" t="s">
        <v>1733</v>
      </c>
      <c r="C712" s="186" t="s">
        <v>1734</v>
      </c>
      <c r="D712" s="187">
        <v>190018577</v>
      </c>
      <c r="E712" s="185" t="s">
        <v>786</v>
      </c>
      <c r="F712" s="188">
        <v>1041300</v>
      </c>
      <c r="G712" s="188" t="s">
        <v>787</v>
      </c>
      <c r="H712" s="188">
        <v>18</v>
      </c>
    </row>
    <row r="713" spans="1:8" ht="15" customHeight="1" x14ac:dyDescent="0.25">
      <c r="A713" s="184"/>
      <c r="B713" s="119" t="s">
        <v>589</v>
      </c>
      <c r="C713" s="186"/>
      <c r="D713" s="187"/>
      <c r="E713" s="185"/>
      <c r="F713" s="188"/>
      <c r="G713" s="188"/>
      <c r="H713" s="188"/>
    </row>
    <row r="714" spans="1:8" ht="15" customHeight="1" x14ac:dyDescent="0.25">
      <c r="A714" s="184">
        <v>43488</v>
      </c>
      <c r="B714" s="119" t="s">
        <v>1735</v>
      </c>
      <c r="C714" s="186" t="s">
        <v>1736</v>
      </c>
      <c r="D714" s="187">
        <v>190018581</v>
      </c>
      <c r="E714" s="185" t="s">
        <v>1757</v>
      </c>
      <c r="F714" s="188">
        <v>4932000</v>
      </c>
      <c r="G714" s="117" t="s">
        <v>1758</v>
      </c>
      <c r="H714" s="117">
        <f>12+12+12</f>
        <v>36</v>
      </c>
    </row>
    <row r="715" spans="1:8" ht="15" customHeight="1" x14ac:dyDescent="0.25">
      <c r="A715" s="184"/>
      <c r="B715" s="119" t="s">
        <v>73</v>
      </c>
      <c r="C715" s="186"/>
      <c r="D715" s="187"/>
      <c r="E715" s="185"/>
      <c r="F715" s="188"/>
      <c r="G715" s="117" t="s">
        <v>1759</v>
      </c>
      <c r="H715" s="117">
        <f>12+12+12</f>
        <v>36</v>
      </c>
    </row>
    <row r="716" spans="1:8" ht="15" customHeight="1" x14ac:dyDescent="0.25">
      <c r="A716" s="184">
        <v>43488</v>
      </c>
      <c r="B716" s="119" t="s">
        <v>1162</v>
      </c>
      <c r="C716" s="186" t="s">
        <v>107</v>
      </c>
      <c r="D716" s="187">
        <v>190018579</v>
      </c>
      <c r="E716" s="185" t="s">
        <v>1755</v>
      </c>
      <c r="F716" s="188">
        <v>2592000</v>
      </c>
      <c r="G716" s="188" t="s">
        <v>1756</v>
      </c>
      <c r="H716" s="188">
        <v>36</v>
      </c>
    </row>
    <row r="717" spans="1:8" ht="15" customHeight="1" x14ac:dyDescent="0.25">
      <c r="A717" s="184"/>
      <c r="B717" s="119" t="s">
        <v>948</v>
      </c>
      <c r="C717" s="186"/>
      <c r="D717" s="187"/>
      <c r="E717" s="185"/>
      <c r="F717" s="188"/>
      <c r="G717" s="188"/>
      <c r="H717" s="188"/>
    </row>
    <row r="718" spans="1:8" ht="15" customHeight="1" x14ac:dyDescent="0.25">
      <c r="A718" s="184">
        <v>43488</v>
      </c>
      <c r="B718" s="119" t="s">
        <v>88</v>
      </c>
      <c r="C718" s="186" t="s">
        <v>1737</v>
      </c>
      <c r="D718" s="187">
        <v>190018591</v>
      </c>
      <c r="E718" s="185" t="s">
        <v>7</v>
      </c>
      <c r="F718" s="188">
        <v>3636000</v>
      </c>
      <c r="G718" s="117" t="s">
        <v>1767</v>
      </c>
      <c r="H718" s="117">
        <f>14+12+10</f>
        <v>36</v>
      </c>
    </row>
    <row r="719" spans="1:8" ht="15" customHeight="1" x14ac:dyDescent="0.25">
      <c r="A719" s="184"/>
      <c r="B719" s="119" t="s">
        <v>89</v>
      </c>
      <c r="C719" s="186"/>
      <c r="D719" s="187"/>
      <c r="E719" s="185"/>
      <c r="F719" s="188"/>
      <c r="G719" s="117" t="s">
        <v>1768</v>
      </c>
      <c r="H719" s="117">
        <f>4+4+4</f>
        <v>12</v>
      </c>
    </row>
    <row r="720" spans="1:8" ht="15" customHeight="1" x14ac:dyDescent="0.25">
      <c r="A720" s="184">
        <v>43488</v>
      </c>
      <c r="B720" s="119" t="s">
        <v>32</v>
      </c>
      <c r="C720" s="186" t="s">
        <v>1738</v>
      </c>
      <c r="D720" s="187">
        <v>190018592</v>
      </c>
      <c r="E720" s="185" t="s">
        <v>6</v>
      </c>
      <c r="F720" s="188">
        <v>2025000</v>
      </c>
      <c r="G720" s="188" t="s">
        <v>1618</v>
      </c>
      <c r="H720" s="188">
        <v>25</v>
      </c>
    </row>
    <row r="721" spans="1:8" ht="15" customHeight="1" x14ac:dyDescent="0.25">
      <c r="A721" s="184"/>
      <c r="B721" s="119" t="s">
        <v>33</v>
      </c>
      <c r="C721" s="186"/>
      <c r="D721" s="187"/>
      <c r="E721" s="185"/>
      <c r="F721" s="188"/>
      <c r="G721" s="188"/>
      <c r="H721" s="188"/>
    </row>
    <row r="722" spans="1:8" ht="15" customHeight="1" x14ac:dyDescent="0.25">
      <c r="A722" s="184">
        <v>43488</v>
      </c>
      <c r="B722" s="119" t="s">
        <v>1154</v>
      </c>
      <c r="C722" s="186" t="s">
        <v>1739</v>
      </c>
      <c r="D722" s="187">
        <v>190018604</v>
      </c>
      <c r="E722" s="185" t="s">
        <v>1780</v>
      </c>
      <c r="F722" s="188">
        <v>144300</v>
      </c>
      <c r="G722" s="188" t="s">
        <v>1562</v>
      </c>
      <c r="H722" s="188">
        <v>3</v>
      </c>
    </row>
    <row r="723" spans="1:8" ht="15" customHeight="1" x14ac:dyDescent="0.25">
      <c r="A723" s="184"/>
      <c r="B723" s="119" t="s">
        <v>499</v>
      </c>
      <c r="C723" s="186"/>
      <c r="D723" s="187"/>
      <c r="E723" s="185"/>
      <c r="F723" s="188"/>
      <c r="G723" s="188"/>
      <c r="H723" s="188"/>
    </row>
    <row r="724" spans="1:8" ht="15" customHeight="1" x14ac:dyDescent="0.25">
      <c r="A724" s="184">
        <v>43488</v>
      </c>
      <c r="B724" s="119" t="s">
        <v>100</v>
      </c>
      <c r="C724" s="186" t="s">
        <v>1740</v>
      </c>
      <c r="D724" s="187">
        <v>190018593</v>
      </c>
      <c r="E724" s="185" t="s">
        <v>1552</v>
      </c>
      <c r="F724" s="188">
        <v>204150</v>
      </c>
      <c r="G724" s="188" t="s">
        <v>1553</v>
      </c>
      <c r="H724" s="188">
        <v>3</v>
      </c>
    </row>
    <row r="725" spans="1:8" ht="15" customHeight="1" x14ac:dyDescent="0.25">
      <c r="A725" s="184"/>
      <c r="B725" s="119" t="s">
        <v>101</v>
      </c>
      <c r="C725" s="186"/>
      <c r="D725" s="187"/>
      <c r="E725" s="185"/>
      <c r="F725" s="188"/>
      <c r="G725" s="188"/>
      <c r="H725" s="188"/>
    </row>
    <row r="726" spans="1:8" ht="15" customHeight="1" x14ac:dyDescent="0.25">
      <c r="A726" s="184">
        <v>43488</v>
      </c>
      <c r="B726" s="119" t="s">
        <v>558</v>
      </c>
      <c r="C726" s="186" t="s">
        <v>1741</v>
      </c>
      <c r="D726" s="187">
        <v>190018596</v>
      </c>
      <c r="E726" s="185" t="s">
        <v>760</v>
      </c>
      <c r="F726" s="188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184"/>
      <c r="B727" s="119" t="s">
        <v>560</v>
      </c>
      <c r="C727" s="186"/>
      <c r="D727" s="187"/>
      <c r="E727" s="185"/>
      <c r="F727" s="188"/>
      <c r="G727" s="117" t="s">
        <v>1771</v>
      </c>
      <c r="H727" s="117">
        <f>5+6+7+6+4</f>
        <v>28</v>
      </c>
    </row>
    <row r="728" spans="1:8" ht="15" customHeight="1" x14ac:dyDescent="0.25">
      <c r="A728" s="184">
        <v>43488</v>
      </c>
      <c r="B728" s="119" t="s">
        <v>1297</v>
      </c>
      <c r="C728" s="186" t="s">
        <v>1501</v>
      </c>
      <c r="D728" s="187">
        <v>190018562</v>
      </c>
      <c r="E728" s="185" t="s">
        <v>1360</v>
      </c>
      <c r="F728" s="188">
        <v>2376000</v>
      </c>
      <c r="G728" s="188" t="s">
        <v>1782</v>
      </c>
      <c r="H728" s="188">
        <v>36</v>
      </c>
    </row>
    <row r="729" spans="1:8" ht="15" customHeight="1" x14ac:dyDescent="0.25">
      <c r="A729" s="184"/>
      <c r="B729" s="119" t="s">
        <v>1298</v>
      </c>
      <c r="C729" s="186"/>
      <c r="D729" s="187"/>
      <c r="E729" s="185"/>
      <c r="F729" s="188"/>
      <c r="G729" s="188"/>
      <c r="H729" s="188"/>
    </row>
    <row r="730" spans="1:8" ht="15" customHeight="1" x14ac:dyDescent="0.25">
      <c r="A730" s="184">
        <v>43488</v>
      </c>
      <c r="B730" s="119" t="s">
        <v>1133</v>
      </c>
      <c r="C730" s="186" t="s">
        <v>1742</v>
      </c>
      <c r="D730" s="187">
        <v>190018595</v>
      </c>
      <c r="E730" s="185" t="s">
        <v>1769</v>
      </c>
      <c r="F730" s="188">
        <v>3259800</v>
      </c>
      <c r="G730" s="188" t="s">
        <v>1770</v>
      </c>
      <c r="H730" s="188">
        <v>36</v>
      </c>
    </row>
    <row r="731" spans="1:8" ht="15" customHeight="1" x14ac:dyDescent="0.25">
      <c r="A731" s="184"/>
      <c r="B731" s="119" t="s">
        <v>1134</v>
      </c>
      <c r="C731" s="186"/>
      <c r="D731" s="187"/>
      <c r="E731" s="185"/>
      <c r="F731" s="188"/>
      <c r="G731" s="188"/>
      <c r="H731" s="188"/>
    </row>
    <row r="732" spans="1:8" ht="15" customHeight="1" x14ac:dyDescent="0.25">
      <c r="A732" s="184">
        <v>43488</v>
      </c>
      <c r="B732" s="185" t="s">
        <v>141</v>
      </c>
      <c r="C732" s="186" t="s">
        <v>1743</v>
      </c>
      <c r="D732" s="187">
        <v>190018600</v>
      </c>
      <c r="E732" s="185" t="s">
        <v>1772</v>
      </c>
      <c r="F732" s="188">
        <v>3735650</v>
      </c>
      <c r="G732" s="117" t="s">
        <v>1773</v>
      </c>
      <c r="H732" s="117">
        <v>36</v>
      </c>
    </row>
    <row r="733" spans="1:8" ht="15" customHeight="1" x14ac:dyDescent="0.25">
      <c r="A733" s="184"/>
      <c r="B733" s="185"/>
      <c r="C733" s="186"/>
      <c r="D733" s="187"/>
      <c r="E733" s="185"/>
      <c r="F733" s="188"/>
      <c r="G733" s="117" t="s">
        <v>1774</v>
      </c>
      <c r="H733" s="117">
        <v>36</v>
      </c>
    </row>
    <row r="734" spans="1:8" ht="15" customHeight="1" x14ac:dyDescent="0.25">
      <c r="A734" s="184"/>
      <c r="B734" s="185" t="s">
        <v>125</v>
      </c>
      <c r="C734" s="186"/>
      <c r="D734" s="187"/>
      <c r="E734" s="185"/>
      <c r="F734" s="188"/>
      <c r="G734" s="117" t="s">
        <v>1775</v>
      </c>
      <c r="H734" s="117">
        <v>36</v>
      </c>
    </row>
    <row r="735" spans="1:8" ht="15" customHeight="1" x14ac:dyDescent="0.25">
      <c r="A735" s="184"/>
      <c r="B735" s="185"/>
      <c r="C735" s="186"/>
      <c r="D735" s="187"/>
      <c r="E735" s="185"/>
      <c r="F735" s="188"/>
      <c r="G735" s="117" t="s">
        <v>1776</v>
      </c>
      <c r="H735" s="117">
        <v>35</v>
      </c>
    </row>
    <row r="736" spans="1:8" ht="15" customHeight="1" x14ac:dyDescent="0.25">
      <c r="A736" s="184">
        <v>43488</v>
      </c>
      <c r="B736" s="119" t="s">
        <v>59</v>
      </c>
      <c r="C736" s="186" t="s">
        <v>1744</v>
      </c>
      <c r="D736" s="187">
        <v>190018605</v>
      </c>
      <c r="E736" s="185" t="s">
        <v>12</v>
      </c>
      <c r="F736" s="188">
        <v>2026000</v>
      </c>
      <c r="G736" s="188" t="s">
        <v>1781</v>
      </c>
      <c r="H736" s="188">
        <v>24</v>
      </c>
    </row>
    <row r="737" spans="1:8" ht="15" customHeight="1" x14ac:dyDescent="0.25">
      <c r="A737" s="184"/>
      <c r="B737" s="119" t="s">
        <v>60</v>
      </c>
      <c r="C737" s="186"/>
      <c r="D737" s="187"/>
      <c r="E737" s="185"/>
      <c r="F737" s="188"/>
      <c r="G737" s="188"/>
      <c r="H737" s="188"/>
    </row>
    <row r="738" spans="1:8" ht="15" customHeight="1" x14ac:dyDescent="0.25">
      <c r="A738" s="184">
        <v>43488</v>
      </c>
      <c r="B738" s="119" t="s">
        <v>134</v>
      </c>
      <c r="C738" s="186" t="s">
        <v>1745</v>
      </c>
      <c r="D738" s="187">
        <v>190018582</v>
      </c>
      <c r="E738" s="185" t="s">
        <v>151</v>
      </c>
      <c r="F738" s="188">
        <v>2139000</v>
      </c>
      <c r="G738" s="188" t="s">
        <v>1760</v>
      </c>
      <c r="H738" s="188">
        <v>31</v>
      </c>
    </row>
    <row r="739" spans="1:8" ht="15" customHeight="1" x14ac:dyDescent="0.25">
      <c r="A739" s="184"/>
      <c r="B739" s="119" t="s">
        <v>135</v>
      </c>
      <c r="C739" s="186"/>
      <c r="D739" s="187"/>
      <c r="E739" s="185"/>
      <c r="F739" s="188"/>
      <c r="G739" s="188"/>
      <c r="H739" s="188"/>
    </row>
    <row r="740" spans="1:8" ht="15" customHeight="1" x14ac:dyDescent="0.25">
      <c r="A740" s="184">
        <v>43488</v>
      </c>
      <c r="B740" s="119" t="s">
        <v>481</v>
      </c>
      <c r="C740" s="186" t="s">
        <v>1099</v>
      </c>
      <c r="D740" s="187">
        <v>190018584</v>
      </c>
      <c r="E740" s="185" t="s">
        <v>717</v>
      </c>
      <c r="F740" s="188">
        <v>1890000</v>
      </c>
      <c r="G740" s="188" t="s">
        <v>1761</v>
      </c>
      <c r="H740" s="188">
        <v>27</v>
      </c>
    </row>
    <row r="741" spans="1:8" ht="15" customHeight="1" x14ac:dyDescent="0.25">
      <c r="A741" s="184"/>
      <c r="B741" s="119" t="s">
        <v>482</v>
      </c>
      <c r="C741" s="186"/>
      <c r="D741" s="187"/>
      <c r="E741" s="185"/>
      <c r="F741" s="188"/>
      <c r="G741" s="188"/>
      <c r="H741" s="188"/>
    </row>
    <row r="742" spans="1:8" ht="15" customHeight="1" x14ac:dyDescent="0.25">
      <c r="A742" s="184">
        <v>43488</v>
      </c>
      <c r="B742" s="119" t="s">
        <v>57</v>
      </c>
      <c r="C742" s="186" t="s">
        <v>1748</v>
      </c>
      <c r="D742" s="187">
        <v>190018601</v>
      </c>
      <c r="E742" s="185" t="s">
        <v>675</v>
      </c>
      <c r="F742" s="188">
        <v>2404250</v>
      </c>
      <c r="G742" s="117" t="s">
        <v>1777</v>
      </c>
      <c r="H742" s="117">
        <v>36</v>
      </c>
    </row>
    <row r="743" spans="1:8" ht="15" customHeight="1" x14ac:dyDescent="0.25">
      <c r="A743" s="184"/>
      <c r="B743" s="185" t="s">
        <v>58</v>
      </c>
      <c r="C743" s="186"/>
      <c r="D743" s="187"/>
      <c r="E743" s="185"/>
      <c r="F743" s="188"/>
      <c r="G743" s="117" t="s">
        <v>1778</v>
      </c>
      <c r="H743" s="117">
        <v>7</v>
      </c>
    </row>
    <row r="744" spans="1:8" ht="15" customHeight="1" x14ac:dyDescent="0.25">
      <c r="A744" s="184"/>
      <c r="B744" s="185"/>
      <c r="C744" s="186"/>
      <c r="D744" s="187"/>
      <c r="E744" s="185"/>
      <c r="F744" s="188"/>
      <c r="G744" s="117" t="s">
        <v>1779</v>
      </c>
      <c r="H744" s="117">
        <v>10</v>
      </c>
    </row>
    <row r="745" spans="1:8" ht="15" customHeight="1" x14ac:dyDescent="0.25">
      <c r="A745" s="184">
        <v>43489</v>
      </c>
      <c r="B745" s="121" t="s">
        <v>183</v>
      </c>
      <c r="C745" s="186" t="s">
        <v>263</v>
      </c>
      <c r="D745" s="191" t="s">
        <v>1816</v>
      </c>
      <c r="E745" s="185" t="s">
        <v>187</v>
      </c>
      <c r="F745" s="188">
        <v>2700000</v>
      </c>
      <c r="G745" s="188" t="s">
        <v>325</v>
      </c>
      <c r="H745" s="188">
        <v>6000</v>
      </c>
    </row>
    <row r="746" spans="1:8" ht="15" customHeight="1" x14ac:dyDescent="0.25">
      <c r="A746" s="184"/>
      <c r="B746" s="121" t="s">
        <v>155</v>
      </c>
      <c r="C746" s="186"/>
      <c r="D746" s="191"/>
      <c r="E746" s="185"/>
      <c r="F746" s="188"/>
      <c r="G746" s="188"/>
      <c r="H746" s="188"/>
    </row>
    <row r="747" spans="1:8" ht="15" customHeight="1" x14ac:dyDescent="0.25">
      <c r="A747" s="184">
        <v>43489</v>
      </c>
      <c r="B747" s="121" t="s">
        <v>1624</v>
      </c>
      <c r="C747" s="186" t="s">
        <v>1792</v>
      </c>
      <c r="D747" s="191">
        <v>190018623</v>
      </c>
      <c r="E747" s="185" t="s">
        <v>1662</v>
      </c>
      <c r="F747" s="188">
        <v>1202850</v>
      </c>
      <c r="G747" s="188" t="s">
        <v>1663</v>
      </c>
      <c r="H747" s="188">
        <v>11</v>
      </c>
    </row>
    <row r="748" spans="1:8" ht="15" customHeight="1" x14ac:dyDescent="0.25">
      <c r="A748" s="184"/>
      <c r="B748" s="121" t="s">
        <v>1625</v>
      </c>
      <c r="C748" s="186"/>
      <c r="D748" s="191"/>
      <c r="E748" s="185"/>
      <c r="F748" s="188"/>
      <c r="G748" s="188"/>
      <c r="H748" s="188"/>
    </row>
    <row r="749" spans="1:8" ht="15" customHeight="1" x14ac:dyDescent="0.25">
      <c r="A749" s="184">
        <v>43489</v>
      </c>
      <c r="B749" s="121" t="s">
        <v>1120</v>
      </c>
      <c r="C749" s="186" t="s">
        <v>1498</v>
      </c>
      <c r="D749" s="191">
        <v>190018622</v>
      </c>
      <c r="E749" s="185" t="s">
        <v>1204</v>
      </c>
      <c r="F749" s="188">
        <v>1873500</v>
      </c>
      <c r="G749" s="188" t="s">
        <v>1810</v>
      </c>
      <c r="H749" s="188">
        <v>30</v>
      </c>
    </row>
    <row r="750" spans="1:8" ht="15" customHeight="1" x14ac:dyDescent="0.25">
      <c r="A750" s="184"/>
      <c r="B750" s="121" t="s">
        <v>1121</v>
      </c>
      <c r="C750" s="186"/>
      <c r="D750" s="191"/>
      <c r="E750" s="185"/>
      <c r="F750" s="188"/>
      <c r="G750" s="188"/>
      <c r="H750" s="188"/>
    </row>
    <row r="751" spans="1:8" ht="15" customHeight="1" x14ac:dyDescent="0.25">
      <c r="A751" s="184">
        <v>43489</v>
      </c>
      <c r="B751" s="121" t="s">
        <v>51</v>
      </c>
      <c r="C751" s="186" t="s">
        <v>1793</v>
      </c>
      <c r="D751" s="191">
        <v>190018621</v>
      </c>
      <c r="E751" s="185" t="s">
        <v>668</v>
      </c>
      <c r="F751" s="188">
        <v>1765500</v>
      </c>
      <c r="G751" s="188" t="s">
        <v>1809</v>
      </c>
      <c r="H751" s="188">
        <v>30</v>
      </c>
    </row>
    <row r="752" spans="1:8" ht="15" customHeight="1" x14ac:dyDescent="0.25">
      <c r="A752" s="184"/>
      <c r="B752" s="121" t="s">
        <v>52</v>
      </c>
      <c r="C752" s="186"/>
      <c r="D752" s="191"/>
      <c r="E752" s="185"/>
      <c r="F752" s="188"/>
      <c r="G752" s="188"/>
      <c r="H752" s="188"/>
    </row>
    <row r="753" spans="1:8" ht="15" customHeight="1" x14ac:dyDescent="0.25">
      <c r="A753" s="184">
        <v>43489</v>
      </c>
      <c r="B753" s="121" t="s">
        <v>555</v>
      </c>
      <c r="C753" s="186" t="s">
        <v>1794</v>
      </c>
      <c r="D753" s="191">
        <v>190018617</v>
      </c>
      <c r="E753" s="185" t="s">
        <v>15</v>
      </c>
      <c r="F753" s="188">
        <v>1587250</v>
      </c>
      <c r="G753" s="188" t="s">
        <v>1806</v>
      </c>
      <c r="H753" s="188">
        <v>35</v>
      </c>
    </row>
    <row r="754" spans="1:8" ht="15" customHeight="1" x14ac:dyDescent="0.25">
      <c r="A754" s="184"/>
      <c r="B754" s="121" t="s">
        <v>91</v>
      </c>
      <c r="C754" s="186"/>
      <c r="D754" s="191"/>
      <c r="E754" s="185"/>
      <c r="F754" s="188"/>
      <c r="G754" s="188"/>
      <c r="H754" s="188"/>
    </row>
    <row r="755" spans="1:8" ht="15" customHeight="1" x14ac:dyDescent="0.25">
      <c r="A755" s="184">
        <v>43489</v>
      </c>
      <c r="B755" s="121" t="s">
        <v>1300</v>
      </c>
      <c r="C755" s="186" t="s">
        <v>1301</v>
      </c>
      <c r="D755" s="191">
        <v>190018618</v>
      </c>
      <c r="E755" s="185" t="s">
        <v>1254</v>
      </c>
      <c r="F755" s="188">
        <v>918000</v>
      </c>
      <c r="G755" s="188" t="s">
        <v>1807</v>
      </c>
      <c r="H755" s="188">
        <v>36</v>
      </c>
    </row>
    <row r="756" spans="1:8" ht="15" customHeight="1" x14ac:dyDescent="0.25">
      <c r="A756" s="184"/>
      <c r="B756" s="121" t="s">
        <v>1187</v>
      </c>
      <c r="C756" s="186"/>
      <c r="D756" s="191"/>
      <c r="E756" s="185"/>
      <c r="F756" s="188"/>
      <c r="G756" s="188"/>
      <c r="H756" s="188"/>
    </row>
    <row r="757" spans="1:8" ht="15" customHeight="1" x14ac:dyDescent="0.25">
      <c r="A757" s="184">
        <v>43489</v>
      </c>
      <c r="B757" s="121" t="s">
        <v>957</v>
      </c>
      <c r="C757" s="186" t="s">
        <v>1795</v>
      </c>
      <c r="D757" s="191">
        <v>190018619</v>
      </c>
      <c r="E757" s="185" t="s">
        <v>84</v>
      </c>
      <c r="F757" s="188">
        <v>2001600</v>
      </c>
      <c r="G757" s="188" t="s">
        <v>1808</v>
      </c>
      <c r="H757" s="188">
        <v>36</v>
      </c>
    </row>
    <row r="758" spans="1:8" ht="15" customHeight="1" x14ac:dyDescent="0.25">
      <c r="A758" s="184"/>
      <c r="B758" s="121" t="s">
        <v>82</v>
      </c>
      <c r="C758" s="186"/>
      <c r="D758" s="191"/>
      <c r="E758" s="185"/>
      <c r="F758" s="188"/>
      <c r="G758" s="188"/>
      <c r="H758" s="188"/>
    </row>
    <row r="759" spans="1:8" ht="15" customHeight="1" x14ac:dyDescent="0.25">
      <c r="A759" s="184">
        <v>43489</v>
      </c>
      <c r="B759" s="121" t="s">
        <v>1494</v>
      </c>
      <c r="C759" s="186" t="s">
        <v>1796</v>
      </c>
      <c r="D759" s="191">
        <v>190018495</v>
      </c>
      <c r="E759" s="185" t="s">
        <v>1540</v>
      </c>
      <c r="F759" s="188">
        <v>1105000</v>
      </c>
      <c r="G759" s="188" t="s">
        <v>1814</v>
      </c>
      <c r="H759" s="188">
        <v>25</v>
      </c>
    </row>
    <row r="760" spans="1:8" ht="15" customHeight="1" x14ac:dyDescent="0.25">
      <c r="A760" s="184"/>
      <c r="B760" s="121" t="s">
        <v>1495</v>
      </c>
      <c r="C760" s="186"/>
      <c r="D760" s="191"/>
      <c r="E760" s="185"/>
      <c r="F760" s="188"/>
      <c r="G760" s="188"/>
      <c r="H760" s="188"/>
    </row>
    <row r="761" spans="1:8" ht="15" customHeight="1" x14ac:dyDescent="0.25">
      <c r="A761" s="184">
        <v>43489</v>
      </c>
      <c r="B761" s="121" t="s">
        <v>1126</v>
      </c>
      <c r="C761" s="186" t="s">
        <v>1797</v>
      </c>
      <c r="D761" s="191">
        <v>190018614</v>
      </c>
      <c r="E761" s="185" t="s">
        <v>735</v>
      </c>
      <c r="F761" s="188">
        <v>6253050</v>
      </c>
      <c r="G761" s="120" t="s">
        <v>1803</v>
      </c>
      <c r="H761" s="120">
        <f>3+5+6+6+6+4</f>
        <v>30</v>
      </c>
    </row>
    <row r="762" spans="1:8" ht="15" customHeight="1" x14ac:dyDescent="0.25">
      <c r="A762" s="184"/>
      <c r="B762" s="121" t="s">
        <v>505</v>
      </c>
      <c r="C762" s="186"/>
      <c r="D762" s="191"/>
      <c r="E762" s="185"/>
      <c r="F762" s="188"/>
      <c r="G762" s="120" t="s">
        <v>1804</v>
      </c>
      <c r="H762" s="120">
        <f>3+5+6+6+5+4</f>
        <v>29</v>
      </c>
    </row>
    <row r="763" spans="1:8" ht="15" customHeight="1" x14ac:dyDescent="0.25">
      <c r="A763" s="184">
        <v>43489</v>
      </c>
      <c r="B763" s="121" t="s">
        <v>1707</v>
      </c>
      <c r="C763" s="186" t="s">
        <v>1798</v>
      </c>
      <c r="D763" s="191">
        <v>190018613</v>
      </c>
      <c r="E763" s="185" t="s">
        <v>1715</v>
      </c>
      <c r="F763" s="188">
        <v>2712600</v>
      </c>
      <c r="G763" s="188" t="s">
        <v>1802</v>
      </c>
      <c r="H763" s="188">
        <v>36</v>
      </c>
    </row>
    <row r="764" spans="1:8" ht="15" customHeight="1" x14ac:dyDescent="0.25">
      <c r="A764" s="184"/>
      <c r="B764" s="121" t="s">
        <v>1708</v>
      </c>
      <c r="C764" s="186"/>
      <c r="D764" s="191"/>
      <c r="E764" s="185"/>
      <c r="F764" s="188"/>
      <c r="G764" s="188"/>
      <c r="H764" s="188"/>
    </row>
    <row r="765" spans="1:8" ht="15" customHeight="1" x14ac:dyDescent="0.25">
      <c r="A765" s="184">
        <v>43489</v>
      </c>
      <c r="B765" s="121" t="s">
        <v>1483</v>
      </c>
      <c r="C765" s="186" t="s">
        <v>1799</v>
      </c>
      <c r="D765" s="191">
        <v>190018627</v>
      </c>
      <c r="E765" s="185" t="s">
        <v>1812</v>
      </c>
      <c r="F765" s="188">
        <v>2210000</v>
      </c>
      <c r="G765" s="188" t="s">
        <v>1813</v>
      </c>
      <c r="H765" s="188">
        <v>34</v>
      </c>
    </row>
    <row r="766" spans="1:8" ht="15" customHeight="1" x14ac:dyDescent="0.25">
      <c r="A766" s="184"/>
      <c r="B766" s="121" t="s">
        <v>1484</v>
      </c>
      <c r="C766" s="186"/>
      <c r="D766" s="191"/>
      <c r="E766" s="185"/>
      <c r="F766" s="188"/>
      <c r="G766" s="188"/>
      <c r="H766" s="188"/>
    </row>
    <row r="767" spans="1:8" ht="15" customHeight="1" x14ac:dyDescent="0.25">
      <c r="A767" s="184">
        <v>43489</v>
      </c>
      <c r="B767" s="121" t="s">
        <v>57</v>
      </c>
      <c r="C767" s="186" t="s">
        <v>1800</v>
      </c>
      <c r="D767" s="191">
        <v>190018624</v>
      </c>
      <c r="E767" s="185" t="s">
        <v>675</v>
      </c>
      <c r="F767" s="188">
        <v>4392450</v>
      </c>
      <c r="G767" s="120" t="s">
        <v>1728</v>
      </c>
      <c r="H767" s="120">
        <v>1</v>
      </c>
    </row>
    <row r="768" spans="1:8" ht="15" customHeight="1" x14ac:dyDescent="0.25">
      <c r="A768" s="184"/>
      <c r="B768" s="185" t="s">
        <v>58</v>
      </c>
      <c r="C768" s="186"/>
      <c r="D768" s="191"/>
      <c r="E768" s="185"/>
      <c r="F768" s="188"/>
      <c r="G768" s="120" t="s">
        <v>1779</v>
      </c>
      <c r="H768" s="120">
        <v>26</v>
      </c>
    </row>
    <row r="769" spans="1:8" ht="15" customHeight="1" x14ac:dyDescent="0.25">
      <c r="A769" s="184"/>
      <c r="B769" s="185"/>
      <c r="C769" s="186"/>
      <c r="D769" s="191"/>
      <c r="E769" s="185"/>
      <c r="F769" s="188"/>
      <c r="G769" s="120" t="s">
        <v>1811</v>
      </c>
      <c r="H769" s="120">
        <v>36</v>
      </c>
    </row>
    <row r="770" spans="1:8" ht="15" customHeight="1" x14ac:dyDescent="0.25">
      <c r="A770" s="184">
        <v>43490</v>
      </c>
      <c r="B770" s="185" t="s">
        <v>955</v>
      </c>
      <c r="C770" s="186" t="s">
        <v>1817</v>
      </c>
      <c r="D770" s="187" t="s">
        <v>1855</v>
      </c>
      <c r="E770" s="185" t="s">
        <v>150</v>
      </c>
      <c r="F770" s="188">
        <v>8600000</v>
      </c>
      <c r="G770" s="125" t="s">
        <v>13</v>
      </c>
      <c r="H770" s="125">
        <v>500</v>
      </c>
    </row>
    <row r="771" spans="1:8" ht="15" customHeight="1" x14ac:dyDescent="0.25">
      <c r="A771" s="184"/>
      <c r="B771" s="185"/>
      <c r="C771" s="186"/>
      <c r="D771" s="187"/>
      <c r="E771" s="185"/>
      <c r="F771" s="188"/>
      <c r="G771" s="125" t="s">
        <v>76</v>
      </c>
      <c r="H771" s="125">
        <v>500</v>
      </c>
    </row>
    <row r="772" spans="1:8" ht="15" customHeight="1" x14ac:dyDescent="0.25">
      <c r="A772" s="184"/>
      <c r="B772" s="185" t="s">
        <v>67</v>
      </c>
      <c r="C772" s="186"/>
      <c r="D772" s="187"/>
      <c r="E772" s="185"/>
      <c r="F772" s="188"/>
      <c r="G772" s="125" t="s">
        <v>1116</v>
      </c>
      <c r="H772" s="125">
        <v>500</v>
      </c>
    </row>
    <row r="773" spans="1:8" ht="15" customHeight="1" x14ac:dyDescent="0.25">
      <c r="A773" s="184"/>
      <c r="B773" s="185"/>
      <c r="C773" s="186"/>
      <c r="D773" s="187"/>
      <c r="E773" s="185"/>
      <c r="F773" s="188"/>
      <c r="G773" s="125" t="s">
        <v>1856</v>
      </c>
      <c r="H773" s="125">
        <v>500</v>
      </c>
    </row>
    <row r="774" spans="1:8" ht="15" customHeight="1" x14ac:dyDescent="0.25">
      <c r="A774" s="184">
        <v>43490</v>
      </c>
      <c r="B774" s="126" t="s">
        <v>103</v>
      </c>
      <c r="C774" s="186" t="s">
        <v>1818</v>
      </c>
      <c r="D774" s="187">
        <v>190018631</v>
      </c>
      <c r="E774" s="185" t="s">
        <v>692</v>
      </c>
      <c r="F774" s="188">
        <v>809800</v>
      </c>
      <c r="G774" s="188" t="s">
        <v>1839</v>
      </c>
      <c r="H774" s="188">
        <v>18</v>
      </c>
    </row>
    <row r="775" spans="1:8" ht="15" customHeight="1" x14ac:dyDescent="0.25">
      <c r="A775" s="184"/>
      <c r="B775" s="126" t="s">
        <v>104</v>
      </c>
      <c r="C775" s="186"/>
      <c r="D775" s="187"/>
      <c r="E775" s="185"/>
      <c r="F775" s="188"/>
      <c r="G775" s="188"/>
      <c r="H775" s="188"/>
    </row>
    <row r="776" spans="1:8" ht="15" customHeight="1" x14ac:dyDescent="0.25">
      <c r="A776" s="184">
        <v>43490</v>
      </c>
      <c r="B776" s="126" t="s">
        <v>51</v>
      </c>
      <c r="C776" s="186" t="s">
        <v>860</v>
      </c>
      <c r="D776" s="187">
        <v>190018632</v>
      </c>
      <c r="E776" s="185" t="s">
        <v>668</v>
      </c>
      <c r="F776" s="188">
        <v>1638000</v>
      </c>
      <c r="G776" s="188" t="s">
        <v>1840</v>
      </c>
      <c r="H776" s="188">
        <v>30</v>
      </c>
    </row>
    <row r="777" spans="1:8" ht="15" customHeight="1" x14ac:dyDescent="0.25">
      <c r="A777" s="184"/>
      <c r="B777" s="126" t="s">
        <v>52</v>
      </c>
      <c r="C777" s="186"/>
      <c r="D777" s="187"/>
      <c r="E777" s="185"/>
      <c r="F777" s="188"/>
      <c r="G777" s="188"/>
      <c r="H777" s="188"/>
    </row>
    <row r="778" spans="1:8" ht="15" customHeight="1" x14ac:dyDescent="0.25">
      <c r="A778" s="184">
        <v>43490</v>
      </c>
      <c r="B778" s="126" t="s">
        <v>1171</v>
      </c>
      <c r="C778" s="186" t="s">
        <v>1819</v>
      </c>
      <c r="D778" s="187">
        <v>190018630</v>
      </c>
      <c r="E778" s="185" t="s">
        <v>887</v>
      </c>
      <c r="F778" s="188">
        <v>2199600</v>
      </c>
      <c r="G778" s="188" t="s">
        <v>1838</v>
      </c>
      <c r="H778" s="188">
        <v>26</v>
      </c>
    </row>
    <row r="779" spans="1:8" ht="15" customHeight="1" x14ac:dyDescent="0.25">
      <c r="A779" s="184"/>
      <c r="B779" s="126" t="s">
        <v>1172</v>
      </c>
      <c r="C779" s="186"/>
      <c r="D779" s="187"/>
      <c r="E779" s="185"/>
      <c r="F779" s="188"/>
      <c r="G779" s="188"/>
      <c r="H779" s="188"/>
    </row>
    <row r="780" spans="1:8" ht="15" customHeight="1" x14ac:dyDescent="0.25">
      <c r="A780" s="184">
        <v>43490</v>
      </c>
      <c r="B780" s="126" t="s">
        <v>1735</v>
      </c>
      <c r="C780" s="186" t="s">
        <v>1820</v>
      </c>
      <c r="D780" s="187">
        <v>190018634</v>
      </c>
      <c r="E780" s="185" t="s">
        <v>1757</v>
      </c>
      <c r="F780" s="188">
        <v>560000</v>
      </c>
      <c r="G780" s="188" t="s">
        <v>1843</v>
      </c>
      <c r="H780" s="188">
        <v>14</v>
      </c>
    </row>
    <row r="781" spans="1:8" ht="15" customHeight="1" x14ac:dyDescent="0.25">
      <c r="A781" s="184"/>
      <c r="B781" s="126" t="s">
        <v>73</v>
      </c>
      <c r="C781" s="186"/>
      <c r="D781" s="187"/>
      <c r="E781" s="185"/>
      <c r="F781" s="188"/>
      <c r="G781" s="188"/>
      <c r="H781" s="188"/>
    </row>
    <row r="782" spans="1:8" ht="15" customHeight="1" x14ac:dyDescent="0.25">
      <c r="A782" s="184">
        <v>43490</v>
      </c>
      <c r="B782" s="126" t="s">
        <v>498</v>
      </c>
      <c r="C782" s="186" t="s">
        <v>1821</v>
      </c>
      <c r="D782" s="187">
        <v>190018647</v>
      </c>
      <c r="E782" s="185" t="s">
        <v>731</v>
      </c>
      <c r="F782" s="188">
        <v>2183800</v>
      </c>
      <c r="G782" s="125" t="s">
        <v>1849</v>
      </c>
      <c r="H782" s="125">
        <f>3+5+5+6+6+4</f>
        <v>29</v>
      </c>
    </row>
    <row r="783" spans="1:8" ht="15" customHeight="1" x14ac:dyDescent="0.25">
      <c r="A783" s="184"/>
      <c r="B783" s="126" t="s">
        <v>499</v>
      </c>
      <c r="C783" s="186"/>
      <c r="D783" s="187"/>
      <c r="E783" s="185"/>
      <c r="F783" s="188"/>
      <c r="G783" s="125" t="s">
        <v>1850</v>
      </c>
      <c r="H783" s="125">
        <f>3+1+5+2+4</f>
        <v>15</v>
      </c>
    </row>
    <row r="784" spans="1:8" ht="15" customHeight="1" x14ac:dyDescent="0.25">
      <c r="A784" s="184">
        <v>43490</v>
      </c>
      <c r="B784" s="126" t="s">
        <v>1425</v>
      </c>
      <c r="C784" s="186" t="s">
        <v>1822</v>
      </c>
      <c r="D784" s="187">
        <v>190018638</v>
      </c>
      <c r="E784" s="185" t="s">
        <v>1452</v>
      </c>
      <c r="F784" s="188">
        <v>2331000</v>
      </c>
      <c r="G784" s="188" t="s">
        <v>1844</v>
      </c>
      <c r="H784" s="188">
        <v>36</v>
      </c>
    </row>
    <row r="785" spans="1:8" ht="15" customHeight="1" x14ac:dyDescent="0.25">
      <c r="A785" s="184"/>
      <c r="B785" s="126" t="s">
        <v>1426</v>
      </c>
      <c r="C785" s="186"/>
      <c r="D785" s="187"/>
      <c r="E785" s="185"/>
      <c r="F785" s="188"/>
      <c r="G785" s="188"/>
      <c r="H785" s="188"/>
    </row>
    <row r="786" spans="1:8" ht="15" customHeight="1" x14ac:dyDescent="0.25">
      <c r="A786" s="184">
        <v>43490</v>
      </c>
      <c r="B786" s="126" t="s">
        <v>141</v>
      </c>
      <c r="C786" s="186" t="s">
        <v>1823</v>
      </c>
      <c r="D786" s="187">
        <v>190018648</v>
      </c>
      <c r="E786" s="185" t="s">
        <v>16</v>
      </c>
      <c r="F786" s="188">
        <v>955800</v>
      </c>
      <c r="G786" s="188" t="s">
        <v>1851</v>
      </c>
      <c r="H786" s="188">
        <v>36</v>
      </c>
    </row>
    <row r="787" spans="1:8" ht="15" customHeight="1" x14ac:dyDescent="0.25">
      <c r="A787" s="184"/>
      <c r="B787" s="126" t="s">
        <v>125</v>
      </c>
      <c r="C787" s="186"/>
      <c r="D787" s="187"/>
      <c r="E787" s="185"/>
      <c r="F787" s="188"/>
      <c r="G787" s="188"/>
      <c r="H787" s="188"/>
    </row>
    <row r="788" spans="1:8" ht="15" customHeight="1" x14ac:dyDescent="0.25">
      <c r="A788" s="184">
        <v>43490</v>
      </c>
      <c r="B788" s="126" t="s">
        <v>545</v>
      </c>
      <c r="C788" s="186" t="s">
        <v>1824</v>
      </c>
      <c r="D788" s="187">
        <v>190018640</v>
      </c>
      <c r="E788" s="185" t="s">
        <v>1093</v>
      </c>
      <c r="F788" s="188">
        <v>2237800</v>
      </c>
      <c r="G788" s="125" t="s">
        <v>1556</v>
      </c>
      <c r="H788" s="125">
        <v>12</v>
      </c>
    </row>
    <row r="789" spans="1:8" ht="15" customHeight="1" x14ac:dyDescent="0.25">
      <c r="A789" s="184"/>
      <c r="B789" s="126" t="s">
        <v>547</v>
      </c>
      <c r="C789" s="186"/>
      <c r="D789" s="187"/>
      <c r="E789" s="185"/>
      <c r="F789" s="188"/>
      <c r="G789" s="125" t="s">
        <v>1668</v>
      </c>
      <c r="H789" s="125">
        <v>11</v>
      </c>
    </row>
    <row r="790" spans="1:8" ht="15" customHeight="1" x14ac:dyDescent="0.25">
      <c r="A790" s="184">
        <v>43490</v>
      </c>
      <c r="B790" s="126" t="s">
        <v>1825</v>
      </c>
      <c r="C790" s="186" t="s">
        <v>1827</v>
      </c>
      <c r="D790" s="187">
        <v>190018567</v>
      </c>
      <c r="E790" s="185" t="s">
        <v>1853</v>
      </c>
      <c r="F790" s="188">
        <v>2142000</v>
      </c>
      <c r="G790" s="188" t="s">
        <v>1854</v>
      </c>
      <c r="H790" s="188">
        <v>34</v>
      </c>
    </row>
    <row r="791" spans="1:8" ht="15" customHeight="1" x14ac:dyDescent="0.25">
      <c r="A791" s="184"/>
      <c r="B791" s="126" t="s">
        <v>1826</v>
      </c>
      <c r="C791" s="186"/>
      <c r="D791" s="187"/>
      <c r="E791" s="185"/>
      <c r="F791" s="188"/>
      <c r="G791" s="188"/>
      <c r="H791" s="188"/>
    </row>
    <row r="792" spans="1:8" ht="15" customHeight="1" x14ac:dyDescent="0.25">
      <c r="A792" s="184">
        <v>43491</v>
      </c>
      <c r="B792" s="128" t="s">
        <v>1707</v>
      </c>
      <c r="C792" s="186" t="s">
        <v>1798</v>
      </c>
      <c r="D792" s="187">
        <v>190018655</v>
      </c>
      <c r="E792" s="185" t="s">
        <v>1715</v>
      </c>
      <c r="F792" s="188">
        <v>2712600</v>
      </c>
      <c r="G792" s="188" t="s">
        <v>1881</v>
      </c>
      <c r="H792" s="188">
        <v>36</v>
      </c>
    </row>
    <row r="793" spans="1:8" ht="15" customHeight="1" x14ac:dyDescent="0.25">
      <c r="A793" s="184"/>
      <c r="B793" s="128" t="s">
        <v>1708</v>
      </c>
      <c r="C793" s="186"/>
      <c r="D793" s="187"/>
      <c r="E793" s="185"/>
      <c r="F793" s="188"/>
      <c r="G793" s="188"/>
      <c r="H793" s="188"/>
    </row>
    <row r="794" spans="1:8" ht="15" customHeight="1" x14ac:dyDescent="0.25">
      <c r="A794" s="184">
        <v>43491</v>
      </c>
      <c r="B794" s="128" t="s">
        <v>1861</v>
      </c>
      <c r="C794" s="186" t="s">
        <v>1862</v>
      </c>
      <c r="D794" s="187">
        <v>190018668</v>
      </c>
      <c r="E794" s="185" t="s">
        <v>1232</v>
      </c>
      <c r="F794" s="188">
        <v>2881800</v>
      </c>
      <c r="G794" s="188" t="s">
        <v>1889</v>
      </c>
      <c r="H794" s="188">
        <v>36</v>
      </c>
    </row>
    <row r="795" spans="1:8" ht="15" customHeight="1" x14ac:dyDescent="0.25">
      <c r="A795" s="184"/>
      <c r="B795" s="128" t="s">
        <v>1152</v>
      </c>
      <c r="C795" s="186"/>
      <c r="D795" s="187"/>
      <c r="E795" s="185"/>
      <c r="F795" s="188"/>
      <c r="G795" s="188"/>
      <c r="H795" s="188"/>
    </row>
    <row r="796" spans="1:8" ht="15" customHeight="1" x14ac:dyDescent="0.25">
      <c r="A796" s="184">
        <v>43491</v>
      </c>
      <c r="B796" s="128" t="s">
        <v>354</v>
      </c>
      <c r="C796" s="186" t="s">
        <v>654</v>
      </c>
      <c r="D796" s="187">
        <v>190018669</v>
      </c>
      <c r="E796" s="185" t="s">
        <v>360</v>
      </c>
      <c r="F796" s="188">
        <v>2079000</v>
      </c>
      <c r="G796" s="188" t="s">
        <v>1890</v>
      </c>
      <c r="H796" s="188">
        <v>27</v>
      </c>
    </row>
    <row r="797" spans="1:8" ht="15" customHeight="1" x14ac:dyDescent="0.25">
      <c r="A797" s="184"/>
      <c r="B797" s="128" t="s">
        <v>356</v>
      </c>
      <c r="C797" s="186"/>
      <c r="D797" s="187"/>
      <c r="E797" s="185"/>
      <c r="F797" s="188"/>
      <c r="G797" s="188"/>
      <c r="H797" s="188"/>
    </row>
    <row r="798" spans="1:8" ht="15" customHeight="1" x14ac:dyDescent="0.25">
      <c r="A798" s="184">
        <v>43491</v>
      </c>
      <c r="B798" s="128" t="s">
        <v>45</v>
      </c>
      <c r="C798" s="186" t="s">
        <v>1863</v>
      </c>
      <c r="D798" s="187">
        <v>190018637</v>
      </c>
      <c r="E798" s="185" t="s">
        <v>8</v>
      </c>
      <c r="F798" s="188">
        <v>2790000</v>
      </c>
      <c r="G798" s="188" t="s">
        <v>1895</v>
      </c>
      <c r="H798" s="188">
        <v>36</v>
      </c>
    </row>
    <row r="799" spans="1:8" ht="15" customHeight="1" x14ac:dyDescent="0.25">
      <c r="A799" s="184"/>
      <c r="B799" s="128" t="s">
        <v>46</v>
      </c>
      <c r="C799" s="186"/>
      <c r="D799" s="187"/>
      <c r="E799" s="185"/>
      <c r="F799" s="188"/>
      <c r="G799" s="188"/>
      <c r="H799" s="188"/>
    </row>
    <row r="800" spans="1:8" ht="15" customHeight="1" x14ac:dyDescent="0.25">
      <c r="A800" s="184">
        <v>43491</v>
      </c>
      <c r="B800" s="128" t="s">
        <v>1864</v>
      </c>
      <c r="C800" s="186" t="s">
        <v>1865</v>
      </c>
      <c r="D800" s="187">
        <v>190018654</v>
      </c>
      <c r="E800" s="185" t="s">
        <v>1730</v>
      </c>
      <c r="F800" s="188">
        <v>3772000</v>
      </c>
      <c r="G800" s="188" t="s">
        <v>1880</v>
      </c>
      <c r="H800" s="188">
        <v>48</v>
      </c>
    </row>
    <row r="801" spans="1:8" ht="15" customHeight="1" x14ac:dyDescent="0.25">
      <c r="A801" s="184"/>
      <c r="B801" s="128" t="s">
        <v>1687</v>
      </c>
      <c r="C801" s="186"/>
      <c r="D801" s="187"/>
      <c r="E801" s="185"/>
      <c r="F801" s="188"/>
      <c r="G801" s="188"/>
      <c r="H801" s="188"/>
    </row>
    <row r="802" spans="1:8" ht="15" customHeight="1" x14ac:dyDescent="0.25">
      <c r="A802" s="184">
        <v>43491</v>
      </c>
      <c r="B802" s="128" t="s">
        <v>1329</v>
      </c>
      <c r="C802" s="186" t="s">
        <v>1866</v>
      </c>
      <c r="D802" s="187">
        <v>190018653</v>
      </c>
      <c r="E802" s="185" t="s">
        <v>1381</v>
      </c>
      <c r="F802" s="188">
        <v>959400</v>
      </c>
      <c r="G802" s="188" t="s">
        <v>1879</v>
      </c>
      <c r="H802" s="188">
        <v>36</v>
      </c>
    </row>
    <row r="803" spans="1:8" ht="15" customHeight="1" x14ac:dyDescent="0.25">
      <c r="A803" s="184"/>
      <c r="B803" s="128" t="s">
        <v>1330</v>
      </c>
      <c r="C803" s="186"/>
      <c r="D803" s="187"/>
      <c r="E803" s="185"/>
      <c r="F803" s="188"/>
      <c r="G803" s="188"/>
      <c r="H803" s="188"/>
    </row>
    <row r="804" spans="1:8" ht="15" customHeight="1" x14ac:dyDescent="0.25">
      <c r="A804" s="184">
        <v>43491</v>
      </c>
      <c r="B804" s="128" t="s">
        <v>32</v>
      </c>
      <c r="C804" s="186" t="s">
        <v>1867</v>
      </c>
      <c r="D804" s="187">
        <v>190018670</v>
      </c>
      <c r="E804" s="185" t="s">
        <v>6</v>
      </c>
      <c r="F804" s="188">
        <v>2070000</v>
      </c>
      <c r="G804" s="188" t="s">
        <v>1891</v>
      </c>
      <c r="H804" s="188">
        <v>30</v>
      </c>
    </row>
    <row r="805" spans="1:8" ht="15" customHeight="1" x14ac:dyDescent="0.25">
      <c r="A805" s="184"/>
      <c r="B805" s="128" t="s">
        <v>33</v>
      </c>
      <c r="C805" s="186"/>
      <c r="D805" s="187"/>
      <c r="E805" s="185"/>
      <c r="F805" s="188"/>
      <c r="G805" s="188"/>
      <c r="H805" s="188"/>
    </row>
    <row r="806" spans="1:8" ht="15" customHeight="1" x14ac:dyDescent="0.25">
      <c r="A806" s="184">
        <v>43491</v>
      </c>
      <c r="B806" s="128" t="s">
        <v>1499</v>
      </c>
      <c r="C806" s="186" t="s">
        <v>1868</v>
      </c>
      <c r="D806" s="187">
        <v>190018651</v>
      </c>
      <c r="E806" s="185" t="s">
        <v>1365</v>
      </c>
      <c r="F806" s="188">
        <v>4705200</v>
      </c>
      <c r="G806" s="127" t="s">
        <v>1877</v>
      </c>
      <c r="H806" s="127">
        <v>36</v>
      </c>
    </row>
    <row r="807" spans="1:8" ht="15" customHeight="1" x14ac:dyDescent="0.25">
      <c r="A807" s="184"/>
      <c r="B807" s="128" t="s">
        <v>1307</v>
      </c>
      <c r="C807" s="186"/>
      <c r="D807" s="187"/>
      <c r="E807" s="185"/>
      <c r="F807" s="188"/>
      <c r="G807" s="127" t="s">
        <v>1878</v>
      </c>
      <c r="H807" s="127">
        <v>36</v>
      </c>
    </row>
    <row r="808" spans="1:8" ht="15" customHeight="1" x14ac:dyDescent="0.25">
      <c r="A808" s="184">
        <v>43491</v>
      </c>
      <c r="B808" s="128" t="s">
        <v>1869</v>
      </c>
      <c r="C808" s="186" t="s">
        <v>1871</v>
      </c>
      <c r="D808" s="187">
        <v>190018671</v>
      </c>
      <c r="E808" s="185" t="s">
        <v>1892</v>
      </c>
      <c r="F808" s="188">
        <v>4836000</v>
      </c>
      <c r="G808" s="127" t="s">
        <v>1893</v>
      </c>
      <c r="H808" s="127">
        <f>6+6+7+6+5</f>
        <v>30</v>
      </c>
    </row>
    <row r="809" spans="1:8" ht="15" customHeight="1" x14ac:dyDescent="0.25">
      <c r="A809" s="184"/>
      <c r="B809" s="128" t="s">
        <v>1870</v>
      </c>
      <c r="C809" s="186"/>
      <c r="D809" s="187"/>
      <c r="E809" s="185"/>
      <c r="F809" s="188"/>
      <c r="G809" s="127" t="s">
        <v>1894</v>
      </c>
      <c r="H809" s="127">
        <f>6+7+6+6+5</f>
        <v>30</v>
      </c>
    </row>
    <row r="810" spans="1:8" ht="15" customHeight="1" x14ac:dyDescent="0.25">
      <c r="A810" s="184">
        <v>43491</v>
      </c>
      <c r="B810" s="185" t="s">
        <v>624</v>
      </c>
      <c r="C810" s="186" t="s">
        <v>1872</v>
      </c>
      <c r="D810" s="187">
        <v>190018661</v>
      </c>
      <c r="E810" s="185" t="s">
        <v>799</v>
      </c>
      <c r="F810" s="188">
        <v>7764600</v>
      </c>
      <c r="G810" s="127" t="s">
        <v>1680</v>
      </c>
      <c r="H810" s="127">
        <v>6</v>
      </c>
    </row>
    <row r="811" spans="1:8" ht="15" customHeight="1" x14ac:dyDescent="0.25">
      <c r="A811" s="184"/>
      <c r="B811" s="185"/>
      <c r="C811" s="186"/>
      <c r="D811" s="187"/>
      <c r="E811" s="185"/>
      <c r="F811" s="188"/>
      <c r="G811" s="127" t="s">
        <v>1883</v>
      </c>
      <c r="H811" s="127">
        <f>6+6+7+6+5</f>
        <v>30</v>
      </c>
    </row>
    <row r="812" spans="1:8" ht="15" customHeight="1" x14ac:dyDescent="0.25">
      <c r="A812" s="184"/>
      <c r="B812" s="185" t="s">
        <v>1189</v>
      </c>
      <c r="C812" s="186"/>
      <c r="D812" s="187"/>
      <c r="E812" s="185"/>
      <c r="F812" s="188"/>
      <c r="G812" s="127" t="s">
        <v>1884</v>
      </c>
      <c r="H812" s="127">
        <f>6+6+7+6+5</f>
        <v>30</v>
      </c>
    </row>
    <row r="813" spans="1:8" ht="15" customHeight="1" x14ac:dyDescent="0.25">
      <c r="A813" s="184"/>
      <c r="B813" s="185"/>
      <c r="C813" s="186"/>
      <c r="D813" s="187"/>
      <c r="E813" s="185"/>
      <c r="F813" s="188"/>
      <c r="G813" s="127" t="s">
        <v>1885</v>
      </c>
      <c r="H813" s="127">
        <f>6+6+7+6+5</f>
        <v>30</v>
      </c>
    </row>
    <row r="814" spans="1:8" ht="15" customHeight="1" x14ac:dyDescent="0.25">
      <c r="A814" s="184"/>
      <c r="B814" s="185"/>
      <c r="C814" s="186"/>
      <c r="D814" s="187"/>
      <c r="E814" s="185"/>
      <c r="F814" s="188"/>
      <c r="G814" s="127" t="s">
        <v>1886</v>
      </c>
      <c r="H814" s="127">
        <f>6+6+6+5+5</f>
        <v>28</v>
      </c>
    </row>
    <row r="815" spans="1:8" ht="15" customHeight="1" x14ac:dyDescent="0.25">
      <c r="A815" s="184">
        <v>43491</v>
      </c>
      <c r="B815" s="128" t="s">
        <v>1624</v>
      </c>
      <c r="C815" s="186" t="s">
        <v>1873</v>
      </c>
      <c r="D815" s="187">
        <v>190018658</v>
      </c>
      <c r="E815" s="185" t="s">
        <v>1662</v>
      </c>
      <c r="F815" s="188">
        <v>1093500</v>
      </c>
      <c r="G815" s="188" t="s">
        <v>1663</v>
      </c>
      <c r="H815" s="188">
        <v>10</v>
      </c>
    </row>
    <row r="816" spans="1:8" ht="15" customHeight="1" x14ac:dyDescent="0.25">
      <c r="A816" s="184"/>
      <c r="B816" s="128" t="s">
        <v>1625</v>
      </c>
      <c r="C816" s="186"/>
      <c r="D816" s="187"/>
      <c r="E816" s="185"/>
      <c r="F816" s="188"/>
      <c r="G816" s="188"/>
      <c r="H816" s="188"/>
    </row>
    <row r="817" spans="1:8" ht="15" customHeight="1" x14ac:dyDescent="0.25">
      <c r="A817" s="184">
        <v>43491</v>
      </c>
      <c r="B817" s="128" t="s">
        <v>1874</v>
      </c>
      <c r="C817" s="186" t="s">
        <v>1876</v>
      </c>
      <c r="D817" s="187">
        <v>190018660</v>
      </c>
      <c r="E817" s="185" t="s">
        <v>930</v>
      </c>
      <c r="F817" s="188">
        <v>1773000</v>
      </c>
      <c r="G817" s="188" t="s">
        <v>1882</v>
      </c>
      <c r="H817" s="188">
        <v>30</v>
      </c>
    </row>
    <row r="818" spans="1:8" ht="15" customHeight="1" x14ac:dyDescent="0.25">
      <c r="A818" s="184"/>
      <c r="B818" s="128" t="s">
        <v>1875</v>
      </c>
      <c r="C818" s="186"/>
      <c r="D818" s="187"/>
      <c r="E818" s="185"/>
      <c r="F818" s="188"/>
      <c r="G818" s="188"/>
      <c r="H818" s="188"/>
    </row>
    <row r="819" spans="1:8" ht="15" customHeight="1" x14ac:dyDescent="0.25">
      <c r="A819" s="184">
        <v>43493</v>
      </c>
      <c r="B819" s="130" t="s">
        <v>1896</v>
      </c>
      <c r="C819" s="186" t="s">
        <v>1897</v>
      </c>
      <c r="D819" s="187">
        <v>190018672</v>
      </c>
      <c r="E819" s="185" t="s">
        <v>1090</v>
      </c>
      <c r="F819" s="188">
        <v>2012800</v>
      </c>
      <c r="G819" s="188" t="s">
        <v>1924</v>
      </c>
      <c r="H819" s="188">
        <v>34</v>
      </c>
    </row>
    <row r="820" spans="1:8" ht="15" customHeight="1" x14ac:dyDescent="0.25">
      <c r="A820" s="184"/>
      <c r="B820" s="130" t="s">
        <v>1014</v>
      </c>
      <c r="C820" s="186"/>
      <c r="D820" s="187"/>
      <c r="E820" s="185"/>
      <c r="F820" s="188"/>
      <c r="G820" s="188"/>
      <c r="H820" s="188"/>
    </row>
    <row r="821" spans="1:8" ht="15" customHeight="1" x14ac:dyDescent="0.25">
      <c r="A821" s="184">
        <v>43493</v>
      </c>
      <c r="B821" s="130" t="s">
        <v>1898</v>
      </c>
      <c r="C821" s="186" t="s">
        <v>1900</v>
      </c>
      <c r="D821" s="187">
        <v>190018700</v>
      </c>
      <c r="E821" s="185" t="s">
        <v>1937</v>
      </c>
      <c r="F821" s="188">
        <v>1777500</v>
      </c>
      <c r="G821" s="188" t="s">
        <v>1938</v>
      </c>
      <c r="H821" s="188">
        <v>30</v>
      </c>
    </row>
    <row r="822" spans="1:8" ht="15" customHeight="1" x14ac:dyDescent="0.25">
      <c r="A822" s="184"/>
      <c r="B822" s="130" t="s">
        <v>1899</v>
      </c>
      <c r="C822" s="186"/>
      <c r="D822" s="187"/>
      <c r="E822" s="185"/>
      <c r="F822" s="188"/>
      <c r="G822" s="188"/>
      <c r="H822" s="188"/>
    </row>
    <row r="823" spans="1:8" ht="15" customHeight="1" x14ac:dyDescent="0.25">
      <c r="A823" s="184">
        <v>43493</v>
      </c>
      <c r="B823" s="130" t="s">
        <v>350</v>
      </c>
      <c r="C823" s="186" t="s">
        <v>1901</v>
      </c>
      <c r="D823" s="187">
        <v>190018625</v>
      </c>
      <c r="E823" s="185" t="s">
        <v>132</v>
      </c>
      <c r="F823" s="188">
        <v>1910250</v>
      </c>
      <c r="G823" s="188" t="s">
        <v>1942</v>
      </c>
      <c r="H823" s="188">
        <v>27</v>
      </c>
    </row>
    <row r="824" spans="1:8" ht="15" customHeight="1" x14ac:dyDescent="0.25">
      <c r="A824" s="184"/>
      <c r="B824" s="130" t="s">
        <v>131</v>
      </c>
      <c r="C824" s="186"/>
      <c r="D824" s="187"/>
      <c r="E824" s="185"/>
      <c r="F824" s="188"/>
      <c r="G824" s="188"/>
      <c r="H824" s="188"/>
    </row>
    <row r="825" spans="1:8" ht="15" customHeight="1" x14ac:dyDescent="0.25">
      <c r="A825" s="184">
        <v>43493</v>
      </c>
      <c r="B825" s="130" t="s">
        <v>134</v>
      </c>
      <c r="C825" s="186" t="s">
        <v>1902</v>
      </c>
      <c r="D825" s="187">
        <v>190018701</v>
      </c>
      <c r="E825" s="185" t="s">
        <v>151</v>
      </c>
      <c r="F825" s="188">
        <v>1076000</v>
      </c>
      <c r="G825" s="129" t="s">
        <v>1760</v>
      </c>
      <c r="H825" s="129">
        <v>4</v>
      </c>
    </row>
    <row r="826" spans="1:8" ht="15" customHeight="1" x14ac:dyDescent="0.25">
      <c r="A826" s="184"/>
      <c r="B826" s="130" t="s">
        <v>135</v>
      </c>
      <c r="C826" s="186"/>
      <c r="D826" s="187"/>
      <c r="E826" s="185"/>
      <c r="F826" s="188"/>
      <c r="G826" s="129" t="s">
        <v>1939</v>
      </c>
      <c r="H826" s="129">
        <v>32</v>
      </c>
    </row>
    <row r="827" spans="1:8" ht="15" customHeight="1" x14ac:dyDescent="0.25">
      <c r="A827" s="184">
        <v>43493</v>
      </c>
      <c r="B827" s="130" t="s">
        <v>63</v>
      </c>
      <c r="C827" s="186" t="s">
        <v>1903</v>
      </c>
      <c r="D827" s="187">
        <v>190018703</v>
      </c>
      <c r="E827" s="185" t="s">
        <v>21</v>
      </c>
      <c r="F827" s="188">
        <v>2526200</v>
      </c>
      <c r="G827" s="188" t="s">
        <v>1940</v>
      </c>
      <c r="H827" s="188">
        <v>34</v>
      </c>
    </row>
    <row r="828" spans="1:8" ht="15" customHeight="1" x14ac:dyDescent="0.25">
      <c r="A828" s="184"/>
      <c r="B828" s="130" t="s">
        <v>64</v>
      </c>
      <c r="C828" s="186"/>
      <c r="D828" s="187"/>
      <c r="E828" s="185"/>
      <c r="F828" s="188"/>
      <c r="G828" s="188"/>
      <c r="H828" s="188"/>
    </row>
    <row r="829" spans="1:8" ht="15" customHeight="1" x14ac:dyDescent="0.25">
      <c r="A829" s="184">
        <v>43493</v>
      </c>
      <c r="B829" s="130" t="s">
        <v>32</v>
      </c>
      <c r="C829" s="186" t="s">
        <v>1904</v>
      </c>
      <c r="D829" s="187">
        <v>190018676</v>
      </c>
      <c r="E829" s="185" t="s">
        <v>6</v>
      </c>
      <c r="F829" s="188">
        <v>1062000</v>
      </c>
      <c r="G829" s="188" t="s">
        <v>1925</v>
      </c>
      <c r="H829" s="188">
        <v>12</v>
      </c>
    </row>
    <row r="830" spans="1:8" ht="15" customHeight="1" x14ac:dyDescent="0.25">
      <c r="A830" s="184"/>
      <c r="B830" s="130" t="s">
        <v>33</v>
      </c>
      <c r="C830" s="186"/>
      <c r="D830" s="187"/>
      <c r="E830" s="185"/>
      <c r="F830" s="188"/>
      <c r="G830" s="188"/>
      <c r="H830" s="188"/>
    </row>
    <row r="831" spans="1:8" ht="15" customHeight="1" x14ac:dyDescent="0.25">
      <c r="A831" s="184">
        <v>43493</v>
      </c>
      <c r="B831" s="130" t="s">
        <v>532</v>
      </c>
      <c r="C831" s="186" t="s">
        <v>1905</v>
      </c>
      <c r="D831" s="187">
        <v>190018696</v>
      </c>
      <c r="E831" s="185" t="s">
        <v>743</v>
      </c>
      <c r="F831" s="188">
        <v>5724000</v>
      </c>
      <c r="G831" s="188" t="s">
        <v>1934</v>
      </c>
      <c r="H831" s="188">
        <v>36</v>
      </c>
    </row>
    <row r="832" spans="1:8" ht="15" customHeight="1" x14ac:dyDescent="0.25">
      <c r="A832" s="184"/>
      <c r="B832" s="130" t="s">
        <v>534</v>
      </c>
      <c r="C832" s="186"/>
      <c r="D832" s="187"/>
      <c r="E832" s="185"/>
      <c r="F832" s="188"/>
      <c r="G832" s="188"/>
      <c r="H832" s="188"/>
    </row>
    <row r="833" spans="1:8" ht="15" customHeight="1" x14ac:dyDescent="0.25">
      <c r="A833" s="184">
        <v>43493</v>
      </c>
      <c r="B833" s="130" t="s">
        <v>1906</v>
      </c>
      <c r="C833" s="186" t="s">
        <v>1907</v>
      </c>
      <c r="D833" s="187">
        <v>190018694</v>
      </c>
      <c r="E833" s="185" t="s">
        <v>760</v>
      </c>
      <c r="F833" s="188">
        <v>2065500</v>
      </c>
      <c r="G833" s="188" t="s">
        <v>1932</v>
      </c>
      <c r="H833" s="188">
        <v>30</v>
      </c>
    </row>
    <row r="834" spans="1:8" ht="15" customHeight="1" x14ac:dyDescent="0.25">
      <c r="A834" s="184"/>
      <c r="B834" s="130" t="s">
        <v>560</v>
      </c>
      <c r="C834" s="186"/>
      <c r="D834" s="187"/>
      <c r="E834" s="185"/>
      <c r="F834" s="188"/>
      <c r="G834" s="188"/>
      <c r="H834" s="188"/>
    </row>
    <row r="835" spans="1:8" ht="15" customHeight="1" x14ac:dyDescent="0.25">
      <c r="A835" s="184">
        <v>43493</v>
      </c>
      <c r="B835" s="130" t="s">
        <v>57</v>
      </c>
      <c r="C835" s="186" t="s">
        <v>1917</v>
      </c>
      <c r="D835" s="187">
        <v>190018695</v>
      </c>
      <c r="E835" s="185" t="s">
        <v>675</v>
      </c>
      <c r="F835" s="188">
        <v>2344000</v>
      </c>
      <c r="G835" s="188" t="s">
        <v>1933</v>
      </c>
      <c r="H835" s="188">
        <v>40</v>
      </c>
    </row>
    <row r="836" spans="1:8" ht="15" customHeight="1" x14ac:dyDescent="0.25">
      <c r="A836" s="184"/>
      <c r="B836" s="130" t="s">
        <v>58</v>
      </c>
      <c r="C836" s="186"/>
      <c r="D836" s="187"/>
      <c r="E836" s="185"/>
      <c r="F836" s="188"/>
      <c r="G836" s="188"/>
      <c r="H836" s="188"/>
    </row>
    <row r="837" spans="1:8" ht="15" customHeight="1" x14ac:dyDescent="0.25">
      <c r="A837" s="184">
        <v>43493</v>
      </c>
      <c r="B837" s="130" t="s">
        <v>1919</v>
      </c>
      <c r="C837" s="186" t="s">
        <v>1921</v>
      </c>
      <c r="D837" s="187">
        <v>190018680</v>
      </c>
      <c r="E837" s="185" t="s">
        <v>926</v>
      </c>
      <c r="F837" s="188">
        <v>2406900</v>
      </c>
      <c r="G837" s="129" t="s">
        <v>1926</v>
      </c>
      <c r="H837" s="129">
        <f>4+6+6+6+5</f>
        <v>27</v>
      </c>
    </row>
    <row r="838" spans="1:8" ht="15" customHeight="1" x14ac:dyDescent="0.25">
      <c r="A838" s="184"/>
      <c r="B838" s="130" t="s">
        <v>1920</v>
      </c>
      <c r="C838" s="186"/>
      <c r="D838" s="187"/>
      <c r="E838" s="185"/>
      <c r="F838" s="188"/>
      <c r="G838" s="129" t="s">
        <v>1260</v>
      </c>
      <c r="H838" s="129">
        <f>1+4</f>
        <v>5</v>
      </c>
    </row>
    <row r="839" spans="1:8" ht="15" customHeight="1" x14ac:dyDescent="0.25">
      <c r="A839" s="184">
        <v>43494</v>
      </c>
      <c r="B839" s="132" t="s">
        <v>962</v>
      </c>
      <c r="C839" s="186" t="s">
        <v>1948</v>
      </c>
      <c r="D839" s="187">
        <v>190018705</v>
      </c>
      <c r="E839" s="185" t="s">
        <v>1048</v>
      </c>
      <c r="F839" s="188">
        <v>2552400</v>
      </c>
      <c r="G839" s="188" t="s">
        <v>1959</v>
      </c>
      <c r="H839" s="188">
        <v>36</v>
      </c>
    </row>
    <row r="840" spans="1:8" ht="15" customHeight="1" x14ac:dyDescent="0.25">
      <c r="A840" s="184"/>
      <c r="B840" s="132" t="s">
        <v>963</v>
      </c>
      <c r="C840" s="186"/>
      <c r="D840" s="187"/>
      <c r="E840" s="185"/>
      <c r="F840" s="188"/>
      <c r="G840" s="188"/>
      <c r="H840" s="188"/>
    </row>
    <row r="841" spans="1:8" ht="15" customHeight="1" x14ac:dyDescent="0.25">
      <c r="A841" s="184">
        <v>43494</v>
      </c>
      <c r="B841" s="132" t="s">
        <v>498</v>
      </c>
      <c r="C841" s="186" t="s">
        <v>1949</v>
      </c>
      <c r="D841" s="187">
        <v>190018659</v>
      </c>
      <c r="E841" s="185" t="s">
        <v>731</v>
      </c>
      <c r="F841" s="188">
        <v>2083500</v>
      </c>
      <c r="G841" s="188" t="s">
        <v>1981</v>
      </c>
      <c r="H841" s="188">
        <v>30</v>
      </c>
    </row>
    <row r="842" spans="1:8" ht="15" customHeight="1" x14ac:dyDescent="0.25">
      <c r="A842" s="184"/>
      <c r="B842" s="132" t="s">
        <v>499</v>
      </c>
      <c r="C842" s="186"/>
      <c r="D842" s="187"/>
      <c r="E842" s="185"/>
      <c r="F842" s="188"/>
      <c r="G842" s="188"/>
      <c r="H842" s="188"/>
    </row>
    <row r="843" spans="1:8" ht="15" customHeight="1" x14ac:dyDescent="0.25">
      <c r="A843" s="184">
        <v>43494</v>
      </c>
      <c r="B843" s="132" t="s">
        <v>558</v>
      </c>
      <c r="C843" s="186" t="s">
        <v>1023</v>
      </c>
      <c r="D843" s="187">
        <v>190018707</v>
      </c>
      <c r="E843" s="185" t="s">
        <v>760</v>
      </c>
      <c r="F843" s="188">
        <v>1945500</v>
      </c>
      <c r="G843" s="188" t="s">
        <v>1960</v>
      </c>
      <c r="H843" s="188">
        <v>30</v>
      </c>
    </row>
    <row r="844" spans="1:8" ht="15" customHeight="1" x14ac:dyDescent="0.25">
      <c r="A844" s="184"/>
      <c r="B844" s="132" t="s">
        <v>560</v>
      </c>
      <c r="C844" s="186"/>
      <c r="D844" s="187"/>
      <c r="E844" s="185"/>
      <c r="F844" s="188"/>
      <c r="G844" s="188"/>
      <c r="H844" s="188"/>
    </row>
    <row r="845" spans="1:8" ht="15" customHeight="1" x14ac:dyDescent="0.25">
      <c r="A845" s="184">
        <v>43494</v>
      </c>
      <c r="B845" s="132" t="s">
        <v>1297</v>
      </c>
      <c r="C845" s="186" t="s">
        <v>1950</v>
      </c>
      <c r="D845" s="187">
        <v>190018675</v>
      </c>
      <c r="E845" s="185" t="s">
        <v>1360</v>
      </c>
      <c r="F845" s="188">
        <v>1595000</v>
      </c>
      <c r="G845" s="188" t="s">
        <v>1980</v>
      </c>
      <c r="H845" s="188">
        <v>29</v>
      </c>
    </row>
    <row r="846" spans="1:8" ht="15" customHeight="1" x14ac:dyDescent="0.25">
      <c r="A846" s="184"/>
      <c r="B846" s="132" t="s">
        <v>1298</v>
      </c>
      <c r="C846" s="186"/>
      <c r="D846" s="187"/>
      <c r="E846" s="185"/>
      <c r="F846" s="188"/>
      <c r="G846" s="188"/>
      <c r="H846" s="188"/>
    </row>
    <row r="847" spans="1:8" ht="15" customHeight="1" x14ac:dyDescent="0.25">
      <c r="A847" s="184">
        <v>43494</v>
      </c>
      <c r="B847" s="132" t="s">
        <v>1951</v>
      </c>
      <c r="C847" s="186" t="s">
        <v>1952</v>
      </c>
      <c r="D847" s="187">
        <v>190018720</v>
      </c>
      <c r="E847" s="185" t="s">
        <v>8</v>
      </c>
      <c r="F847" s="188">
        <v>4832300</v>
      </c>
      <c r="G847" s="131" t="s">
        <v>1978</v>
      </c>
      <c r="H847" s="131">
        <v>32</v>
      </c>
    </row>
    <row r="848" spans="1:8" ht="15" customHeight="1" x14ac:dyDescent="0.25">
      <c r="A848" s="184"/>
      <c r="B848" s="132" t="s">
        <v>46</v>
      </c>
      <c r="C848" s="186"/>
      <c r="D848" s="187"/>
      <c r="E848" s="185"/>
      <c r="F848" s="188"/>
      <c r="G848" s="131" t="s">
        <v>1979</v>
      </c>
      <c r="H848" s="131">
        <v>33</v>
      </c>
    </row>
    <row r="849" spans="1:8" ht="15" customHeight="1" x14ac:dyDescent="0.25">
      <c r="A849" s="184">
        <v>43494</v>
      </c>
      <c r="B849" s="185" t="s">
        <v>1468</v>
      </c>
      <c r="C849" s="186" t="s">
        <v>1953</v>
      </c>
      <c r="D849" s="187">
        <v>190018719</v>
      </c>
      <c r="E849" s="185" t="s">
        <v>1032</v>
      </c>
      <c r="F849" s="188">
        <v>15212000</v>
      </c>
      <c r="G849" s="131" t="s">
        <v>1970</v>
      </c>
      <c r="H849" s="131">
        <v>12</v>
      </c>
    </row>
    <row r="850" spans="1:8" ht="15" customHeight="1" x14ac:dyDescent="0.25">
      <c r="A850" s="184"/>
      <c r="B850" s="185"/>
      <c r="C850" s="186"/>
      <c r="D850" s="187"/>
      <c r="E850" s="185"/>
      <c r="F850" s="188"/>
      <c r="G850" s="131" t="s">
        <v>1971</v>
      </c>
      <c r="H850" s="131">
        <f>12+12+12</f>
        <v>36</v>
      </c>
    </row>
    <row r="851" spans="1:8" ht="15" customHeight="1" x14ac:dyDescent="0.25">
      <c r="A851" s="184"/>
      <c r="B851" s="185"/>
      <c r="C851" s="186"/>
      <c r="D851" s="187"/>
      <c r="E851" s="185"/>
      <c r="F851" s="188"/>
      <c r="G851" s="131" t="s">
        <v>1972</v>
      </c>
      <c r="H851" s="131">
        <f>12+11+11</f>
        <v>34</v>
      </c>
    </row>
    <row r="852" spans="1:8" ht="15" customHeight="1" x14ac:dyDescent="0.25">
      <c r="A852" s="184"/>
      <c r="B852" s="185"/>
      <c r="C852" s="186"/>
      <c r="D852" s="187"/>
      <c r="E852" s="185"/>
      <c r="F852" s="188"/>
      <c r="G852" s="131" t="s">
        <v>1973</v>
      </c>
      <c r="H852" s="131">
        <f>15+13</f>
        <v>28</v>
      </c>
    </row>
    <row r="853" spans="1:8" ht="15" customHeight="1" x14ac:dyDescent="0.25">
      <c r="A853" s="184"/>
      <c r="B853" s="185" t="s">
        <v>940</v>
      </c>
      <c r="C853" s="186"/>
      <c r="D853" s="187"/>
      <c r="E853" s="185"/>
      <c r="F853" s="188"/>
      <c r="G853" s="131" t="s">
        <v>1974</v>
      </c>
      <c r="H853" s="131">
        <f>12+9+11</f>
        <v>32</v>
      </c>
    </row>
    <row r="854" spans="1:8" ht="15" customHeight="1" x14ac:dyDescent="0.25">
      <c r="A854" s="184"/>
      <c r="B854" s="185"/>
      <c r="C854" s="186"/>
      <c r="D854" s="187"/>
      <c r="E854" s="185"/>
      <c r="F854" s="188"/>
      <c r="G854" s="131" t="s">
        <v>1975</v>
      </c>
      <c r="H854" s="131">
        <f>7+7+7+1</f>
        <v>22</v>
      </c>
    </row>
    <row r="855" spans="1:8" ht="15" customHeight="1" x14ac:dyDescent="0.25">
      <c r="A855" s="184"/>
      <c r="B855" s="185"/>
      <c r="C855" s="186"/>
      <c r="D855" s="187"/>
      <c r="E855" s="185"/>
      <c r="F855" s="188"/>
      <c r="G855" s="131" t="s">
        <v>1970</v>
      </c>
      <c r="H855" s="131">
        <f>11+12</f>
        <v>23</v>
      </c>
    </row>
    <row r="856" spans="1:8" ht="15" customHeight="1" x14ac:dyDescent="0.25">
      <c r="A856" s="184"/>
      <c r="B856" s="185"/>
      <c r="C856" s="186"/>
      <c r="D856" s="187"/>
      <c r="E856" s="185"/>
      <c r="F856" s="188"/>
      <c r="G856" s="131" t="s">
        <v>1976</v>
      </c>
      <c r="H856" s="131">
        <f>5+12+12</f>
        <v>29</v>
      </c>
    </row>
    <row r="857" spans="1:8" ht="15" customHeight="1" x14ac:dyDescent="0.25">
      <c r="A857" s="184">
        <v>43494</v>
      </c>
      <c r="B857" s="132" t="s">
        <v>63</v>
      </c>
      <c r="C857" s="186" t="s">
        <v>606</v>
      </c>
      <c r="D857" s="187">
        <v>190018716</v>
      </c>
      <c r="E857" s="185" t="s">
        <v>21</v>
      </c>
      <c r="F857" s="188">
        <v>2671200</v>
      </c>
      <c r="G857" s="188" t="s">
        <v>1967</v>
      </c>
      <c r="H857" s="188">
        <v>36</v>
      </c>
    </row>
    <row r="858" spans="1:8" ht="15" customHeight="1" x14ac:dyDescent="0.25">
      <c r="A858" s="184"/>
      <c r="B858" s="132" t="s">
        <v>64</v>
      </c>
      <c r="C858" s="186"/>
      <c r="D858" s="187"/>
      <c r="E858" s="185"/>
      <c r="F858" s="188"/>
      <c r="G858" s="188"/>
      <c r="H858" s="188"/>
    </row>
    <row r="859" spans="1:8" ht="15" customHeight="1" x14ac:dyDescent="0.25">
      <c r="A859" s="184">
        <v>43494</v>
      </c>
      <c r="B859" s="132" t="s">
        <v>957</v>
      </c>
      <c r="C859" s="186" t="s">
        <v>1954</v>
      </c>
      <c r="D859" s="187">
        <v>190018711</v>
      </c>
      <c r="E859" s="185" t="s">
        <v>84</v>
      </c>
      <c r="F859" s="188">
        <v>1783600</v>
      </c>
      <c r="G859" s="188" t="s">
        <v>1961</v>
      </c>
      <c r="H859" s="188">
        <v>28</v>
      </c>
    </row>
    <row r="860" spans="1:8" ht="15" customHeight="1" x14ac:dyDescent="0.25">
      <c r="A860" s="184"/>
      <c r="B860" s="132" t="s">
        <v>82</v>
      </c>
      <c r="C860" s="186"/>
      <c r="D860" s="187"/>
      <c r="E860" s="185"/>
      <c r="F860" s="188"/>
      <c r="G860" s="188"/>
      <c r="H860" s="188"/>
    </row>
    <row r="861" spans="1:8" ht="15" customHeight="1" x14ac:dyDescent="0.25">
      <c r="A861" s="184">
        <v>43494</v>
      </c>
      <c r="B861" s="132" t="s">
        <v>1943</v>
      </c>
      <c r="C861" s="186" t="s">
        <v>156</v>
      </c>
      <c r="D861" s="187" t="s">
        <v>1982</v>
      </c>
      <c r="E861" s="185" t="s">
        <v>41</v>
      </c>
      <c r="F861" s="188">
        <v>1550000</v>
      </c>
      <c r="G861" s="188" t="s">
        <v>1983</v>
      </c>
      <c r="H861" s="188">
        <v>1000</v>
      </c>
    </row>
    <row r="862" spans="1:8" ht="15" customHeight="1" x14ac:dyDescent="0.25">
      <c r="A862" s="184"/>
      <c r="B862" s="132" t="s">
        <v>83</v>
      </c>
      <c r="C862" s="186"/>
      <c r="D862" s="187"/>
      <c r="E862" s="185"/>
      <c r="F862" s="188"/>
      <c r="G862" s="188"/>
      <c r="H862" s="188"/>
    </row>
    <row r="863" spans="1:8" ht="15" customHeight="1" x14ac:dyDescent="0.25">
      <c r="A863" s="184">
        <v>43495</v>
      </c>
      <c r="B863" s="134" t="s">
        <v>1984</v>
      </c>
      <c r="C863" s="186" t="s">
        <v>1985</v>
      </c>
      <c r="D863" s="187">
        <v>190018724</v>
      </c>
      <c r="E863" s="185" t="s">
        <v>2004</v>
      </c>
      <c r="F863" s="188">
        <v>1843800</v>
      </c>
      <c r="G863" s="188" t="s">
        <v>2005</v>
      </c>
      <c r="H863" s="188">
        <v>28</v>
      </c>
    </row>
    <row r="864" spans="1:8" ht="15" customHeight="1" x14ac:dyDescent="0.25">
      <c r="A864" s="184"/>
      <c r="B864" s="134" t="s">
        <v>40</v>
      </c>
      <c r="C864" s="186"/>
      <c r="D864" s="187"/>
      <c r="E864" s="185"/>
      <c r="F864" s="188"/>
      <c r="G864" s="188"/>
      <c r="H864" s="188"/>
    </row>
    <row r="865" spans="1:8" ht="15" customHeight="1" x14ac:dyDescent="0.25">
      <c r="A865" s="184">
        <v>43495</v>
      </c>
      <c r="B865" s="134" t="s">
        <v>1986</v>
      </c>
      <c r="C865" s="186" t="s">
        <v>1987</v>
      </c>
      <c r="D865" s="187" t="s">
        <v>2006</v>
      </c>
      <c r="E865" s="185" t="s">
        <v>150</v>
      </c>
      <c r="F865" s="188">
        <v>4544500</v>
      </c>
      <c r="G865" s="133" t="s">
        <v>2007</v>
      </c>
      <c r="H865" s="133">
        <v>439</v>
      </c>
    </row>
    <row r="866" spans="1:8" ht="15" customHeight="1" x14ac:dyDescent="0.25">
      <c r="A866" s="184"/>
      <c r="B866" s="185" t="s">
        <v>67</v>
      </c>
      <c r="C866" s="186"/>
      <c r="D866" s="187"/>
      <c r="E866" s="185"/>
      <c r="F866" s="188"/>
      <c r="G866" s="133" t="s">
        <v>13</v>
      </c>
      <c r="H866" s="133">
        <v>300</v>
      </c>
    </row>
    <row r="867" spans="1:8" ht="15" customHeight="1" x14ac:dyDescent="0.25">
      <c r="A867" s="184"/>
      <c r="B867" s="185"/>
      <c r="C867" s="186"/>
      <c r="D867" s="187"/>
      <c r="E867" s="185"/>
      <c r="F867" s="188"/>
      <c r="G867" s="133" t="s">
        <v>1116</v>
      </c>
      <c r="H867" s="133">
        <v>200</v>
      </c>
    </row>
    <row r="868" spans="1:8" ht="15" customHeight="1" x14ac:dyDescent="0.25">
      <c r="A868" s="184">
        <v>43495</v>
      </c>
      <c r="B868" s="134" t="s">
        <v>498</v>
      </c>
      <c r="C868" s="186" t="s">
        <v>1988</v>
      </c>
      <c r="D868" s="187">
        <v>190018725</v>
      </c>
      <c r="E868" s="185" t="s">
        <v>731</v>
      </c>
      <c r="F868" s="188">
        <v>1843500</v>
      </c>
      <c r="G868" s="188" t="s">
        <v>2003</v>
      </c>
      <c r="H868" s="188">
        <v>30</v>
      </c>
    </row>
    <row r="869" spans="1:8" ht="15" customHeight="1" x14ac:dyDescent="0.25">
      <c r="A869" s="184"/>
      <c r="B869" s="134" t="s">
        <v>499</v>
      </c>
      <c r="C869" s="186"/>
      <c r="D869" s="187"/>
      <c r="E869" s="185"/>
      <c r="F869" s="188"/>
      <c r="G869" s="188"/>
      <c r="H869" s="188"/>
    </row>
    <row r="870" spans="1:8" ht="15" customHeight="1" x14ac:dyDescent="0.25">
      <c r="A870" s="184">
        <v>43495</v>
      </c>
      <c r="B870" s="134" t="s">
        <v>45</v>
      </c>
      <c r="C870" s="186" t="s">
        <v>1989</v>
      </c>
      <c r="D870" s="187">
        <v>190018732</v>
      </c>
      <c r="E870" s="185" t="s">
        <v>8</v>
      </c>
      <c r="F870" s="188">
        <v>1452500</v>
      </c>
      <c r="G870" s="188" t="s">
        <v>1997</v>
      </c>
      <c r="H870" s="188">
        <v>35</v>
      </c>
    </row>
    <row r="871" spans="1:8" ht="15" customHeight="1" x14ac:dyDescent="0.25">
      <c r="A871" s="184"/>
      <c r="B871" s="134" t="s">
        <v>46</v>
      </c>
      <c r="C871" s="186"/>
      <c r="D871" s="187"/>
      <c r="E871" s="185"/>
      <c r="F871" s="188"/>
      <c r="G871" s="188"/>
      <c r="H871" s="188"/>
    </row>
    <row r="872" spans="1:8" ht="15" customHeight="1" x14ac:dyDescent="0.25">
      <c r="A872" s="184">
        <v>43495</v>
      </c>
      <c r="B872" s="134" t="s">
        <v>32</v>
      </c>
      <c r="C872" s="186" t="s">
        <v>1990</v>
      </c>
      <c r="D872" s="187">
        <v>190018728</v>
      </c>
      <c r="E872" s="185" t="s">
        <v>6</v>
      </c>
      <c r="F872" s="188">
        <v>3669000</v>
      </c>
      <c r="G872" s="133" t="s">
        <v>2002</v>
      </c>
      <c r="H872" s="133">
        <f>12+13+8</f>
        <v>33</v>
      </c>
    </row>
    <row r="873" spans="1:8" ht="15" customHeight="1" x14ac:dyDescent="0.25">
      <c r="A873" s="184"/>
      <c r="B873" s="134" t="s">
        <v>33</v>
      </c>
      <c r="C873" s="186"/>
      <c r="D873" s="187"/>
      <c r="E873" s="185"/>
      <c r="F873" s="188"/>
      <c r="G873" s="133" t="s">
        <v>1925</v>
      </c>
      <c r="H873" s="133">
        <v>12</v>
      </c>
    </row>
    <row r="874" spans="1:8" ht="15" customHeight="1" x14ac:dyDescent="0.25">
      <c r="A874" s="184">
        <v>43495</v>
      </c>
      <c r="B874" s="134" t="s">
        <v>1994</v>
      </c>
      <c r="C874" s="186" t="s">
        <v>1996</v>
      </c>
      <c r="D874" s="187">
        <v>190018730</v>
      </c>
      <c r="E874" s="185" t="s">
        <v>1999</v>
      </c>
      <c r="F874" s="188">
        <v>3600000</v>
      </c>
      <c r="G874" s="188" t="s">
        <v>2000</v>
      </c>
      <c r="H874" s="188">
        <v>36</v>
      </c>
    </row>
    <row r="875" spans="1:8" ht="15" customHeight="1" x14ac:dyDescent="0.25">
      <c r="A875" s="184"/>
      <c r="B875" s="134" t="s">
        <v>1995</v>
      </c>
      <c r="C875" s="186"/>
      <c r="D875" s="187"/>
      <c r="E875" s="185"/>
      <c r="F875" s="188"/>
      <c r="G875" s="188"/>
      <c r="H875" s="188"/>
    </row>
    <row r="876" spans="1:8" ht="15" customHeight="1" x14ac:dyDescent="0.25">
      <c r="A876" s="184">
        <v>43496</v>
      </c>
      <c r="B876" s="136" t="s">
        <v>1318</v>
      </c>
      <c r="C876" s="186" t="s">
        <v>531</v>
      </c>
      <c r="D876" s="187">
        <v>190018738</v>
      </c>
      <c r="E876" s="185" t="s">
        <v>1376</v>
      </c>
      <c r="F876" s="188">
        <v>1705500</v>
      </c>
      <c r="G876" s="188" t="s">
        <v>2024</v>
      </c>
      <c r="H876" s="188">
        <v>30</v>
      </c>
    </row>
    <row r="877" spans="1:8" ht="15" customHeight="1" x14ac:dyDescent="0.25">
      <c r="A877" s="184"/>
      <c r="B877" s="136" t="s">
        <v>995</v>
      </c>
      <c r="C877" s="186"/>
      <c r="D877" s="187"/>
      <c r="E877" s="185"/>
      <c r="F877" s="188"/>
      <c r="G877" s="188"/>
      <c r="H877" s="188"/>
    </row>
    <row r="878" spans="1:8" ht="15" customHeight="1" x14ac:dyDescent="0.25">
      <c r="A878" s="184">
        <v>43496</v>
      </c>
      <c r="B878" s="136" t="s">
        <v>585</v>
      </c>
      <c r="C878" s="186" t="s">
        <v>2013</v>
      </c>
      <c r="D878" s="187">
        <v>190018733</v>
      </c>
      <c r="E878" s="185" t="s">
        <v>783</v>
      </c>
      <c r="F878" s="188">
        <v>3049650</v>
      </c>
      <c r="G878" s="188" t="s">
        <v>2022</v>
      </c>
      <c r="H878" s="188">
        <v>27</v>
      </c>
    </row>
    <row r="879" spans="1:8" ht="15" customHeight="1" x14ac:dyDescent="0.25">
      <c r="A879" s="184"/>
      <c r="B879" s="136" t="s">
        <v>283</v>
      </c>
      <c r="C879" s="186"/>
      <c r="D879" s="187"/>
      <c r="E879" s="185"/>
      <c r="F879" s="188"/>
      <c r="G879" s="188"/>
      <c r="H879" s="188"/>
    </row>
    <row r="880" spans="1:8" ht="15" customHeight="1" x14ac:dyDescent="0.25">
      <c r="A880" s="184">
        <v>43496</v>
      </c>
      <c r="B880" s="136" t="s">
        <v>2014</v>
      </c>
      <c r="C880" s="186" t="s">
        <v>1587</v>
      </c>
      <c r="D880" s="187">
        <v>190018743</v>
      </c>
      <c r="E880" s="185" t="s">
        <v>1812</v>
      </c>
      <c r="F880" s="188">
        <v>2430000</v>
      </c>
      <c r="G880" s="188" t="s">
        <v>2028</v>
      </c>
      <c r="H880" s="188">
        <v>36</v>
      </c>
    </row>
    <row r="881" spans="1:8" ht="15" customHeight="1" x14ac:dyDescent="0.25">
      <c r="A881" s="184"/>
      <c r="B881" s="136" t="s">
        <v>1484</v>
      </c>
      <c r="C881" s="186"/>
      <c r="D881" s="187"/>
      <c r="E881" s="185"/>
      <c r="F881" s="188"/>
      <c r="G881" s="188"/>
      <c r="H881" s="188"/>
    </row>
    <row r="882" spans="1:8" ht="15" customHeight="1" x14ac:dyDescent="0.25">
      <c r="A882" s="184">
        <v>43496</v>
      </c>
      <c r="B882" s="136" t="s">
        <v>354</v>
      </c>
      <c r="C882" s="186" t="s">
        <v>355</v>
      </c>
      <c r="D882" s="187">
        <v>190018741</v>
      </c>
      <c r="E882" s="185" t="s">
        <v>360</v>
      </c>
      <c r="F882" s="188">
        <v>1386000</v>
      </c>
      <c r="G882" s="188" t="s">
        <v>361</v>
      </c>
      <c r="H882" s="188">
        <v>18</v>
      </c>
    </row>
    <row r="883" spans="1:8" ht="15" customHeight="1" x14ac:dyDescent="0.25">
      <c r="A883" s="184"/>
      <c r="B883" s="136" t="s">
        <v>356</v>
      </c>
      <c r="C883" s="186"/>
      <c r="D883" s="187"/>
      <c r="E883" s="185"/>
      <c r="F883" s="188"/>
      <c r="G883" s="188"/>
      <c r="H883" s="188"/>
    </row>
    <row r="884" spans="1:8" ht="15" customHeight="1" x14ac:dyDescent="0.25">
      <c r="A884" s="184">
        <v>43496</v>
      </c>
      <c r="B884" s="136" t="s">
        <v>1468</v>
      </c>
      <c r="C884" s="186" t="s">
        <v>2015</v>
      </c>
      <c r="D884" s="187">
        <v>190018742</v>
      </c>
      <c r="E884" s="185" t="s">
        <v>1032</v>
      </c>
      <c r="F884" s="188">
        <v>486300</v>
      </c>
      <c r="G884" s="188" t="s">
        <v>2027</v>
      </c>
      <c r="H884" s="188">
        <v>6</v>
      </c>
    </row>
    <row r="885" spans="1:8" ht="15" customHeight="1" x14ac:dyDescent="0.25">
      <c r="A885" s="184"/>
      <c r="B885" s="136" t="s">
        <v>940</v>
      </c>
      <c r="C885" s="186"/>
      <c r="D885" s="187"/>
      <c r="E885" s="185"/>
      <c r="F885" s="188"/>
      <c r="G885" s="188"/>
      <c r="H885" s="188"/>
    </row>
    <row r="886" spans="1:8" ht="15" customHeight="1" x14ac:dyDescent="0.25">
      <c r="A886" s="184">
        <v>43496</v>
      </c>
      <c r="B886" s="136" t="s">
        <v>532</v>
      </c>
      <c r="C886" s="186" t="s">
        <v>2016</v>
      </c>
      <c r="D886" s="187">
        <v>190018740</v>
      </c>
      <c r="E886" s="185" t="s">
        <v>743</v>
      </c>
      <c r="F886" s="188">
        <v>2676000</v>
      </c>
      <c r="G886" s="135" t="s">
        <v>2025</v>
      </c>
      <c r="H886" s="135">
        <v>6</v>
      </c>
    </row>
    <row r="887" spans="1:8" ht="15" customHeight="1" x14ac:dyDescent="0.25">
      <c r="A887" s="184"/>
      <c r="B887" s="136" t="s">
        <v>534</v>
      </c>
      <c r="C887" s="186"/>
      <c r="D887" s="187"/>
      <c r="E887" s="185"/>
      <c r="F887" s="188"/>
      <c r="G887" s="135" t="s">
        <v>2026</v>
      </c>
      <c r="H887" s="135">
        <v>6</v>
      </c>
    </row>
    <row r="888" spans="1:8" ht="15" customHeight="1" x14ac:dyDescent="0.25">
      <c r="A888" s="184">
        <v>43496</v>
      </c>
      <c r="B888" s="136" t="s">
        <v>2017</v>
      </c>
      <c r="C888" s="186" t="s">
        <v>2018</v>
      </c>
      <c r="D888" s="187">
        <v>190018745</v>
      </c>
      <c r="E888" s="185" t="s">
        <v>1063</v>
      </c>
      <c r="F888" s="188">
        <v>864000</v>
      </c>
      <c r="G888" s="188" t="s">
        <v>2029</v>
      </c>
      <c r="H888" s="188">
        <v>36</v>
      </c>
    </row>
    <row r="889" spans="1:8" ht="15" customHeight="1" x14ac:dyDescent="0.25">
      <c r="A889" s="184"/>
      <c r="B889" s="136" t="s">
        <v>980</v>
      </c>
      <c r="C889" s="186"/>
      <c r="D889" s="187"/>
      <c r="E889" s="185"/>
      <c r="F889" s="188"/>
      <c r="G889" s="188"/>
      <c r="H889" s="188"/>
    </row>
    <row r="890" spans="1:8" ht="15" customHeight="1" x14ac:dyDescent="0.25">
      <c r="A890" s="184">
        <v>43496</v>
      </c>
      <c r="B890" s="136" t="s">
        <v>1825</v>
      </c>
      <c r="C890" s="186" t="s">
        <v>2019</v>
      </c>
      <c r="D890" s="187">
        <v>190018746</v>
      </c>
      <c r="E890" s="185" t="s">
        <v>2030</v>
      </c>
      <c r="F890" s="188">
        <v>2681000</v>
      </c>
      <c r="G890" s="135" t="s">
        <v>1854</v>
      </c>
      <c r="H890" s="135">
        <v>2</v>
      </c>
    </row>
    <row r="891" spans="1:8" ht="15" customHeight="1" x14ac:dyDescent="0.25">
      <c r="A891" s="184"/>
      <c r="B891" s="136" t="s">
        <v>1826</v>
      </c>
      <c r="C891" s="186"/>
      <c r="D891" s="187"/>
      <c r="E891" s="185"/>
      <c r="F891" s="188"/>
      <c r="G891" s="135" t="s">
        <v>2031</v>
      </c>
      <c r="H891" s="135">
        <f>11+12+12</f>
        <v>35</v>
      </c>
    </row>
    <row r="892" spans="1:8" ht="15" customHeight="1" x14ac:dyDescent="0.25">
      <c r="A892" s="184">
        <v>43496</v>
      </c>
      <c r="B892" s="136" t="s">
        <v>1957</v>
      </c>
      <c r="C892" s="186" t="s">
        <v>431</v>
      </c>
      <c r="D892" s="187">
        <v>190018754</v>
      </c>
      <c r="E892" s="185" t="s">
        <v>1263</v>
      </c>
      <c r="F892" s="188">
        <v>2240000</v>
      </c>
      <c r="G892" s="188" t="s">
        <v>2035</v>
      </c>
      <c r="H892" s="188">
        <v>28</v>
      </c>
    </row>
    <row r="893" spans="1:8" ht="15" customHeight="1" x14ac:dyDescent="0.25">
      <c r="A893" s="184"/>
      <c r="B893" s="136" t="s">
        <v>550</v>
      </c>
      <c r="C893" s="186"/>
      <c r="D893" s="187"/>
      <c r="E893" s="185"/>
      <c r="F893" s="188"/>
      <c r="G893" s="188"/>
      <c r="H893" s="188"/>
    </row>
    <row r="894" spans="1:8" ht="15" customHeight="1" x14ac:dyDescent="0.25">
      <c r="A894" s="184">
        <v>43496</v>
      </c>
      <c r="B894" s="136" t="s">
        <v>1494</v>
      </c>
      <c r="C894" s="186" t="s">
        <v>2020</v>
      </c>
      <c r="D894" s="187">
        <v>190018753</v>
      </c>
      <c r="E894" s="185" t="s">
        <v>1540</v>
      </c>
      <c r="F894" s="188">
        <v>2433950</v>
      </c>
      <c r="G894" s="135" t="s">
        <v>2034</v>
      </c>
      <c r="H894" s="135">
        <v>35</v>
      </c>
    </row>
    <row r="895" spans="1:8" ht="15" customHeight="1" x14ac:dyDescent="0.25">
      <c r="A895" s="184"/>
      <c r="B895" s="136" t="s">
        <v>1495</v>
      </c>
      <c r="C895" s="186"/>
      <c r="D895" s="187"/>
      <c r="E895" s="185"/>
      <c r="F895" s="188"/>
      <c r="G895" s="135" t="s">
        <v>1814</v>
      </c>
      <c r="H895" s="135">
        <v>11</v>
      </c>
    </row>
    <row r="896" spans="1:8" ht="15" customHeight="1" x14ac:dyDescent="0.25">
      <c r="A896" s="184">
        <v>43496</v>
      </c>
      <c r="B896" s="136" t="s">
        <v>1957</v>
      </c>
      <c r="C896" s="186" t="s">
        <v>2021</v>
      </c>
      <c r="D896" s="187">
        <v>190018752</v>
      </c>
      <c r="E896" s="185" t="s">
        <v>1263</v>
      </c>
      <c r="F896" s="188">
        <v>980000</v>
      </c>
      <c r="G896" s="188" t="s">
        <v>2033</v>
      </c>
      <c r="H896" s="188">
        <v>14</v>
      </c>
    </row>
    <row r="897" spans="1:8" ht="15" customHeight="1" x14ac:dyDescent="0.25">
      <c r="A897" s="184"/>
      <c r="B897" s="136" t="s">
        <v>550</v>
      </c>
      <c r="C897" s="186"/>
      <c r="D897" s="187"/>
      <c r="E897" s="185"/>
      <c r="F897" s="188"/>
      <c r="G897" s="188"/>
      <c r="H897" s="188"/>
    </row>
    <row r="898" spans="1:8" ht="15" customHeight="1" x14ac:dyDescent="0.25">
      <c r="A898" s="184">
        <v>43497</v>
      </c>
      <c r="B898" s="141" t="s">
        <v>32</v>
      </c>
      <c r="C898" s="186" t="s">
        <v>2038</v>
      </c>
      <c r="D898" s="187">
        <v>190018761</v>
      </c>
      <c r="E898" s="185" t="s">
        <v>6</v>
      </c>
      <c r="F898" s="188">
        <v>158000</v>
      </c>
      <c r="G898" s="188" t="s">
        <v>2002</v>
      </c>
      <c r="H898" s="188">
        <v>2</v>
      </c>
    </row>
    <row r="899" spans="1:8" ht="15" customHeight="1" x14ac:dyDescent="0.25">
      <c r="A899" s="184"/>
      <c r="B899" s="141" t="s">
        <v>33</v>
      </c>
      <c r="C899" s="186"/>
      <c r="D899" s="187"/>
      <c r="E899" s="185"/>
      <c r="F899" s="188"/>
      <c r="G899" s="188"/>
      <c r="H899" s="188"/>
    </row>
    <row r="900" spans="1:8" ht="15" customHeight="1" x14ac:dyDescent="0.25">
      <c r="A900" s="184">
        <v>43497</v>
      </c>
      <c r="B900" s="141" t="s">
        <v>94</v>
      </c>
      <c r="C900" s="186" t="s">
        <v>2039</v>
      </c>
      <c r="D900" s="187">
        <v>190018760</v>
      </c>
      <c r="E900" s="185" t="s">
        <v>523</v>
      </c>
      <c r="F900" s="188">
        <v>2982200</v>
      </c>
      <c r="G900" s="188" t="s">
        <v>2066</v>
      </c>
      <c r="H900" s="188">
        <v>31</v>
      </c>
    </row>
    <row r="901" spans="1:8" ht="15" customHeight="1" x14ac:dyDescent="0.25">
      <c r="A901" s="184"/>
      <c r="B901" s="141" t="s">
        <v>95</v>
      </c>
      <c r="C901" s="186"/>
      <c r="D901" s="187"/>
      <c r="E901" s="185"/>
      <c r="F901" s="188"/>
      <c r="G901" s="188"/>
      <c r="H901" s="188"/>
    </row>
    <row r="902" spans="1:8" ht="15" customHeight="1" x14ac:dyDescent="0.25">
      <c r="A902" s="184">
        <v>43497</v>
      </c>
      <c r="B902" s="141" t="s">
        <v>1693</v>
      </c>
      <c r="C902" s="186" t="s">
        <v>2040</v>
      </c>
      <c r="D902" s="187">
        <v>190018776</v>
      </c>
      <c r="E902" s="185" t="s">
        <v>1257</v>
      </c>
      <c r="F902" s="188">
        <v>2815200</v>
      </c>
      <c r="G902" s="188" t="s">
        <v>2070</v>
      </c>
      <c r="H902" s="188">
        <v>36</v>
      </c>
    </row>
    <row r="903" spans="1:8" ht="15" customHeight="1" x14ac:dyDescent="0.25">
      <c r="A903" s="184"/>
      <c r="B903" s="141" t="s">
        <v>1196</v>
      </c>
      <c r="C903" s="186"/>
      <c r="D903" s="187"/>
      <c r="E903" s="185"/>
      <c r="F903" s="188"/>
      <c r="G903" s="188"/>
      <c r="H903" s="188"/>
    </row>
    <row r="904" spans="1:8" ht="15" customHeight="1" x14ac:dyDescent="0.25">
      <c r="A904" s="184">
        <v>43497</v>
      </c>
      <c r="B904" s="141" t="s">
        <v>59</v>
      </c>
      <c r="C904" s="186" t="s">
        <v>2041</v>
      </c>
      <c r="D904" s="187">
        <v>190018773</v>
      </c>
      <c r="E904" s="185" t="s">
        <v>12</v>
      </c>
      <c r="F904" s="188">
        <v>1421550</v>
      </c>
      <c r="G904" s="188" t="s">
        <v>2085</v>
      </c>
      <c r="H904" s="188">
        <v>31</v>
      </c>
    </row>
    <row r="905" spans="1:8" ht="15" customHeight="1" x14ac:dyDescent="0.25">
      <c r="A905" s="184"/>
      <c r="B905" s="141" t="s">
        <v>60</v>
      </c>
      <c r="C905" s="186"/>
      <c r="D905" s="187"/>
      <c r="E905" s="185"/>
      <c r="F905" s="188"/>
      <c r="G905" s="188"/>
      <c r="H905" s="188"/>
    </row>
    <row r="906" spans="1:8" ht="15" customHeight="1" x14ac:dyDescent="0.25">
      <c r="A906" s="184">
        <v>43497</v>
      </c>
      <c r="B906" s="141" t="s">
        <v>603</v>
      </c>
      <c r="C906" s="186" t="s">
        <v>2042</v>
      </c>
      <c r="D906" s="187">
        <v>190018772</v>
      </c>
      <c r="E906" s="185" t="s">
        <v>7</v>
      </c>
      <c r="F906" s="188">
        <v>1818000</v>
      </c>
      <c r="G906" s="188" t="s">
        <v>1768</v>
      </c>
      <c r="H906" s="188">
        <v>24</v>
      </c>
    </row>
    <row r="907" spans="1:8" ht="15" customHeight="1" x14ac:dyDescent="0.25">
      <c r="A907" s="184"/>
      <c r="B907" s="141" t="s">
        <v>89</v>
      </c>
      <c r="C907" s="186"/>
      <c r="D907" s="187"/>
      <c r="E907" s="185"/>
      <c r="F907" s="188"/>
      <c r="G907" s="188"/>
      <c r="H907" s="188"/>
    </row>
    <row r="908" spans="1:8" ht="15" customHeight="1" x14ac:dyDescent="0.25">
      <c r="A908" s="184">
        <v>43497</v>
      </c>
      <c r="B908" s="141" t="s">
        <v>57</v>
      </c>
      <c r="C908" s="186" t="s">
        <v>2047</v>
      </c>
      <c r="D908" s="187">
        <v>190018774</v>
      </c>
      <c r="E908" s="185" t="s">
        <v>675</v>
      </c>
      <c r="F908" s="188">
        <v>3734400</v>
      </c>
      <c r="G908" s="140" t="s">
        <v>2068</v>
      </c>
      <c r="H908" s="140">
        <v>35</v>
      </c>
    </row>
    <row r="909" spans="1:8" ht="15" customHeight="1" x14ac:dyDescent="0.25">
      <c r="A909" s="184"/>
      <c r="B909" s="141" t="s">
        <v>58</v>
      </c>
      <c r="C909" s="186"/>
      <c r="D909" s="187"/>
      <c r="E909" s="185"/>
      <c r="F909" s="188"/>
      <c r="G909" s="140" t="s">
        <v>2069</v>
      </c>
      <c r="H909" s="140">
        <v>32</v>
      </c>
    </row>
    <row r="910" spans="1:8" ht="15" customHeight="1" x14ac:dyDescent="0.25">
      <c r="A910" s="184">
        <v>43498</v>
      </c>
      <c r="B910" s="141" t="s">
        <v>45</v>
      </c>
      <c r="C910" s="186" t="s">
        <v>1863</v>
      </c>
      <c r="D910" s="187">
        <v>190018781</v>
      </c>
      <c r="E910" s="185" t="s">
        <v>8</v>
      </c>
      <c r="F910" s="188">
        <v>2790000</v>
      </c>
      <c r="G910" s="188" t="s">
        <v>2074</v>
      </c>
      <c r="H910" s="188">
        <v>36</v>
      </c>
    </row>
    <row r="911" spans="1:8" ht="15" customHeight="1" x14ac:dyDescent="0.25">
      <c r="A911" s="184"/>
      <c r="B911" s="141" t="s">
        <v>46</v>
      </c>
      <c r="C911" s="186"/>
      <c r="D911" s="187"/>
      <c r="E911" s="185"/>
      <c r="F911" s="188"/>
      <c r="G911" s="188"/>
      <c r="H911" s="188"/>
    </row>
    <row r="912" spans="1:8" ht="15" customHeight="1" x14ac:dyDescent="0.25">
      <c r="A912" s="184">
        <v>43498</v>
      </c>
      <c r="B912" s="141" t="s">
        <v>141</v>
      </c>
      <c r="C912" s="186" t="s">
        <v>1497</v>
      </c>
      <c r="D912" s="187">
        <v>190018794</v>
      </c>
      <c r="E912" s="185" t="s">
        <v>16</v>
      </c>
      <c r="F912" s="188">
        <v>1765800</v>
      </c>
      <c r="G912" s="140" t="s">
        <v>2079</v>
      </c>
      <c r="H912" s="140">
        <v>36</v>
      </c>
    </row>
    <row r="913" spans="1:8" ht="15" customHeight="1" x14ac:dyDescent="0.25">
      <c r="A913" s="184"/>
      <c r="B913" s="141" t="s">
        <v>125</v>
      </c>
      <c r="C913" s="186"/>
      <c r="D913" s="187"/>
      <c r="E913" s="185"/>
      <c r="F913" s="188"/>
      <c r="G913" s="140" t="s">
        <v>2080</v>
      </c>
      <c r="H913" s="140">
        <v>36</v>
      </c>
    </row>
    <row r="914" spans="1:8" ht="15" customHeight="1" x14ac:dyDescent="0.25">
      <c r="A914" s="184">
        <v>43498</v>
      </c>
      <c r="B914" s="141" t="s">
        <v>55</v>
      </c>
      <c r="C914" s="186" t="s">
        <v>2058</v>
      </c>
      <c r="D914" s="187">
        <v>190018791</v>
      </c>
      <c r="E914" s="185" t="s">
        <v>4</v>
      </c>
      <c r="F914" s="188">
        <v>2147150</v>
      </c>
      <c r="G914" s="188" t="s">
        <v>2077</v>
      </c>
      <c r="H914" s="188">
        <v>38</v>
      </c>
    </row>
    <row r="915" spans="1:8" ht="15" customHeight="1" x14ac:dyDescent="0.25">
      <c r="A915" s="184"/>
      <c r="B915" s="141" t="s">
        <v>56</v>
      </c>
      <c r="C915" s="186"/>
      <c r="D915" s="187"/>
      <c r="E915" s="185"/>
      <c r="F915" s="188"/>
      <c r="G915" s="188"/>
      <c r="H915" s="188"/>
    </row>
    <row r="916" spans="1:8" ht="15" customHeight="1" x14ac:dyDescent="0.25">
      <c r="A916" s="184">
        <v>43500</v>
      </c>
      <c r="B916" s="144" t="s">
        <v>2086</v>
      </c>
      <c r="C916" s="186" t="s">
        <v>2087</v>
      </c>
      <c r="D916" s="187">
        <v>190018814</v>
      </c>
      <c r="E916" s="185" t="s">
        <v>735</v>
      </c>
      <c r="F916" s="188">
        <v>3120600</v>
      </c>
      <c r="G916" s="188" t="s">
        <v>2134</v>
      </c>
      <c r="H916" s="188">
        <v>28</v>
      </c>
    </row>
    <row r="917" spans="1:8" ht="15" customHeight="1" x14ac:dyDescent="0.25">
      <c r="A917" s="184"/>
      <c r="B917" s="144" t="s">
        <v>505</v>
      </c>
      <c r="C917" s="186"/>
      <c r="D917" s="187"/>
      <c r="E917" s="185"/>
      <c r="F917" s="188"/>
      <c r="G917" s="188"/>
      <c r="H917" s="188"/>
    </row>
    <row r="918" spans="1:8" ht="15" customHeight="1" x14ac:dyDescent="0.25">
      <c r="A918" s="184">
        <v>43500</v>
      </c>
      <c r="B918" s="144" t="s">
        <v>2088</v>
      </c>
      <c r="C918" s="186" t="s">
        <v>2089</v>
      </c>
      <c r="D918" s="187">
        <v>190018811</v>
      </c>
      <c r="E918" s="185" t="s">
        <v>84</v>
      </c>
      <c r="F918" s="188">
        <v>1285900</v>
      </c>
      <c r="G918" s="143" t="s">
        <v>307</v>
      </c>
      <c r="H918" s="143">
        <v>1</v>
      </c>
    </row>
    <row r="919" spans="1:8" ht="15" customHeight="1" x14ac:dyDescent="0.25">
      <c r="A919" s="184"/>
      <c r="B919" s="185" t="s">
        <v>82</v>
      </c>
      <c r="C919" s="186"/>
      <c r="D919" s="187"/>
      <c r="E919" s="185"/>
      <c r="F919" s="188"/>
      <c r="G919" s="143" t="s">
        <v>1961</v>
      </c>
      <c r="H919" s="143">
        <v>1</v>
      </c>
    </row>
    <row r="920" spans="1:8" ht="15" customHeight="1" x14ac:dyDescent="0.25">
      <c r="A920" s="184"/>
      <c r="B920" s="185"/>
      <c r="C920" s="186"/>
      <c r="D920" s="187"/>
      <c r="E920" s="185"/>
      <c r="F920" s="188"/>
      <c r="G920" s="143" t="s">
        <v>2131</v>
      </c>
      <c r="H920" s="143">
        <v>35</v>
      </c>
    </row>
    <row r="921" spans="1:8" ht="15" customHeight="1" x14ac:dyDescent="0.25">
      <c r="A921" s="184">
        <v>43500</v>
      </c>
      <c r="B921" s="144" t="s">
        <v>2090</v>
      </c>
      <c r="C921" s="186" t="s">
        <v>2091</v>
      </c>
      <c r="D921" s="187">
        <v>190018810</v>
      </c>
      <c r="E921" s="185" t="s">
        <v>896</v>
      </c>
      <c r="F921" s="188">
        <v>52100</v>
      </c>
      <c r="G921" s="188" t="s">
        <v>897</v>
      </c>
      <c r="H921" s="188">
        <v>1</v>
      </c>
    </row>
    <row r="922" spans="1:8" ht="15" customHeight="1" x14ac:dyDescent="0.25">
      <c r="A922" s="184"/>
      <c r="B922" s="144" t="s">
        <v>502</v>
      </c>
      <c r="C922" s="186"/>
      <c r="D922" s="187"/>
      <c r="E922" s="185"/>
      <c r="F922" s="188"/>
      <c r="G922" s="188"/>
      <c r="H922" s="188"/>
    </row>
    <row r="923" spans="1:8" ht="15" customHeight="1" x14ac:dyDescent="0.25">
      <c r="A923" s="184">
        <v>43500</v>
      </c>
      <c r="B923" s="144" t="s">
        <v>2093</v>
      </c>
      <c r="C923" s="186" t="s">
        <v>2094</v>
      </c>
      <c r="D923" s="187">
        <v>190018809</v>
      </c>
      <c r="E923" s="185" t="s">
        <v>2129</v>
      </c>
      <c r="F923" s="188">
        <v>1885500</v>
      </c>
      <c r="G923" s="188" t="s">
        <v>2130</v>
      </c>
      <c r="H923" s="188">
        <v>30</v>
      </c>
    </row>
    <row r="924" spans="1:8" ht="15" customHeight="1" x14ac:dyDescent="0.25">
      <c r="A924" s="184"/>
      <c r="B924" s="144" t="s">
        <v>40</v>
      </c>
      <c r="C924" s="186"/>
      <c r="D924" s="187"/>
      <c r="E924" s="185"/>
      <c r="F924" s="188"/>
      <c r="G924" s="188"/>
      <c r="H924" s="188"/>
    </row>
    <row r="925" spans="1:8" ht="15" customHeight="1" x14ac:dyDescent="0.25">
      <c r="A925" s="184">
        <v>43500</v>
      </c>
      <c r="B925" s="144" t="s">
        <v>2095</v>
      </c>
      <c r="C925" s="186" t="s">
        <v>2096</v>
      </c>
      <c r="D925" s="187">
        <v>190018808</v>
      </c>
      <c r="E925" s="185" t="s">
        <v>1662</v>
      </c>
      <c r="F925" s="188">
        <v>1149500</v>
      </c>
      <c r="G925" s="188" t="s">
        <v>2128</v>
      </c>
      <c r="H925" s="188">
        <v>10</v>
      </c>
    </row>
    <row r="926" spans="1:8" ht="15" customHeight="1" x14ac:dyDescent="0.25">
      <c r="A926" s="184"/>
      <c r="B926" s="144" t="s">
        <v>1625</v>
      </c>
      <c r="C926" s="186"/>
      <c r="D926" s="187"/>
      <c r="E926" s="185"/>
      <c r="F926" s="188"/>
      <c r="G926" s="188"/>
      <c r="H926" s="188"/>
    </row>
    <row r="927" spans="1:8" ht="15" customHeight="1" x14ac:dyDescent="0.25">
      <c r="A927" s="184">
        <v>43500</v>
      </c>
      <c r="B927" s="144" t="s">
        <v>2097</v>
      </c>
      <c r="C927" s="186" t="s">
        <v>2098</v>
      </c>
      <c r="D927" s="187">
        <v>190018807</v>
      </c>
      <c r="E927" s="185" t="s">
        <v>1962</v>
      </c>
      <c r="F927" s="188">
        <v>2571800</v>
      </c>
      <c r="G927" s="188" t="s">
        <v>2127</v>
      </c>
      <c r="H927" s="188">
        <v>28</v>
      </c>
    </row>
    <row r="928" spans="1:8" ht="15" customHeight="1" x14ac:dyDescent="0.25">
      <c r="A928" s="184"/>
      <c r="B928" s="144" t="s">
        <v>1945</v>
      </c>
      <c r="C928" s="186"/>
      <c r="D928" s="187"/>
      <c r="E928" s="185"/>
      <c r="F928" s="188"/>
      <c r="G928" s="188"/>
      <c r="H928" s="188"/>
    </row>
    <row r="929" spans="1:8" ht="15" customHeight="1" x14ac:dyDescent="0.25">
      <c r="A929" s="184">
        <v>43500</v>
      </c>
      <c r="B929" s="144" t="s">
        <v>2099</v>
      </c>
      <c r="C929" s="186" t="s">
        <v>2100</v>
      </c>
      <c r="D929" s="187">
        <v>190018806</v>
      </c>
      <c r="E929" s="185" t="s">
        <v>799</v>
      </c>
      <c r="F929" s="188">
        <v>3615250</v>
      </c>
      <c r="G929" s="143" t="s">
        <v>2125</v>
      </c>
      <c r="H929" s="143">
        <f>5+6+7+6+6</f>
        <v>30</v>
      </c>
    </row>
    <row r="930" spans="1:8" ht="15" customHeight="1" x14ac:dyDescent="0.25">
      <c r="A930" s="184"/>
      <c r="B930" s="144" t="s">
        <v>1189</v>
      </c>
      <c r="C930" s="186"/>
      <c r="D930" s="187"/>
      <c r="E930" s="185"/>
      <c r="F930" s="188"/>
      <c r="G930" s="143" t="s">
        <v>2126</v>
      </c>
      <c r="H930" s="143">
        <f>5+6+7+5+6</f>
        <v>29</v>
      </c>
    </row>
    <row r="931" spans="1:8" ht="15" customHeight="1" x14ac:dyDescent="0.25">
      <c r="A931" s="184">
        <v>43500</v>
      </c>
      <c r="B931" s="144" t="s">
        <v>2101</v>
      </c>
      <c r="C931" s="186" t="s">
        <v>2102</v>
      </c>
      <c r="D931" s="187">
        <v>190018805</v>
      </c>
      <c r="E931" s="185" t="s">
        <v>749</v>
      </c>
      <c r="F931" s="188">
        <v>3403800</v>
      </c>
      <c r="G931" s="188" t="s">
        <v>2124</v>
      </c>
      <c r="H931" s="188">
        <v>36</v>
      </c>
    </row>
    <row r="932" spans="1:8" ht="15" customHeight="1" x14ac:dyDescent="0.25">
      <c r="A932" s="184"/>
      <c r="B932" s="144" t="s">
        <v>547</v>
      </c>
      <c r="C932" s="186"/>
      <c r="D932" s="187"/>
      <c r="E932" s="185"/>
      <c r="F932" s="188"/>
      <c r="G932" s="188"/>
      <c r="H932" s="188"/>
    </row>
    <row r="933" spans="1:8" ht="15" customHeight="1" x14ac:dyDescent="0.25">
      <c r="A933" s="184">
        <v>43500</v>
      </c>
      <c r="B933" s="144" t="s">
        <v>2103</v>
      </c>
      <c r="C933" s="186" t="s">
        <v>2104</v>
      </c>
      <c r="D933" s="187">
        <v>190018804</v>
      </c>
      <c r="E933" s="185" t="s">
        <v>1063</v>
      </c>
      <c r="F933" s="188">
        <v>977400</v>
      </c>
      <c r="G933" s="188" t="s">
        <v>2123</v>
      </c>
      <c r="H933" s="188">
        <v>36</v>
      </c>
    </row>
    <row r="934" spans="1:8" ht="15" customHeight="1" x14ac:dyDescent="0.25">
      <c r="A934" s="184"/>
      <c r="B934" s="144" t="s">
        <v>980</v>
      </c>
      <c r="C934" s="186"/>
      <c r="D934" s="187"/>
      <c r="E934" s="185"/>
      <c r="F934" s="188"/>
      <c r="G934" s="188"/>
      <c r="H934" s="188"/>
    </row>
    <row r="935" spans="1:8" ht="15" customHeight="1" x14ac:dyDescent="0.25">
      <c r="A935" s="184">
        <v>43500</v>
      </c>
      <c r="B935" s="144" t="s">
        <v>2105</v>
      </c>
      <c r="C935" s="186" t="s">
        <v>2106</v>
      </c>
      <c r="D935" s="187">
        <v>190018803</v>
      </c>
      <c r="E935" s="185" t="s">
        <v>1717</v>
      </c>
      <c r="F935" s="188">
        <v>1525200</v>
      </c>
      <c r="G935" s="188" t="s">
        <v>2122</v>
      </c>
      <c r="H935" s="188">
        <v>36</v>
      </c>
    </row>
    <row r="936" spans="1:8" ht="15" customHeight="1" x14ac:dyDescent="0.25">
      <c r="A936" s="184"/>
      <c r="B936" s="144" t="s">
        <v>566</v>
      </c>
      <c r="C936" s="186"/>
      <c r="D936" s="187"/>
      <c r="E936" s="185"/>
      <c r="F936" s="188"/>
      <c r="G936" s="188"/>
      <c r="H936" s="188"/>
    </row>
    <row r="937" spans="1:8" ht="15" customHeight="1" x14ac:dyDescent="0.25">
      <c r="A937" s="184">
        <v>43500</v>
      </c>
      <c r="B937" s="144" t="s">
        <v>2109</v>
      </c>
      <c r="C937" s="186" t="s">
        <v>2110</v>
      </c>
      <c r="D937" s="187">
        <v>190018802</v>
      </c>
      <c r="E937" s="185" t="s">
        <v>1927</v>
      </c>
      <c r="F937" s="188">
        <v>2664000</v>
      </c>
      <c r="G937" s="188" t="s">
        <v>2121</v>
      </c>
      <c r="H937" s="188">
        <v>36</v>
      </c>
    </row>
    <row r="938" spans="1:8" ht="15" customHeight="1" x14ac:dyDescent="0.25">
      <c r="A938" s="184"/>
      <c r="B938" s="144" t="s">
        <v>1911</v>
      </c>
      <c r="C938" s="186"/>
      <c r="D938" s="187"/>
      <c r="E938" s="185"/>
      <c r="F938" s="188"/>
      <c r="G938" s="188"/>
      <c r="H938" s="188"/>
    </row>
    <row r="939" spans="1:8" ht="15" customHeight="1" x14ac:dyDescent="0.25">
      <c r="A939" s="184">
        <v>43500</v>
      </c>
      <c r="B939" s="144" t="s">
        <v>2105</v>
      </c>
      <c r="C939" s="186" t="s">
        <v>2111</v>
      </c>
      <c r="D939" s="187">
        <v>190018801</v>
      </c>
      <c r="E939" s="185" t="s">
        <v>1730</v>
      </c>
      <c r="F939" s="188">
        <v>1400000</v>
      </c>
      <c r="G939" s="188" t="s">
        <v>2120</v>
      </c>
      <c r="H939" s="188">
        <v>20</v>
      </c>
    </row>
    <row r="940" spans="1:8" ht="15" customHeight="1" x14ac:dyDescent="0.25">
      <c r="A940" s="184"/>
      <c r="B940" s="144" t="s">
        <v>1687</v>
      </c>
      <c r="C940" s="186"/>
      <c r="D940" s="187"/>
      <c r="E940" s="185"/>
      <c r="F940" s="188"/>
      <c r="G940" s="188"/>
      <c r="H940" s="188"/>
    </row>
    <row r="941" spans="1:8" ht="15" customHeight="1" x14ac:dyDescent="0.25">
      <c r="A941" s="184">
        <v>43500</v>
      </c>
      <c r="B941" s="144" t="s">
        <v>2112</v>
      </c>
      <c r="C941" s="186" t="s">
        <v>2113</v>
      </c>
      <c r="D941" s="187" t="s">
        <v>2136</v>
      </c>
      <c r="E941" s="185" t="s">
        <v>2137</v>
      </c>
      <c r="F941" s="188">
        <v>1500000</v>
      </c>
      <c r="G941" s="188" t="s">
        <v>2138</v>
      </c>
      <c r="H941" s="188">
        <v>500</v>
      </c>
    </row>
    <row r="942" spans="1:8" ht="15" customHeight="1" x14ac:dyDescent="0.25">
      <c r="A942" s="184"/>
      <c r="B942" s="144" t="s">
        <v>67</v>
      </c>
      <c r="C942" s="186"/>
      <c r="D942" s="187"/>
      <c r="E942" s="185"/>
      <c r="F942" s="188"/>
      <c r="G942" s="188"/>
      <c r="H942" s="188"/>
    </row>
    <row r="943" spans="1:8" ht="15" customHeight="1" x14ac:dyDescent="0.25">
      <c r="A943" s="184">
        <v>43502</v>
      </c>
      <c r="B943" s="147" t="s">
        <v>146</v>
      </c>
      <c r="C943" s="186" t="s">
        <v>2139</v>
      </c>
      <c r="D943" s="187" t="s">
        <v>2136</v>
      </c>
      <c r="E943" s="185" t="s">
        <v>2137</v>
      </c>
      <c r="F943" s="188">
        <v>6075000</v>
      </c>
      <c r="G943" s="146" t="s">
        <v>14</v>
      </c>
      <c r="H943" s="146">
        <v>1000</v>
      </c>
    </row>
    <row r="944" spans="1:8" ht="15" customHeight="1" x14ac:dyDescent="0.25">
      <c r="A944" s="184"/>
      <c r="B944" s="147" t="s">
        <v>159</v>
      </c>
      <c r="C944" s="186"/>
      <c r="D944" s="187"/>
      <c r="E944" s="185"/>
      <c r="F944" s="188"/>
      <c r="G944" s="146" t="s">
        <v>2174</v>
      </c>
      <c r="H944" s="146">
        <v>500</v>
      </c>
    </row>
    <row r="945" spans="1:8" ht="15" customHeight="1" x14ac:dyDescent="0.25">
      <c r="A945" s="184">
        <v>43502</v>
      </c>
      <c r="B945" s="147" t="s">
        <v>1624</v>
      </c>
      <c r="C945" s="186" t="s">
        <v>2096</v>
      </c>
      <c r="D945" s="187">
        <v>190018819</v>
      </c>
      <c r="E945" s="185" t="s">
        <v>1662</v>
      </c>
      <c r="F945" s="188">
        <v>1149500</v>
      </c>
      <c r="G945" s="188" t="s">
        <v>2128</v>
      </c>
      <c r="H945" s="188">
        <v>10</v>
      </c>
    </row>
    <row r="946" spans="1:8" ht="15" customHeight="1" x14ac:dyDescent="0.25">
      <c r="A946" s="184"/>
      <c r="B946" s="147" t="s">
        <v>2140</v>
      </c>
      <c r="C946" s="186"/>
      <c r="D946" s="187"/>
      <c r="E946" s="185"/>
      <c r="F946" s="188"/>
      <c r="G946" s="188"/>
      <c r="H946" s="188"/>
    </row>
    <row r="947" spans="1:8" ht="15" customHeight="1" x14ac:dyDescent="0.25">
      <c r="A947" s="184">
        <v>43502</v>
      </c>
      <c r="B947" s="147" t="s">
        <v>558</v>
      </c>
      <c r="C947" s="186" t="s">
        <v>1023</v>
      </c>
      <c r="D947" s="187">
        <v>190018823</v>
      </c>
      <c r="E947" s="185" t="s">
        <v>760</v>
      </c>
      <c r="F947" s="188">
        <v>1945500</v>
      </c>
      <c r="G947" s="188" t="s">
        <v>2160</v>
      </c>
      <c r="H947" s="188">
        <v>30</v>
      </c>
    </row>
    <row r="948" spans="1:8" ht="15" customHeight="1" x14ac:dyDescent="0.25">
      <c r="A948" s="184"/>
      <c r="B948" s="147" t="s">
        <v>623</v>
      </c>
      <c r="C948" s="186"/>
      <c r="D948" s="187"/>
      <c r="E948" s="185"/>
      <c r="F948" s="188"/>
      <c r="G948" s="188"/>
      <c r="H948" s="188"/>
    </row>
    <row r="949" spans="1:8" ht="15" customHeight="1" x14ac:dyDescent="0.25">
      <c r="A949" s="184">
        <v>43502</v>
      </c>
      <c r="B949" s="147" t="s">
        <v>57</v>
      </c>
      <c r="C949" s="186" t="s">
        <v>2142</v>
      </c>
      <c r="D949" s="187">
        <v>190018836</v>
      </c>
      <c r="E949" s="185" t="s">
        <v>675</v>
      </c>
      <c r="F949" s="188">
        <v>6830950</v>
      </c>
      <c r="G949" s="146" t="s">
        <v>2170</v>
      </c>
      <c r="H949" s="146">
        <v>36</v>
      </c>
    </row>
    <row r="950" spans="1:8" ht="15" customHeight="1" x14ac:dyDescent="0.25">
      <c r="A950" s="184"/>
      <c r="B950" s="185" t="s">
        <v>2141</v>
      </c>
      <c r="C950" s="186"/>
      <c r="D950" s="187"/>
      <c r="E950" s="185"/>
      <c r="F950" s="188"/>
      <c r="G950" s="146" t="s">
        <v>2171</v>
      </c>
      <c r="H950" s="146">
        <v>36</v>
      </c>
    </row>
    <row r="951" spans="1:8" ht="15" customHeight="1" x14ac:dyDescent="0.25">
      <c r="A951" s="184"/>
      <c r="B951" s="185"/>
      <c r="C951" s="186"/>
      <c r="D951" s="187"/>
      <c r="E951" s="185"/>
      <c r="F951" s="188"/>
      <c r="G951" s="146" t="s">
        <v>1778</v>
      </c>
      <c r="H951" s="146">
        <v>29</v>
      </c>
    </row>
    <row r="952" spans="1:8" ht="15" customHeight="1" x14ac:dyDescent="0.25">
      <c r="A952" s="184">
        <v>43502</v>
      </c>
      <c r="B952" s="147" t="s">
        <v>32</v>
      </c>
      <c r="C952" s="186" t="s">
        <v>2143</v>
      </c>
      <c r="D952" s="187">
        <v>190018820</v>
      </c>
      <c r="E952" s="185" t="s">
        <v>6</v>
      </c>
      <c r="F952" s="188">
        <v>5514000</v>
      </c>
      <c r="G952" s="146" t="s">
        <v>2158</v>
      </c>
      <c r="H952" s="146">
        <f>12+12</f>
        <v>24</v>
      </c>
    </row>
    <row r="953" spans="1:8" ht="15" customHeight="1" x14ac:dyDescent="0.25">
      <c r="A953" s="184"/>
      <c r="B953" s="147" t="s">
        <v>621</v>
      </c>
      <c r="C953" s="186"/>
      <c r="D953" s="187"/>
      <c r="E953" s="185"/>
      <c r="F953" s="188"/>
      <c r="G953" s="146" t="s">
        <v>2159</v>
      </c>
      <c r="H953" s="146">
        <f>11+12+12</f>
        <v>35</v>
      </c>
    </row>
    <row r="954" spans="1:8" ht="15" customHeight="1" x14ac:dyDescent="0.25">
      <c r="A954" s="184">
        <v>43502</v>
      </c>
      <c r="B954" s="147" t="s">
        <v>1957</v>
      </c>
      <c r="C954" s="186" t="s">
        <v>2144</v>
      </c>
      <c r="D954" s="187">
        <v>190018831</v>
      </c>
      <c r="E954" s="185" t="s">
        <v>1263</v>
      </c>
      <c r="F954" s="188">
        <v>2030000</v>
      </c>
      <c r="G954" s="146" t="s">
        <v>2165</v>
      </c>
      <c r="H954" s="146">
        <v>7</v>
      </c>
    </row>
    <row r="955" spans="1:8" ht="15" customHeight="1" x14ac:dyDescent="0.25">
      <c r="A955" s="184"/>
      <c r="B955" s="147" t="s">
        <v>851</v>
      </c>
      <c r="C955" s="186"/>
      <c r="D955" s="187"/>
      <c r="E955" s="185"/>
      <c r="F955" s="188"/>
      <c r="G955" s="146" t="s">
        <v>2166</v>
      </c>
      <c r="H955" s="146">
        <v>21</v>
      </c>
    </row>
    <row r="956" spans="1:8" ht="15" customHeight="1" x14ac:dyDescent="0.25">
      <c r="A956" s="184">
        <v>43502</v>
      </c>
      <c r="B956" s="147" t="s">
        <v>1468</v>
      </c>
      <c r="C956" s="186" t="s">
        <v>2146</v>
      </c>
      <c r="D956" s="187">
        <v>190018829</v>
      </c>
      <c r="E956" s="185" t="s">
        <v>1032</v>
      </c>
      <c r="F956" s="188">
        <v>1754550</v>
      </c>
      <c r="G956" s="188" t="s">
        <v>2162</v>
      </c>
      <c r="H956" s="188">
        <v>21</v>
      </c>
    </row>
    <row r="957" spans="1:8" ht="15" customHeight="1" x14ac:dyDescent="0.25">
      <c r="A957" s="184"/>
      <c r="B957" s="147" t="s">
        <v>2145</v>
      </c>
      <c r="C957" s="186"/>
      <c r="D957" s="187"/>
      <c r="E957" s="185"/>
      <c r="F957" s="188"/>
      <c r="G957" s="188"/>
      <c r="H957" s="188"/>
    </row>
    <row r="958" spans="1:8" ht="15" customHeight="1" x14ac:dyDescent="0.25">
      <c r="A958" s="184">
        <v>43503</v>
      </c>
      <c r="B958" s="156" t="s">
        <v>1624</v>
      </c>
      <c r="C958" s="186" t="s">
        <v>2096</v>
      </c>
      <c r="D958" s="187">
        <v>190018847</v>
      </c>
      <c r="E958" s="185" t="s">
        <v>1662</v>
      </c>
      <c r="F958" s="188">
        <v>1149500</v>
      </c>
      <c r="G958" s="188" t="s">
        <v>2128</v>
      </c>
      <c r="H958" s="188">
        <v>10</v>
      </c>
    </row>
    <row r="959" spans="1:8" ht="15" customHeight="1" x14ac:dyDescent="0.25">
      <c r="A959" s="184"/>
      <c r="B959" s="156" t="s">
        <v>1625</v>
      </c>
      <c r="C959" s="186"/>
      <c r="D959" s="187"/>
      <c r="E959" s="185"/>
      <c r="F959" s="188"/>
      <c r="G959" s="188"/>
      <c r="H959" s="188"/>
    </row>
    <row r="960" spans="1:8" ht="15" customHeight="1" x14ac:dyDescent="0.25">
      <c r="A960" s="184">
        <v>43503</v>
      </c>
      <c r="B960" s="156" t="s">
        <v>1318</v>
      </c>
      <c r="C960" s="186" t="s">
        <v>2179</v>
      </c>
      <c r="D960" s="187">
        <v>190018818</v>
      </c>
      <c r="E960" s="185" t="s">
        <v>1376</v>
      </c>
      <c r="F960" s="188">
        <v>790650</v>
      </c>
      <c r="G960" s="188" t="s">
        <v>2253</v>
      </c>
      <c r="H960" s="188">
        <v>29</v>
      </c>
    </row>
    <row r="961" spans="1:8" ht="15" customHeight="1" x14ac:dyDescent="0.25">
      <c r="A961" s="184"/>
      <c r="B961" s="156" t="s">
        <v>995</v>
      </c>
      <c r="C961" s="186"/>
      <c r="D961" s="187"/>
      <c r="E961" s="185"/>
      <c r="F961" s="188"/>
      <c r="G961" s="188"/>
      <c r="H961" s="188"/>
    </row>
    <row r="962" spans="1:8" ht="15" customHeight="1" x14ac:dyDescent="0.25">
      <c r="A962" s="184">
        <v>43503</v>
      </c>
      <c r="B962" s="156" t="s">
        <v>2180</v>
      </c>
      <c r="C962" s="186" t="s">
        <v>2181</v>
      </c>
      <c r="D962" s="187">
        <v>190018822</v>
      </c>
      <c r="E962" s="185" t="s">
        <v>2254</v>
      </c>
      <c r="F962" s="188">
        <v>751700</v>
      </c>
      <c r="G962" s="188" t="s">
        <v>2255</v>
      </c>
      <c r="H962" s="188">
        <v>17</v>
      </c>
    </row>
    <row r="963" spans="1:8" ht="15" customHeight="1" x14ac:dyDescent="0.25">
      <c r="A963" s="184"/>
      <c r="B963" s="156" t="s">
        <v>2182</v>
      </c>
      <c r="C963" s="186"/>
      <c r="D963" s="187"/>
      <c r="E963" s="185"/>
      <c r="F963" s="188"/>
      <c r="G963" s="188"/>
      <c r="H963" s="188"/>
    </row>
    <row r="964" spans="1:8" ht="15" customHeight="1" x14ac:dyDescent="0.25">
      <c r="A964" s="184">
        <v>43503</v>
      </c>
      <c r="B964" s="156" t="s">
        <v>1002</v>
      </c>
      <c r="C964" s="186" t="s">
        <v>1745</v>
      </c>
      <c r="D964" s="187">
        <v>190018856</v>
      </c>
      <c r="E964" s="185" t="s">
        <v>1449</v>
      </c>
      <c r="F964" s="188">
        <v>2139000</v>
      </c>
      <c r="G964" s="188" t="s">
        <v>2227</v>
      </c>
      <c r="H964" s="188">
        <v>31</v>
      </c>
    </row>
    <row r="965" spans="1:8" ht="15" customHeight="1" x14ac:dyDescent="0.25">
      <c r="A965" s="184"/>
      <c r="B965" s="156" t="s">
        <v>1003</v>
      </c>
      <c r="C965" s="186"/>
      <c r="D965" s="187"/>
      <c r="E965" s="185"/>
      <c r="F965" s="188"/>
      <c r="G965" s="188"/>
      <c r="H965" s="188"/>
    </row>
    <row r="966" spans="1:8" ht="15" customHeight="1" x14ac:dyDescent="0.25">
      <c r="A966" s="184">
        <v>43503</v>
      </c>
      <c r="B966" s="156" t="s">
        <v>2184</v>
      </c>
      <c r="C966" s="186" t="s">
        <v>2185</v>
      </c>
      <c r="D966" s="187">
        <v>190018851</v>
      </c>
      <c r="E966" s="185" t="s">
        <v>1090</v>
      </c>
      <c r="F966" s="188">
        <v>2825600</v>
      </c>
      <c r="G966" s="152" t="s">
        <v>2224</v>
      </c>
      <c r="H966" s="152">
        <v>35</v>
      </c>
    </row>
    <row r="967" spans="1:8" ht="15" customHeight="1" x14ac:dyDescent="0.25">
      <c r="A967" s="184"/>
      <c r="B967" s="156" t="s">
        <v>1014</v>
      </c>
      <c r="C967" s="186"/>
      <c r="D967" s="187"/>
      <c r="E967" s="185"/>
      <c r="F967" s="188"/>
      <c r="G967" s="152" t="s">
        <v>1091</v>
      </c>
      <c r="H967" s="152">
        <v>8</v>
      </c>
    </row>
    <row r="968" spans="1:8" ht="15" customHeight="1" x14ac:dyDescent="0.25">
      <c r="A968" s="184">
        <v>43503</v>
      </c>
      <c r="B968" s="156" t="s">
        <v>32</v>
      </c>
      <c r="C968" s="186" t="s">
        <v>2186</v>
      </c>
      <c r="D968" s="187">
        <v>190018862</v>
      </c>
      <c r="E968" s="185" t="s">
        <v>6</v>
      </c>
      <c r="F968" s="188">
        <v>777000</v>
      </c>
      <c r="G968" s="152" t="s">
        <v>1925</v>
      </c>
      <c r="H968" s="152">
        <v>8</v>
      </c>
    </row>
    <row r="969" spans="1:8" ht="15" customHeight="1" x14ac:dyDescent="0.25">
      <c r="A969" s="184"/>
      <c r="B969" s="156" t="s">
        <v>33</v>
      </c>
      <c r="C969" s="186"/>
      <c r="D969" s="187"/>
      <c r="E969" s="185"/>
      <c r="F969" s="188"/>
      <c r="G969" s="152" t="s">
        <v>1891</v>
      </c>
      <c r="H969" s="152">
        <v>1</v>
      </c>
    </row>
    <row r="970" spans="1:8" ht="15" customHeight="1" x14ac:dyDescent="0.25">
      <c r="A970" s="184">
        <v>43503</v>
      </c>
      <c r="B970" s="156" t="s">
        <v>2187</v>
      </c>
      <c r="C970" s="186" t="s">
        <v>2188</v>
      </c>
      <c r="D970" s="187">
        <v>190018863</v>
      </c>
      <c r="E970" s="185" t="s">
        <v>523</v>
      </c>
      <c r="F970" s="188">
        <v>2386700</v>
      </c>
      <c r="G970" s="152" t="s">
        <v>2234</v>
      </c>
      <c r="H970" s="152">
        <f>10+13+10</f>
        <v>33</v>
      </c>
    </row>
    <row r="971" spans="1:8" ht="15" customHeight="1" x14ac:dyDescent="0.25">
      <c r="A971" s="184"/>
      <c r="B971" s="185" t="s">
        <v>95</v>
      </c>
      <c r="C971" s="186"/>
      <c r="D971" s="187"/>
      <c r="E971" s="185"/>
      <c r="F971" s="188"/>
      <c r="G971" s="152" t="s">
        <v>2235</v>
      </c>
      <c r="H971" s="152">
        <v>5</v>
      </c>
    </row>
    <row r="972" spans="1:8" ht="15" customHeight="1" x14ac:dyDescent="0.25">
      <c r="A972" s="184"/>
      <c r="B972" s="185"/>
      <c r="C972" s="186"/>
      <c r="D972" s="187"/>
      <c r="E972" s="185"/>
      <c r="F972" s="188"/>
      <c r="G972" s="152" t="s">
        <v>1358</v>
      </c>
      <c r="H972" s="152">
        <v>1</v>
      </c>
    </row>
    <row r="973" spans="1:8" ht="15" customHeight="1" x14ac:dyDescent="0.25">
      <c r="A973" s="184">
        <v>43503</v>
      </c>
      <c r="B973" s="156" t="s">
        <v>2189</v>
      </c>
      <c r="C973" s="186" t="s">
        <v>2190</v>
      </c>
      <c r="D973" s="187">
        <v>190018848</v>
      </c>
      <c r="E973" s="185" t="s">
        <v>2222</v>
      </c>
      <c r="F973" s="188">
        <v>1334500</v>
      </c>
      <c r="G973" s="188" t="s">
        <v>2223</v>
      </c>
      <c r="H973" s="188">
        <v>10</v>
      </c>
    </row>
    <row r="974" spans="1:8" ht="15" customHeight="1" x14ac:dyDescent="0.25">
      <c r="A974" s="184"/>
      <c r="B974" s="156" t="s">
        <v>2191</v>
      </c>
      <c r="C974" s="186"/>
      <c r="D974" s="187"/>
      <c r="E974" s="185"/>
      <c r="F974" s="188"/>
      <c r="G974" s="188"/>
      <c r="H974" s="188"/>
    </row>
    <row r="975" spans="1:8" ht="15" customHeight="1" x14ac:dyDescent="0.25">
      <c r="A975" s="184">
        <v>43503</v>
      </c>
      <c r="B975" s="156" t="s">
        <v>2192</v>
      </c>
      <c r="C975" s="186" t="s">
        <v>2193</v>
      </c>
      <c r="D975" s="187">
        <v>190018855</v>
      </c>
      <c r="E975" s="185" t="s">
        <v>2225</v>
      </c>
      <c r="F975" s="188">
        <v>1893000</v>
      </c>
      <c r="G975" s="188" t="s">
        <v>2226</v>
      </c>
      <c r="H975" s="188">
        <v>30</v>
      </c>
    </row>
    <row r="976" spans="1:8" ht="15" customHeight="1" x14ac:dyDescent="0.25">
      <c r="A976" s="184"/>
      <c r="B976" s="156" t="s">
        <v>2194</v>
      </c>
      <c r="C976" s="186"/>
      <c r="D976" s="187"/>
      <c r="E976" s="185"/>
      <c r="F976" s="188"/>
      <c r="G976" s="188"/>
      <c r="H976" s="188"/>
    </row>
    <row r="977" spans="1:8" ht="15" customHeight="1" x14ac:dyDescent="0.25">
      <c r="A977" s="184">
        <v>43504</v>
      </c>
      <c r="B977" s="156" t="s">
        <v>1494</v>
      </c>
      <c r="C977" s="186" t="s">
        <v>2209</v>
      </c>
      <c r="D977" s="187">
        <v>190018871</v>
      </c>
      <c r="E977" s="185" t="s">
        <v>1540</v>
      </c>
      <c r="F977" s="188">
        <v>2865600</v>
      </c>
      <c r="G977" s="188" t="s">
        <v>2237</v>
      </c>
      <c r="H977" s="188">
        <v>36</v>
      </c>
    </row>
    <row r="978" spans="1:8" ht="15" customHeight="1" x14ac:dyDescent="0.25">
      <c r="A978" s="184"/>
      <c r="B978" s="156" t="s">
        <v>1495</v>
      </c>
      <c r="C978" s="186"/>
      <c r="D978" s="187"/>
      <c r="E978" s="185"/>
      <c r="F978" s="188"/>
      <c r="G978" s="188"/>
      <c r="H978" s="188"/>
    </row>
    <row r="979" spans="1:8" ht="15" customHeight="1" x14ac:dyDescent="0.25">
      <c r="A979" s="184">
        <v>43504</v>
      </c>
      <c r="B979" s="156" t="s">
        <v>2199</v>
      </c>
      <c r="C979" s="186" t="s">
        <v>2200</v>
      </c>
      <c r="D979" s="187" t="s">
        <v>2252</v>
      </c>
      <c r="E979" s="185" t="s">
        <v>2137</v>
      </c>
      <c r="F979" s="188">
        <v>5850000</v>
      </c>
      <c r="G979" s="152" t="s">
        <v>1116</v>
      </c>
      <c r="H979" s="152">
        <v>750</v>
      </c>
    </row>
    <row r="980" spans="1:8" ht="15" customHeight="1" x14ac:dyDescent="0.25">
      <c r="A980" s="184"/>
      <c r="B980" s="156" t="s">
        <v>67</v>
      </c>
      <c r="C980" s="186"/>
      <c r="D980" s="187"/>
      <c r="E980" s="185"/>
      <c r="F980" s="188"/>
      <c r="G980" s="152" t="s">
        <v>1856</v>
      </c>
      <c r="H980" s="152">
        <v>1000</v>
      </c>
    </row>
    <row r="981" spans="1:8" ht="15" customHeight="1" x14ac:dyDescent="0.25">
      <c r="A981" s="184">
        <v>43505</v>
      </c>
      <c r="B981" s="156" t="s">
        <v>558</v>
      </c>
      <c r="C981" s="186" t="s">
        <v>2212</v>
      </c>
      <c r="D981" s="187">
        <v>190018881</v>
      </c>
      <c r="E981" s="185" t="s">
        <v>760</v>
      </c>
      <c r="F981" s="188">
        <v>447800</v>
      </c>
      <c r="G981" s="152" t="s">
        <v>798</v>
      </c>
      <c r="H981" s="152">
        <f>1+1+1</f>
        <v>3</v>
      </c>
    </row>
    <row r="982" spans="1:8" ht="15" customHeight="1" x14ac:dyDescent="0.25">
      <c r="A982" s="184"/>
      <c r="B982" s="185" t="s">
        <v>560</v>
      </c>
      <c r="C982" s="186"/>
      <c r="D982" s="187"/>
      <c r="E982" s="185"/>
      <c r="F982" s="188"/>
      <c r="G982" s="152" t="s">
        <v>1338</v>
      </c>
      <c r="H982" s="152">
        <f>1+1</f>
        <v>2</v>
      </c>
    </row>
    <row r="983" spans="1:8" ht="15" customHeight="1" x14ac:dyDescent="0.25">
      <c r="A983" s="184"/>
      <c r="B983" s="185"/>
      <c r="C983" s="186"/>
      <c r="D983" s="187"/>
      <c r="E983" s="185"/>
      <c r="F983" s="188"/>
      <c r="G983" s="152" t="s">
        <v>1771</v>
      </c>
      <c r="H983" s="152">
        <f>1</f>
        <v>1</v>
      </c>
    </row>
    <row r="984" spans="1:8" ht="15" customHeight="1" x14ac:dyDescent="0.25">
      <c r="A984" s="184">
        <v>43505</v>
      </c>
      <c r="B984" s="156" t="s">
        <v>532</v>
      </c>
      <c r="C984" s="186" t="s">
        <v>2215</v>
      </c>
      <c r="D984" s="187">
        <v>190018886</v>
      </c>
      <c r="E984" s="185" t="s">
        <v>743</v>
      </c>
      <c r="F984" s="188">
        <v>6664000</v>
      </c>
      <c r="G984" s="188" t="s">
        <v>2025</v>
      </c>
      <c r="H984" s="188">
        <v>28</v>
      </c>
    </row>
    <row r="985" spans="1:8" ht="15" customHeight="1" x14ac:dyDescent="0.25">
      <c r="A985" s="184"/>
      <c r="B985" s="156" t="s">
        <v>534</v>
      </c>
      <c r="C985" s="186"/>
      <c r="D985" s="187"/>
      <c r="E985" s="185"/>
      <c r="F985" s="188"/>
      <c r="G985" s="188"/>
      <c r="H985" s="188"/>
    </row>
    <row r="986" spans="1:8" ht="15" customHeight="1" x14ac:dyDescent="0.25">
      <c r="A986" s="184">
        <v>43505</v>
      </c>
      <c r="B986" s="156" t="s">
        <v>2216</v>
      </c>
      <c r="C986" s="186" t="s">
        <v>2217</v>
      </c>
      <c r="D986" s="187">
        <v>190018887</v>
      </c>
      <c r="E986" s="185" t="s">
        <v>2246</v>
      </c>
      <c r="F986" s="188">
        <v>1920600</v>
      </c>
      <c r="G986" s="188" t="s">
        <v>2247</v>
      </c>
      <c r="H986" s="188">
        <v>36</v>
      </c>
    </row>
    <row r="987" spans="1:8" ht="15" customHeight="1" x14ac:dyDescent="0.25">
      <c r="A987" s="184"/>
      <c r="B987" s="156" t="s">
        <v>2218</v>
      </c>
      <c r="C987" s="186"/>
      <c r="D987" s="187"/>
      <c r="E987" s="185"/>
      <c r="F987" s="188"/>
      <c r="G987" s="188"/>
      <c r="H987" s="188"/>
    </row>
    <row r="988" spans="1:8" ht="15" customHeight="1" x14ac:dyDescent="0.25">
      <c r="A988" s="184">
        <v>43505</v>
      </c>
      <c r="B988" s="156" t="s">
        <v>1864</v>
      </c>
      <c r="C988" s="186" t="s">
        <v>2219</v>
      </c>
      <c r="D988" s="187">
        <v>190018890</v>
      </c>
      <c r="E988" s="185" t="s">
        <v>1730</v>
      </c>
      <c r="F988" s="188">
        <v>1450000</v>
      </c>
      <c r="G988" s="188" t="s">
        <v>2120</v>
      </c>
      <c r="H988" s="188">
        <v>20</v>
      </c>
    </row>
    <row r="989" spans="1:8" ht="15" customHeight="1" x14ac:dyDescent="0.25">
      <c r="A989" s="184"/>
      <c r="B989" s="156" t="s">
        <v>1687</v>
      </c>
      <c r="C989" s="186"/>
      <c r="D989" s="187"/>
      <c r="E989" s="185"/>
      <c r="F989" s="188"/>
      <c r="G989" s="188"/>
      <c r="H989" s="188"/>
    </row>
    <row r="990" spans="1:8" ht="15" customHeight="1" x14ac:dyDescent="0.25">
      <c r="A990" s="184">
        <v>43505</v>
      </c>
      <c r="B990" s="156" t="s">
        <v>1874</v>
      </c>
      <c r="C990" s="186" t="s">
        <v>2220</v>
      </c>
      <c r="D990" s="187">
        <v>190018880</v>
      </c>
      <c r="E990" s="185" t="s">
        <v>930</v>
      </c>
      <c r="F990" s="188">
        <v>2077500</v>
      </c>
      <c r="G990" s="188" t="s">
        <v>2251</v>
      </c>
      <c r="H990" s="188">
        <v>30</v>
      </c>
    </row>
    <row r="991" spans="1:8" ht="15" customHeight="1" x14ac:dyDescent="0.25">
      <c r="A991" s="184"/>
      <c r="B991" s="156" t="s">
        <v>1875</v>
      </c>
      <c r="C991" s="186"/>
      <c r="D991" s="187"/>
      <c r="E991" s="185"/>
      <c r="F991" s="188"/>
      <c r="G991" s="188"/>
      <c r="H991" s="188"/>
    </row>
    <row r="992" spans="1:8" ht="15" customHeight="1" x14ac:dyDescent="0.25">
      <c r="A992" s="184">
        <v>43507</v>
      </c>
      <c r="B992" s="164" t="s">
        <v>2260</v>
      </c>
      <c r="C992" s="186" t="s">
        <v>2261</v>
      </c>
      <c r="D992" s="187">
        <v>190018893</v>
      </c>
      <c r="E992" s="185" t="s">
        <v>519</v>
      </c>
      <c r="F992" s="188">
        <v>2365200</v>
      </c>
      <c r="G992" s="188" t="s">
        <v>2283</v>
      </c>
      <c r="H992" s="188">
        <v>24</v>
      </c>
    </row>
    <row r="993" spans="1:8" ht="15" customHeight="1" x14ac:dyDescent="0.25">
      <c r="A993" s="184"/>
      <c r="B993" s="164" t="s">
        <v>444</v>
      </c>
      <c r="C993" s="186"/>
      <c r="D993" s="187"/>
      <c r="E993" s="185"/>
      <c r="F993" s="188"/>
      <c r="G993" s="188"/>
      <c r="H993" s="188"/>
    </row>
    <row r="994" spans="1:8" ht="15" customHeight="1" x14ac:dyDescent="0.25">
      <c r="A994" s="184">
        <v>43507</v>
      </c>
      <c r="B994" s="164" t="s">
        <v>32</v>
      </c>
      <c r="C994" s="186" t="s">
        <v>2262</v>
      </c>
      <c r="D994" s="187">
        <v>190018892</v>
      </c>
      <c r="E994" s="185" t="s">
        <v>6</v>
      </c>
      <c r="F994" s="188">
        <v>2001000</v>
      </c>
      <c r="G994" s="188" t="s">
        <v>1664</v>
      </c>
      <c r="H994" s="188">
        <v>23</v>
      </c>
    </row>
    <row r="995" spans="1:8" ht="15" customHeight="1" x14ac:dyDescent="0.25">
      <c r="A995" s="184"/>
      <c r="B995" s="164" t="s">
        <v>33</v>
      </c>
      <c r="C995" s="186"/>
      <c r="D995" s="187"/>
      <c r="E995" s="185"/>
      <c r="F995" s="188"/>
      <c r="G995" s="188"/>
      <c r="H995" s="188"/>
    </row>
    <row r="996" spans="1:8" ht="15" customHeight="1" x14ac:dyDescent="0.25">
      <c r="A996" s="184">
        <v>43507</v>
      </c>
      <c r="B996" s="185" t="s">
        <v>624</v>
      </c>
      <c r="C996" s="186" t="s">
        <v>2263</v>
      </c>
      <c r="D996" s="187">
        <v>190018903</v>
      </c>
      <c r="E996" s="185" t="s">
        <v>799</v>
      </c>
      <c r="F996" s="188">
        <v>4899700</v>
      </c>
      <c r="G996" s="162" t="s">
        <v>1886</v>
      </c>
      <c r="H996" s="162">
        <v>2</v>
      </c>
    </row>
    <row r="997" spans="1:8" ht="15" customHeight="1" x14ac:dyDescent="0.25">
      <c r="A997" s="184"/>
      <c r="B997" s="185"/>
      <c r="C997" s="186"/>
      <c r="D997" s="187"/>
      <c r="E997" s="185"/>
      <c r="F997" s="188"/>
      <c r="G997" s="162" t="s">
        <v>1680</v>
      </c>
      <c r="H997" s="162">
        <v>1</v>
      </c>
    </row>
    <row r="998" spans="1:8" ht="15" customHeight="1" x14ac:dyDescent="0.25">
      <c r="A998" s="184"/>
      <c r="B998" s="185"/>
      <c r="C998" s="186"/>
      <c r="D998" s="187"/>
      <c r="E998" s="185"/>
      <c r="F998" s="188"/>
      <c r="G998" s="162" t="s">
        <v>2126</v>
      </c>
      <c r="H998" s="162">
        <v>1</v>
      </c>
    </row>
    <row r="999" spans="1:8" ht="15" customHeight="1" x14ac:dyDescent="0.25">
      <c r="A999" s="184"/>
      <c r="B999" s="185" t="s">
        <v>1189</v>
      </c>
      <c r="C999" s="186"/>
      <c r="D999" s="187"/>
      <c r="E999" s="185"/>
      <c r="F999" s="188"/>
      <c r="G999" s="162" t="s">
        <v>2290</v>
      </c>
      <c r="H999" s="162">
        <f>5+4+4+3</f>
        <v>16</v>
      </c>
    </row>
    <row r="1000" spans="1:8" ht="15" customHeight="1" x14ac:dyDescent="0.25">
      <c r="A1000" s="184"/>
      <c r="B1000" s="185"/>
      <c r="C1000" s="186"/>
      <c r="D1000" s="187"/>
      <c r="E1000" s="185"/>
      <c r="F1000" s="188"/>
      <c r="G1000" s="162" t="s">
        <v>2291</v>
      </c>
      <c r="H1000" s="162">
        <f>6+6+7+6+5</f>
        <v>30</v>
      </c>
    </row>
    <row r="1001" spans="1:8" ht="15" customHeight="1" x14ac:dyDescent="0.25">
      <c r="A1001" s="184"/>
      <c r="B1001" s="185"/>
      <c r="C1001" s="186"/>
      <c r="D1001" s="187"/>
      <c r="E1001" s="185"/>
      <c r="F1001" s="188"/>
      <c r="G1001" s="162" t="s">
        <v>2292</v>
      </c>
      <c r="H1001" s="162">
        <f>6+6+7+6+5</f>
        <v>30</v>
      </c>
    </row>
    <row r="1002" spans="1:8" ht="15" customHeight="1" x14ac:dyDescent="0.25">
      <c r="A1002" s="184">
        <v>43507</v>
      </c>
      <c r="B1002" s="164" t="s">
        <v>2264</v>
      </c>
      <c r="C1002" s="186" t="s">
        <v>2193</v>
      </c>
      <c r="D1002" s="187">
        <v>190018900</v>
      </c>
      <c r="E1002" s="185" t="s">
        <v>2129</v>
      </c>
      <c r="F1002" s="188">
        <v>1893000</v>
      </c>
      <c r="G1002" s="188" t="s">
        <v>2286</v>
      </c>
      <c r="H1002" s="188">
        <v>30</v>
      </c>
    </row>
    <row r="1003" spans="1:8" ht="15" customHeight="1" x14ac:dyDescent="0.25">
      <c r="A1003" s="184"/>
      <c r="B1003" s="164" t="s">
        <v>40</v>
      </c>
      <c r="C1003" s="186"/>
      <c r="D1003" s="187"/>
      <c r="E1003" s="185"/>
      <c r="F1003" s="188"/>
      <c r="G1003" s="188"/>
      <c r="H1003" s="188"/>
    </row>
    <row r="1004" spans="1:8" ht="15" customHeight="1" x14ac:dyDescent="0.25">
      <c r="A1004" s="184">
        <v>43507</v>
      </c>
      <c r="B1004" s="164" t="s">
        <v>2265</v>
      </c>
      <c r="C1004" s="186" t="s">
        <v>2266</v>
      </c>
      <c r="D1004" s="187">
        <v>190018901</v>
      </c>
      <c r="E1004" s="185" t="s">
        <v>2287</v>
      </c>
      <c r="F1004" s="188">
        <v>563550</v>
      </c>
      <c r="G1004" s="188" t="s">
        <v>2288</v>
      </c>
      <c r="H1004" s="188">
        <v>13</v>
      </c>
    </row>
    <row r="1005" spans="1:8" ht="15" customHeight="1" x14ac:dyDescent="0.25">
      <c r="A1005" s="184"/>
      <c r="B1005" s="164" t="s">
        <v>2267</v>
      </c>
      <c r="C1005" s="186"/>
      <c r="D1005" s="187"/>
      <c r="E1005" s="185"/>
      <c r="F1005" s="188"/>
      <c r="G1005" s="188"/>
      <c r="H1005" s="188"/>
    </row>
    <row r="1006" spans="1:8" ht="15" customHeight="1" x14ac:dyDescent="0.25">
      <c r="A1006" s="184">
        <v>43508</v>
      </c>
      <c r="B1006" s="164" t="s">
        <v>2270</v>
      </c>
      <c r="C1006" s="186" t="s">
        <v>2271</v>
      </c>
      <c r="D1006" s="187">
        <v>190018907</v>
      </c>
      <c r="E1006" s="185" t="s">
        <v>1597</v>
      </c>
      <c r="F1006" s="188">
        <v>156900</v>
      </c>
      <c r="G1006" s="188" t="s">
        <v>1598</v>
      </c>
      <c r="H1006" s="188">
        <v>2</v>
      </c>
    </row>
    <row r="1007" spans="1:8" ht="15" customHeight="1" x14ac:dyDescent="0.25">
      <c r="A1007" s="184"/>
      <c r="B1007" s="164" t="s">
        <v>1590</v>
      </c>
      <c r="C1007" s="186"/>
      <c r="D1007" s="187"/>
      <c r="E1007" s="185"/>
      <c r="F1007" s="188"/>
      <c r="G1007" s="188"/>
      <c r="H1007" s="188"/>
    </row>
    <row r="1008" spans="1:8" ht="15" customHeight="1" x14ac:dyDescent="0.25">
      <c r="A1008" s="184">
        <v>43508</v>
      </c>
      <c r="B1008" s="164" t="s">
        <v>2272</v>
      </c>
      <c r="C1008" s="186" t="s">
        <v>2273</v>
      </c>
      <c r="D1008" s="187">
        <v>190018910</v>
      </c>
      <c r="E1008" s="185" t="s">
        <v>1024</v>
      </c>
      <c r="F1008" s="188">
        <v>1222150</v>
      </c>
      <c r="G1008" s="188" t="s">
        <v>2293</v>
      </c>
      <c r="H1008" s="188">
        <v>19</v>
      </c>
    </row>
    <row r="1009" spans="1:8" ht="15" customHeight="1" x14ac:dyDescent="0.25">
      <c r="A1009" s="184"/>
      <c r="B1009" s="164" t="s">
        <v>934</v>
      </c>
      <c r="C1009" s="186"/>
      <c r="D1009" s="187"/>
      <c r="E1009" s="185"/>
      <c r="F1009" s="188"/>
      <c r="G1009" s="188"/>
      <c r="H1009" s="188"/>
    </row>
    <row r="1010" spans="1:8" ht="15" customHeight="1" x14ac:dyDescent="0.25">
      <c r="A1010" s="184">
        <v>43508</v>
      </c>
      <c r="B1010" s="164" t="s">
        <v>2260</v>
      </c>
      <c r="C1010" s="186" t="s">
        <v>2274</v>
      </c>
      <c r="D1010" s="187">
        <v>190018911</v>
      </c>
      <c r="E1010" s="185" t="s">
        <v>519</v>
      </c>
      <c r="F1010" s="188">
        <v>1182600</v>
      </c>
      <c r="G1010" s="188" t="s">
        <v>2283</v>
      </c>
      <c r="H1010" s="188">
        <v>12</v>
      </c>
    </row>
    <row r="1011" spans="1:8" ht="15" customHeight="1" x14ac:dyDescent="0.25">
      <c r="A1011" s="184"/>
      <c r="B1011" s="164" t="s">
        <v>444</v>
      </c>
      <c r="C1011" s="186"/>
      <c r="D1011" s="187"/>
      <c r="E1011" s="185"/>
      <c r="F1011" s="188"/>
      <c r="G1011" s="188"/>
      <c r="H1011" s="188"/>
    </row>
    <row r="1012" spans="1:8" ht="15" customHeight="1" x14ac:dyDescent="0.25">
      <c r="A1012" s="184">
        <v>43508</v>
      </c>
      <c r="B1012" s="164" t="s">
        <v>1825</v>
      </c>
      <c r="C1012" s="186" t="s">
        <v>2275</v>
      </c>
      <c r="D1012" s="187">
        <v>190018897</v>
      </c>
      <c r="E1012" s="185" t="s">
        <v>2030</v>
      </c>
      <c r="F1012" s="188">
        <v>2453000</v>
      </c>
      <c r="G1012" s="162" t="s">
        <v>2299</v>
      </c>
      <c r="H1012" s="162">
        <f>12+11+12</f>
        <v>35</v>
      </c>
    </row>
    <row r="1013" spans="1:8" ht="15" customHeight="1" x14ac:dyDescent="0.25">
      <c r="A1013" s="184"/>
      <c r="B1013" s="164" t="s">
        <v>1826</v>
      </c>
      <c r="C1013" s="186"/>
      <c r="D1013" s="187"/>
      <c r="E1013" s="185"/>
      <c r="F1013" s="188"/>
      <c r="G1013" s="162" t="s">
        <v>2300</v>
      </c>
      <c r="H1013" s="162">
        <v>1</v>
      </c>
    </row>
    <row r="1014" spans="1:8" ht="15" customHeight="1" x14ac:dyDescent="0.25">
      <c r="A1014" s="184">
        <v>43509</v>
      </c>
      <c r="B1014" s="166" t="s">
        <v>146</v>
      </c>
      <c r="C1014" s="186" t="s">
        <v>1996</v>
      </c>
      <c r="D1014" s="187" t="s">
        <v>2377</v>
      </c>
      <c r="E1014" s="185" t="s">
        <v>47</v>
      </c>
      <c r="F1014" s="188">
        <v>3600000</v>
      </c>
      <c r="G1014" s="165" t="s">
        <v>2378</v>
      </c>
      <c r="H1014" s="165">
        <v>12000</v>
      </c>
    </row>
    <row r="1015" spans="1:8" ht="15" customHeight="1" x14ac:dyDescent="0.25">
      <c r="A1015" s="184"/>
      <c r="B1015" s="166" t="s">
        <v>67</v>
      </c>
      <c r="C1015" s="186"/>
      <c r="D1015" s="187"/>
      <c r="E1015" s="185"/>
      <c r="F1015" s="188"/>
      <c r="G1015" s="165" t="s">
        <v>1266</v>
      </c>
      <c r="H1015" s="165">
        <v>500</v>
      </c>
    </row>
    <row r="1016" spans="1:8" ht="15" customHeight="1" x14ac:dyDescent="0.25">
      <c r="A1016" s="184">
        <v>43509</v>
      </c>
      <c r="B1016" s="166" t="s">
        <v>2201</v>
      </c>
      <c r="C1016" s="186" t="s">
        <v>2304</v>
      </c>
      <c r="D1016" s="187">
        <v>190018921</v>
      </c>
      <c r="E1016" s="185" t="s">
        <v>1024</v>
      </c>
      <c r="F1016" s="188">
        <v>748500</v>
      </c>
      <c r="G1016" s="188" t="s">
        <v>2293</v>
      </c>
      <c r="H1016" s="188">
        <v>10</v>
      </c>
    </row>
    <row r="1017" spans="1:8" ht="15" customHeight="1" x14ac:dyDescent="0.25">
      <c r="A1017" s="184"/>
      <c r="B1017" s="166" t="s">
        <v>934</v>
      </c>
      <c r="C1017" s="186"/>
      <c r="D1017" s="187"/>
      <c r="E1017" s="185"/>
      <c r="F1017" s="188"/>
      <c r="G1017" s="188"/>
      <c r="H1017" s="188"/>
    </row>
    <row r="1018" spans="1:8" ht="15" customHeight="1" x14ac:dyDescent="0.25">
      <c r="A1018" s="184">
        <v>43509</v>
      </c>
      <c r="B1018" s="166" t="s">
        <v>624</v>
      </c>
      <c r="C1018" s="186" t="s">
        <v>2305</v>
      </c>
      <c r="D1018" s="187">
        <v>190018924</v>
      </c>
      <c r="E1018" s="185" t="s">
        <v>799</v>
      </c>
      <c r="F1018" s="188">
        <v>1927500</v>
      </c>
      <c r="G1018" s="188" t="s">
        <v>2350</v>
      </c>
      <c r="H1018" s="188">
        <v>30</v>
      </c>
    </row>
    <row r="1019" spans="1:8" ht="15" customHeight="1" x14ac:dyDescent="0.25">
      <c r="A1019" s="184"/>
      <c r="B1019" s="166" t="s">
        <v>1189</v>
      </c>
      <c r="C1019" s="186"/>
      <c r="D1019" s="187"/>
      <c r="E1019" s="185"/>
      <c r="F1019" s="188"/>
      <c r="G1019" s="188"/>
      <c r="H1019" s="188"/>
    </row>
    <row r="1020" spans="1:8" ht="15" customHeight="1" x14ac:dyDescent="0.25">
      <c r="A1020" s="184">
        <v>43510</v>
      </c>
      <c r="B1020" s="166" t="s">
        <v>532</v>
      </c>
      <c r="C1020" s="186" t="s">
        <v>2310</v>
      </c>
      <c r="D1020" s="187">
        <v>190018932</v>
      </c>
      <c r="E1020" s="185" t="s">
        <v>743</v>
      </c>
      <c r="F1020" s="188">
        <v>5854000</v>
      </c>
      <c r="G1020" s="165" t="s">
        <v>2026</v>
      </c>
      <c r="H1020" s="165">
        <v>27</v>
      </c>
    </row>
    <row r="1021" spans="1:8" ht="15" customHeight="1" x14ac:dyDescent="0.25">
      <c r="A1021" s="184"/>
      <c r="B1021" s="166" t="s">
        <v>534</v>
      </c>
      <c r="C1021" s="186"/>
      <c r="D1021" s="187"/>
      <c r="E1021" s="185"/>
      <c r="F1021" s="188"/>
      <c r="G1021" s="165" t="s">
        <v>2025</v>
      </c>
      <c r="H1021" s="165">
        <v>1</v>
      </c>
    </row>
    <row r="1022" spans="1:8" ht="15" customHeight="1" x14ac:dyDescent="0.25">
      <c r="A1022" s="184">
        <v>43510</v>
      </c>
      <c r="B1022" s="166" t="s">
        <v>103</v>
      </c>
      <c r="C1022" s="186" t="s">
        <v>2311</v>
      </c>
      <c r="D1022" s="187">
        <v>190018931</v>
      </c>
      <c r="E1022" s="185" t="s">
        <v>2353</v>
      </c>
      <c r="F1022" s="188">
        <v>1248800</v>
      </c>
      <c r="G1022" s="188" t="s">
        <v>2354</v>
      </c>
      <c r="H1022" s="188">
        <v>28</v>
      </c>
    </row>
    <row r="1023" spans="1:8" ht="15" customHeight="1" x14ac:dyDescent="0.25">
      <c r="A1023" s="184"/>
      <c r="B1023" s="166" t="s">
        <v>104</v>
      </c>
      <c r="C1023" s="186"/>
      <c r="D1023" s="187"/>
      <c r="E1023" s="185"/>
      <c r="F1023" s="188"/>
      <c r="G1023" s="188"/>
      <c r="H1023" s="188"/>
    </row>
    <row r="1024" spans="1:8" ht="15" customHeight="1" x14ac:dyDescent="0.25">
      <c r="A1024" s="184">
        <v>43510</v>
      </c>
      <c r="B1024" s="166" t="s">
        <v>32</v>
      </c>
      <c r="C1024" s="186" t="s">
        <v>2312</v>
      </c>
      <c r="D1024" s="187">
        <v>190018942</v>
      </c>
      <c r="E1024" s="185" t="s">
        <v>6</v>
      </c>
      <c r="F1024" s="188">
        <v>701750</v>
      </c>
      <c r="G1024" s="165" t="s">
        <v>1891</v>
      </c>
      <c r="H1024" s="165">
        <v>5</v>
      </c>
    </row>
    <row r="1025" spans="1:8" ht="15" customHeight="1" x14ac:dyDescent="0.25">
      <c r="A1025" s="184"/>
      <c r="B1025" s="185" t="s">
        <v>33</v>
      </c>
      <c r="C1025" s="186"/>
      <c r="D1025" s="187"/>
      <c r="E1025" s="185"/>
      <c r="F1025" s="188"/>
      <c r="G1025" s="165" t="s">
        <v>2159</v>
      </c>
      <c r="H1025" s="165">
        <v>1</v>
      </c>
    </row>
    <row r="1026" spans="1:8" ht="15" customHeight="1" x14ac:dyDescent="0.25">
      <c r="A1026" s="184"/>
      <c r="B1026" s="185"/>
      <c r="C1026" s="186"/>
      <c r="D1026" s="187"/>
      <c r="E1026" s="185"/>
      <c r="F1026" s="188"/>
      <c r="G1026" s="165" t="s">
        <v>291</v>
      </c>
      <c r="H1026" s="165">
        <v>4</v>
      </c>
    </row>
    <row r="1027" spans="1:8" ht="15" customHeight="1" x14ac:dyDescent="0.25">
      <c r="A1027" s="184">
        <v>43510</v>
      </c>
      <c r="B1027" s="166" t="s">
        <v>1689</v>
      </c>
      <c r="C1027" s="186" t="s">
        <v>2313</v>
      </c>
      <c r="D1027" s="187">
        <v>190018936</v>
      </c>
      <c r="E1027" s="185" t="s">
        <v>1717</v>
      </c>
      <c r="F1027" s="188">
        <v>3136000</v>
      </c>
      <c r="G1027" s="188" t="s">
        <v>2355</v>
      </c>
      <c r="H1027" s="188">
        <v>32</v>
      </c>
    </row>
    <row r="1028" spans="1:8" ht="15" customHeight="1" x14ac:dyDescent="0.25">
      <c r="A1028" s="184"/>
      <c r="B1028" s="166" t="s">
        <v>566</v>
      </c>
      <c r="C1028" s="186"/>
      <c r="D1028" s="187"/>
      <c r="E1028" s="185"/>
      <c r="F1028" s="188"/>
      <c r="G1028" s="188"/>
      <c r="H1028" s="188"/>
    </row>
    <row r="1029" spans="1:8" ht="15" customHeight="1" x14ac:dyDescent="0.25">
      <c r="A1029" s="184">
        <v>43510</v>
      </c>
      <c r="B1029" s="166" t="s">
        <v>183</v>
      </c>
      <c r="C1029" s="186" t="s">
        <v>2307</v>
      </c>
      <c r="D1029" s="187" t="s">
        <v>2379</v>
      </c>
      <c r="E1029" s="185" t="s">
        <v>1617</v>
      </c>
      <c r="F1029" s="188">
        <v>1675000</v>
      </c>
      <c r="G1029" s="188" t="s">
        <v>2380</v>
      </c>
      <c r="H1029" s="188">
        <v>500</v>
      </c>
    </row>
    <row r="1030" spans="1:8" ht="15" customHeight="1" x14ac:dyDescent="0.25">
      <c r="A1030" s="184"/>
      <c r="B1030" s="166" t="s">
        <v>155</v>
      </c>
      <c r="C1030" s="186"/>
      <c r="D1030" s="187"/>
      <c r="E1030" s="185"/>
      <c r="F1030" s="188"/>
      <c r="G1030" s="188"/>
      <c r="H1030" s="188"/>
    </row>
    <row r="1031" spans="1:8" ht="15" customHeight="1" x14ac:dyDescent="0.25">
      <c r="A1031" s="184">
        <v>43511</v>
      </c>
      <c r="B1031" s="166" t="s">
        <v>2050</v>
      </c>
      <c r="C1031" s="186" t="s">
        <v>2323</v>
      </c>
      <c r="D1031" s="187">
        <v>190018949</v>
      </c>
      <c r="E1031" s="185" t="s">
        <v>2075</v>
      </c>
      <c r="F1031" s="188">
        <v>965250</v>
      </c>
      <c r="G1031" s="188" t="s">
        <v>2362</v>
      </c>
      <c r="H1031" s="188">
        <v>15</v>
      </c>
    </row>
    <row r="1032" spans="1:8" ht="15" customHeight="1" x14ac:dyDescent="0.25">
      <c r="A1032" s="184"/>
      <c r="B1032" s="166" t="s">
        <v>2051</v>
      </c>
      <c r="C1032" s="186"/>
      <c r="D1032" s="187"/>
      <c r="E1032" s="185"/>
      <c r="F1032" s="188"/>
      <c r="G1032" s="188"/>
      <c r="H1032" s="188"/>
    </row>
    <row r="1033" spans="1:8" ht="15" customHeight="1" x14ac:dyDescent="0.25">
      <c r="A1033" s="184">
        <v>43511</v>
      </c>
      <c r="B1033" s="166" t="s">
        <v>2324</v>
      </c>
      <c r="C1033" s="186" t="s">
        <v>1475</v>
      </c>
      <c r="D1033" s="187">
        <v>190018956</v>
      </c>
      <c r="E1033" s="185" t="s">
        <v>1449</v>
      </c>
      <c r="F1033" s="188">
        <v>2415000</v>
      </c>
      <c r="G1033" s="188" t="s">
        <v>2368</v>
      </c>
      <c r="H1033" s="188">
        <v>35</v>
      </c>
    </row>
    <row r="1034" spans="1:8" ht="15" customHeight="1" x14ac:dyDescent="0.25">
      <c r="A1034" s="184"/>
      <c r="B1034" s="166" t="s">
        <v>1003</v>
      </c>
      <c r="C1034" s="186"/>
      <c r="D1034" s="187"/>
      <c r="E1034" s="185"/>
      <c r="F1034" s="188"/>
      <c r="G1034" s="188"/>
      <c r="H1034" s="188"/>
    </row>
    <row r="1035" spans="1:8" ht="15" customHeight="1" x14ac:dyDescent="0.25">
      <c r="A1035" s="184">
        <v>43511</v>
      </c>
      <c r="B1035" s="166" t="s">
        <v>611</v>
      </c>
      <c r="C1035" s="186" t="s">
        <v>2325</v>
      </c>
      <c r="D1035" s="187">
        <v>190018950</v>
      </c>
      <c r="E1035" s="185" t="s">
        <v>20</v>
      </c>
      <c r="F1035" s="188">
        <v>752400</v>
      </c>
      <c r="G1035" s="188" t="s">
        <v>2363</v>
      </c>
      <c r="H1035" s="188">
        <v>36</v>
      </c>
    </row>
    <row r="1036" spans="1:8" ht="15" customHeight="1" x14ac:dyDescent="0.25">
      <c r="A1036" s="184"/>
      <c r="B1036" s="166" t="s">
        <v>77</v>
      </c>
      <c r="C1036" s="186"/>
      <c r="D1036" s="187"/>
      <c r="E1036" s="185"/>
      <c r="F1036" s="188"/>
      <c r="G1036" s="188"/>
      <c r="H1036" s="188"/>
    </row>
    <row r="1037" spans="1:8" ht="15" customHeight="1" x14ac:dyDescent="0.25">
      <c r="A1037" s="184">
        <v>43512</v>
      </c>
      <c r="B1037" s="166" t="s">
        <v>86</v>
      </c>
      <c r="C1037" s="186" t="s">
        <v>2327</v>
      </c>
      <c r="D1037" s="187">
        <v>190018957</v>
      </c>
      <c r="E1037" s="185" t="s">
        <v>18</v>
      </c>
      <c r="F1037" s="188">
        <v>2665000</v>
      </c>
      <c r="G1037" s="188" t="s">
        <v>727</v>
      </c>
      <c r="H1037" s="188">
        <v>20</v>
      </c>
    </row>
    <row r="1038" spans="1:8" ht="15" customHeight="1" x14ac:dyDescent="0.25">
      <c r="A1038" s="184"/>
      <c r="B1038" s="166" t="s">
        <v>87</v>
      </c>
      <c r="C1038" s="186"/>
      <c r="D1038" s="187"/>
      <c r="E1038" s="185"/>
      <c r="F1038" s="188"/>
      <c r="G1038" s="188"/>
      <c r="H1038" s="188"/>
    </row>
    <row r="1039" spans="1:8" ht="15" customHeight="1" x14ac:dyDescent="0.25">
      <c r="A1039" s="184">
        <v>43512</v>
      </c>
      <c r="B1039" s="166" t="s">
        <v>2328</v>
      </c>
      <c r="C1039" s="186" t="s">
        <v>2323</v>
      </c>
      <c r="D1039" s="187">
        <v>190018958</v>
      </c>
      <c r="E1039" s="185" t="s">
        <v>2075</v>
      </c>
      <c r="F1039" s="188">
        <v>965250</v>
      </c>
      <c r="G1039" s="188" t="s">
        <v>2362</v>
      </c>
      <c r="H1039" s="188">
        <v>15</v>
      </c>
    </row>
    <row r="1040" spans="1:8" ht="15" customHeight="1" x14ac:dyDescent="0.25">
      <c r="A1040" s="184"/>
      <c r="B1040" s="166" t="s">
        <v>2051</v>
      </c>
      <c r="C1040" s="186"/>
      <c r="D1040" s="187"/>
      <c r="E1040" s="185"/>
      <c r="F1040" s="188"/>
      <c r="G1040" s="188"/>
      <c r="H1040" s="188"/>
    </row>
    <row r="1041" spans="1:8" ht="15" customHeight="1" x14ac:dyDescent="0.25">
      <c r="A1041" s="184">
        <v>43512</v>
      </c>
      <c r="B1041" s="166" t="s">
        <v>2216</v>
      </c>
      <c r="C1041" s="186" t="s">
        <v>2329</v>
      </c>
      <c r="D1041" s="187">
        <v>190018968</v>
      </c>
      <c r="E1041" s="185" t="s">
        <v>2246</v>
      </c>
      <c r="F1041" s="188">
        <v>995750</v>
      </c>
      <c r="G1041" s="188" t="s">
        <v>2372</v>
      </c>
      <c r="H1041" s="188">
        <v>35</v>
      </c>
    </row>
    <row r="1042" spans="1:8" ht="15" customHeight="1" x14ac:dyDescent="0.25">
      <c r="A1042" s="184"/>
      <c r="B1042" s="166" t="s">
        <v>2218</v>
      </c>
      <c r="C1042" s="186"/>
      <c r="D1042" s="187"/>
      <c r="E1042" s="185"/>
      <c r="F1042" s="188"/>
      <c r="G1042" s="188"/>
      <c r="H1042" s="188"/>
    </row>
    <row r="1043" spans="1:8" ht="15" customHeight="1" x14ac:dyDescent="0.25">
      <c r="A1043" s="184">
        <v>43514</v>
      </c>
      <c r="B1043" s="168" t="s">
        <v>32</v>
      </c>
      <c r="C1043" s="186" t="s">
        <v>212</v>
      </c>
      <c r="D1043" s="187">
        <v>190018986</v>
      </c>
      <c r="E1043" s="185" t="s">
        <v>6</v>
      </c>
      <c r="F1043" s="188">
        <v>2100000</v>
      </c>
      <c r="G1043" s="188" t="s">
        <v>2398</v>
      </c>
      <c r="H1043" s="188">
        <v>24</v>
      </c>
    </row>
    <row r="1044" spans="1:8" ht="15" customHeight="1" x14ac:dyDescent="0.25">
      <c r="A1044" s="184"/>
      <c r="B1044" s="168" t="s">
        <v>33</v>
      </c>
      <c r="C1044" s="186"/>
      <c r="D1044" s="187"/>
      <c r="E1044" s="185"/>
      <c r="F1044" s="188"/>
      <c r="G1044" s="188"/>
      <c r="H1044" s="188"/>
    </row>
    <row r="1045" spans="1:8" ht="15" customHeight="1" x14ac:dyDescent="0.25">
      <c r="A1045" s="184">
        <v>43514</v>
      </c>
      <c r="B1045" s="168" t="s">
        <v>2264</v>
      </c>
      <c r="C1045" s="186" t="s">
        <v>2193</v>
      </c>
      <c r="D1045" s="187">
        <v>190018978</v>
      </c>
      <c r="E1045" s="185" t="s">
        <v>2129</v>
      </c>
      <c r="F1045" s="188">
        <v>1893000</v>
      </c>
      <c r="G1045" s="188" t="s">
        <v>2395</v>
      </c>
      <c r="H1045" s="188">
        <v>30</v>
      </c>
    </row>
    <row r="1046" spans="1:8" ht="15" customHeight="1" x14ac:dyDescent="0.25">
      <c r="A1046" s="184"/>
      <c r="B1046" s="168" t="s">
        <v>40</v>
      </c>
      <c r="C1046" s="186"/>
      <c r="D1046" s="187"/>
      <c r="E1046" s="185"/>
      <c r="F1046" s="188"/>
      <c r="G1046" s="188"/>
      <c r="H1046" s="188"/>
    </row>
    <row r="1047" spans="1:8" ht="15" customHeight="1" x14ac:dyDescent="0.25">
      <c r="A1047" s="184">
        <v>43514</v>
      </c>
      <c r="B1047" s="168" t="s">
        <v>957</v>
      </c>
      <c r="C1047" s="186" t="s">
        <v>2391</v>
      </c>
      <c r="D1047" s="187">
        <v>190018983</v>
      </c>
      <c r="E1047" s="185" t="s">
        <v>84</v>
      </c>
      <c r="F1047" s="188">
        <v>509600</v>
      </c>
      <c r="G1047" s="167" t="s">
        <v>1961</v>
      </c>
      <c r="H1047" s="167">
        <v>7</v>
      </c>
    </row>
    <row r="1048" spans="1:8" ht="15" customHeight="1" x14ac:dyDescent="0.25">
      <c r="A1048" s="184"/>
      <c r="B1048" s="168" t="s">
        <v>82</v>
      </c>
      <c r="C1048" s="186"/>
      <c r="D1048" s="187"/>
      <c r="E1048" s="185"/>
      <c r="F1048" s="188"/>
      <c r="G1048" s="167" t="s">
        <v>307</v>
      </c>
      <c r="H1048" s="167">
        <v>1</v>
      </c>
    </row>
    <row r="1049" spans="1:8" ht="15" customHeight="1" x14ac:dyDescent="0.25">
      <c r="A1049" s="184">
        <v>43514</v>
      </c>
      <c r="B1049" s="168" t="s">
        <v>1689</v>
      </c>
      <c r="C1049" s="186" t="s">
        <v>2392</v>
      </c>
      <c r="D1049" s="187">
        <v>190018989</v>
      </c>
      <c r="E1049" s="185" t="s">
        <v>1717</v>
      </c>
      <c r="F1049" s="188">
        <v>6021500</v>
      </c>
      <c r="G1049" s="167" t="s">
        <v>2397</v>
      </c>
      <c r="H1049" s="167">
        <f>14+13+9+13</f>
        <v>49</v>
      </c>
    </row>
    <row r="1050" spans="1:8" ht="15" customHeight="1" x14ac:dyDescent="0.25">
      <c r="A1050" s="184"/>
      <c r="B1050" s="168" t="s">
        <v>566</v>
      </c>
      <c r="C1050" s="186"/>
      <c r="D1050" s="187"/>
      <c r="E1050" s="185"/>
      <c r="F1050" s="188"/>
      <c r="G1050" s="167" t="s">
        <v>2355</v>
      </c>
      <c r="H1050" s="167">
        <v>1</v>
      </c>
    </row>
    <row r="1051" spans="1:8" ht="15" customHeight="1" x14ac:dyDescent="0.25">
      <c r="A1051" s="184">
        <v>43514</v>
      </c>
      <c r="B1051" s="168" t="s">
        <v>53</v>
      </c>
      <c r="C1051" s="186" t="s">
        <v>986</v>
      </c>
      <c r="D1051" s="187">
        <v>190018981</v>
      </c>
      <c r="E1051" s="185" t="s">
        <v>525</v>
      </c>
      <c r="F1051" s="188">
        <v>2712500</v>
      </c>
      <c r="G1051" s="188" t="s">
        <v>2396</v>
      </c>
      <c r="H1051" s="188">
        <v>35</v>
      </c>
    </row>
    <row r="1052" spans="1:8" ht="15" customHeight="1" x14ac:dyDescent="0.25">
      <c r="A1052" s="184"/>
      <c r="B1052" s="168" t="s">
        <v>54</v>
      </c>
      <c r="C1052" s="186"/>
      <c r="D1052" s="187"/>
      <c r="E1052" s="185"/>
      <c r="F1052" s="188"/>
      <c r="G1052" s="188"/>
      <c r="H1052" s="188"/>
    </row>
    <row r="1053" spans="1:8" ht="15" customHeight="1" x14ac:dyDescent="0.25">
      <c r="A1053" s="184">
        <v>43515</v>
      </c>
      <c r="B1053" s="170" t="s">
        <v>2407</v>
      </c>
      <c r="C1053" s="186" t="s">
        <v>2408</v>
      </c>
      <c r="D1053" s="187">
        <v>190018997</v>
      </c>
      <c r="E1053" s="185" t="s">
        <v>1090</v>
      </c>
      <c r="F1053" s="188">
        <v>1055400</v>
      </c>
      <c r="G1053" s="188" t="s">
        <v>2416</v>
      </c>
      <c r="H1053" s="188">
        <v>33</v>
      </c>
    </row>
    <row r="1054" spans="1:8" ht="15" customHeight="1" x14ac:dyDescent="0.25">
      <c r="A1054" s="184"/>
      <c r="B1054" s="170" t="s">
        <v>1014</v>
      </c>
      <c r="C1054" s="186"/>
      <c r="D1054" s="187"/>
      <c r="E1054" s="185"/>
      <c r="F1054" s="188"/>
      <c r="G1054" s="188"/>
      <c r="H1054" s="188"/>
    </row>
    <row r="1055" spans="1:8" ht="15" customHeight="1" x14ac:dyDescent="0.25">
      <c r="A1055" s="184">
        <v>43515</v>
      </c>
      <c r="B1055" s="170" t="s">
        <v>608</v>
      </c>
      <c r="C1055" s="186" t="s">
        <v>2409</v>
      </c>
      <c r="D1055" s="187">
        <v>190019003</v>
      </c>
      <c r="E1055" s="185" t="s">
        <v>320</v>
      </c>
      <c r="F1055" s="188">
        <v>4254250</v>
      </c>
      <c r="G1055" s="188" t="s">
        <v>2417</v>
      </c>
      <c r="H1055" s="188">
        <v>35</v>
      </c>
    </row>
    <row r="1056" spans="1:8" ht="15" customHeight="1" x14ac:dyDescent="0.25">
      <c r="A1056" s="184"/>
      <c r="B1056" s="170" t="s">
        <v>260</v>
      </c>
      <c r="C1056" s="186"/>
      <c r="D1056" s="187"/>
      <c r="E1056" s="185"/>
      <c r="F1056" s="188"/>
      <c r="G1056" s="188"/>
      <c r="H1056" s="188"/>
    </row>
    <row r="1057" spans="1:8" ht="15" customHeight="1" x14ac:dyDescent="0.25">
      <c r="A1057" s="184">
        <v>43515</v>
      </c>
      <c r="B1057" s="170" t="s">
        <v>1320</v>
      </c>
      <c r="C1057" s="186" t="s">
        <v>2410</v>
      </c>
      <c r="D1057" s="187">
        <v>190018998</v>
      </c>
      <c r="E1057" s="185" t="s">
        <v>1378</v>
      </c>
      <c r="F1057" s="188">
        <v>1967900</v>
      </c>
      <c r="G1057" s="188" t="s">
        <v>1379</v>
      </c>
      <c r="H1057" s="188">
        <v>22</v>
      </c>
    </row>
    <row r="1058" spans="1:8" ht="15" customHeight="1" x14ac:dyDescent="0.25">
      <c r="A1058" s="184"/>
      <c r="B1058" s="170" t="s">
        <v>1321</v>
      </c>
      <c r="C1058" s="186"/>
      <c r="D1058" s="187"/>
      <c r="E1058" s="185"/>
      <c r="F1058" s="188"/>
      <c r="G1058" s="188"/>
      <c r="H1058" s="188"/>
    </row>
    <row r="1059" spans="1:8" ht="15" customHeight="1" x14ac:dyDescent="0.25">
      <c r="A1059" s="184">
        <v>43515</v>
      </c>
      <c r="B1059" s="170" t="s">
        <v>532</v>
      </c>
      <c r="C1059" s="186" t="s">
        <v>2411</v>
      </c>
      <c r="D1059" s="187">
        <v>190018999</v>
      </c>
      <c r="E1059" s="185" t="s">
        <v>743</v>
      </c>
      <c r="F1059" s="188">
        <v>624000</v>
      </c>
      <c r="G1059" s="188" t="s">
        <v>2026</v>
      </c>
      <c r="H1059" s="188">
        <v>3</v>
      </c>
    </row>
    <row r="1060" spans="1:8" ht="15" customHeight="1" x14ac:dyDescent="0.25">
      <c r="A1060" s="184"/>
      <c r="B1060" s="170" t="s">
        <v>534</v>
      </c>
      <c r="C1060" s="186"/>
      <c r="D1060" s="187"/>
      <c r="E1060" s="185"/>
      <c r="F1060" s="188"/>
      <c r="G1060" s="188"/>
      <c r="H1060" s="188"/>
    </row>
    <row r="1061" spans="1:8" ht="15" customHeight="1" x14ac:dyDescent="0.25">
      <c r="A1061" s="184">
        <v>43515</v>
      </c>
      <c r="B1061" s="170" t="s">
        <v>94</v>
      </c>
      <c r="C1061" s="186" t="s">
        <v>2412</v>
      </c>
      <c r="D1061" s="187">
        <v>190019001</v>
      </c>
      <c r="E1061" s="185" t="s">
        <v>523</v>
      </c>
      <c r="F1061" s="188">
        <v>168750</v>
      </c>
      <c r="G1061" s="188" t="s">
        <v>2234</v>
      </c>
      <c r="H1061" s="188">
        <v>3</v>
      </c>
    </row>
    <row r="1062" spans="1:8" ht="15" customHeight="1" x14ac:dyDescent="0.25">
      <c r="A1062" s="184"/>
      <c r="B1062" s="170" t="s">
        <v>95</v>
      </c>
      <c r="C1062" s="186"/>
      <c r="D1062" s="187"/>
      <c r="E1062" s="185"/>
      <c r="F1062" s="188"/>
      <c r="G1062" s="188"/>
      <c r="H1062" s="188"/>
    </row>
    <row r="1063" spans="1:8" ht="15" customHeight="1" x14ac:dyDescent="0.25">
      <c r="A1063" s="184">
        <v>43516</v>
      </c>
      <c r="B1063" s="171" t="s">
        <v>1910</v>
      </c>
      <c r="C1063" s="186" t="s">
        <v>2424</v>
      </c>
      <c r="D1063" s="191">
        <v>190019009</v>
      </c>
      <c r="E1063" s="185" t="s">
        <v>1927</v>
      </c>
      <c r="F1063" s="192">
        <v>1914000</v>
      </c>
      <c r="G1063" s="192" t="s">
        <v>2426</v>
      </c>
      <c r="H1063" s="192">
        <v>33</v>
      </c>
    </row>
    <row r="1064" spans="1:8" ht="15" customHeight="1" x14ac:dyDescent="0.25">
      <c r="A1064" s="184"/>
      <c r="B1064" s="171" t="s">
        <v>1911</v>
      </c>
      <c r="C1064" s="186"/>
      <c r="D1064" s="191"/>
      <c r="E1064" s="185"/>
      <c r="F1064" s="192"/>
      <c r="G1064" s="192"/>
      <c r="H1064" s="192"/>
    </row>
    <row r="1065" spans="1:8" ht="15" customHeight="1" x14ac:dyDescent="0.25">
      <c r="A1065" s="184">
        <v>43517</v>
      </c>
      <c r="B1065" s="172" t="s">
        <v>2430</v>
      </c>
      <c r="C1065" s="186" t="s">
        <v>2193</v>
      </c>
      <c r="D1065" s="187">
        <v>190019011</v>
      </c>
      <c r="E1065" s="185" t="s">
        <v>2129</v>
      </c>
      <c r="F1065" s="188">
        <v>1893000</v>
      </c>
      <c r="G1065" s="188" t="s">
        <v>2432</v>
      </c>
      <c r="H1065" s="188">
        <v>30</v>
      </c>
    </row>
    <row r="1066" spans="1:8" ht="15" customHeight="1" x14ac:dyDescent="0.25">
      <c r="A1066" s="184"/>
      <c r="B1066" s="172" t="s">
        <v>40</v>
      </c>
      <c r="C1066" s="186"/>
      <c r="D1066" s="187"/>
      <c r="E1066" s="185"/>
      <c r="F1066" s="188"/>
      <c r="G1066" s="188"/>
      <c r="H1066" s="188"/>
    </row>
    <row r="1067" spans="1:8" ht="15" customHeight="1" x14ac:dyDescent="0.25">
      <c r="A1067" s="184">
        <v>43517</v>
      </c>
      <c r="B1067" s="172" t="s">
        <v>1735</v>
      </c>
      <c r="C1067" s="186" t="s">
        <v>2431</v>
      </c>
      <c r="D1067" s="187">
        <v>190019014</v>
      </c>
      <c r="E1067" s="185" t="s">
        <v>1757</v>
      </c>
      <c r="F1067" s="188">
        <v>2260500</v>
      </c>
      <c r="G1067" s="188" t="s">
        <v>2433</v>
      </c>
      <c r="H1067" s="188">
        <v>33</v>
      </c>
    </row>
    <row r="1068" spans="1:8" ht="15" customHeight="1" x14ac:dyDescent="0.25">
      <c r="A1068" s="184"/>
      <c r="B1068" s="172" t="s">
        <v>73</v>
      </c>
      <c r="C1068" s="186"/>
      <c r="D1068" s="187"/>
      <c r="E1068" s="185"/>
      <c r="F1068" s="188"/>
      <c r="G1068" s="188"/>
      <c r="H1068" s="188"/>
    </row>
    <row r="1069" spans="1:8" ht="15" customHeight="1" x14ac:dyDescent="0.25">
      <c r="A1069" s="184">
        <v>43518</v>
      </c>
      <c r="B1069" s="173" t="s">
        <v>2435</v>
      </c>
      <c r="C1069" s="186" t="s">
        <v>1738</v>
      </c>
      <c r="D1069" s="187">
        <v>190019020</v>
      </c>
      <c r="E1069" s="185" t="s">
        <v>517</v>
      </c>
      <c r="F1069" s="188">
        <v>2025000</v>
      </c>
      <c r="G1069" s="188" t="s">
        <v>2442</v>
      </c>
      <c r="H1069" s="188">
        <v>30</v>
      </c>
    </row>
    <row r="1070" spans="1:8" ht="15" customHeight="1" x14ac:dyDescent="0.25">
      <c r="A1070" s="184"/>
      <c r="B1070" s="173" t="s">
        <v>42</v>
      </c>
      <c r="C1070" s="186"/>
      <c r="D1070" s="187"/>
      <c r="E1070" s="185"/>
      <c r="F1070" s="188"/>
      <c r="G1070" s="188"/>
      <c r="H1070" s="188"/>
    </row>
    <row r="1071" spans="1:8" ht="15" customHeight="1" x14ac:dyDescent="0.25">
      <c r="A1071" s="184">
        <v>43518</v>
      </c>
      <c r="B1071" s="173" t="s">
        <v>2201</v>
      </c>
      <c r="C1071" s="186" t="s">
        <v>2436</v>
      </c>
      <c r="D1071" s="187">
        <v>190019024</v>
      </c>
      <c r="E1071" s="185" t="s">
        <v>1024</v>
      </c>
      <c r="F1071" s="188">
        <v>74850</v>
      </c>
      <c r="G1071" s="188" t="s">
        <v>2293</v>
      </c>
      <c r="H1071" s="188">
        <v>1</v>
      </c>
    </row>
    <row r="1072" spans="1:8" ht="15" customHeight="1" x14ac:dyDescent="0.25">
      <c r="A1072" s="184"/>
      <c r="B1072" s="173" t="s">
        <v>934</v>
      </c>
      <c r="C1072" s="186"/>
      <c r="D1072" s="187"/>
      <c r="E1072" s="185"/>
      <c r="F1072" s="188"/>
      <c r="G1072" s="188"/>
      <c r="H1072" s="188"/>
    </row>
    <row r="1073" spans="1:8" ht="15" customHeight="1" x14ac:dyDescent="0.25">
      <c r="A1073" s="184">
        <v>43518</v>
      </c>
      <c r="B1073" s="173" t="s">
        <v>1825</v>
      </c>
      <c r="C1073" s="186" t="s">
        <v>1634</v>
      </c>
      <c r="D1073" s="187">
        <v>190019019</v>
      </c>
      <c r="E1073" s="185" t="s">
        <v>2030</v>
      </c>
      <c r="F1073" s="188">
        <v>68000</v>
      </c>
      <c r="G1073" s="188" t="s">
        <v>2299</v>
      </c>
      <c r="H1073" s="188">
        <v>1</v>
      </c>
    </row>
    <row r="1074" spans="1:8" ht="15" customHeight="1" x14ac:dyDescent="0.25">
      <c r="A1074" s="184"/>
      <c r="B1074" s="173" t="s">
        <v>1826</v>
      </c>
      <c r="C1074" s="186"/>
      <c r="D1074" s="187"/>
      <c r="E1074" s="185"/>
      <c r="F1074" s="188"/>
      <c r="G1074" s="188"/>
      <c r="H1074" s="188"/>
    </row>
    <row r="1075" spans="1:8" ht="15" customHeight="1" x14ac:dyDescent="0.25">
      <c r="A1075" s="184">
        <v>43518</v>
      </c>
      <c r="B1075" s="173" t="s">
        <v>2437</v>
      </c>
      <c r="C1075" s="186" t="s">
        <v>1406</v>
      </c>
      <c r="D1075" s="187">
        <v>190019030</v>
      </c>
      <c r="E1075" s="185" t="s">
        <v>219</v>
      </c>
      <c r="F1075" s="188">
        <v>2172600</v>
      </c>
      <c r="G1075" s="188" t="s">
        <v>2444</v>
      </c>
      <c r="H1075" s="188">
        <v>36</v>
      </c>
    </row>
    <row r="1076" spans="1:8" ht="15" customHeight="1" x14ac:dyDescent="0.25">
      <c r="A1076" s="184"/>
      <c r="B1076" s="173" t="s">
        <v>490</v>
      </c>
      <c r="C1076" s="186"/>
      <c r="D1076" s="187"/>
      <c r="E1076" s="185"/>
      <c r="F1076" s="188"/>
      <c r="G1076" s="188"/>
      <c r="H1076" s="188"/>
    </row>
    <row r="1077" spans="1:8" ht="15" customHeight="1" x14ac:dyDescent="0.25">
      <c r="A1077" s="184">
        <v>43518</v>
      </c>
      <c r="B1077" s="173" t="s">
        <v>1002</v>
      </c>
      <c r="C1077" s="186" t="s">
        <v>2438</v>
      </c>
      <c r="D1077" s="187">
        <v>190019023</v>
      </c>
      <c r="E1077" s="185" t="s">
        <v>1449</v>
      </c>
      <c r="F1077" s="188">
        <v>345000</v>
      </c>
      <c r="G1077" s="188" t="s">
        <v>2227</v>
      </c>
      <c r="H1077" s="188">
        <v>5</v>
      </c>
    </row>
    <row r="1078" spans="1:8" ht="15" customHeight="1" x14ac:dyDescent="0.25">
      <c r="A1078" s="184"/>
      <c r="B1078" s="173" t="s">
        <v>1003</v>
      </c>
      <c r="C1078" s="186"/>
      <c r="D1078" s="187"/>
      <c r="E1078" s="185"/>
      <c r="F1078" s="188"/>
      <c r="G1078" s="188"/>
      <c r="H1078" s="188"/>
    </row>
    <row r="1079" spans="1:8" ht="15" customHeight="1" x14ac:dyDescent="0.25">
      <c r="A1079" s="184">
        <v>43518</v>
      </c>
      <c r="B1079" s="173" t="s">
        <v>1864</v>
      </c>
      <c r="C1079" s="186" t="s">
        <v>2439</v>
      </c>
      <c r="D1079" s="187">
        <v>190019025</v>
      </c>
      <c r="E1079" s="185" t="s">
        <v>1730</v>
      </c>
      <c r="F1079" s="188">
        <v>3935000</v>
      </c>
      <c r="G1079" s="188" t="s">
        <v>2443</v>
      </c>
      <c r="H1079" s="188">
        <v>43</v>
      </c>
    </row>
    <row r="1080" spans="1:8" ht="15" customHeight="1" x14ac:dyDescent="0.25">
      <c r="A1080" s="184"/>
      <c r="B1080" s="173" t="s">
        <v>1687</v>
      </c>
      <c r="C1080" s="186"/>
      <c r="D1080" s="187"/>
      <c r="E1080" s="185"/>
      <c r="F1080" s="188"/>
      <c r="G1080" s="188"/>
      <c r="H1080" s="188"/>
    </row>
    <row r="1081" spans="1:8" ht="15" customHeight="1" x14ac:dyDescent="0.25">
      <c r="A1081" s="184">
        <v>43519</v>
      </c>
      <c r="B1081" s="175" t="s">
        <v>1005</v>
      </c>
      <c r="C1081" s="186" t="s">
        <v>2465</v>
      </c>
      <c r="D1081" s="187">
        <v>190019037</v>
      </c>
      <c r="E1081" s="185" t="s">
        <v>1083</v>
      </c>
      <c r="F1081" s="188">
        <v>485850</v>
      </c>
      <c r="G1081" s="188" t="s">
        <v>2474</v>
      </c>
      <c r="H1081" s="188">
        <v>11</v>
      </c>
    </row>
    <row r="1082" spans="1:8" ht="15" customHeight="1" x14ac:dyDescent="0.25">
      <c r="A1082" s="184"/>
      <c r="B1082" s="175" t="s">
        <v>1006</v>
      </c>
      <c r="C1082" s="186"/>
      <c r="D1082" s="187"/>
      <c r="E1082" s="185"/>
      <c r="F1082" s="188"/>
      <c r="G1082" s="188"/>
      <c r="H1082" s="188"/>
    </row>
    <row r="1083" spans="1:8" ht="15" customHeight="1" x14ac:dyDescent="0.25">
      <c r="A1083" s="184">
        <v>43519</v>
      </c>
      <c r="B1083" s="175" t="s">
        <v>103</v>
      </c>
      <c r="C1083" s="186" t="s">
        <v>2467</v>
      </c>
      <c r="D1083" s="187">
        <v>190019038</v>
      </c>
      <c r="E1083" s="185" t="s">
        <v>2353</v>
      </c>
      <c r="F1083" s="188">
        <v>1327200</v>
      </c>
      <c r="G1083" s="174" t="s">
        <v>2473</v>
      </c>
      <c r="H1083" s="174">
        <f>6+6+6+6+6</f>
        <v>30</v>
      </c>
    </row>
    <row r="1084" spans="1:8" ht="15" customHeight="1" x14ac:dyDescent="0.25">
      <c r="A1084" s="184"/>
      <c r="B1084" s="175" t="s">
        <v>104</v>
      </c>
      <c r="C1084" s="186"/>
      <c r="D1084" s="187"/>
      <c r="E1084" s="185"/>
      <c r="F1084" s="188"/>
      <c r="G1084" s="174" t="s">
        <v>2354</v>
      </c>
      <c r="H1084" s="174">
        <v>2</v>
      </c>
    </row>
    <row r="1085" spans="1:8" ht="15" customHeight="1" x14ac:dyDescent="0.25">
      <c r="A1085" s="184">
        <v>43519</v>
      </c>
      <c r="B1085" s="175" t="s">
        <v>2189</v>
      </c>
      <c r="C1085" s="186" t="s">
        <v>1097</v>
      </c>
      <c r="D1085" s="187">
        <v>190019041</v>
      </c>
      <c r="E1085" s="185" t="s">
        <v>2222</v>
      </c>
      <c r="F1085" s="188">
        <v>1855500</v>
      </c>
      <c r="G1085" s="188" t="s">
        <v>2475</v>
      </c>
      <c r="H1085" s="188">
        <v>30</v>
      </c>
    </row>
    <row r="1086" spans="1:8" ht="15" customHeight="1" x14ac:dyDescent="0.25">
      <c r="A1086" s="184"/>
      <c r="B1086" s="175" t="s">
        <v>2191</v>
      </c>
      <c r="C1086" s="186"/>
      <c r="D1086" s="187"/>
      <c r="E1086" s="185"/>
      <c r="F1086" s="188"/>
      <c r="G1086" s="188"/>
      <c r="H1086" s="188"/>
    </row>
  </sheetData>
  <mergeCells count="3406">
    <mergeCell ref="G1081:G1082"/>
    <mergeCell ref="H1081:H1082"/>
    <mergeCell ref="F1083:F1084"/>
    <mergeCell ref="F1085:F1086"/>
    <mergeCell ref="G1085:G1086"/>
    <mergeCell ref="H1085:H1086"/>
    <mergeCell ref="A1083:A1084"/>
    <mergeCell ref="C1083:C1084"/>
    <mergeCell ref="D1083:D1084"/>
    <mergeCell ref="E1083:E1084"/>
    <mergeCell ref="A1085:A1086"/>
    <mergeCell ref="C1085:C1086"/>
    <mergeCell ref="D1085:D1086"/>
    <mergeCell ref="E1085:E1086"/>
    <mergeCell ref="F1081:F1082"/>
    <mergeCell ref="A1081:A1082"/>
    <mergeCell ref="C1081:C1082"/>
    <mergeCell ref="D1081:D1082"/>
    <mergeCell ref="E1081:E1082"/>
    <mergeCell ref="A1065:A1066"/>
    <mergeCell ref="C1065:C1066"/>
    <mergeCell ref="D1065:D1066"/>
    <mergeCell ref="E1065:E1066"/>
    <mergeCell ref="A1067:A1068"/>
    <mergeCell ref="C1067:C1068"/>
    <mergeCell ref="D1067:D1068"/>
    <mergeCell ref="E1067:E1068"/>
    <mergeCell ref="F1067:F1068"/>
    <mergeCell ref="F1059:F1060"/>
    <mergeCell ref="G1059:G1060"/>
    <mergeCell ref="H1059:H1060"/>
    <mergeCell ref="F1061:F1062"/>
    <mergeCell ref="G1061:G1062"/>
    <mergeCell ref="H1061:H1062"/>
    <mergeCell ref="F1053:F1054"/>
    <mergeCell ref="G1053:G1054"/>
    <mergeCell ref="H1053:H1054"/>
    <mergeCell ref="F1055:F1056"/>
    <mergeCell ref="G1055:G1056"/>
    <mergeCell ref="H1055:H1056"/>
    <mergeCell ref="F1057:F1058"/>
    <mergeCell ref="G1057:G1058"/>
    <mergeCell ref="H1057:H1058"/>
    <mergeCell ref="G1067:G1068"/>
    <mergeCell ref="H1067:H1068"/>
    <mergeCell ref="F1065:F1066"/>
    <mergeCell ref="G1065:G1066"/>
    <mergeCell ref="H1065:H1066"/>
    <mergeCell ref="A1059:A1060"/>
    <mergeCell ref="C1059:C1060"/>
    <mergeCell ref="D1059:D1060"/>
    <mergeCell ref="E1059:E1060"/>
    <mergeCell ref="A1061:A1062"/>
    <mergeCell ref="C1061:C1062"/>
    <mergeCell ref="D1061:D1062"/>
    <mergeCell ref="E1061:E1062"/>
    <mergeCell ref="A1053:A1054"/>
    <mergeCell ref="C1053:C1054"/>
    <mergeCell ref="D1053:D1054"/>
    <mergeCell ref="E1053:E1054"/>
    <mergeCell ref="A1055:A1056"/>
    <mergeCell ref="C1055:C1056"/>
    <mergeCell ref="D1055:D1056"/>
    <mergeCell ref="E1055:E1056"/>
    <mergeCell ref="A1057:A1058"/>
    <mergeCell ref="C1057:C1058"/>
    <mergeCell ref="D1057:D1058"/>
    <mergeCell ref="E1057:E1058"/>
    <mergeCell ref="F1029:F1030"/>
    <mergeCell ref="G1029:G1030"/>
    <mergeCell ref="H1029:H1030"/>
    <mergeCell ref="A1029:A1030"/>
    <mergeCell ref="C1029:C1030"/>
    <mergeCell ref="D1029:D1030"/>
    <mergeCell ref="E1029:E1030"/>
    <mergeCell ref="F1037:F1038"/>
    <mergeCell ref="G1037:G1038"/>
    <mergeCell ref="H1037:H1038"/>
    <mergeCell ref="F1039:F1040"/>
    <mergeCell ref="G1039:G1040"/>
    <mergeCell ref="H1039:H1040"/>
    <mergeCell ref="F1041:F1042"/>
    <mergeCell ref="G1041:G1042"/>
    <mergeCell ref="H1041:H1042"/>
    <mergeCell ref="A1039:A1040"/>
    <mergeCell ref="C1039:C1040"/>
    <mergeCell ref="D1039:D1040"/>
    <mergeCell ref="E1039:E1040"/>
    <mergeCell ref="A1041:A1042"/>
    <mergeCell ref="C1041:C1042"/>
    <mergeCell ref="D1041:D1042"/>
    <mergeCell ref="E1041:E1042"/>
    <mergeCell ref="A1037:A1038"/>
    <mergeCell ref="C1037:C1038"/>
    <mergeCell ref="D1037:D1038"/>
    <mergeCell ref="E1037:E1038"/>
    <mergeCell ref="F1033:F1034"/>
    <mergeCell ref="G1033:G1034"/>
    <mergeCell ref="H1033:H1034"/>
    <mergeCell ref="F1035:F1036"/>
    <mergeCell ref="G1035:G1036"/>
    <mergeCell ref="H1035:H1036"/>
    <mergeCell ref="F1031:F1032"/>
    <mergeCell ref="G1031:G1032"/>
    <mergeCell ref="H1031:H1032"/>
    <mergeCell ref="A1031:A1032"/>
    <mergeCell ref="C1031:C1032"/>
    <mergeCell ref="D1031:D1032"/>
    <mergeCell ref="E1031:E1032"/>
    <mergeCell ref="A1033:A1034"/>
    <mergeCell ref="C1033:C1034"/>
    <mergeCell ref="D1033:D1034"/>
    <mergeCell ref="E1033:E1034"/>
    <mergeCell ref="A1035:A1036"/>
    <mergeCell ref="C1035:C1036"/>
    <mergeCell ref="D1035:D1036"/>
    <mergeCell ref="E1035:E1036"/>
    <mergeCell ref="F1027:F1028"/>
    <mergeCell ref="G1027:G1028"/>
    <mergeCell ref="H1027:H1028"/>
    <mergeCell ref="F1020:F1021"/>
    <mergeCell ref="F1022:F1023"/>
    <mergeCell ref="G1022:G1023"/>
    <mergeCell ref="H1022:H1023"/>
    <mergeCell ref="A1024:A1026"/>
    <mergeCell ref="C1024:C1026"/>
    <mergeCell ref="D1024:D1026"/>
    <mergeCell ref="E1024:E1026"/>
    <mergeCell ref="A1027:A1028"/>
    <mergeCell ref="C1027:C1028"/>
    <mergeCell ref="D1027:D1028"/>
    <mergeCell ref="E1027:E1028"/>
    <mergeCell ref="A1020:A1021"/>
    <mergeCell ref="C1020:C1021"/>
    <mergeCell ref="D1020:D1021"/>
    <mergeCell ref="E1020:E1021"/>
    <mergeCell ref="A1022:A1023"/>
    <mergeCell ref="C1022:C1023"/>
    <mergeCell ref="D1022:D1023"/>
    <mergeCell ref="E1022:E1023"/>
    <mergeCell ref="E1014:E1015"/>
    <mergeCell ref="H1018:H1019"/>
    <mergeCell ref="F1016:F1017"/>
    <mergeCell ref="G1016:G1017"/>
    <mergeCell ref="H1016:H1017"/>
    <mergeCell ref="F1018:F1019"/>
    <mergeCell ref="G1018:G1019"/>
    <mergeCell ref="A1016:A1017"/>
    <mergeCell ref="C1016:C1017"/>
    <mergeCell ref="D1016:D1017"/>
    <mergeCell ref="E1016:E1017"/>
    <mergeCell ref="A1018:A1019"/>
    <mergeCell ref="C1018:C1019"/>
    <mergeCell ref="D1018:D1019"/>
    <mergeCell ref="E1018:E1019"/>
    <mergeCell ref="B1025:B1026"/>
    <mergeCell ref="F1024:F1026"/>
    <mergeCell ref="A956:A957"/>
    <mergeCell ref="C956:C957"/>
    <mergeCell ref="D956:D957"/>
    <mergeCell ref="A949:A951"/>
    <mergeCell ref="C949:C951"/>
    <mergeCell ref="D949:D951"/>
    <mergeCell ref="A952:A953"/>
    <mergeCell ref="C952:C953"/>
    <mergeCell ref="D952:D953"/>
    <mergeCell ref="A954:A955"/>
    <mergeCell ref="C954:C955"/>
    <mergeCell ref="D954:D955"/>
    <mergeCell ref="A943:A944"/>
    <mergeCell ref="C943:C944"/>
    <mergeCell ref="D943:D944"/>
    <mergeCell ref="A945:A946"/>
    <mergeCell ref="C945:C946"/>
    <mergeCell ref="D945:D946"/>
    <mergeCell ref="A947:A948"/>
    <mergeCell ref="C947:C948"/>
    <mergeCell ref="D947:D948"/>
    <mergeCell ref="B950:B951"/>
    <mergeCell ref="F954:F955"/>
    <mergeCell ref="E956:E957"/>
    <mergeCell ref="F956:F957"/>
    <mergeCell ref="G956:G957"/>
    <mergeCell ref="H956:H957"/>
    <mergeCell ref="E943:E944"/>
    <mergeCell ref="F943:F944"/>
    <mergeCell ref="E945:E946"/>
    <mergeCell ref="F945:F946"/>
    <mergeCell ref="G945:G946"/>
    <mergeCell ref="H945:H946"/>
    <mergeCell ref="E947:E948"/>
    <mergeCell ref="F947:F948"/>
    <mergeCell ref="G947:G948"/>
    <mergeCell ref="H947:H948"/>
    <mergeCell ref="E949:E951"/>
    <mergeCell ref="F949:F951"/>
    <mergeCell ref="E952:E953"/>
    <mergeCell ref="F952:F953"/>
    <mergeCell ref="E954:E955"/>
    <mergeCell ref="F914:F915"/>
    <mergeCell ref="G914:G915"/>
    <mergeCell ref="H914:H915"/>
    <mergeCell ref="A914:A915"/>
    <mergeCell ref="C914:C915"/>
    <mergeCell ref="D914:D915"/>
    <mergeCell ref="E914:E915"/>
    <mergeCell ref="C898:C899"/>
    <mergeCell ref="D898:D899"/>
    <mergeCell ref="E898:E899"/>
    <mergeCell ref="F910:F911"/>
    <mergeCell ref="G910:G911"/>
    <mergeCell ref="H910:H911"/>
    <mergeCell ref="F912:F913"/>
    <mergeCell ref="F908:F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08:A909"/>
    <mergeCell ref="C908:C909"/>
    <mergeCell ref="D908:D909"/>
    <mergeCell ref="E908:E909"/>
    <mergeCell ref="F904:F905"/>
    <mergeCell ref="G904:G905"/>
    <mergeCell ref="H904:H905"/>
    <mergeCell ref="F906:F907"/>
    <mergeCell ref="G906:G907"/>
    <mergeCell ref="H906:H907"/>
    <mergeCell ref="F900:F901"/>
    <mergeCell ref="G900:G901"/>
    <mergeCell ref="H900:H901"/>
    <mergeCell ref="F902:F903"/>
    <mergeCell ref="G902:G903"/>
    <mergeCell ref="H902:H903"/>
    <mergeCell ref="F898:F899"/>
    <mergeCell ref="G898:G899"/>
    <mergeCell ref="H898:H899"/>
    <mergeCell ref="A904:A905"/>
    <mergeCell ref="C904:C905"/>
    <mergeCell ref="D904:D905"/>
    <mergeCell ref="E904:E905"/>
    <mergeCell ref="A906:A907"/>
    <mergeCell ref="C906:C907"/>
    <mergeCell ref="D906:D907"/>
    <mergeCell ref="E906:E907"/>
    <mergeCell ref="A900:A901"/>
    <mergeCell ref="C900:C901"/>
    <mergeCell ref="D900:D901"/>
    <mergeCell ref="E900:E901"/>
    <mergeCell ref="A902:A903"/>
    <mergeCell ref="C902:C903"/>
    <mergeCell ref="D902:D903"/>
    <mergeCell ref="E902:E903"/>
    <mergeCell ref="A898:A899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F865:F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F640:F641"/>
    <mergeCell ref="G640:G641"/>
    <mergeCell ref="H640:H641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556:F557"/>
    <mergeCell ref="G556:G557"/>
    <mergeCell ref="H556:H557"/>
    <mergeCell ref="F537:F539"/>
    <mergeCell ref="F540:F541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E566:E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F634:F635"/>
    <mergeCell ref="G634:G635"/>
    <mergeCell ref="H634:H635"/>
    <mergeCell ref="F636:F637"/>
    <mergeCell ref="G636:G637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G861:G862"/>
    <mergeCell ref="H861:H862"/>
    <mergeCell ref="F861:F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B919:B920"/>
    <mergeCell ref="G921:G922"/>
    <mergeCell ref="H921:H922"/>
    <mergeCell ref="G916:G917"/>
    <mergeCell ref="H916:H917"/>
    <mergeCell ref="F918:F920"/>
    <mergeCell ref="F916:F917"/>
    <mergeCell ref="F921:F922"/>
    <mergeCell ref="A921:A922"/>
    <mergeCell ref="C921:C922"/>
    <mergeCell ref="D921:D922"/>
    <mergeCell ref="E921:E922"/>
    <mergeCell ref="A916:A917"/>
    <mergeCell ref="C916:C917"/>
    <mergeCell ref="D916:D917"/>
    <mergeCell ref="E916:E917"/>
    <mergeCell ref="A918:A920"/>
    <mergeCell ref="C918:C920"/>
    <mergeCell ref="D918:D920"/>
    <mergeCell ref="E918:E920"/>
    <mergeCell ref="G935:G936"/>
    <mergeCell ref="H935:H936"/>
    <mergeCell ref="G931:G932"/>
    <mergeCell ref="H931:H932"/>
    <mergeCell ref="F933:F934"/>
    <mergeCell ref="G933:G934"/>
    <mergeCell ref="H933:H934"/>
    <mergeCell ref="G927:G928"/>
    <mergeCell ref="H927:H928"/>
    <mergeCell ref="F929:F930"/>
    <mergeCell ref="G923:G924"/>
    <mergeCell ref="H923:H924"/>
    <mergeCell ref="F925:F926"/>
    <mergeCell ref="G925:G926"/>
    <mergeCell ref="H925:H926"/>
    <mergeCell ref="F923:F924"/>
    <mergeCell ref="F927:F928"/>
    <mergeCell ref="F931:F932"/>
    <mergeCell ref="F935:F936"/>
    <mergeCell ref="E935:E936"/>
    <mergeCell ref="A931:A932"/>
    <mergeCell ref="C931:C932"/>
    <mergeCell ref="D931:D932"/>
    <mergeCell ref="E931:E932"/>
    <mergeCell ref="A933:A934"/>
    <mergeCell ref="C933:C934"/>
    <mergeCell ref="D933:D934"/>
    <mergeCell ref="E933:E934"/>
    <mergeCell ref="A927:A928"/>
    <mergeCell ref="C927:C928"/>
    <mergeCell ref="D927:D928"/>
    <mergeCell ref="E927:E928"/>
    <mergeCell ref="A929:A930"/>
    <mergeCell ref="C929:C930"/>
    <mergeCell ref="D929:D930"/>
    <mergeCell ref="E929:E930"/>
    <mergeCell ref="A923:A924"/>
    <mergeCell ref="C923:C924"/>
    <mergeCell ref="D923:D924"/>
    <mergeCell ref="E923:E924"/>
    <mergeCell ref="A925:A926"/>
    <mergeCell ref="C925:C926"/>
    <mergeCell ref="D925:D926"/>
    <mergeCell ref="E925:E926"/>
    <mergeCell ref="G941:G942"/>
    <mergeCell ref="H941:H942"/>
    <mergeCell ref="G937:G938"/>
    <mergeCell ref="H937:H938"/>
    <mergeCell ref="F939:F940"/>
    <mergeCell ref="G939:G940"/>
    <mergeCell ref="H939:H940"/>
    <mergeCell ref="F937:F938"/>
    <mergeCell ref="F941:F942"/>
    <mergeCell ref="A941:A942"/>
    <mergeCell ref="C941:C942"/>
    <mergeCell ref="D941:D942"/>
    <mergeCell ref="E941:E942"/>
    <mergeCell ref="A937:A938"/>
    <mergeCell ref="C937:C938"/>
    <mergeCell ref="D937:D938"/>
    <mergeCell ref="E937:E938"/>
    <mergeCell ref="A939:A940"/>
    <mergeCell ref="C939:C940"/>
    <mergeCell ref="D939:D940"/>
    <mergeCell ref="E939:E940"/>
    <mergeCell ref="A935:A936"/>
    <mergeCell ref="C935:C936"/>
    <mergeCell ref="D935:D936"/>
    <mergeCell ref="G958:G959"/>
    <mergeCell ref="H958:H959"/>
    <mergeCell ref="F960:F961"/>
    <mergeCell ref="G960:G961"/>
    <mergeCell ref="H960:H961"/>
    <mergeCell ref="F962:F963"/>
    <mergeCell ref="G962:G963"/>
    <mergeCell ref="H962:H963"/>
    <mergeCell ref="F964:F965"/>
    <mergeCell ref="G964:G965"/>
    <mergeCell ref="H964:H965"/>
    <mergeCell ref="F958:F959"/>
    <mergeCell ref="A960:A961"/>
    <mergeCell ref="C960:C961"/>
    <mergeCell ref="D960:D961"/>
    <mergeCell ref="E960:E961"/>
    <mergeCell ref="A962:A963"/>
    <mergeCell ref="C962:C963"/>
    <mergeCell ref="D962:D963"/>
    <mergeCell ref="E962:E963"/>
    <mergeCell ref="A964:A965"/>
    <mergeCell ref="C964:C965"/>
    <mergeCell ref="D964:D965"/>
    <mergeCell ref="E964:E965"/>
    <mergeCell ref="A958:A959"/>
    <mergeCell ref="C958:C959"/>
    <mergeCell ref="D958:D959"/>
    <mergeCell ref="E958:E959"/>
    <mergeCell ref="B971:B972"/>
    <mergeCell ref="G973:G974"/>
    <mergeCell ref="H973:H974"/>
    <mergeCell ref="F975:F976"/>
    <mergeCell ref="G975:G976"/>
    <mergeCell ref="H975:H976"/>
    <mergeCell ref="F966:F967"/>
    <mergeCell ref="F968:F969"/>
    <mergeCell ref="F970:F972"/>
    <mergeCell ref="F973:F974"/>
    <mergeCell ref="A970:A972"/>
    <mergeCell ref="C970:C972"/>
    <mergeCell ref="D970:D972"/>
    <mergeCell ref="E970:E972"/>
    <mergeCell ref="A973:A974"/>
    <mergeCell ref="C973:C974"/>
    <mergeCell ref="D973:D974"/>
    <mergeCell ref="E973:E974"/>
    <mergeCell ref="A975:A976"/>
    <mergeCell ref="C975:C976"/>
    <mergeCell ref="D975:D976"/>
    <mergeCell ref="E975:E976"/>
    <mergeCell ref="A966:A967"/>
    <mergeCell ref="C966:C967"/>
    <mergeCell ref="D966:D967"/>
    <mergeCell ref="E966:E967"/>
    <mergeCell ref="A968:A969"/>
    <mergeCell ref="C968:C969"/>
    <mergeCell ref="D968:D969"/>
    <mergeCell ref="E968:E969"/>
    <mergeCell ref="F977:F978"/>
    <mergeCell ref="G977:G978"/>
    <mergeCell ref="H977:H978"/>
    <mergeCell ref="A977:A978"/>
    <mergeCell ref="C977:C978"/>
    <mergeCell ref="D977:D978"/>
    <mergeCell ref="E977:E978"/>
    <mergeCell ref="B982:B983"/>
    <mergeCell ref="F981:F983"/>
    <mergeCell ref="A981:A983"/>
    <mergeCell ref="C981:C983"/>
    <mergeCell ref="D981:D983"/>
    <mergeCell ref="E981:E983"/>
    <mergeCell ref="G986:G987"/>
    <mergeCell ref="H986:H987"/>
    <mergeCell ref="F988:F989"/>
    <mergeCell ref="G988:G989"/>
    <mergeCell ref="H988:H989"/>
    <mergeCell ref="A979:A980"/>
    <mergeCell ref="C979:C980"/>
    <mergeCell ref="D979:D980"/>
    <mergeCell ref="E979:E980"/>
    <mergeCell ref="F979:F980"/>
    <mergeCell ref="C992:C993"/>
    <mergeCell ref="D992:D993"/>
    <mergeCell ref="E992:E993"/>
    <mergeCell ref="A994:A995"/>
    <mergeCell ref="C994:C995"/>
    <mergeCell ref="D994:D995"/>
    <mergeCell ref="E994:E995"/>
    <mergeCell ref="F990:F991"/>
    <mergeCell ref="G990:G991"/>
    <mergeCell ref="H990:H991"/>
    <mergeCell ref="F984:F985"/>
    <mergeCell ref="G984:G985"/>
    <mergeCell ref="H984:H985"/>
    <mergeCell ref="A988:A989"/>
    <mergeCell ref="C988:C989"/>
    <mergeCell ref="D988:D989"/>
    <mergeCell ref="E988:E989"/>
    <mergeCell ref="A990:A991"/>
    <mergeCell ref="C990:C991"/>
    <mergeCell ref="D990:D991"/>
    <mergeCell ref="E990:E991"/>
    <mergeCell ref="F986:F987"/>
    <mergeCell ref="A984:A985"/>
    <mergeCell ref="C984:C985"/>
    <mergeCell ref="D984:D985"/>
    <mergeCell ref="E984:E985"/>
    <mergeCell ref="A986:A987"/>
    <mergeCell ref="C986:C987"/>
    <mergeCell ref="D986:D987"/>
    <mergeCell ref="E986:E987"/>
    <mergeCell ref="C1010:C1011"/>
    <mergeCell ref="D1010:D1011"/>
    <mergeCell ref="E1010:E1011"/>
    <mergeCell ref="F1014:F1015"/>
    <mergeCell ref="A1014:A1015"/>
    <mergeCell ref="C1014:C1015"/>
    <mergeCell ref="D1014:D1015"/>
    <mergeCell ref="H1004:H1005"/>
    <mergeCell ref="G992:G993"/>
    <mergeCell ref="H992:H993"/>
    <mergeCell ref="F994:F995"/>
    <mergeCell ref="G994:G995"/>
    <mergeCell ref="H994:H995"/>
    <mergeCell ref="F996:F1001"/>
    <mergeCell ref="F1002:F1003"/>
    <mergeCell ref="G1002:G1003"/>
    <mergeCell ref="H1002:H1003"/>
    <mergeCell ref="F992:F993"/>
    <mergeCell ref="F1004:F1005"/>
    <mergeCell ref="A996:A1001"/>
    <mergeCell ref="C996:C1001"/>
    <mergeCell ref="D996:D1001"/>
    <mergeCell ref="E996:E1001"/>
    <mergeCell ref="A1002:A1003"/>
    <mergeCell ref="C1002:C1003"/>
    <mergeCell ref="D1002:D1003"/>
    <mergeCell ref="E1002:E1003"/>
    <mergeCell ref="A1004:A1005"/>
    <mergeCell ref="C1004:C1005"/>
    <mergeCell ref="D1004:D1005"/>
    <mergeCell ref="E1004:E1005"/>
    <mergeCell ref="A992:A993"/>
    <mergeCell ref="C1043:C1044"/>
    <mergeCell ref="D1043:D1044"/>
    <mergeCell ref="E1043:E1044"/>
    <mergeCell ref="A1045:A1046"/>
    <mergeCell ref="C1045:C1046"/>
    <mergeCell ref="D1045:D1046"/>
    <mergeCell ref="E1045:E1046"/>
    <mergeCell ref="A1047:A1048"/>
    <mergeCell ref="C1047:C1048"/>
    <mergeCell ref="G1008:G1009"/>
    <mergeCell ref="H1008:H1009"/>
    <mergeCell ref="F1010:F1011"/>
    <mergeCell ref="G1010:G1011"/>
    <mergeCell ref="H1010:H1011"/>
    <mergeCell ref="F1012:F1013"/>
    <mergeCell ref="F1006:F1007"/>
    <mergeCell ref="G1006:G1007"/>
    <mergeCell ref="H1006:H1007"/>
    <mergeCell ref="F1008:F1009"/>
    <mergeCell ref="A1012:A1013"/>
    <mergeCell ref="C1012:C1013"/>
    <mergeCell ref="D1012:D1013"/>
    <mergeCell ref="E1012:E1013"/>
    <mergeCell ref="A1006:A1007"/>
    <mergeCell ref="C1006:C1007"/>
    <mergeCell ref="D1006:D1007"/>
    <mergeCell ref="E1006:E1007"/>
    <mergeCell ref="A1008:A1009"/>
    <mergeCell ref="C1008:C1009"/>
    <mergeCell ref="D1008:D1009"/>
    <mergeCell ref="E1008:E1009"/>
    <mergeCell ref="A1010:A1011"/>
    <mergeCell ref="A1063:A1064"/>
    <mergeCell ref="C1063:C1064"/>
    <mergeCell ref="D1063:D1064"/>
    <mergeCell ref="E1063:E1064"/>
    <mergeCell ref="F1063:F1064"/>
    <mergeCell ref="G1063:G1064"/>
    <mergeCell ref="H1063:H1064"/>
    <mergeCell ref="D1047:D1048"/>
    <mergeCell ref="E1047:E1048"/>
    <mergeCell ref="B996:B998"/>
    <mergeCell ref="B999:B1001"/>
    <mergeCell ref="G1004:G1005"/>
    <mergeCell ref="F1049:F1050"/>
    <mergeCell ref="F1051:F1052"/>
    <mergeCell ref="G1051:G1052"/>
    <mergeCell ref="H1051:H1052"/>
    <mergeCell ref="F1043:F1044"/>
    <mergeCell ref="G1043:G1044"/>
    <mergeCell ref="H1043:H1044"/>
    <mergeCell ref="F1045:F1046"/>
    <mergeCell ref="G1045:G1046"/>
    <mergeCell ref="H1045:H1046"/>
    <mergeCell ref="A1049:A1050"/>
    <mergeCell ref="C1049:C1050"/>
    <mergeCell ref="D1049:D1050"/>
    <mergeCell ref="E1049:E1050"/>
    <mergeCell ref="A1051:A1052"/>
    <mergeCell ref="C1051:C1052"/>
    <mergeCell ref="D1051:D1052"/>
    <mergeCell ref="E1051:E1052"/>
    <mergeCell ref="F1047:F1048"/>
    <mergeCell ref="A1043:A1044"/>
    <mergeCell ref="G1077:G1078"/>
    <mergeCell ref="H1077:H1078"/>
    <mergeCell ref="F1079:F1080"/>
    <mergeCell ref="G1079:G1080"/>
    <mergeCell ref="H1079:H1080"/>
    <mergeCell ref="G1069:G1070"/>
    <mergeCell ref="H1069:H1070"/>
    <mergeCell ref="F1071:F1072"/>
    <mergeCell ref="G1071:G1072"/>
    <mergeCell ref="H1071:H1072"/>
    <mergeCell ref="F1073:F1074"/>
    <mergeCell ref="G1073:G1074"/>
    <mergeCell ref="H1073:H1074"/>
    <mergeCell ref="F1075:F1076"/>
    <mergeCell ref="G1075:G1076"/>
    <mergeCell ref="H1075:H1076"/>
    <mergeCell ref="F1069:F1070"/>
    <mergeCell ref="F1077:F1078"/>
    <mergeCell ref="A1075:A1076"/>
    <mergeCell ref="C1075:C1076"/>
    <mergeCell ref="D1075:D1076"/>
    <mergeCell ref="E1075:E1076"/>
    <mergeCell ref="A1077:A1078"/>
    <mergeCell ref="C1077:C1078"/>
    <mergeCell ref="D1077:D1078"/>
    <mergeCell ref="E1077:E1078"/>
    <mergeCell ref="A1079:A1080"/>
    <mergeCell ref="C1079:C1080"/>
    <mergeCell ref="D1079:D1080"/>
    <mergeCell ref="E1079:E1080"/>
    <mergeCell ref="A1069:A1070"/>
    <mergeCell ref="C1069:C1070"/>
    <mergeCell ref="D1069:D1070"/>
    <mergeCell ref="E1069:E1070"/>
    <mergeCell ref="A1071:A1072"/>
    <mergeCell ref="C1071:C1072"/>
    <mergeCell ref="D1071:D1072"/>
    <mergeCell ref="E1071:E1072"/>
    <mergeCell ref="A1073:A1074"/>
    <mergeCell ref="C1073:C1074"/>
    <mergeCell ref="D1073:D1074"/>
    <mergeCell ref="E1073:E10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5"/>
  <sheetViews>
    <sheetView topLeftCell="A6" workbookViewId="0">
      <selection activeCell="C4" sqref="C4:G25"/>
    </sheetView>
  </sheetViews>
  <sheetFormatPr defaultRowHeight="15" customHeight="1" x14ac:dyDescent="0.25"/>
  <sheetData>
    <row r="4" spans="2:7" ht="15" customHeight="1" x14ac:dyDescent="0.25">
      <c r="B4" s="205">
        <v>43519.737604166665</v>
      </c>
      <c r="C4" s="184">
        <v>43519</v>
      </c>
      <c r="D4" s="175" t="s">
        <v>88</v>
      </c>
      <c r="E4" s="186" t="s">
        <v>2447</v>
      </c>
      <c r="F4" s="186" t="s">
        <v>1268</v>
      </c>
      <c r="G4" s="186" t="s">
        <v>2448</v>
      </c>
    </row>
    <row r="5" spans="2:7" ht="15" customHeight="1" x14ac:dyDescent="0.25">
      <c r="B5" s="205"/>
      <c r="C5" s="184"/>
      <c r="D5" s="175" t="s">
        <v>89</v>
      </c>
      <c r="E5" s="186"/>
      <c r="F5" s="186"/>
      <c r="G5" s="186"/>
    </row>
    <row r="6" spans="2:7" ht="15" customHeight="1" x14ac:dyDescent="0.25">
      <c r="B6" s="205">
        <v>43519.737662037034</v>
      </c>
      <c r="C6" s="184">
        <v>43519</v>
      </c>
      <c r="D6" s="175" t="s">
        <v>55</v>
      </c>
      <c r="E6" s="186" t="s">
        <v>2449</v>
      </c>
      <c r="F6" s="186" t="s">
        <v>1268</v>
      </c>
      <c r="G6" s="186" t="s">
        <v>2450</v>
      </c>
    </row>
    <row r="7" spans="2:7" ht="15" customHeight="1" x14ac:dyDescent="0.25">
      <c r="B7" s="205"/>
      <c r="C7" s="184"/>
      <c r="D7" s="175" t="s">
        <v>56</v>
      </c>
      <c r="E7" s="186"/>
      <c r="F7" s="186"/>
      <c r="G7" s="186"/>
    </row>
    <row r="8" spans="2:7" ht="15" customHeight="1" x14ac:dyDescent="0.25">
      <c r="B8" s="205">
        <v>43519.737685185188</v>
      </c>
      <c r="C8" s="184">
        <v>43519</v>
      </c>
      <c r="D8" s="175" t="s">
        <v>598</v>
      </c>
      <c r="E8" s="186" t="s">
        <v>2451</v>
      </c>
      <c r="F8" s="186" t="s">
        <v>1268</v>
      </c>
      <c r="G8" s="186" t="s">
        <v>2452</v>
      </c>
    </row>
    <row r="9" spans="2:7" ht="15" customHeight="1" x14ac:dyDescent="0.25">
      <c r="B9" s="205"/>
      <c r="C9" s="184"/>
      <c r="D9" s="175" t="s">
        <v>1142</v>
      </c>
      <c r="E9" s="186"/>
      <c r="F9" s="186"/>
      <c r="G9" s="186"/>
    </row>
    <row r="10" spans="2:7" ht="15" customHeight="1" x14ac:dyDescent="0.25">
      <c r="B10" s="205">
        <v>43519.737708333334</v>
      </c>
      <c r="C10" s="184">
        <v>43519</v>
      </c>
      <c r="D10" s="175" t="s">
        <v>53</v>
      </c>
      <c r="E10" s="186" t="s">
        <v>2453</v>
      </c>
      <c r="F10" s="186" t="s">
        <v>1268</v>
      </c>
      <c r="G10" s="186" t="s">
        <v>2454</v>
      </c>
    </row>
    <row r="11" spans="2:7" ht="15" customHeight="1" x14ac:dyDescent="0.25">
      <c r="B11" s="205"/>
      <c r="C11" s="184"/>
      <c r="D11" s="175" t="s">
        <v>54</v>
      </c>
      <c r="E11" s="186"/>
      <c r="F11" s="186"/>
      <c r="G11" s="186"/>
    </row>
    <row r="12" spans="2:7" ht="15" customHeight="1" x14ac:dyDescent="0.25">
      <c r="B12" s="205">
        <v>43519.737743055557</v>
      </c>
      <c r="C12" s="184">
        <v>43519</v>
      </c>
      <c r="D12" s="175" t="s">
        <v>2455</v>
      </c>
      <c r="E12" s="186" t="s">
        <v>2456</v>
      </c>
      <c r="F12" s="186" t="s">
        <v>1268</v>
      </c>
      <c r="G12" s="186" t="s">
        <v>2457</v>
      </c>
    </row>
    <row r="13" spans="2:7" ht="15" customHeight="1" x14ac:dyDescent="0.25">
      <c r="B13" s="205"/>
      <c r="C13" s="184"/>
      <c r="D13" s="175" t="s">
        <v>2117</v>
      </c>
      <c r="E13" s="186"/>
      <c r="F13" s="186"/>
      <c r="G13" s="186"/>
    </row>
    <row r="14" spans="2:7" ht="15" customHeight="1" x14ac:dyDescent="0.25">
      <c r="B14" s="205">
        <v>43519.73777777778</v>
      </c>
      <c r="C14" s="184">
        <v>43519</v>
      </c>
      <c r="D14" s="175" t="s">
        <v>1640</v>
      </c>
      <c r="E14" s="186" t="s">
        <v>2458</v>
      </c>
      <c r="F14" s="186" t="s">
        <v>1268</v>
      </c>
      <c r="G14" s="186" t="s">
        <v>2459</v>
      </c>
    </row>
    <row r="15" spans="2:7" ht="15" customHeight="1" x14ac:dyDescent="0.25">
      <c r="B15" s="205"/>
      <c r="C15" s="184"/>
      <c r="D15" s="175" t="s">
        <v>1641</v>
      </c>
      <c r="E15" s="186"/>
      <c r="F15" s="186"/>
      <c r="G15" s="186"/>
    </row>
    <row r="16" spans="2:7" ht="15" customHeight="1" x14ac:dyDescent="0.25">
      <c r="B16" s="205">
        <v>43519.737812500003</v>
      </c>
      <c r="C16" s="184">
        <v>43519</v>
      </c>
      <c r="D16" s="175" t="s">
        <v>51</v>
      </c>
      <c r="E16" s="186" t="s">
        <v>2460</v>
      </c>
      <c r="F16" s="186" t="s">
        <v>1268</v>
      </c>
      <c r="G16" s="186" t="s">
        <v>2461</v>
      </c>
    </row>
    <row r="17" spans="2:7" ht="15" customHeight="1" x14ac:dyDescent="0.25">
      <c r="B17" s="205"/>
      <c r="C17" s="184"/>
      <c r="D17" s="175" t="s">
        <v>52</v>
      </c>
      <c r="E17" s="186"/>
      <c r="F17" s="186"/>
      <c r="G17" s="186"/>
    </row>
    <row r="18" spans="2:7" ht="15" customHeight="1" x14ac:dyDescent="0.25">
      <c r="B18" s="205">
        <v>43519.737847222219</v>
      </c>
      <c r="C18" s="184">
        <v>43519</v>
      </c>
      <c r="D18" s="175" t="s">
        <v>2462</v>
      </c>
      <c r="E18" s="186" t="s">
        <v>2463</v>
      </c>
      <c r="F18" s="186" t="s">
        <v>1268</v>
      </c>
      <c r="G18" s="186" t="s">
        <v>2464</v>
      </c>
    </row>
    <row r="19" spans="2:7" ht="15" customHeight="1" x14ac:dyDescent="0.25">
      <c r="B19" s="205"/>
      <c r="C19" s="184"/>
      <c r="D19" s="175" t="s">
        <v>48</v>
      </c>
      <c r="E19" s="186"/>
      <c r="F19" s="186"/>
      <c r="G19" s="186"/>
    </row>
    <row r="20" spans="2:7" ht="15" customHeight="1" x14ac:dyDescent="0.25">
      <c r="B20" s="205">
        <v>43519.737893518519</v>
      </c>
      <c r="C20" s="184">
        <v>43519</v>
      </c>
      <c r="D20" s="175" t="s">
        <v>1005</v>
      </c>
      <c r="E20" s="186" t="s">
        <v>2465</v>
      </c>
      <c r="F20" s="186" t="s">
        <v>1268</v>
      </c>
      <c r="G20" s="186" t="s">
        <v>2466</v>
      </c>
    </row>
    <row r="21" spans="2:7" ht="15" customHeight="1" x14ac:dyDescent="0.25">
      <c r="B21" s="205"/>
      <c r="C21" s="184"/>
      <c r="D21" s="175" t="s">
        <v>1006</v>
      </c>
      <c r="E21" s="186"/>
      <c r="F21" s="186"/>
      <c r="G21" s="186"/>
    </row>
    <row r="22" spans="2:7" ht="15" customHeight="1" x14ac:dyDescent="0.25">
      <c r="B22" s="205">
        <v>43519.737939814811</v>
      </c>
      <c r="C22" s="184">
        <v>43519</v>
      </c>
      <c r="D22" s="175" t="s">
        <v>103</v>
      </c>
      <c r="E22" s="186" t="s">
        <v>2467</v>
      </c>
      <c r="F22" s="186" t="s">
        <v>1268</v>
      </c>
      <c r="G22" s="186" t="s">
        <v>2468</v>
      </c>
    </row>
    <row r="23" spans="2:7" ht="15" customHeight="1" x14ac:dyDescent="0.25">
      <c r="B23" s="205"/>
      <c r="C23" s="184"/>
      <c r="D23" s="175" t="s">
        <v>104</v>
      </c>
      <c r="E23" s="186"/>
      <c r="F23" s="186"/>
      <c r="G23" s="186"/>
    </row>
    <row r="24" spans="2:7" ht="15" customHeight="1" x14ac:dyDescent="0.25">
      <c r="B24" s="205">
        <v>43519.737974537034</v>
      </c>
      <c r="C24" s="184">
        <v>43519</v>
      </c>
      <c r="D24" s="175" t="s">
        <v>2189</v>
      </c>
      <c r="E24" s="186" t="s">
        <v>1097</v>
      </c>
      <c r="F24" s="186" t="s">
        <v>1268</v>
      </c>
      <c r="G24" s="186" t="s">
        <v>2469</v>
      </c>
    </row>
    <row r="25" spans="2:7" ht="15" customHeight="1" x14ac:dyDescent="0.25">
      <c r="B25" s="205"/>
      <c r="C25" s="184"/>
      <c r="D25" s="175" t="s">
        <v>2191</v>
      </c>
      <c r="E25" s="186"/>
      <c r="F25" s="186"/>
      <c r="G25" s="186"/>
    </row>
  </sheetData>
  <mergeCells count="55">
    <mergeCell ref="B24:B25"/>
    <mergeCell ref="C24:C25"/>
    <mergeCell ref="E24:E25"/>
    <mergeCell ref="F24:F25"/>
    <mergeCell ref="G24:G25"/>
    <mergeCell ref="B22:B23"/>
    <mergeCell ref="C22:C23"/>
    <mergeCell ref="E22:E23"/>
    <mergeCell ref="F22:F23"/>
    <mergeCell ref="G22:G23"/>
    <mergeCell ref="B20:B21"/>
    <mergeCell ref="C20:C21"/>
    <mergeCell ref="E20:E21"/>
    <mergeCell ref="F20:F21"/>
    <mergeCell ref="G20:G21"/>
    <mergeCell ref="B18:B19"/>
    <mergeCell ref="C18:C19"/>
    <mergeCell ref="E18:E19"/>
    <mergeCell ref="F18:F19"/>
    <mergeCell ref="G18:G19"/>
    <mergeCell ref="B16:B17"/>
    <mergeCell ref="C16:C17"/>
    <mergeCell ref="E16:E17"/>
    <mergeCell ref="F16:F17"/>
    <mergeCell ref="G16:G17"/>
    <mergeCell ref="B14:B15"/>
    <mergeCell ref="C14:C15"/>
    <mergeCell ref="E14:E15"/>
    <mergeCell ref="F14:F15"/>
    <mergeCell ref="G14:G15"/>
    <mergeCell ref="B12:B13"/>
    <mergeCell ref="C12:C13"/>
    <mergeCell ref="E12:E13"/>
    <mergeCell ref="F12:F13"/>
    <mergeCell ref="G12:G13"/>
    <mergeCell ref="B10:B11"/>
    <mergeCell ref="C10:C11"/>
    <mergeCell ref="E10:E11"/>
    <mergeCell ref="F10:F11"/>
    <mergeCell ref="G10:G11"/>
    <mergeCell ref="B8:B9"/>
    <mergeCell ref="C8:C9"/>
    <mergeCell ref="E8:E9"/>
    <mergeCell ref="F8:F9"/>
    <mergeCell ref="G8:G9"/>
    <mergeCell ref="B6:B7"/>
    <mergeCell ref="C6:C7"/>
    <mergeCell ref="E6:E7"/>
    <mergeCell ref="F6:F7"/>
    <mergeCell ref="G6:G7"/>
    <mergeCell ref="B4:B5"/>
    <mergeCell ref="C4:C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BRI-Jan</vt:lpstr>
      <vt:lpstr>Mandiri-Jan</vt:lpstr>
      <vt:lpstr>BRI-Feb</vt:lpstr>
      <vt:lpstr>Mandiri-Feb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2019-02-25T08:43:21Z</dcterms:modified>
</cp:coreProperties>
</file>