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6605" windowHeight="7635" activeTab="1"/>
  </bookViews>
  <sheets>
    <sheet name="Rincian Pengambilan" sheetId="8" r:id="rId1"/>
    <sheet name="Mei 19" sheetId="13" r:id="rId2"/>
    <sheet name="April 19" sheetId="12" r:id="rId3"/>
    <sheet name="March 19" sheetId="11" r:id="rId4"/>
    <sheet name="Feb 19" sheetId="10" r:id="rId5"/>
    <sheet name="Jan 19" sheetId="9" r:id="rId6"/>
    <sheet name="Des 18" sheetId="5" r:id="rId7"/>
  </sheets>
  <calcPr calcId="145621"/>
</workbook>
</file>

<file path=xl/calcChain.xml><?xml version="1.0" encoding="utf-8"?>
<calcChain xmlns="http://schemas.openxmlformats.org/spreadsheetml/2006/main">
  <c r="C17" i="13" l="1"/>
  <c r="C16" i="13"/>
  <c r="C15" i="13"/>
  <c r="E16" i="13"/>
  <c r="F16" i="13" s="1"/>
  <c r="E15" i="13"/>
  <c r="F15" i="13" s="1"/>
  <c r="E17" i="13" l="1"/>
  <c r="F17" i="13" s="1"/>
  <c r="F6" i="13"/>
  <c r="C8" i="13"/>
  <c r="C7" i="13"/>
  <c r="E7" i="13" s="1"/>
  <c r="F7" i="13" s="1"/>
  <c r="C6" i="13"/>
  <c r="E6" i="13" s="1"/>
  <c r="G95" i="8"/>
  <c r="F95" i="8"/>
  <c r="E95" i="8"/>
  <c r="C44" i="12"/>
  <c r="E44" i="12" s="1"/>
  <c r="F44" i="12" s="1"/>
  <c r="D45" i="12"/>
  <c r="K92" i="8"/>
  <c r="D37" i="10"/>
  <c r="K93" i="8"/>
  <c r="D46" i="11"/>
  <c r="D36" i="12"/>
  <c r="F92" i="8"/>
  <c r="E92" i="8"/>
  <c r="G93" i="8"/>
  <c r="F93" i="8"/>
  <c r="E93" i="8"/>
  <c r="C35" i="12"/>
  <c r="E35" i="12" s="1"/>
  <c r="F35" i="12" s="1"/>
  <c r="C34" i="12"/>
  <c r="E34" i="12" s="1"/>
  <c r="F34" i="12" s="1"/>
  <c r="C33" i="12"/>
  <c r="E33" i="12" s="1"/>
  <c r="F33" i="12" s="1"/>
  <c r="G94" i="8"/>
  <c r="F94" i="8"/>
  <c r="C43" i="12" s="1"/>
  <c r="E43" i="12" s="1"/>
  <c r="F43" i="12" s="1"/>
  <c r="E94" i="8"/>
  <c r="C42" i="12" s="1"/>
  <c r="C25" i="12"/>
  <c r="H95" i="8" l="1"/>
  <c r="H93" i="8"/>
  <c r="M93" i="8" s="1"/>
  <c r="E8" i="13"/>
  <c r="F8" i="13" s="1"/>
  <c r="C45" i="12"/>
  <c r="E42" i="12"/>
  <c r="H94" i="8"/>
  <c r="M94" i="8" s="1"/>
  <c r="C26" i="12"/>
  <c r="E26" i="12" s="1"/>
  <c r="F26" i="12" s="1"/>
  <c r="C24" i="12"/>
  <c r="F42" i="12" l="1"/>
  <c r="F45" i="12" s="1"/>
  <c r="E45" i="12"/>
  <c r="C15" i="12"/>
  <c r="E15" i="12" s="1"/>
  <c r="F15" i="12" s="1"/>
  <c r="C16" i="12"/>
  <c r="E16" i="12" s="1"/>
  <c r="C17" i="12"/>
  <c r="E17" i="12" s="1"/>
  <c r="C7" i="12" l="1"/>
  <c r="E7" i="12" s="1"/>
  <c r="F7" i="12" s="1"/>
  <c r="C6" i="12"/>
  <c r="E6" i="12" s="1"/>
  <c r="F6" i="12" s="1"/>
  <c r="C8" i="12"/>
  <c r="E8" i="12" s="1"/>
  <c r="F8" i="12" s="1"/>
  <c r="C34" i="11" l="1"/>
  <c r="E24" i="12"/>
  <c r="F24" i="12" s="1"/>
  <c r="E25" i="12"/>
  <c r="F25" i="12" s="1"/>
  <c r="C36" i="11"/>
  <c r="C35" i="11"/>
  <c r="C45" i="11" l="1"/>
  <c r="E45" i="11" s="1"/>
  <c r="F45" i="11" s="1"/>
  <c r="F17" i="12"/>
  <c r="C43" i="11"/>
  <c r="E43" i="11" s="1"/>
  <c r="F43" i="11" s="1"/>
  <c r="C44" i="11"/>
  <c r="F16" i="12"/>
  <c r="C25" i="10"/>
  <c r="E44" i="11" l="1"/>
  <c r="F44" i="11" s="1"/>
  <c r="E34" i="11"/>
  <c r="F34" i="11" s="1"/>
  <c r="E36" i="11"/>
  <c r="F36" i="11" s="1"/>
  <c r="E35" i="11"/>
  <c r="F35" i="11" s="1"/>
  <c r="C27" i="11" l="1"/>
  <c r="C26" i="11"/>
  <c r="C25" i="11"/>
  <c r="E27" i="11" l="1"/>
  <c r="F27" i="11" s="1"/>
  <c r="C16" i="11" l="1"/>
  <c r="E16" i="11" s="1"/>
  <c r="F16" i="11" s="1"/>
  <c r="C9" i="11"/>
  <c r="C8" i="11"/>
  <c r="C7" i="11"/>
  <c r="E25" i="11"/>
  <c r="F25" i="11" s="1"/>
  <c r="C18" i="11"/>
  <c r="E18" i="11" s="1"/>
  <c r="F18" i="11" s="1"/>
  <c r="C17" i="11"/>
  <c r="E17" i="11" s="1"/>
  <c r="F17" i="11" s="1"/>
  <c r="E26" i="11"/>
  <c r="F26" i="11" s="1"/>
  <c r="E91" i="8"/>
  <c r="E7" i="11" l="1"/>
  <c r="F7" i="11" s="1"/>
  <c r="E8" i="11"/>
  <c r="F8" i="11" s="1"/>
  <c r="E9" i="11"/>
  <c r="F9" i="11" s="1"/>
  <c r="C35" i="10" l="1"/>
  <c r="E35" i="10" s="1"/>
  <c r="F35" i="10" s="1"/>
  <c r="C16" i="10"/>
  <c r="E25" i="10"/>
  <c r="F25" i="10" s="1"/>
  <c r="G92" i="8"/>
  <c r="C36" i="10" s="1"/>
  <c r="E36" i="10" s="1"/>
  <c r="F36" i="10" s="1"/>
  <c r="C34" i="10"/>
  <c r="E34" i="10" s="1"/>
  <c r="F34" i="10" s="1"/>
  <c r="C27" i="10"/>
  <c r="C26" i="10"/>
  <c r="E16" i="10" l="1"/>
  <c r="F16" i="10" s="1"/>
  <c r="E26" i="10"/>
  <c r="F26" i="10" s="1"/>
  <c r="E27" i="10"/>
  <c r="F27" i="10" s="1"/>
  <c r="H92" i="8"/>
  <c r="M92" i="8" s="1"/>
  <c r="C18" i="10" l="1"/>
  <c r="E18" i="10" s="1"/>
  <c r="F18" i="10" s="1"/>
  <c r="C17" i="10"/>
  <c r="E17" i="10" s="1"/>
  <c r="F17" i="10" s="1"/>
  <c r="C7" i="10"/>
  <c r="C8" i="10" l="1"/>
  <c r="E8" i="10" s="1"/>
  <c r="F8" i="10" s="1"/>
  <c r="E7" i="10"/>
  <c r="F7" i="10" s="1"/>
  <c r="G91" i="8" l="1"/>
  <c r="F91" i="8"/>
  <c r="C52" i="9"/>
  <c r="C51" i="9"/>
  <c r="C50" i="9"/>
  <c r="C33" i="9"/>
  <c r="D31" i="9"/>
  <c r="C40" i="9" s="1"/>
  <c r="E40" i="9" s="1"/>
  <c r="F40" i="9" s="1"/>
  <c r="C5" i="9"/>
  <c r="D52" i="9"/>
  <c r="H91" i="8" l="1"/>
  <c r="C9" i="10"/>
  <c r="E9" i="10" s="1"/>
  <c r="F9" i="10" s="1"/>
  <c r="D53" i="9"/>
  <c r="K91" i="8" s="1"/>
  <c r="D42" i="9"/>
  <c r="M91" i="8" l="1"/>
  <c r="D33" i="9"/>
  <c r="D32" i="9"/>
  <c r="C41" i="9" s="1"/>
  <c r="E41" i="9" s="1"/>
  <c r="F41" i="9" s="1"/>
  <c r="D22" i="9"/>
  <c r="C31" i="9" s="1"/>
  <c r="E31" i="9" s="1"/>
  <c r="F31" i="9" s="1"/>
  <c r="E33" i="9" l="1"/>
  <c r="F33" i="9" s="1"/>
  <c r="C42" i="9"/>
  <c r="E42" i="9" s="1"/>
  <c r="F42" i="9" s="1"/>
  <c r="C24" i="9"/>
  <c r="D23" i="9"/>
  <c r="C32" i="9" s="1"/>
  <c r="E32" i="9" s="1"/>
  <c r="F32" i="9" s="1"/>
  <c r="D14" i="9"/>
  <c r="C23" i="9" s="1"/>
  <c r="D13" i="9"/>
  <c r="C22" i="9" s="1"/>
  <c r="D5" i="9"/>
  <c r="D6" i="9"/>
  <c r="C14" i="9" s="1"/>
  <c r="C7" i="9"/>
  <c r="C6" i="9"/>
  <c r="E5" i="9"/>
  <c r="F5" i="9" s="1"/>
  <c r="D7" i="9"/>
  <c r="C15" i="9" s="1"/>
  <c r="E15" i="9" s="1"/>
  <c r="F15" i="9" s="1"/>
  <c r="E14" i="9" l="1"/>
  <c r="F14" i="9" s="1"/>
  <c r="C13" i="9"/>
  <c r="E13" i="9" s="1"/>
  <c r="F13" i="9" s="1"/>
  <c r="E23" i="9"/>
  <c r="F23" i="9" s="1"/>
  <c r="E52" i="9"/>
  <c r="F52" i="9" s="1"/>
  <c r="E24" i="9"/>
  <c r="F24" i="9" s="1"/>
  <c r="E51" i="9"/>
  <c r="F51" i="9" s="1"/>
  <c r="E22" i="9"/>
  <c r="F22" i="9" s="1"/>
  <c r="E7" i="9"/>
  <c r="F7" i="9" s="1"/>
  <c r="E6" i="9"/>
  <c r="F6" i="9" s="1"/>
  <c r="C13" i="5"/>
  <c r="C39" i="5"/>
  <c r="C38" i="5"/>
  <c r="C37" i="5"/>
  <c r="E50" i="9" l="1"/>
  <c r="F50" i="9" s="1"/>
  <c r="D31" i="5"/>
  <c r="E39" i="5" s="1"/>
  <c r="F39" i="5" s="1"/>
  <c r="D30" i="5"/>
  <c r="E38" i="5" s="1"/>
  <c r="F38" i="5" s="1"/>
  <c r="D29" i="5"/>
  <c r="E37" i="5" s="1"/>
  <c r="F37" i="5" s="1"/>
  <c r="C31" i="5"/>
  <c r="C30" i="5"/>
  <c r="C29" i="5"/>
  <c r="D23" i="5"/>
  <c r="D22" i="5"/>
  <c r="D15" i="5"/>
  <c r="E23" i="5" l="1"/>
  <c r="F23" i="5" s="1"/>
  <c r="E31" i="5"/>
  <c r="F31" i="5" s="1"/>
  <c r="C23" i="5"/>
  <c r="C22" i="5"/>
  <c r="C21" i="5"/>
  <c r="C14" i="5"/>
  <c r="C7" i="5"/>
  <c r="C6" i="5"/>
  <c r="C5" i="5"/>
  <c r="G3" i="8"/>
  <c r="F3" i="8"/>
  <c r="E3" i="8"/>
  <c r="C47" i="5" l="1"/>
  <c r="E47" i="5" s="1"/>
  <c r="F47" i="5" s="1"/>
  <c r="C45" i="5"/>
  <c r="E45" i="5" s="1"/>
  <c r="F45" i="5" s="1"/>
  <c r="C46" i="5"/>
  <c r="E46" i="5" s="1"/>
  <c r="F46" i="5" s="1"/>
  <c r="D21" i="5"/>
  <c r="F15" i="5"/>
  <c r="D14" i="5"/>
  <c r="D13" i="5"/>
  <c r="E6" i="5"/>
  <c r="F6" i="5" s="1"/>
  <c r="E5" i="5"/>
  <c r="F5" i="5" s="1"/>
  <c r="E21" i="5" l="1"/>
  <c r="F21" i="5" s="1"/>
  <c r="E13" i="5"/>
  <c r="F13" i="5" s="1"/>
  <c r="E22" i="5"/>
  <c r="F22" i="5" s="1"/>
  <c r="E29" i="5"/>
  <c r="F29" i="5" s="1"/>
  <c r="E14" i="5"/>
  <c r="F14" i="5" s="1"/>
  <c r="E30" i="5"/>
  <c r="F30" i="5" s="1"/>
</calcChain>
</file>

<file path=xl/comments1.xml><?xml version="1.0" encoding="utf-8"?>
<comments xmlns="http://schemas.openxmlformats.org/spreadsheetml/2006/main">
  <authors>
    <author>CAS</author>
  </authors>
  <commentList>
    <comment ref="F22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40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</commentList>
</comments>
</file>

<file path=xl/sharedStrings.xml><?xml version="1.0" encoding="utf-8"?>
<sst xmlns="http://schemas.openxmlformats.org/spreadsheetml/2006/main" count="453" uniqueCount="143">
  <si>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</si>
  <si>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</si>
  <si>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</si>
  <si>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</si>
  <si>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</si>
  <si>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</si>
  <si>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</si>
  <si>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</si>
  <si>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Pertanggal : 13 Des 2018</t>
  </si>
  <si>
    <t>Pertanggal : 7 Des 2018</t>
  </si>
  <si>
    <t>SALES 7 Des 2018 :</t>
  </si>
  <si>
    <t>SALES 13 Des 2018 :</t>
  </si>
  <si>
    <t>No</t>
  </si>
  <si>
    <t>PIC</t>
  </si>
  <si>
    <t>Rizal</t>
  </si>
  <si>
    <t>Imam</t>
  </si>
  <si>
    <t>DATA KERESEK 7 DESEMBER 2018</t>
  </si>
  <si>
    <t>DATA KERESEK 13 DESEMBER 2018</t>
  </si>
  <si>
    <t>Pertanggal : 19 Des 2018</t>
  </si>
  <si>
    <t>SALES 19 Des 2018 :</t>
  </si>
  <si>
    <t>DATA KERESEK 19 DESEMBER 2018</t>
  </si>
  <si>
    <t>Pertanggal : 26 Des 2018</t>
  </si>
  <si>
    <t>DATA KERESEK 26 DESEMBER 2018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</si>
  <si>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</si>
  <si>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</si>
  <si>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</si>
  <si>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</si>
  <si>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</si>
  <si>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</si>
  <si>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</si>
  <si>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SALES 26 Des 2018 :</t>
  </si>
  <si>
    <t>Pertanggal : 31 Des 2018</t>
  </si>
  <si>
    <t>SALES 31 Des 2018 :</t>
  </si>
  <si>
    <t>Periode : Desember 2018</t>
  </si>
  <si>
    <t>SALES 9 Jan 2019 :</t>
  </si>
  <si>
    <t>Apif</t>
  </si>
  <si>
    <t>Sukma</t>
  </si>
  <si>
    <t>Pertanggal : 9 Jan 2019</t>
  </si>
  <si>
    <t>DATA KERESEK 9 JANUARI 2019</t>
  </si>
  <si>
    <t>Pertanggal : 16 Jan 2019</t>
  </si>
  <si>
    <t>SALES 16 Jan 2019 :</t>
  </si>
  <si>
    <t>DATA KERESEK 16 JANUARI 2019</t>
  </si>
  <si>
    <t>Febrian</t>
  </si>
  <si>
    <t>Asep Yanu</t>
  </si>
  <si>
    <t>Imam Maulana</t>
  </si>
  <si>
    <t>Pertanggal : 21 Jan 2019</t>
  </si>
  <si>
    <t>SALES 21 Jan 2019 :</t>
  </si>
  <si>
    <t>Pertanggal : 28 Jan 2019</t>
  </si>
  <si>
    <t>Pertanggal : 31 Jan 2019</t>
  </si>
  <si>
    <t>Penutupuan Periode Januari 2019</t>
  </si>
  <si>
    <t>Summary</t>
  </si>
  <si>
    <t>SALES 31 Jan 2019 :</t>
  </si>
  <si>
    <t>Sales Januari 2019 :</t>
  </si>
  <si>
    <t>Total Januari</t>
  </si>
  <si>
    <t>Total Februari</t>
  </si>
  <si>
    <t>Rizky</t>
  </si>
  <si>
    <t>Data stok kresek selama 2 Minggu</t>
  </si>
  <si>
    <t>DATA KRESEK</t>
  </si>
  <si>
    <t>Total Maret</t>
  </si>
  <si>
    <t>Afif</t>
  </si>
  <si>
    <t>SALES 15 Feb 2019 :</t>
  </si>
  <si>
    <t>Pertanggal : 21 Feb 2019</t>
  </si>
  <si>
    <t>Pertanggal : 15 Feb 2019</t>
  </si>
  <si>
    <t>SALES 21 Feb 2019 :</t>
  </si>
  <si>
    <t>Pertanggal : 28 Feb 2019</t>
  </si>
  <si>
    <t>SALES 28 Feb 2019 :</t>
  </si>
  <si>
    <t>Laporan Bulan Februari 2019</t>
  </si>
  <si>
    <t>Sales Februari 2019</t>
  </si>
  <si>
    <t>ada kenaikan karena pernah mengalami stock kresek ukuran 30 habis, dan menunggu produksi selesai</t>
  </si>
  <si>
    <t>7 Maret 2019</t>
  </si>
  <si>
    <t>1 maret 2019</t>
  </si>
  <si>
    <t>2 maret 2019</t>
  </si>
  <si>
    <t>Fajar</t>
  </si>
  <si>
    <t>7 maret 2019</t>
  </si>
  <si>
    <t>8 maret 2019</t>
  </si>
  <si>
    <t>13 maret 2019</t>
  </si>
  <si>
    <t>15 maret 2019</t>
  </si>
  <si>
    <t>14 Maret 2019</t>
  </si>
  <si>
    <t>20 maret 2019</t>
  </si>
  <si>
    <t>Dani</t>
  </si>
  <si>
    <t>21 Maret 2019</t>
  </si>
  <si>
    <t>21 maret 2019</t>
  </si>
  <si>
    <t>22 maret 2019</t>
  </si>
  <si>
    <t>imam</t>
  </si>
  <si>
    <t>SALES 7 Maret 2019 :</t>
  </si>
  <si>
    <t>SALES 21 Maret 2019 :</t>
  </si>
  <si>
    <t>SALES 14 Maret 2019 :</t>
  </si>
  <si>
    <t>27 maret 2019</t>
  </si>
  <si>
    <t>29 maret 2019</t>
  </si>
  <si>
    <t>Lawrent</t>
  </si>
  <si>
    <t>30 maret 2019</t>
  </si>
  <si>
    <t>31 maret 2019</t>
  </si>
  <si>
    <t>SALES 31 Maret 2019 :</t>
  </si>
  <si>
    <t>31 Maret 2019</t>
  </si>
  <si>
    <t>Laporan Bulan Maret 2019</t>
  </si>
  <si>
    <t>Sales Maret 2019</t>
  </si>
  <si>
    <t>9 maret 2019</t>
  </si>
  <si>
    <t xml:space="preserve"> </t>
  </si>
  <si>
    <t>polos</t>
  </si>
  <si>
    <t>1 April 2019</t>
  </si>
  <si>
    <t>4 April 2019</t>
  </si>
  <si>
    <t>3 April 2019</t>
  </si>
  <si>
    <t>7 April 2019</t>
  </si>
  <si>
    <t>SALES 7 April 2019 :</t>
  </si>
  <si>
    <t xml:space="preserve">  </t>
  </si>
  <si>
    <t>14 April 2019</t>
  </si>
  <si>
    <t>8 April 2019</t>
  </si>
  <si>
    <t>9 April 2019</t>
  </si>
  <si>
    <t>10 April 2019</t>
  </si>
  <si>
    <t>12 April 2019</t>
  </si>
  <si>
    <t>15 April 2019</t>
  </si>
  <si>
    <t>Total April</t>
  </si>
  <si>
    <t>Sales 14 April 2019 :</t>
  </si>
  <si>
    <t>21 April 2019</t>
  </si>
  <si>
    <t>18 April 2019</t>
  </si>
  <si>
    <t>Sales 21 April 2019 :</t>
  </si>
  <si>
    <t>22 April 2019</t>
  </si>
  <si>
    <t>24 April 2019</t>
  </si>
  <si>
    <t>25 April 2019</t>
  </si>
  <si>
    <t>26 April 2019</t>
  </si>
  <si>
    <t>29 April 2019</t>
  </si>
  <si>
    <t>30 April 2019</t>
  </si>
  <si>
    <t>1 May 2019</t>
  </si>
  <si>
    <t>Sales 30 April 2019 :</t>
  </si>
  <si>
    <t>terpakai</t>
  </si>
  <si>
    <t>sisa:</t>
  </si>
  <si>
    <t>Sales bulan April 2019 :</t>
  </si>
  <si>
    <t>Laporan penggunaan kresek Bulan April 2019</t>
  </si>
  <si>
    <t>subtotal</t>
  </si>
  <si>
    <t>7 Mei 2019</t>
  </si>
  <si>
    <t>SALES 7 Mei 2019 :</t>
  </si>
  <si>
    <t>Total Mei</t>
  </si>
  <si>
    <t>4 May 2019</t>
  </si>
  <si>
    <t>5 May 2019</t>
  </si>
  <si>
    <t>7 May 2019</t>
  </si>
  <si>
    <t>8 May 2019</t>
  </si>
  <si>
    <t>14 Mei 2019</t>
  </si>
  <si>
    <t>SALES 14 Mei 2019 :</t>
  </si>
  <si>
    <t>14 May 2019</t>
  </si>
  <si>
    <t>11 May 2019</t>
  </si>
  <si>
    <t>10 May 2019</t>
  </si>
  <si>
    <t>9 May 2019</t>
  </si>
  <si>
    <t>13 May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</si>
</sst>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333333"/>
      <name val="Roboto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6" borderId="1" xfId="0" applyFill="1" applyBorder="1"/>
    <xf numFmtId="14" fontId="0" fillId="7" borderId="1" xfId="0" applyNumberFormat="1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3" fontId="4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14" fontId="0" fillId="2" borderId="1" xfId="0" applyNumberFormat="1" applyFill="1" applyBorder="1"/>
    <xf numFmtId="9" fontId="0" fillId="0" borderId="0" xfId="0" applyNumberFormat="1"/>
    <xf numFmtId="3" fontId="0" fillId="6" borderId="1" xfId="0" applyNumberFormat="1" applyFill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1" fillId="9" borderId="0" xfId="0" applyFont="1" applyFill="1"/>
    <xf numFmtId="0" fontId="0" fillId="9" borderId="0" xfId="0" applyFill="1"/>
    <xf numFmtId="14" fontId="0" fillId="10" borderId="1" xfId="0" applyNumberFormat="1" applyFill="1" applyBorder="1"/>
    <xf numFmtId="14" fontId="0" fillId="11" borderId="1" xfId="0" applyNumberFormat="1" applyFill="1" applyBorder="1"/>
    <xf numFmtId="0" fontId="0" fillId="0" borderId="0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9" xfId="0" applyBorder="1"/>
    <xf numFmtId="9" fontId="0" fillId="0" borderId="10" xfId="1" applyFont="1" applyBorder="1"/>
    <xf numFmtId="0" fontId="1" fillId="5" borderId="11" xfId="0" applyFont="1" applyFill="1" applyBorder="1"/>
    <xf numFmtId="3" fontId="1" fillId="5" borderId="12" xfId="0" applyNumberFormat="1" applyFont="1" applyFill="1" applyBorder="1"/>
    <xf numFmtId="0" fontId="0" fillId="0" borderId="12" xfId="0" applyBorder="1"/>
    <xf numFmtId="9" fontId="0" fillId="0" borderId="13" xfId="0" applyNumberFormat="1" applyBorder="1"/>
    <xf numFmtId="14" fontId="0" fillId="12" borderId="1" xfId="0" applyNumberFormat="1" applyFill="1" applyBorder="1"/>
    <xf numFmtId="0" fontId="7" fillId="0" borderId="0" xfId="0" applyFont="1"/>
    <xf numFmtId="0" fontId="0" fillId="0" borderId="1" xfId="0" applyBorder="1" applyAlignment="1">
      <alignment horizontal="center"/>
    </xf>
    <xf numFmtId="14" fontId="0" fillId="5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8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14" fontId="0" fillId="13" borderId="1" xfId="0" applyNumberFormat="1" applyFill="1" applyBorder="1"/>
    <xf numFmtId="0" fontId="0" fillId="13" borderId="1" xfId="0" applyFill="1" applyBorder="1"/>
    <xf numFmtId="0" fontId="0" fillId="0" borderId="1" xfId="0" applyBorder="1" applyAlignment="1">
      <alignment horizontal="center"/>
    </xf>
    <xf numFmtId="49" fontId="0" fillId="12" borderId="1" xfId="0" applyNumberFormat="1" applyFill="1" applyBorder="1"/>
    <xf numFmtId="49" fontId="0" fillId="0" borderId="1" xfId="0" applyNumberFormat="1" applyFill="1" applyBorder="1"/>
    <xf numFmtId="49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1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3" fontId="1" fillId="0" borderId="1" xfId="0" applyNumberFormat="1" applyFont="1" applyFill="1" applyBorder="1"/>
    <xf numFmtId="3" fontId="1" fillId="0" borderId="1" xfId="0" applyNumberFormat="1" applyFont="1" applyBorder="1"/>
    <xf numFmtId="9" fontId="0" fillId="0" borderId="1" xfId="0" applyNumberFormat="1" applyBorder="1"/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01"/>
  <sheetViews>
    <sheetView workbookViewId="0">
      <pane ySplit="3" topLeftCell="A76" activePane="bottomLeft" state="frozen"/>
      <selection pane="bottomLeft" activeCell="G84" sqref="G84"/>
    </sheetView>
  </sheetViews>
  <sheetFormatPr defaultRowHeight="15" x14ac:dyDescent="0.2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  <col min="9" max="9" width="2.28515625" customWidth="1"/>
    <col min="10" max="10" width="5.28515625" customWidth="1"/>
    <col min="11" max="11" width="5.5703125" customWidth="1"/>
    <col min="13" max="13" width="9.140625" style="65"/>
  </cols>
  <sheetData>
    <row r="2" spans="2:9" x14ac:dyDescent="0.25">
      <c r="B2" s="73" t="s">
        <v>12</v>
      </c>
      <c r="C2" s="73" t="s">
        <v>23</v>
      </c>
      <c r="D2" s="73" t="s">
        <v>13</v>
      </c>
      <c r="E2" s="11" t="s">
        <v>24</v>
      </c>
      <c r="F2" s="11" t="s">
        <v>25</v>
      </c>
      <c r="G2" s="11" t="s">
        <v>26</v>
      </c>
      <c r="H2" s="15" t="s">
        <v>27</v>
      </c>
      <c r="I2" s="63"/>
    </row>
    <row r="3" spans="2:9" ht="18.75" x14ac:dyDescent="0.3">
      <c r="B3" s="74"/>
      <c r="C3" s="74"/>
      <c r="D3" s="74"/>
      <c r="E3" s="17">
        <f>SUM(E4:E90)</f>
        <v>17365</v>
      </c>
      <c r="F3" s="17">
        <f>SUM(F4:F90)</f>
        <v>5893</v>
      </c>
      <c r="G3" s="17">
        <f>SUM(G4:G90)</f>
        <v>1101</v>
      </c>
      <c r="H3" s="18" t="s">
        <v>28</v>
      </c>
      <c r="I3" s="67"/>
    </row>
    <row r="4" spans="2:9" x14ac:dyDescent="0.25">
      <c r="B4" s="1">
        <v>1</v>
      </c>
      <c r="C4" s="7">
        <v>43435</v>
      </c>
      <c r="D4" s="16" t="s">
        <v>14</v>
      </c>
      <c r="E4" s="1">
        <v>500</v>
      </c>
      <c r="F4" s="1"/>
      <c r="G4" s="1"/>
      <c r="H4" s="1"/>
      <c r="I4" s="28"/>
    </row>
    <row r="5" spans="2:9" x14ac:dyDescent="0.25">
      <c r="B5" s="1">
        <v>2</v>
      </c>
      <c r="C5" s="7">
        <v>43439</v>
      </c>
      <c r="D5" s="16" t="s">
        <v>15</v>
      </c>
      <c r="E5" s="1">
        <v>300</v>
      </c>
      <c r="F5" s="1">
        <v>300</v>
      </c>
      <c r="G5" s="1">
        <v>100</v>
      </c>
      <c r="H5" s="1"/>
      <c r="I5" s="28"/>
    </row>
    <row r="6" spans="2:9" x14ac:dyDescent="0.25">
      <c r="B6" s="1">
        <v>3</v>
      </c>
      <c r="C6" s="6">
        <v>43444</v>
      </c>
      <c r="D6" s="16" t="s">
        <v>15</v>
      </c>
      <c r="E6" s="1">
        <v>400</v>
      </c>
      <c r="F6" s="1">
        <v>300</v>
      </c>
      <c r="G6" s="1"/>
      <c r="H6" s="1"/>
      <c r="I6" s="28"/>
    </row>
    <row r="7" spans="2:9" x14ac:dyDescent="0.25">
      <c r="B7" s="1">
        <v>4</v>
      </c>
      <c r="C7" s="6">
        <v>43446</v>
      </c>
      <c r="D7" s="16" t="s">
        <v>15</v>
      </c>
      <c r="E7" s="1">
        <v>300</v>
      </c>
      <c r="F7" s="1"/>
      <c r="G7" s="1"/>
      <c r="H7" s="1"/>
      <c r="I7" s="28"/>
    </row>
    <row r="8" spans="2:9" x14ac:dyDescent="0.25">
      <c r="B8" s="1">
        <v>5</v>
      </c>
      <c r="C8" s="13">
        <v>43449</v>
      </c>
      <c r="D8" s="16" t="s">
        <v>15</v>
      </c>
      <c r="E8" s="1">
        <v>500</v>
      </c>
      <c r="F8" s="1"/>
      <c r="G8" s="1"/>
      <c r="H8" s="1"/>
      <c r="I8" s="28"/>
    </row>
    <row r="9" spans="2:9" x14ac:dyDescent="0.25">
      <c r="B9" s="1">
        <v>6</v>
      </c>
      <c r="C9" s="19">
        <v>43455</v>
      </c>
      <c r="D9" s="16" t="s">
        <v>15</v>
      </c>
      <c r="E9" s="1">
        <v>500</v>
      </c>
      <c r="F9" s="1">
        <v>300</v>
      </c>
      <c r="G9" s="1"/>
      <c r="H9" s="1"/>
      <c r="I9" s="28"/>
    </row>
    <row r="10" spans="2:9" x14ac:dyDescent="0.25">
      <c r="B10" s="1">
        <v>7</v>
      </c>
      <c r="C10" s="19">
        <v>43460</v>
      </c>
      <c r="D10" s="16" t="s">
        <v>29</v>
      </c>
      <c r="E10" s="1">
        <v>600</v>
      </c>
      <c r="F10" s="1">
        <v>200</v>
      </c>
      <c r="G10" s="1">
        <v>200</v>
      </c>
      <c r="H10" s="1"/>
      <c r="I10" s="28"/>
    </row>
    <row r="11" spans="2:9" x14ac:dyDescent="0.25">
      <c r="B11" s="1">
        <v>8</v>
      </c>
      <c r="C11" s="26">
        <v>43467</v>
      </c>
      <c r="D11" s="16" t="s">
        <v>35</v>
      </c>
      <c r="E11" s="1">
        <v>300</v>
      </c>
      <c r="F11" s="1"/>
      <c r="G11" s="1"/>
      <c r="H11" s="1"/>
      <c r="I11" s="28"/>
    </row>
    <row r="12" spans="2:9" x14ac:dyDescent="0.25">
      <c r="B12" s="1">
        <v>9</v>
      </c>
      <c r="C12" s="26">
        <v>43468</v>
      </c>
      <c r="D12" s="16" t="s">
        <v>15</v>
      </c>
      <c r="E12" s="1">
        <v>300</v>
      </c>
      <c r="F12" s="1">
        <v>200</v>
      </c>
      <c r="G12" s="1"/>
      <c r="H12" s="1"/>
      <c r="I12" s="28"/>
    </row>
    <row r="13" spans="2:9" x14ac:dyDescent="0.25">
      <c r="B13" s="1">
        <v>10</v>
      </c>
      <c r="C13" s="26">
        <v>43472</v>
      </c>
      <c r="D13" s="16" t="s">
        <v>36</v>
      </c>
      <c r="E13" s="1">
        <v>200</v>
      </c>
      <c r="F13" s="1"/>
      <c r="G13" s="1"/>
      <c r="H13" s="1"/>
      <c r="I13" s="28"/>
    </row>
    <row r="14" spans="2:9" x14ac:dyDescent="0.25">
      <c r="B14" s="1">
        <v>11</v>
      </c>
      <c r="C14" s="26">
        <v>43474</v>
      </c>
      <c r="D14" s="16" t="s">
        <v>14</v>
      </c>
      <c r="E14" s="1">
        <v>400</v>
      </c>
      <c r="F14" s="1"/>
      <c r="G14" s="1"/>
      <c r="H14" s="1"/>
      <c r="I14" s="28"/>
    </row>
    <row r="15" spans="2:9" x14ac:dyDescent="0.25">
      <c r="B15" s="1">
        <v>12</v>
      </c>
      <c r="C15" s="27">
        <v>43479</v>
      </c>
      <c r="D15" s="16" t="s">
        <v>42</v>
      </c>
      <c r="E15" s="1">
        <v>300</v>
      </c>
      <c r="F15" s="1">
        <v>100</v>
      </c>
      <c r="G15" s="1"/>
      <c r="H15" s="1"/>
      <c r="I15" s="28"/>
    </row>
    <row r="16" spans="2:9" x14ac:dyDescent="0.25">
      <c r="B16" s="1">
        <v>13</v>
      </c>
      <c r="C16" s="27">
        <v>43483</v>
      </c>
      <c r="D16" s="16" t="s">
        <v>43</v>
      </c>
      <c r="E16" s="1">
        <v>200</v>
      </c>
      <c r="F16" s="1"/>
      <c r="G16" s="1"/>
      <c r="H16" s="1"/>
      <c r="I16" s="28"/>
    </row>
    <row r="17" spans="2:9" x14ac:dyDescent="0.25">
      <c r="B17" s="1">
        <v>14</v>
      </c>
      <c r="C17" s="27">
        <v>43483</v>
      </c>
      <c r="D17" s="16" t="s">
        <v>44</v>
      </c>
      <c r="E17" s="1">
        <v>200</v>
      </c>
      <c r="F17" s="1">
        <v>200</v>
      </c>
      <c r="G17" s="1"/>
      <c r="H17" s="1"/>
      <c r="I17" s="28"/>
    </row>
    <row r="18" spans="2:9" x14ac:dyDescent="0.25">
      <c r="B18" s="1">
        <v>15</v>
      </c>
      <c r="C18" s="27">
        <v>43486</v>
      </c>
      <c r="D18" s="16" t="s">
        <v>44</v>
      </c>
      <c r="E18" s="1">
        <v>200</v>
      </c>
      <c r="F18" s="1"/>
      <c r="G18" s="1">
        <v>25</v>
      </c>
      <c r="H18" s="1"/>
      <c r="I18" s="28"/>
    </row>
    <row r="19" spans="2:9" x14ac:dyDescent="0.25">
      <c r="B19" s="1">
        <v>16</v>
      </c>
      <c r="C19" s="6">
        <v>43489</v>
      </c>
      <c r="D19" s="16" t="s">
        <v>44</v>
      </c>
      <c r="E19" s="1">
        <v>900</v>
      </c>
      <c r="F19" s="1">
        <v>300</v>
      </c>
      <c r="G19" s="1"/>
      <c r="H19" s="1"/>
      <c r="I19" s="28"/>
    </row>
    <row r="20" spans="2:9" x14ac:dyDescent="0.25">
      <c r="B20" s="1">
        <v>17</v>
      </c>
      <c r="C20" s="6">
        <v>43495</v>
      </c>
      <c r="D20" s="16" t="s">
        <v>44</v>
      </c>
      <c r="E20" s="1">
        <v>100</v>
      </c>
      <c r="F20" s="1"/>
      <c r="G20" s="1">
        <v>25</v>
      </c>
      <c r="H20" s="1"/>
      <c r="I20" s="28"/>
    </row>
    <row r="21" spans="2:9" x14ac:dyDescent="0.25">
      <c r="B21" s="1"/>
      <c r="C21" s="43">
        <v>43497</v>
      </c>
      <c r="D21" s="16" t="s">
        <v>14</v>
      </c>
      <c r="E21" s="1">
        <v>300</v>
      </c>
      <c r="F21" s="1">
        <v>100</v>
      </c>
      <c r="G21" s="1"/>
      <c r="H21" s="1"/>
      <c r="I21" s="28"/>
    </row>
    <row r="22" spans="2:9" x14ac:dyDescent="0.25">
      <c r="B22" s="1"/>
      <c r="C22" s="43">
        <v>43498</v>
      </c>
      <c r="D22" s="16" t="s">
        <v>36</v>
      </c>
      <c r="E22" s="1"/>
      <c r="F22" s="1"/>
      <c r="G22" s="1">
        <v>100</v>
      </c>
      <c r="H22" s="1"/>
      <c r="I22" s="28"/>
    </row>
    <row r="23" spans="2:9" x14ac:dyDescent="0.25">
      <c r="B23" s="1"/>
      <c r="C23" s="43">
        <v>43500</v>
      </c>
      <c r="D23" s="16" t="s">
        <v>36</v>
      </c>
      <c r="E23" s="1">
        <v>200</v>
      </c>
      <c r="F23" s="1">
        <v>100</v>
      </c>
      <c r="H23" s="1"/>
      <c r="I23" s="28"/>
    </row>
    <row r="24" spans="2:9" x14ac:dyDescent="0.25">
      <c r="B24" s="1"/>
      <c r="C24" s="43">
        <v>43502</v>
      </c>
      <c r="D24" s="16" t="s">
        <v>36</v>
      </c>
      <c r="E24" s="1">
        <v>300</v>
      </c>
      <c r="F24" s="1"/>
      <c r="G24" s="1"/>
      <c r="H24" s="1"/>
      <c r="I24" s="28"/>
    </row>
    <row r="25" spans="2:9" x14ac:dyDescent="0.25">
      <c r="B25" s="1"/>
      <c r="C25" s="26">
        <v>43504</v>
      </c>
      <c r="D25" s="16" t="s">
        <v>55</v>
      </c>
      <c r="E25" s="1">
        <v>100</v>
      </c>
      <c r="F25" s="1">
        <v>200</v>
      </c>
      <c r="G25" s="1"/>
      <c r="H25" s="1"/>
      <c r="I25" s="28"/>
    </row>
    <row r="26" spans="2:9" x14ac:dyDescent="0.25">
      <c r="B26" s="1"/>
      <c r="C26" s="26">
        <v>43506</v>
      </c>
      <c r="D26" s="16" t="s">
        <v>55</v>
      </c>
      <c r="E26" s="1">
        <v>100</v>
      </c>
      <c r="F26" s="1"/>
      <c r="G26" s="1"/>
      <c r="H26" s="1"/>
      <c r="I26" s="28"/>
    </row>
    <row r="27" spans="2:9" x14ac:dyDescent="0.25">
      <c r="B27" s="1"/>
      <c r="C27" s="26">
        <v>43506</v>
      </c>
      <c r="D27" s="16" t="s">
        <v>36</v>
      </c>
      <c r="E27" s="1">
        <v>100</v>
      </c>
      <c r="F27" s="1">
        <v>300</v>
      </c>
      <c r="G27" s="1"/>
      <c r="H27" s="1"/>
      <c r="I27" s="28"/>
    </row>
    <row r="28" spans="2:9" x14ac:dyDescent="0.25">
      <c r="B28" s="1">
        <v>25</v>
      </c>
      <c r="C28" s="46">
        <v>43511</v>
      </c>
      <c r="D28" s="16" t="s">
        <v>44</v>
      </c>
      <c r="E28" s="1">
        <v>175</v>
      </c>
      <c r="F28" s="1"/>
      <c r="G28" s="1"/>
      <c r="H28" s="1"/>
      <c r="I28" s="28"/>
    </row>
    <row r="29" spans="2:9" x14ac:dyDescent="0.25">
      <c r="B29" s="1"/>
      <c r="C29" s="46">
        <v>43513</v>
      </c>
      <c r="D29" s="16" t="s">
        <v>44</v>
      </c>
      <c r="E29" s="1">
        <v>300</v>
      </c>
      <c r="F29" s="1"/>
      <c r="G29" s="1"/>
      <c r="H29" s="1"/>
      <c r="I29" s="28"/>
    </row>
    <row r="30" spans="2:9" x14ac:dyDescent="0.25">
      <c r="B30" s="1"/>
      <c r="C30" s="46">
        <v>43515</v>
      </c>
      <c r="D30" s="16" t="s">
        <v>44</v>
      </c>
      <c r="E30" s="1">
        <v>300</v>
      </c>
      <c r="F30" s="1">
        <v>100</v>
      </c>
      <c r="G30" s="1"/>
      <c r="H30" s="1"/>
      <c r="I30" s="28"/>
    </row>
    <row r="31" spans="2:9" x14ac:dyDescent="0.25">
      <c r="B31" s="1"/>
      <c r="C31" s="6">
        <v>43518</v>
      </c>
      <c r="D31" s="45" t="s">
        <v>44</v>
      </c>
      <c r="E31" s="1">
        <v>300</v>
      </c>
      <c r="F31" s="1">
        <v>100</v>
      </c>
      <c r="G31" s="1">
        <v>50</v>
      </c>
      <c r="H31" s="1"/>
      <c r="I31" s="28"/>
    </row>
    <row r="32" spans="2:9" x14ac:dyDescent="0.25">
      <c r="B32" s="1"/>
      <c r="C32" s="6">
        <v>43521</v>
      </c>
      <c r="D32" s="45" t="s">
        <v>55</v>
      </c>
      <c r="E32" s="1">
        <v>200</v>
      </c>
      <c r="F32" s="1">
        <v>100</v>
      </c>
      <c r="G32" s="1"/>
      <c r="H32" s="1"/>
      <c r="I32" s="28"/>
    </row>
    <row r="33" spans="2:9" x14ac:dyDescent="0.25">
      <c r="B33" s="1"/>
      <c r="C33" s="6">
        <v>43522</v>
      </c>
      <c r="D33" s="16" t="s">
        <v>14</v>
      </c>
      <c r="E33" s="1">
        <v>200</v>
      </c>
      <c r="F33" s="1">
        <v>100</v>
      </c>
      <c r="G33" s="1"/>
      <c r="H33" s="1"/>
      <c r="I33" s="28"/>
    </row>
    <row r="34" spans="2:9" x14ac:dyDescent="0.25">
      <c r="B34" s="1"/>
      <c r="C34" s="6">
        <v>43524</v>
      </c>
      <c r="D34" s="48" t="s">
        <v>14</v>
      </c>
      <c r="E34" s="1"/>
      <c r="F34" s="1">
        <v>100</v>
      </c>
      <c r="G34" s="1"/>
      <c r="H34" s="1"/>
      <c r="I34" s="28"/>
    </row>
    <row r="35" spans="2:9" x14ac:dyDescent="0.25">
      <c r="B35" s="1"/>
      <c r="C35" s="1"/>
      <c r="D35" s="16"/>
      <c r="E35" s="1"/>
      <c r="F35" s="1"/>
      <c r="G35" s="1"/>
      <c r="H35" s="1"/>
      <c r="I35" s="28"/>
    </row>
    <row r="36" spans="2:9" ht="5.25" customHeight="1" x14ac:dyDescent="0.25">
      <c r="B36" s="1"/>
      <c r="C36" s="1"/>
      <c r="D36" s="47"/>
      <c r="E36" s="1"/>
      <c r="F36" s="1"/>
      <c r="G36" s="1"/>
      <c r="H36" s="1"/>
      <c r="I36" s="28"/>
    </row>
    <row r="37" spans="2:9" x14ac:dyDescent="0.25">
      <c r="B37" s="1">
        <v>1</v>
      </c>
      <c r="C37" s="43" t="s">
        <v>70</v>
      </c>
      <c r="D37" s="47" t="s">
        <v>59</v>
      </c>
      <c r="E37" s="1">
        <v>100</v>
      </c>
      <c r="F37" s="1"/>
      <c r="G37" s="1"/>
      <c r="H37" s="1"/>
      <c r="I37" s="28"/>
    </row>
    <row r="38" spans="2:9" x14ac:dyDescent="0.25">
      <c r="B38" s="1">
        <v>2</v>
      </c>
      <c r="C38" s="43" t="s">
        <v>71</v>
      </c>
      <c r="D38" s="47" t="s">
        <v>72</v>
      </c>
      <c r="E38" s="1">
        <v>500</v>
      </c>
      <c r="F38" s="1">
        <v>200</v>
      </c>
      <c r="G38" s="1">
        <v>100</v>
      </c>
      <c r="H38" s="1"/>
      <c r="I38" s="28"/>
    </row>
    <row r="39" spans="2:9" x14ac:dyDescent="0.25">
      <c r="B39" s="1">
        <v>3</v>
      </c>
      <c r="C39" s="43" t="s">
        <v>73</v>
      </c>
      <c r="D39" s="47" t="s">
        <v>55</v>
      </c>
      <c r="E39" s="1">
        <v>100</v>
      </c>
      <c r="F39" s="1"/>
      <c r="G39" s="1"/>
      <c r="H39" s="1"/>
      <c r="I39" s="28"/>
    </row>
    <row r="40" spans="2:9" x14ac:dyDescent="0.25">
      <c r="B40" s="1">
        <v>4</v>
      </c>
      <c r="C40" s="6" t="s">
        <v>74</v>
      </c>
      <c r="D40" s="50" t="s">
        <v>15</v>
      </c>
      <c r="E40" s="1">
        <v>500</v>
      </c>
      <c r="F40" s="1">
        <v>100</v>
      </c>
      <c r="G40" s="1"/>
      <c r="H40" s="1"/>
      <c r="I40" s="28"/>
    </row>
    <row r="41" spans="2:9" x14ac:dyDescent="0.25">
      <c r="B41" s="1">
        <v>5</v>
      </c>
      <c r="C41" s="6" t="s">
        <v>96</v>
      </c>
      <c r="D41" s="50" t="s">
        <v>55</v>
      </c>
      <c r="E41" s="1">
        <v>100</v>
      </c>
      <c r="F41" s="1">
        <v>100</v>
      </c>
      <c r="G41" s="1"/>
      <c r="H41" s="1"/>
      <c r="I41" s="28"/>
    </row>
    <row r="42" spans="2:9" x14ac:dyDescent="0.25">
      <c r="B42" s="1">
        <v>6</v>
      </c>
      <c r="C42" s="6" t="s">
        <v>75</v>
      </c>
      <c r="D42" s="47" t="s">
        <v>55</v>
      </c>
      <c r="E42" s="1">
        <v>300</v>
      </c>
      <c r="F42" s="1"/>
      <c r="G42" s="1">
        <v>100</v>
      </c>
      <c r="H42" s="1"/>
      <c r="I42" s="28"/>
    </row>
    <row r="43" spans="2:9" x14ac:dyDescent="0.25">
      <c r="B43" s="1">
        <v>7</v>
      </c>
      <c r="C43" s="46" t="s">
        <v>76</v>
      </c>
      <c r="D43" s="51" t="s">
        <v>15</v>
      </c>
      <c r="E43" s="1">
        <v>300</v>
      </c>
      <c r="F43" s="1">
        <v>200</v>
      </c>
      <c r="G43" s="1"/>
      <c r="H43" s="1"/>
      <c r="I43" s="28"/>
    </row>
    <row r="44" spans="2:9" x14ac:dyDescent="0.25">
      <c r="B44" s="1">
        <v>8</v>
      </c>
      <c r="C44" s="46" t="s">
        <v>78</v>
      </c>
      <c r="D44" s="51" t="s">
        <v>79</v>
      </c>
      <c r="E44" s="1">
        <v>200</v>
      </c>
      <c r="F44" s="1">
        <v>200</v>
      </c>
      <c r="G44" s="1"/>
      <c r="H44" s="1"/>
      <c r="I44" s="28"/>
    </row>
    <row r="45" spans="2:9" x14ac:dyDescent="0.25">
      <c r="B45" s="1">
        <v>9</v>
      </c>
      <c r="C45" s="46" t="s">
        <v>81</v>
      </c>
      <c r="D45" s="51" t="s">
        <v>15</v>
      </c>
      <c r="E45" s="1">
        <v>200</v>
      </c>
      <c r="G45" s="1"/>
      <c r="H45" s="1"/>
      <c r="I45" s="28"/>
    </row>
    <row r="46" spans="2:9" x14ac:dyDescent="0.25">
      <c r="B46" s="1">
        <v>10</v>
      </c>
      <c r="C46" s="56" t="s">
        <v>82</v>
      </c>
      <c r="D46" s="51" t="s">
        <v>83</v>
      </c>
      <c r="E46" s="1">
        <v>300</v>
      </c>
      <c r="F46" s="1">
        <v>93</v>
      </c>
      <c r="G46" s="1">
        <v>51</v>
      </c>
      <c r="H46" s="1"/>
      <c r="I46" s="28"/>
    </row>
    <row r="47" spans="2:9" x14ac:dyDescent="0.25">
      <c r="B47" s="1">
        <v>11</v>
      </c>
      <c r="C47" s="56" t="s">
        <v>87</v>
      </c>
      <c r="D47" s="52" t="s">
        <v>36</v>
      </c>
      <c r="E47" s="1">
        <v>300</v>
      </c>
      <c r="F47" s="1">
        <v>100</v>
      </c>
      <c r="G47" s="1"/>
      <c r="H47" s="1"/>
      <c r="I47" s="28"/>
    </row>
    <row r="48" spans="2:9" x14ac:dyDescent="0.25">
      <c r="B48" s="1">
        <v>12</v>
      </c>
      <c r="C48" s="56" t="s">
        <v>88</v>
      </c>
      <c r="D48" s="52" t="s">
        <v>89</v>
      </c>
      <c r="E48" s="1">
        <v>200</v>
      </c>
      <c r="F48" s="1" t="s">
        <v>97</v>
      </c>
      <c r="G48" s="1"/>
      <c r="H48" s="1"/>
      <c r="I48" s="28"/>
    </row>
    <row r="49" spans="2:13" x14ac:dyDescent="0.25">
      <c r="B49" s="1">
        <v>13</v>
      </c>
      <c r="C49" s="57" t="s">
        <v>90</v>
      </c>
      <c r="D49" s="47" t="s">
        <v>15</v>
      </c>
      <c r="E49" s="1">
        <v>150</v>
      </c>
      <c r="F49" s="1"/>
      <c r="G49" s="1"/>
      <c r="H49" s="1"/>
      <c r="I49" s="28"/>
    </row>
    <row r="50" spans="2:13" s="55" customFormat="1" x14ac:dyDescent="0.25">
      <c r="B50" s="1">
        <v>14</v>
      </c>
      <c r="C50" s="53" t="s">
        <v>91</v>
      </c>
      <c r="D50" s="54" t="s">
        <v>83</v>
      </c>
      <c r="E50" s="53">
        <v>50</v>
      </c>
      <c r="F50" s="53"/>
      <c r="G50" s="53"/>
      <c r="H50" s="53"/>
      <c r="I50" s="64"/>
      <c r="M50" s="66"/>
    </row>
    <row r="51" spans="2:13" s="55" customFormat="1" x14ac:dyDescent="0.25">
      <c r="B51" s="1"/>
      <c r="C51" s="53"/>
      <c r="D51" s="54"/>
      <c r="E51" s="53"/>
      <c r="F51" s="53"/>
      <c r="G51" s="53"/>
      <c r="H51" s="53"/>
      <c r="I51" s="64"/>
      <c r="M51" s="66"/>
    </row>
    <row r="52" spans="2:13" x14ac:dyDescent="0.25">
      <c r="B52" s="1">
        <v>1</v>
      </c>
      <c r="C52" s="59" t="s">
        <v>99</v>
      </c>
      <c r="D52" s="58" t="s">
        <v>15</v>
      </c>
      <c r="E52" s="1">
        <v>200</v>
      </c>
      <c r="F52" s="1"/>
      <c r="G52" s="1"/>
      <c r="H52" s="1"/>
      <c r="I52" s="28"/>
    </row>
    <row r="53" spans="2:13" x14ac:dyDescent="0.25">
      <c r="B53" s="1">
        <v>2</v>
      </c>
      <c r="C53" s="59" t="s">
        <v>99</v>
      </c>
      <c r="D53" s="58" t="s">
        <v>36</v>
      </c>
      <c r="E53" s="1">
        <v>0</v>
      </c>
      <c r="F53" s="1">
        <v>100</v>
      </c>
      <c r="G53" s="1">
        <v>100</v>
      </c>
      <c r="H53" s="1"/>
      <c r="I53" s="28"/>
    </row>
    <row r="54" spans="2:13" x14ac:dyDescent="0.25">
      <c r="B54" s="1">
        <v>3</v>
      </c>
      <c r="C54" s="59" t="s">
        <v>101</v>
      </c>
      <c r="D54" s="58" t="s">
        <v>89</v>
      </c>
      <c r="E54" s="1">
        <v>200</v>
      </c>
      <c r="F54" s="1">
        <v>100</v>
      </c>
      <c r="G54" s="1"/>
      <c r="H54" s="1"/>
      <c r="I54" s="28"/>
    </row>
    <row r="55" spans="2:13" x14ac:dyDescent="0.25">
      <c r="B55" s="1">
        <v>4</v>
      </c>
      <c r="C55" s="59" t="s">
        <v>100</v>
      </c>
      <c r="D55" s="58" t="s">
        <v>89</v>
      </c>
      <c r="E55" s="1">
        <v>250</v>
      </c>
      <c r="F55" s="1"/>
      <c r="G55" s="1"/>
      <c r="H55" s="1"/>
      <c r="I55" s="28"/>
    </row>
    <row r="56" spans="2:13" x14ac:dyDescent="0.25">
      <c r="B56" s="1">
        <v>5</v>
      </c>
      <c r="C56" s="59" t="s">
        <v>102</v>
      </c>
      <c r="D56" s="58" t="s">
        <v>79</v>
      </c>
      <c r="E56" s="1">
        <v>100</v>
      </c>
      <c r="F56" s="1"/>
      <c r="G56" s="1"/>
      <c r="H56" s="1"/>
      <c r="I56" s="28"/>
      <c r="J56" t="s">
        <v>98</v>
      </c>
    </row>
    <row r="57" spans="2:13" s="55" customFormat="1" x14ac:dyDescent="0.25">
      <c r="B57" s="1"/>
      <c r="C57" s="60"/>
      <c r="D57" s="54"/>
      <c r="E57" s="53"/>
      <c r="F57" s="53"/>
      <c r="G57" s="53"/>
      <c r="H57" s="53"/>
      <c r="I57" s="64"/>
      <c r="M57" s="66"/>
    </row>
    <row r="58" spans="2:13" s="55" customFormat="1" x14ac:dyDescent="0.25">
      <c r="B58" s="1">
        <v>1</v>
      </c>
      <c r="C58" s="60" t="s">
        <v>106</v>
      </c>
      <c r="D58" s="54" t="s">
        <v>14</v>
      </c>
      <c r="E58" s="53">
        <v>200</v>
      </c>
      <c r="F58" s="53">
        <v>200</v>
      </c>
      <c r="G58" s="53"/>
      <c r="H58" s="53"/>
      <c r="I58" s="64"/>
      <c r="M58" s="66"/>
    </row>
    <row r="59" spans="2:13" s="55" customFormat="1" x14ac:dyDescent="0.25">
      <c r="B59" s="53">
        <v>2</v>
      </c>
      <c r="C59" s="60" t="s">
        <v>107</v>
      </c>
      <c r="D59" s="54" t="s">
        <v>15</v>
      </c>
      <c r="E59" s="53">
        <v>140</v>
      </c>
      <c r="F59" s="53"/>
      <c r="G59" s="53"/>
      <c r="H59" s="53"/>
      <c r="I59" s="64"/>
      <c r="M59" s="66"/>
    </row>
    <row r="60" spans="2:13" s="55" customFormat="1" x14ac:dyDescent="0.25">
      <c r="B60" s="1">
        <v>3</v>
      </c>
      <c r="C60" s="60" t="s">
        <v>108</v>
      </c>
      <c r="D60" s="54" t="s">
        <v>15</v>
      </c>
      <c r="E60" s="53">
        <v>300</v>
      </c>
      <c r="F60" s="53"/>
      <c r="G60" s="53"/>
      <c r="H60" s="53"/>
      <c r="I60" s="64"/>
      <c r="M60" s="66"/>
    </row>
    <row r="61" spans="2:13" s="55" customFormat="1" x14ac:dyDescent="0.25">
      <c r="B61" s="53">
        <v>4</v>
      </c>
      <c r="C61" s="60" t="s">
        <v>109</v>
      </c>
      <c r="D61" s="54" t="s">
        <v>14</v>
      </c>
      <c r="E61" s="53"/>
      <c r="F61" s="53"/>
      <c r="G61" s="53">
        <v>100</v>
      </c>
      <c r="H61" s="53"/>
      <c r="I61" s="64"/>
      <c r="M61" s="66"/>
    </row>
    <row r="62" spans="2:13" s="55" customFormat="1" x14ac:dyDescent="0.25">
      <c r="B62" s="1">
        <v>5</v>
      </c>
      <c r="C62" s="60" t="s">
        <v>105</v>
      </c>
      <c r="D62" s="54" t="s">
        <v>14</v>
      </c>
      <c r="E62" s="53">
        <v>200</v>
      </c>
      <c r="F62" s="53">
        <v>100</v>
      </c>
      <c r="G62" s="53"/>
      <c r="H62" s="53"/>
      <c r="I62" s="64"/>
      <c r="M62" s="66"/>
    </row>
    <row r="63" spans="2:13" s="55" customFormat="1" x14ac:dyDescent="0.25">
      <c r="B63" s="1"/>
      <c r="C63" s="60"/>
      <c r="D63" s="54"/>
      <c r="E63" s="53"/>
      <c r="F63" s="53"/>
      <c r="G63" s="53"/>
      <c r="H63" s="53"/>
      <c r="I63" s="64"/>
      <c r="M63" s="66"/>
    </row>
    <row r="64" spans="2:13" s="55" customFormat="1" x14ac:dyDescent="0.25">
      <c r="B64" s="1">
        <v>1</v>
      </c>
      <c r="C64" s="60" t="s">
        <v>110</v>
      </c>
      <c r="D64" s="54" t="s">
        <v>14</v>
      </c>
      <c r="E64" s="53">
        <v>500</v>
      </c>
      <c r="F64" s="53">
        <v>200</v>
      </c>
      <c r="G64" s="53"/>
      <c r="H64" s="53"/>
      <c r="I64" s="64"/>
      <c r="M64" s="66"/>
    </row>
    <row r="65" spans="2:13" s="55" customFormat="1" x14ac:dyDescent="0.25">
      <c r="B65" s="1">
        <v>2</v>
      </c>
      <c r="C65" s="60" t="s">
        <v>114</v>
      </c>
      <c r="D65" s="54" t="s">
        <v>89</v>
      </c>
      <c r="E65" s="53">
        <v>300</v>
      </c>
      <c r="F65" s="53">
        <v>100</v>
      </c>
      <c r="G65" s="53"/>
      <c r="H65" s="53"/>
      <c r="I65" s="64"/>
      <c r="M65" s="66"/>
    </row>
    <row r="66" spans="2:13" s="55" customFormat="1" x14ac:dyDescent="0.25">
      <c r="B66" s="1"/>
      <c r="C66" s="60"/>
      <c r="D66" s="54"/>
      <c r="E66" s="53"/>
      <c r="F66" s="53"/>
      <c r="G66" s="53"/>
      <c r="H66" s="53"/>
      <c r="I66" s="64"/>
      <c r="M66" s="66"/>
    </row>
    <row r="67" spans="2:13" s="55" customFormat="1" x14ac:dyDescent="0.25">
      <c r="B67" s="1">
        <v>1</v>
      </c>
      <c r="C67" s="60" t="s">
        <v>116</v>
      </c>
      <c r="D67" s="54" t="s">
        <v>14</v>
      </c>
      <c r="E67" s="53"/>
      <c r="F67" s="53">
        <v>200</v>
      </c>
      <c r="G67" s="53"/>
      <c r="H67" s="53"/>
      <c r="I67" s="64"/>
      <c r="M67" s="66"/>
    </row>
    <row r="68" spans="2:13" s="55" customFormat="1" x14ac:dyDescent="0.25">
      <c r="B68" s="1">
        <v>2</v>
      </c>
      <c r="C68" s="60" t="s">
        <v>117</v>
      </c>
      <c r="D68" s="54" t="s">
        <v>14</v>
      </c>
      <c r="E68" s="53">
        <v>300</v>
      </c>
      <c r="F68" s="53"/>
      <c r="G68" s="53"/>
      <c r="H68" s="53"/>
      <c r="I68" s="64"/>
      <c r="M68" s="66"/>
    </row>
    <row r="69" spans="2:13" s="55" customFormat="1" x14ac:dyDescent="0.25">
      <c r="B69" s="1">
        <v>3</v>
      </c>
      <c r="C69" s="60" t="s">
        <v>118</v>
      </c>
      <c r="D69" s="54" t="s">
        <v>72</v>
      </c>
      <c r="E69" s="53">
        <v>400</v>
      </c>
      <c r="F69" s="53">
        <v>100</v>
      </c>
      <c r="G69" s="53"/>
      <c r="H69" s="53"/>
      <c r="I69" s="64"/>
      <c r="M69" s="66"/>
    </row>
    <row r="70" spans="2:13" s="55" customFormat="1" x14ac:dyDescent="0.25">
      <c r="B70" s="1">
        <v>4</v>
      </c>
      <c r="C70" s="60" t="s">
        <v>119</v>
      </c>
      <c r="D70" s="54" t="s">
        <v>36</v>
      </c>
      <c r="E70" s="53">
        <v>200</v>
      </c>
      <c r="F70" s="53"/>
      <c r="G70" s="53"/>
      <c r="H70" s="53"/>
      <c r="I70" s="64"/>
      <c r="M70" s="66"/>
    </row>
    <row r="71" spans="2:13" s="55" customFormat="1" x14ac:dyDescent="0.25">
      <c r="B71" s="1">
        <v>5</v>
      </c>
      <c r="C71" s="60" t="s">
        <v>120</v>
      </c>
      <c r="D71" s="54" t="s">
        <v>36</v>
      </c>
      <c r="E71" s="53"/>
      <c r="F71" s="53"/>
      <c r="G71" s="53">
        <v>50</v>
      </c>
      <c r="H71" s="53"/>
      <c r="I71" s="64"/>
      <c r="M71" s="66"/>
    </row>
    <row r="72" spans="2:13" s="55" customFormat="1" x14ac:dyDescent="0.25">
      <c r="B72" s="53">
        <v>6</v>
      </c>
      <c r="C72" s="60" t="s">
        <v>121</v>
      </c>
      <c r="D72" s="54" t="s">
        <v>36</v>
      </c>
      <c r="E72" s="53">
        <v>200</v>
      </c>
      <c r="F72" s="53"/>
      <c r="G72" s="53"/>
      <c r="H72" s="53"/>
      <c r="I72" s="64"/>
      <c r="M72" s="66"/>
    </row>
    <row r="73" spans="2:13" s="55" customFormat="1" x14ac:dyDescent="0.25">
      <c r="B73" s="53"/>
      <c r="C73" s="60"/>
      <c r="D73" s="54"/>
      <c r="E73" s="53"/>
      <c r="F73" s="53"/>
      <c r="G73" s="53"/>
      <c r="H73" s="53"/>
      <c r="I73" s="64"/>
      <c r="M73" s="66"/>
    </row>
    <row r="74" spans="2:13" s="55" customFormat="1" x14ac:dyDescent="0.25">
      <c r="B74" s="53"/>
      <c r="C74" s="60"/>
      <c r="D74" s="54"/>
      <c r="E74" s="53"/>
      <c r="F74" s="53"/>
      <c r="G74" s="53"/>
      <c r="H74" s="53"/>
      <c r="I74" s="64"/>
      <c r="M74" s="66"/>
    </row>
    <row r="75" spans="2:13" s="55" customFormat="1" x14ac:dyDescent="0.25">
      <c r="B75" s="53">
        <v>1</v>
      </c>
      <c r="C75" s="60" t="s">
        <v>122</v>
      </c>
      <c r="D75" s="54" t="s">
        <v>15</v>
      </c>
      <c r="E75" s="53">
        <v>95</v>
      </c>
      <c r="F75" s="53">
        <v>200</v>
      </c>
      <c r="G75" s="53"/>
      <c r="H75" s="53"/>
      <c r="I75" s="64"/>
      <c r="M75" s="66"/>
    </row>
    <row r="76" spans="2:13" s="55" customFormat="1" x14ac:dyDescent="0.25">
      <c r="B76" s="53">
        <v>2</v>
      </c>
      <c r="C76" s="60" t="s">
        <v>132</v>
      </c>
      <c r="D76" s="54" t="s">
        <v>55</v>
      </c>
      <c r="E76" s="53">
        <v>200</v>
      </c>
      <c r="F76" s="53">
        <v>100</v>
      </c>
      <c r="G76" s="53"/>
      <c r="H76" s="53"/>
      <c r="I76" s="64"/>
      <c r="M76" s="66"/>
    </row>
    <row r="77" spans="2:13" s="55" customFormat="1" x14ac:dyDescent="0.25">
      <c r="B77" s="53">
        <v>3</v>
      </c>
      <c r="C77" s="60" t="s">
        <v>133</v>
      </c>
      <c r="D77" s="54" t="s">
        <v>14</v>
      </c>
      <c r="E77" s="53">
        <v>200</v>
      </c>
      <c r="F77" s="53">
        <v>100</v>
      </c>
      <c r="G77" s="53"/>
      <c r="H77" s="53"/>
      <c r="I77" s="64"/>
      <c r="M77" s="66"/>
    </row>
    <row r="78" spans="2:13" s="55" customFormat="1" x14ac:dyDescent="0.25">
      <c r="B78" s="53">
        <v>4</v>
      </c>
      <c r="C78" s="60" t="s">
        <v>134</v>
      </c>
      <c r="D78" s="54" t="s">
        <v>15</v>
      </c>
      <c r="E78" s="53">
        <v>105</v>
      </c>
      <c r="F78" s="53"/>
      <c r="G78" s="53"/>
      <c r="H78" s="53"/>
      <c r="I78" s="64"/>
      <c r="M78" s="66"/>
    </row>
    <row r="79" spans="2:13" s="55" customFormat="1" x14ac:dyDescent="0.25">
      <c r="B79" s="53">
        <v>5</v>
      </c>
      <c r="C79" s="60"/>
      <c r="D79" s="54" t="s">
        <v>15</v>
      </c>
      <c r="E79" s="53">
        <v>100</v>
      </c>
      <c r="F79" s="53"/>
      <c r="G79" s="53"/>
      <c r="H79" s="53"/>
      <c r="I79" s="64"/>
      <c r="M79" s="66"/>
    </row>
    <row r="80" spans="2:13" s="55" customFormat="1" x14ac:dyDescent="0.25">
      <c r="B80" s="53"/>
      <c r="C80" s="60"/>
      <c r="D80" s="54"/>
      <c r="E80" s="53"/>
      <c r="F80" s="53"/>
      <c r="G80" s="53"/>
      <c r="H80" s="53"/>
      <c r="I80" s="64"/>
      <c r="M80" s="66"/>
    </row>
    <row r="81" spans="2:13" s="55" customFormat="1" x14ac:dyDescent="0.25">
      <c r="B81" s="53">
        <v>1</v>
      </c>
      <c r="C81" s="60" t="s">
        <v>135</v>
      </c>
      <c r="D81" s="54" t="s">
        <v>15</v>
      </c>
      <c r="E81" s="53">
        <v>300</v>
      </c>
      <c r="F81" s="53"/>
      <c r="G81" s="53"/>
      <c r="H81" s="53"/>
      <c r="I81" s="64"/>
      <c r="M81" s="66"/>
    </row>
    <row r="82" spans="2:13" s="55" customFormat="1" x14ac:dyDescent="0.25">
      <c r="B82" s="53">
        <v>2</v>
      </c>
      <c r="C82" s="60" t="s">
        <v>141</v>
      </c>
      <c r="D82" s="54" t="s">
        <v>83</v>
      </c>
      <c r="E82" s="53">
        <v>400</v>
      </c>
      <c r="F82" s="53"/>
      <c r="G82" s="53"/>
      <c r="H82" s="53"/>
      <c r="I82" s="64"/>
      <c r="M82" s="66"/>
    </row>
    <row r="83" spans="2:13" s="55" customFormat="1" x14ac:dyDescent="0.25">
      <c r="B83" s="53">
        <v>3</v>
      </c>
      <c r="C83" s="60" t="s">
        <v>142</v>
      </c>
      <c r="D83" s="54" t="s">
        <v>15</v>
      </c>
      <c r="E83" s="53">
        <v>400</v>
      </c>
      <c r="F83" s="53"/>
      <c r="G83" s="53"/>
      <c r="H83" s="53"/>
      <c r="I83" s="64"/>
      <c r="M83" s="66"/>
    </row>
    <row r="84" spans="2:13" s="55" customFormat="1" x14ac:dyDescent="0.25">
      <c r="B84" s="53">
        <v>4</v>
      </c>
      <c r="C84" s="60" t="s">
        <v>140</v>
      </c>
      <c r="D84" s="54" t="s">
        <v>83</v>
      </c>
      <c r="E84" s="53"/>
      <c r="F84" s="53"/>
      <c r="G84" s="53">
        <v>100</v>
      </c>
      <c r="H84" s="53"/>
      <c r="I84" s="64"/>
      <c r="M84" s="66"/>
    </row>
    <row r="85" spans="2:13" s="55" customFormat="1" x14ac:dyDescent="0.25">
      <c r="B85" s="53">
        <v>5</v>
      </c>
      <c r="C85" s="60" t="s">
        <v>139</v>
      </c>
      <c r="D85" s="54" t="s">
        <v>83</v>
      </c>
      <c r="E85" s="53"/>
      <c r="F85" s="53">
        <v>200</v>
      </c>
      <c r="G85" s="53"/>
      <c r="H85" s="53"/>
      <c r="I85" s="64"/>
      <c r="M85" s="66"/>
    </row>
    <row r="86" spans="2:13" s="55" customFormat="1" x14ac:dyDescent="0.25">
      <c r="B86" s="53">
        <v>6</v>
      </c>
      <c r="C86" s="60" t="s">
        <v>138</v>
      </c>
      <c r="D86" s="54" t="s">
        <v>83</v>
      </c>
      <c r="E86" s="53"/>
      <c r="F86" s="53">
        <v>100</v>
      </c>
      <c r="G86" s="53"/>
      <c r="H86" s="53"/>
      <c r="I86" s="64"/>
      <c r="M86" s="66"/>
    </row>
    <row r="87" spans="2:13" s="55" customFormat="1" x14ac:dyDescent="0.25">
      <c r="B87" s="53"/>
      <c r="C87" s="60"/>
      <c r="D87" s="54"/>
      <c r="E87" s="53"/>
      <c r="F87" s="53"/>
      <c r="G87" s="53"/>
      <c r="H87" s="53"/>
      <c r="I87" s="64"/>
      <c r="M87" s="66"/>
    </row>
    <row r="88" spans="2:13" s="55" customFormat="1" x14ac:dyDescent="0.25">
      <c r="B88" s="53"/>
      <c r="C88" s="60"/>
      <c r="D88" s="54"/>
      <c r="E88" s="53"/>
      <c r="F88" s="53"/>
      <c r="G88" s="53"/>
      <c r="H88" s="53"/>
      <c r="I88" s="64"/>
      <c r="M88" s="66"/>
    </row>
    <row r="89" spans="2:13" s="55" customFormat="1" x14ac:dyDescent="0.25">
      <c r="B89" s="53"/>
      <c r="C89" s="60"/>
      <c r="D89" s="54"/>
      <c r="E89" s="53"/>
      <c r="F89" s="53"/>
      <c r="G89" s="53"/>
      <c r="H89" s="53"/>
      <c r="I89" s="64"/>
      <c r="M89" s="66"/>
    </row>
    <row r="90" spans="2:13" x14ac:dyDescent="0.25">
      <c r="B90" s="1"/>
      <c r="C90" s="60"/>
      <c r="D90" s="16"/>
      <c r="E90" s="1"/>
      <c r="F90" s="1"/>
      <c r="G90" s="1"/>
      <c r="H90" s="1"/>
      <c r="I90" s="28"/>
    </row>
    <row r="91" spans="2:13" x14ac:dyDescent="0.25">
      <c r="C91" s="72" t="s">
        <v>53</v>
      </c>
      <c r="D91" s="72"/>
      <c r="E91" s="1">
        <f>SUM(E11:E20)</f>
        <v>3100</v>
      </c>
      <c r="F91" s="1">
        <f>SUM(F11:F20)</f>
        <v>800</v>
      </c>
      <c r="G91" s="1">
        <f>SUM(G11:G20)</f>
        <v>50</v>
      </c>
      <c r="H91" s="1">
        <f>SUM(E91:G91)</f>
        <v>3950</v>
      </c>
      <c r="I91" s="28"/>
      <c r="J91" t="s">
        <v>125</v>
      </c>
      <c r="K91" s="65">
        <f>'Jan 19'!D53</f>
        <v>353</v>
      </c>
      <c r="L91" t="s">
        <v>124</v>
      </c>
      <c r="M91" s="65">
        <f>H91-K91</f>
        <v>3597</v>
      </c>
    </row>
    <row r="92" spans="2:13" x14ac:dyDescent="0.25">
      <c r="C92" s="72" t="s">
        <v>54</v>
      </c>
      <c r="D92" s="72"/>
      <c r="E92" s="1">
        <f>SUM(E21:E34)</f>
        <v>2575</v>
      </c>
      <c r="F92" s="1">
        <f>SUM(F21:F35)</f>
        <v>1200</v>
      </c>
      <c r="G92" s="1">
        <f>SUM(G21:G35)</f>
        <v>150</v>
      </c>
      <c r="H92" s="1">
        <f>SUM(E92:G92)</f>
        <v>3925</v>
      </c>
      <c r="I92" s="28"/>
      <c r="J92" t="s">
        <v>125</v>
      </c>
      <c r="K92" s="65">
        <f>'Feb 19'!D37</f>
        <v>148</v>
      </c>
      <c r="L92" t="s">
        <v>124</v>
      </c>
      <c r="M92" s="65">
        <f>H92-K92</f>
        <v>3777</v>
      </c>
    </row>
    <row r="93" spans="2:13" x14ac:dyDescent="0.25">
      <c r="C93" s="72" t="s">
        <v>58</v>
      </c>
      <c r="D93" s="72"/>
      <c r="E93" s="1">
        <f>SUM(E37:E50)</f>
        <v>3300</v>
      </c>
      <c r="F93" s="1">
        <f>SUM(F37:F50)</f>
        <v>993</v>
      </c>
      <c r="G93" s="1">
        <f>SUM(G37:G50)</f>
        <v>251</v>
      </c>
      <c r="H93" s="1">
        <f>SUM(E93:G93)</f>
        <v>4544</v>
      </c>
      <c r="I93" s="28"/>
      <c r="J93" t="s">
        <v>125</v>
      </c>
      <c r="K93" s="65">
        <f>'March 19'!D46</f>
        <v>138</v>
      </c>
      <c r="L93" t="s">
        <v>124</v>
      </c>
      <c r="M93" s="65">
        <f>H93-K93</f>
        <v>4406</v>
      </c>
    </row>
    <row r="94" spans="2:13" x14ac:dyDescent="0.25">
      <c r="C94" s="72" t="s">
        <v>111</v>
      </c>
      <c r="D94" s="72"/>
      <c r="E94" s="1">
        <f>SUM(E52:E72)</f>
        <v>3490</v>
      </c>
      <c r="F94" s="1">
        <f>SUM(F52:F72)</f>
        <v>1100</v>
      </c>
      <c r="G94" s="1">
        <f>SUM(G52:G72)</f>
        <v>250</v>
      </c>
      <c r="H94" s="1">
        <f>SUM(E94:G94)</f>
        <v>4840</v>
      </c>
      <c r="I94" s="28"/>
      <c r="J94" t="s">
        <v>125</v>
      </c>
      <c r="K94" s="65">
        <v>319</v>
      </c>
      <c r="L94" t="s">
        <v>124</v>
      </c>
      <c r="M94" s="65">
        <f>H94-K94</f>
        <v>4521</v>
      </c>
    </row>
    <row r="95" spans="2:13" x14ac:dyDescent="0.25">
      <c r="C95" s="72" t="s">
        <v>131</v>
      </c>
      <c r="D95" s="72"/>
      <c r="E95" s="1">
        <f>SUM(E75:E88)</f>
        <v>1800</v>
      </c>
      <c r="F95" s="1">
        <f>SUM(F75:F88)</f>
        <v>700</v>
      </c>
      <c r="G95" s="1">
        <f>SUM(G75:G88)</f>
        <v>100</v>
      </c>
      <c r="H95" s="1">
        <f>SUM(E95:G95)</f>
        <v>2600</v>
      </c>
    </row>
    <row r="99" spans="5:5" x14ac:dyDescent="0.25">
      <c r="E99" s="44"/>
    </row>
    <row r="100" spans="5:5" x14ac:dyDescent="0.25">
      <c r="E100" s="44"/>
    </row>
    <row r="101" spans="5:5" x14ac:dyDescent="0.25">
      <c r="E101" s="44"/>
    </row>
  </sheetData>
  <mergeCells count="8">
    <mergeCell ref="C95:D95"/>
    <mergeCell ref="C94:D94"/>
    <mergeCell ref="C93:D93"/>
    <mergeCell ref="B2:B3"/>
    <mergeCell ref="C2:C3"/>
    <mergeCell ref="D2:D3"/>
    <mergeCell ref="C91:D91"/>
    <mergeCell ref="C92:D9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8"/>
  <sheetViews>
    <sheetView tabSelected="1" workbookViewId="0">
      <selection activeCell="J20" sqref="J20"/>
    </sheetView>
  </sheetViews>
  <sheetFormatPr defaultRowHeight="15" x14ac:dyDescent="0.2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 x14ac:dyDescent="0.25">
      <c r="B3" s="61" t="s">
        <v>129</v>
      </c>
    </row>
    <row r="4" spans="2:6" x14ac:dyDescent="0.25">
      <c r="B4" s="75" t="s">
        <v>57</v>
      </c>
      <c r="C4" s="75"/>
      <c r="D4" s="75"/>
      <c r="E4" s="75"/>
      <c r="F4" s="75"/>
    </row>
    <row r="5" spans="2:6" x14ac:dyDescent="0.25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 x14ac:dyDescent="0.25">
      <c r="B6" s="1" t="s">
        <v>1</v>
      </c>
      <c r="C6" s="21">
        <f>'April 19'!D42+SUM('Rincian Pengambilan'!E75:E79)</f>
        <v>956</v>
      </c>
      <c r="D6" s="1">
        <v>76</v>
      </c>
      <c r="E6" s="23">
        <f>C6-D6</f>
        <v>880</v>
      </c>
      <c r="F6" s="5">
        <f>E6/C9</f>
        <v>0.65136935603256851</v>
      </c>
    </row>
    <row r="7" spans="2:6" x14ac:dyDescent="0.25">
      <c r="B7" s="1" t="s">
        <v>2</v>
      </c>
      <c r="C7" s="21">
        <f>'April 19'!D43+SUM('Rincian Pengambilan'!F75:F79)</f>
        <v>435</v>
      </c>
      <c r="D7" s="1">
        <v>113</v>
      </c>
      <c r="E7" s="23">
        <f>C7-D7</f>
        <v>322</v>
      </c>
      <c r="F7" s="5">
        <f>E7/C9</f>
        <v>0.23834196891191708</v>
      </c>
    </row>
    <row r="8" spans="2:6" x14ac:dyDescent="0.25">
      <c r="B8" s="1" t="s">
        <v>3</v>
      </c>
      <c r="C8" s="21">
        <f>'April 19'!D44</f>
        <v>28</v>
      </c>
      <c r="D8" s="1">
        <v>22</v>
      </c>
      <c r="E8" s="23">
        <f>C8-D8</f>
        <v>6</v>
      </c>
      <c r="F8" s="5">
        <f>E8/C9</f>
        <v>4.4411547002220575E-3</v>
      </c>
    </row>
    <row r="9" spans="2:6" x14ac:dyDescent="0.25">
      <c r="B9" s="8" t="s">
        <v>130</v>
      </c>
      <c r="C9" s="9">
        <v>1351</v>
      </c>
      <c r="F9" s="20"/>
    </row>
    <row r="12" spans="2:6" x14ac:dyDescent="0.25">
      <c r="B12" s="61" t="s">
        <v>136</v>
      </c>
    </row>
    <row r="13" spans="2:6" x14ac:dyDescent="0.25">
      <c r="B13" s="75" t="s">
        <v>57</v>
      </c>
      <c r="C13" s="75"/>
      <c r="D13" s="75"/>
      <c r="E13" s="75"/>
      <c r="F13" s="75"/>
    </row>
    <row r="14" spans="2:6" x14ac:dyDescent="0.25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 x14ac:dyDescent="0.25">
      <c r="B15" s="1" t="s">
        <v>1</v>
      </c>
      <c r="C15" s="21">
        <f>D6+SUM('Rincian Pengambilan'!E81:E86)</f>
        <v>1176</v>
      </c>
      <c r="D15" s="1">
        <v>57</v>
      </c>
      <c r="E15" s="23">
        <f>C15-D15</f>
        <v>1119</v>
      </c>
      <c r="F15" s="5">
        <f>E15/C18</f>
        <v>0.36378413524057218</v>
      </c>
    </row>
    <row r="16" spans="2:6" x14ac:dyDescent="0.25">
      <c r="B16" s="1" t="s">
        <v>2</v>
      </c>
      <c r="C16" s="21">
        <f>D7+SUM('Rincian Pengambilan'!F81:F86)</f>
        <v>413</v>
      </c>
      <c r="D16" s="1">
        <v>83</v>
      </c>
      <c r="E16" s="23">
        <f>C16-D16</f>
        <v>330</v>
      </c>
      <c r="F16" s="5">
        <f>E16/C18</f>
        <v>0.10728218465539661</v>
      </c>
    </row>
    <row r="17" spans="2:6" x14ac:dyDescent="0.25">
      <c r="B17" s="1" t="s">
        <v>3</v>
      </c>
      <c r="C17" s="21">
        <f>D8+SUM('Rincian Pengambilan'!G81:G86)</f>
        <v>122</v>
      </c>
      <c r="D17" s="1">
        <v>54</v>
      </c>
      <c r="E17" s="23">
        <f>C17-D17</f>
        <v>68</v>
      </c>
      <c r="F17" s="5">
        <f>E17/C18</f>
        <v>2.2106631989596878E-2</v>
      </c>
    </row>
    <row r="18" spans="2:6" x14ac:dyDescent="0.25">
      <c r="B18" s="8" t="s">
        <v>137</v>
      </c>
      <c r="C18" s="9">
        <v>3076</v>
      </c>
      <c r="F18" s="20"/>
    </row>
  </sheetData>
  <mergeCells count="2">
    <mergeCell ref="B4:F4"/>
    <mergeCell ref="B13:F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46"/>
  <sheetViews>
    <sheetView topLeftCell="A28" workbookViewId="0">
      <selection activeCell="E50" sqref="E50"/>
    </sheetView>
  </sheetViews>
  <sheetFormatPr defaultRowHeight="15" x14ac:dyDescent="0.2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 x14ac:dyDescent="0.25">
      <c r="B3" s="61" t="s">
        <v>102</v>
      </c>
    </row>
    <row r="4" spans="2:6" x14ac:dyDescent="0.25">
      <c r="B4" s="75" t="s">
        <v>57</v>
      </c>
      <c r="C4" s="75"/>
      <c r="D4" s="75"/>
      <c r="E4" s="75"/>
      <c r="F4" s="75"/>
    </row>
    <row r="5" spans="2:6" x14ac:dyDescent="0.25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 x14ac:dyDescent="0.25">
      <c r="B6" s="1" t="s">
        <v>1</v>
      </c>
      <c r="C6" s="21">
        <f>SUM('Rincian Pengambilan'!E52:E56)+'March 19'!D43</f>
        <v>779</v>
      </c>
      <c r="D6" s="1">
        <v>45</v>
      </c>
      <c r="E6" s="23">
        <f>C6-D6</f>
        <v>734</v>
      </c>
      <c r="F6" s="5">
        <f>E6/C9</f>
        <v>0.63275862068965516</v>
      </c>
    </row>
    <row r="7" spans="2:6" x14ac:dyDescent="0.25">
      <c r="B7" s="1" t="s">
        <v>2</v>
      </c>
      <c r="C7" s="21">
        <f>SUM('Rincian Pengambilan'!F52:F56)+'March 19'!D44</f>
        <v>296</v>
      </c>
      <c r="D7" s="1">
        <v>53</v>
      </c>
      <c r="E7" s="23">
        <f>C7-D7</f>
        <v>243</v>
      </c>
      <c r="F7" s="5">
        <f>E7/C9</f>
        <v>0.20948275862068966</v>
      </c>
    </row>
    <row r="8" spans="2:6" x14ac:dyDescent="0.25">
      <c r="B8" s="1" t="s">
        <v>3</v>
      </c>
      <c r="C8" s="21">
        <f>SUM('Rincian Pengambilan'!G52:G56)+'March 19'!D45</f>
        <v>113</v>
      </c>
      <c r="D8" s="1">
        <v>55</v>
      </c>
      <c r="E8" s="23">
        <f>C8-D8</f>
        <v>58</v>
      </c>
      <c r="F8" s="5">
        <f>E8/C9</f>
        <v>0.05</v>
      </c>
    </row>
    <row r="9" spans="2:6" x14ac:dyDescent="0.25">
      <c r="B9" s="8" t="s">
        <v>103</v>
      </c>
      <c r="C9" s="9">
        <v>1160</v>
      </c>
      <c r="F9" s="20"/>
    </row>
    <row r="11" spans="2:6" x14ac:dyDescent="0.25">
      <c r="D11" t="s">
        <v>104</v>
      </c>
    </row>
    <row r="12" spans="2:6" x14ac:dyDescent="0.25">
      <c r="B12" s="61" t="s">
        <v>105</v>
      </c>
    </row>
    <row r="13" spans="2:6" x14ac:dyDescent="0.25">
      <c r="B13" s="75" t="s">
        <v>57</v>
      </c>
      <c r="C13" s="75"/>
      <c r="D13" s="75"/>
      <c r="E13" s="75"/>
      <c r="F13" s="75"/>
    </row>
    <row r="14" spans="2:6" x14ac:dyDescent="0.25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 x14ac:dyDescent="0.25">
      <c r="B15" s="1" t="s">
        <v>1</v>
      </c>
      <c r="C15" s="21">
        <f>D6+SUM('Rincian Pengambilan'!E58:E62)</f>
        <v>885</v>
      </c>
      <c r="D15" s="1">
        <v>86</v>
      </c>
      <c r="E15" s="23">
        <f>C15-D15</f>
        <v>799</v>
      </c>
      <c r="F15" s="5">
        <f>E15/C18</f>
        <v>0.3418913136499786</v>
      </c>
    </row>
    <row r="16" spans="2:6" x14ac:dyDescent="0.25">
      <c r="B16" s="1" t="s">
        <v>2</v>
      </c>
      <c r="C16" s="21">
        <f>D7+SUM('Rincian Pengambilan'!F58:F62)</f>
        <v>353</v>
      </c>
      <c r="D16" s="1">
        <v>89</v>
      </c>
      <c r="E16" s="23">
        <f>C16-D16</f>
        <v>264</v>
      </c>
      <c r="F16" s="5">
        <f>E16/C18</f>
        <v>0.11296534017971759</v>
      </c>
    </row>
    <row r="17" spans="2:6" x14ac:dyDescent="0.25">
      <c r="B17" s="1" t="s">
        <v>3</v>
      </c>
      <c r="C17" s="21">
        <f>D8+'Rincian Pengambilan'!G61</f>
        <v>155</v>
      </c>
      <c r="D17" s="1">
        <v>76</v>
      </c>
      <c r="E17" s="23">
        <f>C17-D17</f>
        <v>79</v>
      </c>
      <c r="F17" s="5">
        <f>E17/C18</f>
        <v>3.3804022250748821E-2</v>
      </c>
    </row>
    <row r="18" spans="2:6" x14ac:dyDescent="0.25">
      <c r="B18" s="8" t="s">
        <v>112</v>
      </c>
      <c r="C18" s="9">
        <v>2337</v>
      </c>
      <c r="F18" s="20"/>
    </row>
    <row r="21" spans="2:6" x14ac:dyDescent="0.25">
      <c r="B21" s="61" t="s">
        <v>113</v>
      </c>
    </row>
    <row r="22" spans="2:6" x14ac:dyDescent="0.25">
      <c r="B22" s="75" t="s">
        <v>57</v>
      </c>
      <c r="C22" s="75"/>
      <c r="D22" s="75"/>
      <c r="E22" s="75"/>
      <c r="F22" s="75"/>
    </row>
    <row r="23" spans="2:6" x14ac:dyDescent="0.25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 x14ac:dyDescent="0.25">
      <c r="B24" s="1" t="s">
        <v>1</v>
      </c>
      <c r="C24" s="21">
        <f>D15+SUM('Rincian Pengambilan'!E64:E65)</f>
        <v>886</v>
      </c>
      <c r="D24" s="1">
        <v>262</v>
      </c>
      <c r="E24" s="23">
        <f>C24-D24</f>
        <v>624</v>
      </c>
      <c r="F24" s="5">
        <f>E24/C27</f>
        <v>0.19759341355288157</v>
      </c>
    </row>
    <row r="25" spans="2:6" x14ac:dyDescent="0.25">
      <c r="B25" s="1" t="s">
        <v>2</v>
      </c>
      <c r="C25" s="21">
        <f>D16+SUM('Rincian Pengambilan'!F64:F65)</f>
        <v>389</v>
      </c>
      <c r="D25" s="1">
        <v>8</v>
      </c>
      <c r="E25" s="23">
        <f>C25-D25</f>
        <v>381</v>
      </c>
      <c r="F25" s="5">
        <f>E25/C27</f>
        <v>0.12064597846738442</v>
      </c>
    </row>
    <row r="26" spans="2:6" x14ac:dyDescent="0.25">
      <c r="B26" s="1" t="s">
        <v>3</v>
      </c>
      <c r="C26" s="21">
        <f>D17+SUM('Rincian Pengambilan'!G64:G65)</f>
        <v>76</v>
      </c>
      <c r="D26" s="1">
        <v>31</v>
      </c>
      <c r="E26" s="23">
        <f>C26-D26</f>
        <v>45</v>
      </c>
      <c r="F26" s="5">
        <f>E26/C27</f>
        <v>1.4249525015832806E-2</v>
      </c>
    </row>
    <row r="27" spans="2:6" x14ac:dyDescent="0.25">
      <c r="B27" s="8" t="s">
        <v>115</v>
      </c>
      <c r="C27" s="9">
        <v>3158</v>
      </c>
      <c r="F27" s="20"/>
    </row>
    <row r="30" spans="2:6" x14ac:dyDescent="0.25">
      <c r="B30" s="61" t="s">
        <v>121</v>
      </c>
    </row>
    <row r="31" spans="2:6" x14ac:dyDescent="0.25">
      <c r="B31" s="62" t="s">
        <v>57</v>
      </c>
      <c r="C31" s="62"/>
      <c r="D31" s="62"/>
      <c r="E31" s="62"/>
      <c r="F31" s="62"/>
    </row>
    <row r="32" spans="2:6" x14ac:dyDescent="0.25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6" x14ac:dyDescent="0.25">
      <c r="B33" s="1" t="s">
        <v>1</v>
      </c>
      <c r="C33" s="21">
        <f>D24+SUM('Rincian Pengambilan'!E67:E72)</f>
        <v>1362</v>
      </c>
      <c r="D33" s="1">
        <v>256</v>
      </c>
      <c r="E33" s="23">
        <f>C33-D33</f>
        <v>1106</v>
      </c>
      <c r="F33" s="5">
        <f>E33/C36</f>
        <v>0.24441988950276244</v>
      </c>
    </row>
    <row r="34" spans="2:6" x14ac:dyDescent="0.25">
      <c r="B34" s="1" t="s">
        <v>2</v>
      </c>
      <c r="C34" s="21">
        <f>D25+SUM('Rincian Pengambilan'!F67:F72)</f>
        <v>308</v>
      </c>
      <c r="D34" s="1">
        <v>35</v>
      </c>
      <c r="E34" s="23">
        <f>C34-D34</f>
        <v>273</v>
      </c>
      <c r="F34" s="5">
        <f>E34/C36</f>
        <v>6.0331491712707179E-2</v>
      </c>
    </row>
    <row r="35" spans="2:6" x14ac:dyDescent="0.25">
      <c r="B35" s="1" t="s">
        <v>3</v>
      </c>
      <c r="C35" s="21">
        <f>D26+SUM('Rincian Pengambilan'!G67:G72)</f>
        <v>81</v>
      </c>
      <c r="D35" s="1">
        <v>28</v>
      </c>
      <c r="E35" s="23">
        <f>C35-D35</f>
        <v>53</v>
      </c>
      <c r="F35" s="5">
        <f>E35/C36</f>
        <v>1.1712707182320443E-2</v>
      </c>
    </row>
    <row r="36" spans="2:6" x14ac:dyDescent="0.25">
      <c r="B36" s="8" t="s">
        <v>123</v>
      </c>
      <c r="C36" s="9">
        <v>4525</v>
      </c>
      <c r="D36">
        <f>SUM(D33:D35)</f>
        <v>319</v>
      </c>
      <c r="F36" s="20"/>
    </row>
    <row r="39" spans="2:6" x14ac:dyDescent="0.25">
      <c r="B39" t="s">
        <v>127</v>
      </c>
    </row>
    <row r="40" spans="2:6" x14ac:dyDescent="0.25">
      <c r="B40" s="76" t="s">
        <v>57</v>
      </c>
      <c r="C40" s="77"/>
      <c r="D40" s="77"/>
      <c r="E40" s="77"/>
      <c r="F40" s="78"/>
    </row>
    <row r="41" spans="2:6" x14ac:dyDescent="0.25">
      <c r="B41" s="2" t="s">
        <v>6</v>
      </c>
      <c r="C41" s="2" t="s">
        <v>0</v>
      </c>
      <c r="D41" s="2" t="s">
        <v>4</v>
      </c>
      <c r="E41" s="3" t="s">
        <v>5</v>
      </c>
      <c r="F41" s="1" t="s">
        <v>7</v>
      </c>
    </row>
    <row r="42" spans="2:6" x14ac:dyDescent="0.25">
      <c r="B42" s="1" t="s">
        <v>1</v>
      </c>
      <c r="C42" s="21">
        <f>'Rincian Pengambilan'!E94</f>
        <v>3490</v>
      </c>
      <c r="D42" s="1">
        <v>256</v>
      </c>
      <c r="E42" s="23">
        <f>C42-D42</f>
        <v>3234</v>
      </c>
      <c r="F42" s="5">
        <f>E42/C46</f>
        <v>0.71469613259668507</v>
      </c>
    </row>
    <row r="43" spans="2:6" x14ac:dyDescent="0.25">
      <c r="B43" s="1" t="s">
        <v>2</v>
      </c>
      <c r="C43" s="21">
        <f>'Rincian Pengambilan'!F94</f>
        <v>1100</v>
      </c>
      <c r="D43" s="1">
        <v>35</v>
      </c>
      <c r="E43" s="23">
        <f>C43-D43</f>
        <v>1065</v>
      </c>
      <c r="F43" s="5">
        <f>E43/C46</f>
        <v>0.23535911602209944</v>
      </c>
    </row>
    <row r="44" spans="2:6" x14ac:dyDescent="0.25">
      <c r="B44" s="1" t="s">
        <v>3</v>
      </c>
      <c r="C44" s="21">
        <f>'Rincian Pengambilan'!G94</f>
        <v>250</v>
      </c>
      <c r="D44" s="1">
        <v>28</v>
      </c>
      <c r="E44" s="23">
        <f>C44-D44</f>
        <v>222</v>
      </c>
      <c r="F44" s="5">
        <f>E44/C46</f>
        <v>4.9060773480662984E-2</v>
      </c>
    </row>
    <row r="45" spans="2:6" x14ac:dyDescent="0.25">
      <c r="B45" s="68" t="s">
        <v>128</v>
      </c>
      <c r="C45" s="69">
        <f>SUM(C42:C44)</f>
        <v>4840</v>
      </c>
      <c r="D45" s="15">
        <f>SUM(D42:D44)</f>
        <v>319</v>
      </c>
      <c r="E45" s="70">
        <f>SUM(E42:E44)</f>
        <v>4521</v>
      </c>
      <c r="F45" s="71">
        <f>SUM(F42:F44)</f>
        <v>0.9991160220994475</v>
      </c>
    </row>
    <row r="46" spans="2:6" x14ac:dyDescent="0.25">
      <c r="B46" s="8" t="s">
        <v>126</v>
      </c>
      <c r="C46" s="9">
        <v>4525</v>
      </c>
    </row>
  </sheetData>
  <mergeCells count="4">
    <mergeCell ref="B4:F4"/>
    <mergeCell ref="B13:F13"/>
    <mergeCell ref="B22:F22"/>
    <mergeCell ref="B40:F40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46"/>
  <sheetViews>
    <sheetView topLeftCell="A34" workbookViewId="0">
      <selection activeCell="C43" sqref="C43"/>
    </sheetView>
  </sheetViews>
  <sheetFormatPr defaultRowHeight="15" x14ac:dyDescent="0.25"/>
  <cols>
    <col min="2" max="2" width="22.42578125" bestFit="1" customWidth="1"/>
    <col min="3" max="3" width="8.42578125" bestFit="1" customWidth="1"/>
    <col min="4" max="4" width="14.85546875" customWidth="1"/>
    <col min="5" max="5" width="11.85546875" bestFit="1" customWidth="1"/>
    <col min="6" max="6" width="11.140625" bestFit="1" customWidth="1"/>
  </cols>
  <sheetData>
    <row r="4" spans="2:6" x14ac:dyDescent="0.25">
      <c r="B4" t="s">
        <v>69</v>
      </c>
    </row>
    <row r="5" spans="2:6" x14ac:dyDescent="0.25">
      <c r="B5" s="75" t="s">
        <v>57</v>
      </c>
      <c r="C5" s="75"/>
      <c r="D5" s="75"/>
      <c r="E5" s="75"/>
      <c r="F5" s="75"/>
    </row>
    <row r="6" spans="2:6" x14ac:dyDescent="0.25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 x14ac:dyDescent="0.25">
      <c r="B7" s="1" t="s">
        <v>1</v>
      </c>
      <c r="C7" s="21">
        <f>'Feb 19'!D34+SUM('Rincian Pengambilan'!E37:E39)</f>
        <v>700</v>
      </c>
      <c r="D7" s="1">
        <v>47</v>
      </c>
      <c r="E7" s="23">
        <f>C7-D7</f>
        <v>653</v>
      </c>
      <c r="F7" s="5">
        <f>E7/C10</f>
        <v>0.74799541809851089</v>
      </c>
    </row>
    <row r="8" spans="2:6" x14ac:dyDescent="0.25">
      <c r="B8" s="1" t="s">
        <v>2</v>
      </c>
      <c r="C8" s="21">
        <f>'Feb 19'!D35+SUM('Rincian Pengambilan'!F37:F39)</f>
        <v>314</v>
      </c>
      <c r="D8" s="1">
        <v>46</v>
      </c>
      <c r="E8" s="23">
        <f>C8-D8</f>
        <v>268</v>
      </c>
      <c r="F8" s="5">
        <f>E8/C10</f>
        <v>0.30698739977090495</v>
      </c>
    </row>
    <row r="9" spans="2:6" x14ac:dyDescent="0.25">
      <c r="B9" s="1" t="s">
        <v>3</v>
      </c>
      <c r="C9" s="21">
        <f>'Feb 19'!D36+SUM('Rincian Pengambilan'!G37:G39)</f>
        <v>134</v>
      </c>
      <c r="D9" s="1">
        <v>52</v>
      </c>
      <c r="E9" s="23">
        <f>C9-D9</f>
        <v>82</v>
      </c>
      <c r="F9" s="5">
        <f>E9/C10</f>
        <v>9.3928980526918671E-2</v>
      </c>
    </row>
    <row r="10" spans="2:6" x14ac:dyDescent="0.25">
      <c r="B10" s="8" t="s">
        <v>84</v>
      </c>
      <c r="C10" s="9">
        <v>873</v>
      </c>
      <c r="F10" s="20"/>
    </row>
    <row r="13" spans="2:6" x14ac:dyDescent="0.25">
      <c r="B13" t="s">
        <v>77</v>
      </c>
    </row>
    <row r="14" spans="2:6" x14ac:dyDescent="0.25">
      <c r="B14" s="75" t="s">
        <v>57</v>
      </c>
      <c r="C14" s="75"/>
      <c r="D14" s="75"/>
      <c r="E14" s="75"/>
      <c r="F14" s="75"/>
    </row>
    <row r="15" spans="2:6" x14ac:dyDescent="0.25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 x14ac:dyDescent="0.25">
      <c r="B16" s="1" t="s">
        <v>1</v>
      </c>
      <c r="C16" s="21">
        <f>D7+SUM('Rincian Pengambilan'!E40:E42)</f>
        <v>947</v>
      </c>
      <c r="D16" s="1">
        <v>156</v>
      </c>
      <c r="E16" s="23">
        <f>C16-D16</f>
        <v>791</v>
      </c>
      <c r="F16" s="5">
        <f>E16/C19</f>
        <v>0.41005702436495595</v>
      </c>
    </row>
    <row r="17" spans="2:6" x14ac:dyDescent="0.25">
      <c r="B17" s="1" t="s">
        <v>2</v>
      </c>
      <c r="C17" s="21">
        <f>D8+SUM('Rincian Pengambilan'!F40:F42)</f>
        <v>246</v>
      </c>
      <c r="D17" s="1">
        <v>5</v>
      </c>
      <c r="E17" s="23">
        <f>C17-D17</f>
        <v>241</v>
      </c>
      <c r="F17" s="5">
        <f>E17/C19</f>
        <v>0.12493519958527735</v>
      </c>
    </row>
    <row r="18" spans="2:6" x14ac:dyDescent="0.25">
      <c r="B18" s="1" t="s">
        <v>3</v>
      </c>
      <c r="C18" s="21">
        <f>D9+SUM('Rincian Pengambilan'!G40:G42)</f>
        <v>152</v>
      </c>
      <c r="D18" s="1">
        <v>99</v>
      </c>
      <c r="E18" s="23">
        <f>C18-D18</f>
        <v>53</v>
      </c>
      <c r="F18" s="5">
        <f>E18/C19</f>
        <v>2.7475375842405392E-2</v>
      </c>
    </row>
    <row r="19" spans="2:6" x14ac:dyDescent="0.25">
      <c r="B19" s="8" t="s">
        <v>86</v>
      </c>
      <c r="C19" s="9">
        <v>1929</v>
      </c>
      <c r="F19" s="20"/>
    </row>
    <row r="22" spans="2:6" x14ac:dyDescent="0.25">
      <c r="B22" t="s">
        <v>80</v>
      </c>
    </row>
    <row r="23" spans="2:6" x14ac:dyDescent="0.25">
      <c r="B23" s="75" t="s">
        <v>57</v>
      </c>
      <c r="C23" s="75"/>
      <c r="D23" s="75"/>
      <c r="E23" s="75"/>
      <c r="F23" s="75"/>
    </row>
    <row r="24" spans="2:6" x14ac:dyDescent="0.25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 x14ac:dyDescent="0.25">
      <c r="B25" s="1" t="s">
        <v>1</v>
      </c>
      <c r="C25" s="21">
        <f>D16+SUM('Rincian Pengambilan'!E43:E45)</f>
        <v>856</v>
      </c>
      <c r="D25" s="1">
        <v>180</v>
      </c>
      <c r="E25" s="23">
        <f>C25-D25</f>
        <v>676</v>
      </c>
      <c r="F25" s="5">
        <f>E25/C28</f>
        <v>0.22525824725091637</v>
      </c>
    </row>
    <row r="26" spans="2:6" x14ac:dyDescent="0.25">
      <c r="B26" s="1" t="s">
        <v>2</v>
      </c>
      <c r="C26" s="21">
        <f>D17+SUM('Rincian Pengambilan'!F43:F45)</f>
        <v>405</v>
      </c>
      <c r="D26" s="1">
        <v>103</v>
      </c>
      <c r="E26" s="23">
        <f>C26-D26</f>
        <v>302</v>
      </c>
      <c r="F26" s="5">
        <f>E26/C28</f>
        <v>0.10063312229256914</v>
      </c>
    </row>
    <row r="27" spans="2:6" x14ac:dyDescent="0.25">
      <c r="B27" s="1" t="s">
        <v>3</v>
      </c>
      <c r="C27" s="21">
        <f>D18+SUM('Rincian Pengambilan'!G43:G45)</f>
        <v>99</v>
      </c>
      <c r="D27" s="1">
        <v>45</v>
      </c>
      <c r="E27" s="23">
        <f>C27-D27</f>
        <v>54</v>
      </c>
      <c r="F27" s="5">
        <f>E27/C28</f>
        <v>1.7994001999333556E-2</v>
      </c>
    </row>
    <row r="28" spans="2:6" x14ac:dyDescent="0.25">
      <c r="B28" s="8" t="s">
        <v>85</v>
      </c>
      <c r="C28" s="9">
        <v>3001</v>
      </c>
      <c r="F28" s="20"/>
    </row>
    <row r="31" spans="2:6" x14ac:dyDescent="0.25">
      <c r="B31" t="s">
        <v>93</v>
      </c>
    </row>
    <row r="32" spans="2:6" x14ac:dyDescent="0.25">
      <c r="B32" s="75" t="s">
        <v>57</v>
      </c>
      <c r="C32" s="75"/>
      <c r="D32" s="75"/>
      <c r="E32" s="75"/>
      <c r="F32" s="75"/>
    </row>
    <row r="33" spans="2:6" x14ac:dyDescent="0.25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6" x14ac:dyDescent="0.25">
      <c r="B34" s="1" t="s">
        <v>1</v>
      </c>
      <c r="C34" s="21">
        <f>D25+SUM('Rincian Pengambilan'!E46:E50)</f>
        <v>1180</v>
      </c>
      <c r="D34" s="1">
        <v>29</v>
      </c>
      <c r="E34" s="23">
        <f>C34-D34</f>
        <v>1151</v>
      </c>
      <c r="F34" s="5">
        <f>E34/C37</f>
        <v>0.25016300804173008</v>
      </c>
    </row>
    <row r="35" spans="2:6" x14ac:dyDescent="0.25">
      <c r="B35" s="1" t="s">
        <v>2</v>
      </c>
      <c r="C35" s="21">
        <f>D26+SUM('Rincian Pengambilan'!F46:F50)</f>
        <v>296</v>
      </c>
      <c r="D35" s="1">
        <v>96</v>
      </c>
      <c r="E35" s="23">
        <f>C35-D35</f>
        <v>200</v>
      </c>
      <c r="F35" s="5">
        <f>E35/C37</f>
        <v>4.346881112801565E-2</v>
      </c>
    </row>
    <row r="36" spans="2:6" x14ac:dyDescent="0.25">
      <c r="B36" s="1" t="s">
        <v>3</v>
      </c>
      <c r="C36" s="21">
        <f>D27+SUM('Rincian Pengambilan'!G46:G50)</f>
        <v>96</v>
      </c>
      <c r="D36" s="1">
        <v>13</v>
      </c>
      <c r="E36" s="23">
        <f>C36-D36</f>
        <v>83</v>
      </c>
      <c r="F36" s="5">
        <f>E36/C37</f>
        <v>1.8039556618126493E-2</v>
      </c>
    </row>
    <row r="37" spans="2:6" x14ac:dyDescent="0.25">
      <c r="B37" s="8" t="s">
        <v>92</v>
      </c>
      <c r="C37" s="9">
        <v>4601</v>
      </c>
      <c r="E37" s="29"/>
      <c r="F37" s="20"/>
    </row>
    <row r="40" spans="2:6" x14ac:dyDescent="0.25">
      <c r="B40" t="s">
        <v>94</v>
      </c>
    </row>
    <row r="41" spans="2:6" x14ac:dyDescent="0.25">
      <c r="B41" s="75" t="s">
        <v>57</v>
      </c>
      <c r="C41" s="75"/>
      <c r="D41" s="75"/>
      <c r="E41" s="75"/>
      <c r="F41" s="75"/>
    </row>
    <row r="42" spans="2:6" x14ac:dyDescent="0.25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6" x14ac:dyDescent="0.25">
      <c r="B43" s="1" t="s">
        <v>1</v>
      </c>
      <c r="C43" s="21">
        <f>'Rincian Pengambilan'!E93</f>
        <v>3300</v>
      </c>
      <c r="D43" s="1">
        <v>29</v>
      </c>
      <c r="E43" s="23">
        <f>C43-D43</f>
        <v>3271</v>
      </c>
      <c r="F43" s="5">
        <f>E43/C46</f>
        <v>0.71093240599869589</v>
      </c>
    </row>
    <row r="44" spans="2:6" x14ac:dyDescent="0.25">
      <c r="B44" s="1" t="s">
        <v>2</v>
      </c>
      <c r="C44" s="21">
        <f>'Rincian Pengambilan'!F93</f>
        <v>993</v>
      </c>
      <c r="D44" s="1">
        <v>96</v>
      </c>
      <c r="E44" s="23">
        <f>C44-D44</f>
        <v>897</v>
      </c>
      <c r="F44" s="5">
        <f>E44/C46</f>
        <v>0.19495761790915017</v>
      </c>
    </row>
    <row r="45" spans="2:6" x14ac:dyDescent="0.25">
      <c r="B45" s="1" t="s">
        <v>3</v>
      </c>
      <c r="C45" s="21">
        <f>'Rincian Pengambilan'!G93</f>
        <v>251</v>
      </c>
      <c r="D45" s="1">
        <v>13</v>
      </c>
      <c r="E45" s="23">
        <f>C45-D45</f>
        <v>238</v>
      </c>
      <c r="F45" s="5">
        <f>E45/C46</f>
        <v>5.1727885242338623E-2</v>
      </c>
    </row>
    <row r="46" spans="2:6" x14ac:dyDescent="0.25">
      <c r="B46" s="8" t="s">
        <v>95</v>
      </c>
      <c r="C46" s="9">
        <v>4601</v>
      </c>
      <c r="D46">
        <f>SUM(D43:D45)</f>
        <v>138</v>
      </c>
      <c r="F46" s="20"/>
    </row>
  </sheetData>
  <mergeCells count="5">
    <mergeCell ref="B5:F5"/>
    <mergeCell ref="B14:F14"/>
    <mergeCell ref="B23:F23"/>
    <mergeCell ref="B32:F32"/>
    <mergeCell ref="B41:F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37"/>
  <sheetViews>
    <sheetView topLeftCell="A16" workbookViewId="0">
      <selection activeCell="D38" sqref="D38"/>
    </sheetView>
  </sheetViews>
  <sheetFormatPr defaultRowHeight="15" x14ac:dyDescent="0.25"/>
  <cols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</cols>
  <sheetData>
    <row r="4" spans="2:6" x14ac:dyDescent="0.25">
      <c r="B4" t="s">
        <v>62</v>
      </c>
      <c r="D4" t="s">
        <v>56</v>
      </c>
    </row>
    <row r="5" spans="2:6" x14ac:dyDescent="0.25">
      <c r="B5" s="75" t="s">
        <v>57</v>
      </c>
      <c r="C5" s="75"/>
      <c r="D5" s="75"/>
      <c r="E5" s="75"/>
      <c r="F5" s="75"/>
    </row>
    <row r="6" spans="2:6" x14ac:dyDescent="0.25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 x14ac:dyDescent="0.25">
      <c r="B7" s="1" t="s">
        <v>1</v>
      </c>
      <c r="C7" s="21">
        <f>'Jan 19'!D50+SUM('Rincian Pengambilan'!E21:E28)</f>
        <v>1425</v>
      </c>
      <c r="D7" s="1">
        <v>122</v>
      </c>
      <c r="E7" s="23">
        <f>C7-D7</f>
        <v>1303</v>
      </c>
      <c r="F7" s="5">
        <f>E7/C10</f>
        <v>0.5318367346938776</v>
      </c>
    </row>
    <row r="8" spans="2:6" x14ac:dyDescent="0.25">
      <c r="B8" s="1" t="s">
        <v>2</v>
      </c>
      <c r="C8" s="21">
        <f>'Jan 19'!D51+SUM('Rincian Pengambilan'!F21:F28)</f>
        <v>900</v>
      </c>
      <c r="D8" s="1">
        <v>137</v>
      </c>
      <c r="E8" s="23">
        <f>C8-D8</f>
        <v>763</v>
      </c>
      <c r="F8" s="5">
        <f>E8/C10</f>
        <v>0.31142857142857144</v>
      </c>
    </row>
    <row r="9" spans="2:6" x14ac:dyDescent="0.25">
      <c r="B9" s="1" t="s">
        <v>3</v>
      </c>
      <c r="C9" s="21">
        <f>'Jan 19'!D52+SUM('Rincian Pengambilan'!G21:G28)</f>
        <v>103</v>
      </c>
      <c r="D9" s="1">
        <v>81</v>
      </c>
      <c r="E9" s="23">
        <f>C9-D9</f>
        <v>22</v>
      </c>
      <c r="F9" s="5">
        <f>E9/C10</f>
        <v>8.979591836734694E-3</v>
      </c>
    </row>
    <row r="10" spans="2:6" x14ac:dyDescent="0.25">
      <c r="B10" s="8" t="s">
        <v>60</v>
      </c>
      <c r="C10" s="9">
        <v>2450</v>
      </c>
      <c r="F10" s="20"/>
    </row>
    <row r="13" spans="2:6" x14ac:dyDescent="0.25">
      <c r="B13" t="s">
        <v>61</v>
      </c>
    </row>
    <row r="14" spans="2:6" x14ac:dyDescent="0.25">
      <c r="B14" s="75" t="s">
        <v>57</v>
      </c>
      <c r="C14" s="75"/>
      <c r="D14" s="75"/>
      <c r="E14" s="75"/>
      <c r="F14" s="75"/>
    </row>
    <row r="15" spans="2:6" x14ac:dyDescent="0.25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 x14ac:dyDescent="0.25">
      <c r="B16" s="1" t="s">
        <v>1</v>
      </c>
      <c r="C16" s="21">
        <f>D7+SUM('Rincian Pengambilan'!E28:E30)</f>
        <v>897</v>
      </c>
      <c r="D16" s="1">
        <v>125</v>
      </c>
      <c r="E16" s="23">
        <f>C16-D16</f>
        <v>772</v>
      </c>
      <c r="F16" s="5">
        <f>E16/C19</f>
        <v>0.23358547655068079</v>
      </c>
    </row>
    <row r="17" spans="2:6" x14ac:dyDescent="0.25">
      <c r="B17" s="1" t="s">
        <v>2</v>
      </c>
      <c r="C17" s="21">
        <f>D8+SUM('Rincian Pengambilan'!F28:F30)</f>
        <v>237</v>
      </c>
      <c r="D17" s="1">
        <v>97</v>
      </c>
      <c r="E17" s="23">
        <f>C17-D17</f>
        <v>140</v>
      </c>
      <c r="F17" s="5">
        <f>E17/C19</f>
        <v>4.2360060514372161E-2</v>
      </c>
    </row>
    <row r="18" spans="2:6" x14ac:dyDescent="0.25">
      <c r="B18" s="1" t="s">
        <v>3</v>
      </c>
      <c r="C18" s="21">
        <f>D9+SUM('Rincian Pengambilan'!G28:G30)</f>
        <v>81</v>
      </c>
      <c r="D18" s="1">
        <v>37</v>
      </c>
      <c r="E18" s="23">
        <f>C18-D18</f>
        <v>44</v>
      </c>
      <c r="F18" s="5">
        <f>E18/C19</f>
        <v>1.3313161875945537E-2</v>
      </c>
    </row>
    <row r="19" spans="2:6" x14ac:dyDescent="0.25">
      <c r="B19" s="8" t="s">
        <v>63</v>
      </c>
      <c r="C19" s="9">
        <v>3305</v>
      </c>
      <c r="F19" s="20"/>
    </row>
    <row r="22" spans="2:6" x14ac:dyDescent="0.25">
      <c r="B22" t="s">
        <v>64</v>
      </c>
    </row>
    <row r="23" spans="2:6" x14ac:dyDescent="0.25">
      <c r="B23" s="75" t="s">
        <v>57</v>
      </c>
      <c r="C23" s="75"/>
      <c r="D23" s="75"/>
      <c r="E23" s="75"/>
      <c r="F23" s="75"/>
    </row>
    <row r="24" spans="2:6" x14ac:dyDescent="0.25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 x14ac:dyDescent="0.25">
      <c r="B25" s="1" t="s">
        <v>1</v>
      </c>
      <c r="C25" s="21">
        <f>D16+SUM('Rincian Pengambilan'!E31:E34)</f>
        <v>825</v>
      </c>
      <c r="D25" s="1">
        <v>0</v>
      </c>
      <c r="E25" s="23">
        <f>C25-D25</f>
        <v>825</v>
      </c>
      <c r="F25" s="5">
        <f>E25/C28</f>
        <v>0.18720217835262082</v>
      </c>
    </row>
    <row r="26" spans="2:6" x14ac:dyDescent="0.25">
      <c r="B26" s="1" t="s">
        <v>2</v>
      </c>
      <c r="C26" s="21">
        <f>D17+SUM('Rincian Pengambilan'!F31:F35)</f>
        <v>497</v>
      </c>
      <c r="D26" s="1">
        <v>114</v>
      </c>
      <c r="E26" s="23">
        <f>C26-D26</f>
        <v>383</v>
      </c>
      <c r="F26" s="5">
        <f>E26/C28</f>
        <v>8.690719310188337E-2</v>
      </c>
    </row>
    <row r="27" spans="2:6" x14ac:dyDescent="0.25">
      <c r="B27" s="1" t="s">
        <v>3</v>
      </c>
      <c r="C27" s="21">
        <f>D18+SUM('Rincian Pengambilan'!G31:G35)</f>
        <v>87</v>
      </c>
      <c r="D27" s="1">
        <v>34</v>
      </c>
      <c r="E27" s="23">
        <f>C27-D27</f>
        <v>53</v>
      </c>
      <c r="F27" s="5">
        <f>E27/C28</f>
        <v>1.2026321760835035E-2</v>
      </c>
    </row>
    <row r="28" spans="2:6" x14ac:dyDescent="0.25">
      <c r="B28" s="8" t="s">
        <v>65</v>
      </c>
      <c r="C28" s="9">
        <v>4407</v>
      </c>
      <c r="F28" s="20"/>
    </row>
    <row r="31" spans="2:6" x14ac:dyDescent="0.25">
      <c r="B31" t="s">
        <v>66</v>
      </c>
    </row>
    <row r="32" spans="2:6" x14ac:dyDescent="0.25">
      <c r="B32" s="75" t="s">
        <v>57</v>
      </c>
      <c r="C32" s="75"/>
      <c r="D32" s="75"/>
      <c r="E32" s="75"/>
      <c r="F32" s="75"/>
    </row>
    <row r="33" spans="2:7" x14ac:dyDescent="0.25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7" x14ac:dyDescent="0.25">
      <c r="B34" s="1" t="s">
        <v>1</v>
      </c>
      <c r="C34" s="21">
        <f>'Rincian Pengambilan'!E92</f>
        <v>2575</v>
      </c>
      <c r="D34" s="1">
        <v>0</v>
      </c>
      <c r="E34" s="23">
        <f>C34-D34</f>
        <v>2575</v>
      </c>
      <c r="F34" s="5">
        <f>E34/C37</f>
        <v>0.5842977081915135</v>
      </c>
    </row>
    <row r="35" spans="2:7" x14ac:dyDescent="0.25">
      <c r="B35" s="1" t="s">
        <v>2</v>
      </c>
      <c r="C35" s="21">
        <f>'Rincian Pengambilan'!F92</f>
        <v>1200</v>
      </c>
      <c r="D35" s="1">
        <v>114</v>
      </c>
      <c r="E35" s="23">
        <f>C35-D35</f>
        <v>1086</v>
      </c>
      <c r="F35" s="5">
        <f>E35/C37</f>
        <v>0.24642614023144996</v>
      </c>
      <c r="G35" s="49" t="s">
        <v>68</v>
      </c>
    </row>
    <row r="36" spans="2:7" x14ac:dyDescent="0.25">
      <c r="B36" s="1" t="s">
        <v>3</v>
      </c>
      <c r="C36" s="21">
        <f>'Rincian Pengambilan'!G92</f>
        <v>150</v>
      </c>
      <c r="D36" s="1">
        <v>34</v>
      </c>
      <c r="E36" s="23">
        <f>C36-D36</f>
        <v>116</v>
      </c>
      <c r="F36" s="5">
        <f>E36/C37</f>
        <v>2.6321760835035173E-2</v>
      </c>
    </row>
    <row r="37" spans="2:7" x14ac:dyDescent="0.25">
      <c r="B37" s="8" t="s">
        <v>67</v>
      </c>
      <c r="C37" s="9">
        <v>4407</v>
      </c>
      <c r="D37">
        <f>SUM(D34:D36)</f>
        <v>148</v>
      </c>
      <c r="F37" s="20"/>
    </row>
  </sheetData>
  <mergeCells count="4">
    <mergeCell ref="B5:F5"/>
    <mergeCell ref="B14:F14"/>
    <mergeCell ref="B23:F23"/>
    <mergeCell ref="B32:F3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54"/>
  <sheetViews>
    <sheetView topLeftCell="A37" zoomScale="115" zoomScaleNormal="115" workbookViewId="0">
      <selection activeCell="D54" sqref="D54"/>
    </sheetView>
  </sheetViews>
  <sheetFormatPr defaultRowHeight="15" x14ac:dyDescent="0.25"/>
  <cols>
    <col min="1" max="1" width="3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 x14ac:dyDescent="0.25"/>
    <row r="2" spans="2:6" x14ac:dyDescent="0.25">
      <c r="B2" t="s">
        <v>37</v>
      </c>
    </row>
    <row r="3" spans="2:6" x14ac:dyDescent="0.25">
      <c r="B3" s="75" t="s">
        <v>38</v>
      </c>
      <c r="C3" s="75"/>
      <c r="D3" s="75"/>
      <c r="E3" s="75"/>
      <c r="F3" s="75"/>
    </row>
    <row r="4" spans="2:6" x14ac:dyDescent="0.25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 x14ac:dyDescent="0.25">
      <c r="B5" s="1" t="s">
        <v>1</v>
      </c>
      <c r="C5" s="21">
        <f>SUM('Rincian Pengambilan'!E11:E14)+'Des 18'!D45</f>
        <v>1260</v>
      </c>
      <c r="D5" s="1">
        <f>300+88+66</f>
        <v>454</v>
      </c>
      <c r="E5" s="23">
        <f>C5-D5</f>
        <v>806</v>
      </c>
      <c r="F5" s="5">
        <f>E5/C8</f>
        <v>0.73877176901924835</v>
      </c>
    </row>
    <row r="6" spans="2:6" x14ac:dyDescent="0.25">
      <c r="B6" s="1" t="s">
        <v>2</v>
      </c>
      <c r="C6" s="21">
        <f>SUM('Rincian Pengambilan'!F11:F14)+'Des 18'!D46</f>
        <v>470</v>
      </c>
      <c r="D6" s="1">
        <f>100+23</f>
        <v>123</v>
      </c>
      <c r="E6" s="23">
        <f>C6-D6</f>
        <v>347</v>
      </c>
      <c r="F6" s="5">
        <f>E6/C8</f>
        <v>0.31805682859761686</v>
      </c>
    </row>
    <row r="7" spans="2:6" x14ac:dyDescent="0.25">
      <c r="B7" s="1" t="s">
        <v>3</v>
      </c>
      <c r="C7" s="21">
        <f>SUM('Rincian Pengambilan'!G11:G14)+'Des 18'!D47</f>
        <v>190</v>
      </c>
      <c r="D7" s="1">
        <f>124+10</f>
        <v>134</v>
      </c>
      <c r="E7" s="23">
        <f>C7-D7</f>
        <v>56</v>
      </c>
      <c r="F7" s="5">
        <f>E7/C8</f>
        <v>5.1329055912007336E-2</v>
      </c>
    </row>
    <row r="8" spans="2:6" x14ac:dyDescent="0.25">
      <c r="B8" s="8" t="s">
        <v>34</v>
      </c>
      <c r="C8" s="9">
        <v>1091</v>
      </c>
    </row>
    <row r="9" spans="2:6" ht="9.75" customHeight="1" x14ac:dyDescent="0.25"/>
    <row r="10" spans="2:6" x14ac:dyDescent="0.25">
      <c r="B10" t="s">
        <v>39</v>
      </c>
    </row>
    <row r="11" spans="2:6" x14ac:dyDescent="0.25">
      <c r="B11" s="75" t="s">
        <v>41</v>
      </c>
      <c r="C11" s="75"/>
      <c r="D11" s="75"/>
      <c r="E11" s="75"/>
      <c r="F11" s="75"/>
    </row>
    <row r="12" spans="2:6" x14ac:dyDescent="0.25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 x14ac:dyDescent="0.25">
      <c r="B13" s="1" t="s">
        <v>1</v>
      </c>
      <c r="C13" s="21">
        <f>D5+'Rincian Pengambilan'!E15</f>
        <v>754</v>
      </c>
      <c r="D13" s="1">
        <f>314</f>
        <v>314</v>
      </c>
      <c r="E13" s="23">
        <f>C13-D13</f>
        <v>440</v>
      </c>
      <c r="F13" s="5">
        <f>E13/(C16-C8)</f>
        <v>0.37963761863675582</v>
      </c>
    </row>
    <row r="14" spans="2:6" x14ac:dyDescent="0.25">
      <c r="B14" s="1" t="s">
        <v>2</v>
      </c>
      <c r="C14" s="21">
        <f>D6+'Rincian Pengambilan'!F15</f>
        <v>223</v>
      </c>
      <c r="D14" s="1">
        <f>136</f>
        <v>136</v>
      </c>
      <c r="E14" s="23">
        <f>C14-D14</f>
        <v>87</v>
      </c>
      <c r="F14" s="5">
        <f>E14/(C16-C8)</f>
        <v>7.5064710957722172E-2</v>
      </c>
    </row>
    <row r="15" spans="2:6" x14ac:dyDescent="0.25">
      <c r="B15" s="1" t="s">
        <v>3</v>
      </c>
      <c r="C15" s="21">
        <f>D7</f>
        <v>134</v>
      </c>
      <c r="D15" s="1">
        <v>53</v>
      </c>
      <c r="E15" s="23">
        <f>C15-D15</f>
        <v>81</v>
      </c>
      <c r="F15" s="5">
        <f>E15/(C16-C8)</f>
        <v>6.9887834339948232E-2</v>
      </c>
    </row>
    <row r="16" spans="2:6" x14ac:dyDescent="0.25">
      <c r="B16" s="8" t="s">
        <v>40</v>
      </c>
      <c r="C16" s="9">
        <v>2250</v>
      </c>
    </row>
    <row r="19" spans="2:6" x14ac:dyDescent="0.25">
      <c r="B19" t="s">
        <v>45</v>
      </c>
    </row>
    <row r="20" spans="2:6" x14ac:dyDescent="0.25">
      <c r="B20" s="75" t="s">
        <v>41</v>
      </c>
      <c r="C20" s="75"/>
      <c r="D20" s="75"/>
      <c r="E20" s="75"/>
      <c r="F20" s="75"/>
    </row>
    <row r="21" spans="2:6" x14ac:dyDescent="0.25">
      <c r="B21" s="2" t="s">
        <v>6</v>
      </c>
      <c r="C21" s="2" t="s">
        <v>0</v>
      </c>
      <c r="D21" s="2" t="s">
        <v>4</v>
      </c>
      <c r="E21" s="3" t="s">
        <v>5</v>
      </c>
      <c r="F21" s="1" t="s">
        <v>7</v>
      </c>
    </row>
    <row r="22" spans="2:6" x14ac:dyDescent="0.25">
      <c r="B22" s="1" t="s">
        <v>1</v>
      </c>
      <c r="C22" s="21">
        <f>D13+SUM('Rincian Pengambilan'!E16:E18)</f>
        <v>914</v>
      </c>
      <c r="D22" s="1">
        <f>257</f>
        <v>257</v>
      </c>
      <c r="E22" s="23">
        <f>C22-D22</f>
        <v>657</v>
      </c>
      <c r="F22" s="5">
        <f>E22/(C25-C16)</f>
        <v>1.0030534351145037</v>
      </c>
    </row>
    <row r="23" spans="2:6" x14ac:dyDescent="0.25">
      <c r="B23" s="1" t="s">
        <v>2</v>
      </c>
      <c r="C23" s="21">
        <f>D14+SUM('Rincian Pengambilan'!F15:F18)</f>
        <v>436</v>
      </c>
      <c r="D23" s="1">
        <f>213</f>
        <v>213</v>
      </c>
      <c r="E23" s="23">
        <f>C23-D23</f>
        <v>223</v>
      </c>
      <c r="F23" s="5">
        <f>E23/(C25-C16)</f>
        <v>0.34045801526717556</v>
      </c>
    </row>
    <row r="24" spans="2:6" x14ac:dyDescent="0.25">
      <c r="B24" s="1" t="s">
        <v>3</v>
      </c>
      <c r="C24" s="21">
        <f>D15+SUM('Rincian Pengambilan'!G15:G18)</f>
        <v>78</v>
      </c>
      <c r="D24" s="1">
        <v>65</v>
      </c>
      <c r="E24" s="23">
        <f>C24-D24</f>
        <v>13</v>
      </c>
      <c r="F24" s="5">
        <f>E24/(C25-C16)</f>
        <v>1.984732824427481E-2</v>
      </c>
    </row>
    <row r="25" spans="2:6" x14ac:dyDescent="0.25">
      <c r="B25" s="8" t="s">
        <v>46</v>
      </c>
      <c r="C25" s="9">
        <v>2905</v>
      </c>
    </row>
    <row r="28" spans="2:6" x14ac:dyDescent="0.25">
      <c r="B28" t="s">
        <v>47</v>
      </c>
    </row>
    <row r="29" spans="2:6" x14ac:dyDescent="0.25">
      <c r="B29" s="75" t="s">
        <v>41</v>
      </c>
      <c r="C29" s="75"/>
      <c r="D29" s="75"/>
      <c r="E29" s="75"/>
      <c r="F29" s="75"/>
    </row>
    <row r="30" spans="2:6" x14ac:dyDescent="0.25">
      <c r="B30" s="2" t="s">
        <v>6</v>
      </c>
      <c r="C30" s="2" t="s">
        <v>0</v>
      </c>
      <c r="D30" s="2" t="s">
        <v>4</v>
      </c>
      <c r="E30" s="3" t="s">
        <v>5</v>
      </c>
      <c r="F30" s="1" t="s">
        <v>7</v>
      </c>
    </row>
    <row r="31" spans="2:6" x14ac:dyDescent="0.25">
      <c r="B31" s="1" t="s">
        <v>1</v>
      </c>
      <c r="C31" s="21">
        <f>D22+'Rincian Pengambilan'!E19</f>
        <v>1157</v>
      </c>
      <c r="D31" s="1">
        <f>200+15+16</f>
        <v>231</v>
      </c>
      <c r="E31" s="23">
        <f>C31-D31</f>
        <v>926</v>
      </c>
      <c r="F31" s="5">
        <f>E31/(C34-C25)</f>
        <v>0.71121351766513052</v>
      </c>
    </row>
    <row r="32" spans="2:6" x14ac:dyDescent="0.25">
      <c r="B32" s="1" t="s">
        <v>2</v>
      </c>
      <c r="C32" s="21">
        <f>D23+'Rincian Pengambilan'!F19</f>
        <v>513</v>
      </c>
      <c r="D32" s="1">
        <f>200+68</f>
        <v>268</v>
      </c>
      <c r="E32" s="23">
        <f>C32-D32</f>
        <v>245</v>
      </c>
      <c r="F32" s="5">
        <f>E32/(C34-C25)</f>
        <v>0.18817204301075269</v>
      </c>
    </row>
    <row r="33" spans="2:6" x14ac:dyDescent="0.25">
      <c r="B33" s="1" t="s">
        <v>3</v>
      </c>
      <c r="C33" s="21">
        <f>D24</f>
        <v>65</v>
      </c>
      <c r="D33" s="1">
        <f>3</f>
        <v>3</v>
      </c>
      <c r="E33" s="23">
        <f>C33-D33</f>
        <v>62</v>
      </c>
      <c r="F33" s="5">
        <f>E33/(C34-C25)</f>
        <v>4.7619047619047616E-2</v>
      </c>
    </row>
    <row r="34" spans="2:6" x14ac:dyDescent="0.25">
      <c r="B34" s="8" t="s">
        <v>46</v>
      </c>
      <c r="C34" s="9">
        <v>4207</v>
      </c>
    </row>
    <row r="37" spans="2:6" x14ac:dyDescent="0.25">
      <c r="B37" t="s">
        <v>48</v>
      </c>
      <c r="D37" t="s">
        <v>49</v>
      </c>
    </row>
    <row r="38" spans="2:6" x14ac:dyDescent="0.25">
      <c r="B38" s="75" t="s">
        <v>41</v>
      </c>
      <c r="C38" s="75"/>
      <c r="D38" s="75"/>
      <c r="E38" s="75"/>
      <c r="F38" s="75"/>
    </row>
    <row r="39" spans="2:6" x14ac:dyDescent="0.25">
      <c r="B39" s="2" t="s">
        <v>6</v>
      </c>
      <c r="C39" s="2" t="s">
        <v>0</v>
      </c>
      <c r="D39" s="2" t="s">
        <v>4</v>
      </c>
      <c r="E39" s="3" t="s">
        <v>5</v>
      </c>
      <c r="F39" s="1" t="s">
        <v>7</v>
      </c>
    </row>
    <row r="40" spans="2:6" x14ac:dyDescent="0.25">
      <c r="B40" s="1" t="s">
        <v>1</v>
      </c>
      <c r="C40" s="21">
        <f>D31+'Rincian Pengambilan'!E20</f>
        <v>331</v>
      </c>
      <c r="D40" s="1">
        <v>150</v>
      </c>
      <c r="E40" s="23">
        <f>C40-D40</f>
        <v>181</v>
      </c>
      <c r="F40" s="5">
        <f>E40/(C43-C34)</f>
        <v>0.39092872570194387</v>
      </c>
    </row>
    <row r="41" spans="2:6" x14ac:dyDescent="0.25">
      <c r="B41" s="1" t="s">
        <v>2</v>
      </c>
      <c r="C41" s="21">
        <f>D32</f>
        <v>268</v>
      </c>
      <c r="D41" s="1">
        <v>200</v>
      </c>
      <c r="E41" s="23">
        <f>C41-D41</f>
        <v>68</v>
      </c>
      <c r="F41" s="5">
        <f>E41/(C43-C34)</f>
        <v>0.14686825053995681</v>
      </c>
    </row>
    <row r="42" spans="2:6" x14ac:dyDescent="0.25">
      <c r="B42" s="1" t="s">
        <v>3</v>
      </c>
      <c r="C42" s="21">
        <f>D33+'Rincian Pengambilan'!G20</f>
        <v>28</v>
      </c>
      <c r="D42" s="1">
        <f>3</f>
        <v>3</v>
      </c>
      <c r="E42" s="23">
        <f>C42-D42</f>
        <v>25</v>
      </c>
      <c r="F42" s="5">
        <f>E42/(C43-C34)</f>
        <v>5.3995680345572353E-2</v>
      </c>
    </row>
    <row r="43" spans="2:6" x14ac:dyDescent="0.25">
      <c r="B43" s="8" t="s">
        <v>51</v>
      </c>
      <c r="C43" s="9">
        <v>4670</v>
      </c>
      <c r="F43" s="20"/>
    </row>
    <row r="45" spans="2:6" ht="15.75" thickBot="1" x14ac:dyDescent="0.3"/>
    <row r="46" spans="2:6" x14ac:dyDescent="0.25">
      <c r="B46" s="30" t="s">
        <v>50</v>
      </c>
      <c r="C46" s="31"/>
      <c r="D46" s="31"/>
      <c r="E46" s="31"/>
      <c r="F46" s="32"/>
    </row>
    <row r="47" spans="2:6" x14ac:dyDescent="0.25">
      <c r="B47" s="33" t="s">
        <v>48</v>
      </c>
      <c r="C47" s="28"/>
      <c r="D47" s="28"/>
      <c r="E47" s="28"/>
      <c r="F47" s="34"/>
    </row>
    <row r="48" spans="2:6" x14ac:dyDescent="0.25">
      <c r="B48" s="79" t="s">
        <v>41</v>
      </c>
      <c r="C48" s="75"/>
      <c r="D48" s="75"/>
      <c r="E48" s="75"/>
      <c r="F48" s="80"/>
    </row>
    <row r="49" spans="2:6" x14ac:dyDescent="0.25">
      <c r="B49" s="35" t="s">
        <v>6</v>
      </c>
      <c r="C49" s="2" t="s">
        <v>0</v>
      </c>
      <c r="D49" s="2" t="s">
        <v>4</v>
      </c>
      <c r="E49" s="3" t="s">
        <v>5</v>
      </c>
      <c r="F49" s="36" t="s">
        <v>7</v>
      </c>
    </row>
    <row r="50" spans="2:6" x14ac:dyDescent="0.25">
      <c r="B50" s="37" t="s">
        <v>1</v>
      </c>
      <c r="C50" s="21">
        <f>SUM('Rincian Pengambilan'!E11:E20)</f>
        <v>3100</v>
      </c>
      <c r="D50" s="1">
        <v>150</v>
      </c>
      <c r="E50" s="23">
        <f>C50-D50</f>
        <v>2950</v>
      </c>
      <c r="F50" s="38">
        <f>E50/C53</f>
        <v>0.6316916488222698</v>
      </c>
    </row>
    <row r="51" spans="2:6" x14ac:dyDescent="0.25">
      <c r="B51" s="37" t="s">
        <v>2</v>
      </c>
      <c r="C51" s="21">
        <f>SUM('Rincian Pengambilan'!F11:F20)</f>
        <v>800</v>
      </c>
      <c r="D51" s="1">
        <v>200</v>
      </c>
      <c r="E51" s="23">
        <f>C51-D51</f>
        <v>600</v>
      </c>
      <c r="F51" s="38">
        <f>E51/C53</f>
        <v>0.1284796573875803</v>
      </c>
    </row>
    <row r="52" spans="2:6" x14ac:dyDescent="0.25">
      <c r="B52" s="37" t="s">
        <v>3</v>
      </c>
      <c r="C52" s="21">
        <f>SUM('Rincian Pengambilan'!G11:G20)</f>
        <v>50</v>
      </c>
      <c r="D52" s="1">
        <f>3</f>
        <v>3</v>
      </c>
      <c r="E52" s="23">
        <f>C52-D52</f>
        <v>47</v>
      </c>
      <c r="F52" s="38">
        <f>E52/C53</f>
        <v>1.006423982869379E-2</v>
      </c>
    </row>
    <row r="53" spans="2:6" ht="15.75" thickBot="1" x14ac:dyDescent="0.3">
      <c r="B53" s="39" t="s">
        <v>52</v>
      </c>
      <c r="C53" s="40">
        <v>4670</v>
      </c>
      <c r="D53" s="41">
        <f>SUM(D50:D52)</f>
        <v>353</v>
      </c>
      <c r="E53" s="41"/>
      <c r="F53" s="42"/>
    </row>
    <row r="54" spans="2:6" x14ac:dyDescent="0.25">
      <c r="C54" s="29"/>
    </row>
  </sheetData>
  <mergeCells count="6">
    <mergeCell ref="B48:F48"/>
    <mergeCell ref="B3:F3"/>
    <mergeCell ref="B11:F11"/>
    <mergeCell ref="B20:F20"/>
    <mergeCell ref="B29:F29"/>
    <mergeCell ref="B38:F38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9"/>
  <sheetViews>
    <sheetView topLeftCell="A40" zoomScale="115" zoomScaleNormal="115" workbookViewId="0">
      <selection activeCell="F48" sqref="F48"/>
    </sheetView>
  </sheetViews>
  <sheetFormatPr defaultRowHeight="15" x14ac:dyDescent="0.25"/>
  <cols>
    <col min="1" max="1" width="2.5703125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 x14ac:dyDescent="0.25"/>
    <row r="2" spans="2:6" x14ac:dyDescent="0.25">
      <c r="B2" t="s">
        <v>9</v>
      </c>
    </row>
    <row r="3" spans="2:6" x14ac:dyDescent="0.25">
      <c r="B3" s="75" t="s">
        <v>16</v>
      </c>
      <c r="C3" s="75"/>
      <c r="D3" s="75"/>
      <c r="E3" s="75"/>
      <c r="F3" s="75"/>
    </row>
    <row r="4" spans="2:6" x14ac:dyDescent="0.25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 x14ac:dyDescent="0.25">
      <c r="B5" s="1" t="s">
        <v>1</v>
      </c>
      <c r="C5" s="12">
        <f>'Rincian Pengambilan'!E4+'Rincian Pengambilan'!E5</f>
        <v>800</v>
      </c>
      <c r="D5" s="1">
        <v>210</v>
      </c>
      <c r="E5" s="10">
        <f>C5-D5</f>
        <v>590</v>
      </c>
      <c r="F5" s="5">
        <f>E5/C8</f>
        <v>0.73200992555831268</v>
      </c>
    </row>
    <row r="6" spans="2:6" x14ac:dyDescent="0.25">
      <c r="B6" s="1" t="s">
        <v>2</v>
      </c>
      <c r="C6" s="12">
        <f>'Rincian Pengambilan'!F5</f>
        <v>300</v>
      </c>
      <c r="D6" s="1">
        <v>281</v>
      </c>
      <c r="E6" s="10">
        <f>C6-D6</f>
        <v>19</v>
      </c>
      <c r="F6" s="5">
        <f>E6/C8</f>
        <v>2.3573200992555832E-2</v>
      </c>
    </row>
    <row r="7" spans="2:6" x14ac:dyDescent="0.25">
      <c r="B7" s="1" t="s">
        <v>3</v>
      </c>
      <c r="C7" s="12">
        <f>'Rincian Pengambilan'!G5</f>
        <v>100</v>
      </c>
      <c r="D7" s="1">
        <v>213</v>
      </c>
      <c r="E7" s="4">
        <v>0</v>
      </c>
      <c r="F7" s="1">
        <v>0</v>
      </c>
    </row>
    <row r="8" spans="2:6" x14ac:dyDescent="0.25">
      <c r="B8" s="8" t="s">
        <v>10</v>
      </c>
      <c r="C8" s="8">
        <v>806</v>
      </c>
    </row>
    <row r="9" spans="2:6" ht="9.75" customHeight="1" x14ac:dyDescent="0.25"/>
    <row r="10" spans="2:6" x14ac:dyDescent="0.25">
      <c r="B10" t="s">
        <v>8</v>
      </c>
    </row>
    <row r="11" spans="2:6" x14ac:dyDescent="0.25">
      <c r="B11" s="75" t="s">
        <v>17</v>
      </c>
      <c r="C11" s="75"/>
      <c r="D11" s="75"/>
      <c r="E11" s="75"/>
      <c r="F11" s="75"/>
    </row>
    <row r="12" spans="2:6" x14ac:dyDescent="0.25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 x14ac:dyDescent="0.25">
      <c r="B13" s="1" t="s">
        <v>1</v>
      </c>
      <c r="C13" s="12">
        <f>'Rincian Pengambilan'!E6+'Rincian Pengambilan'!E7</f>
        <v>700</v>
      </c>
      <c r="D13" s="1">
        <f>100+33</f>
        <v>133</v>
      </c>
      <c r="E13" s="10">
        <f>(D5+C13)-D13</f>
        <v>777</v>
      </c>
      <c r="F13" s="5">
        <f>E13/(C16-C8)</f>
        <v>0.57941834451901564</v>
      </c>
    </row>
    <row r="14" spans="2:6" x14ac:dyDescent="0.25">
      <c r="B14" s="1" t="s">
        <v>2</v>
      </c>
      <c r="C14" s="12">
        <f>'Rincian Pengambilan'!F6</f>
        <v>300</v>
      </c>
      <c r="D14" s="1">
        <f>200+57</f>
        <v>257</v>
      </c>
      <c r="E14" s="10">
        <f>(D6+C14)-D14</f>
        <v>324</v>
      </c>
      <c r="F14" s="5">
        <f>E14/(C16-C8)</f>
        <v>0.24161073825503357</v>
      </c>
    </row>
    <row r="15" spans="2:6" x14ac:dyDescent="0.25">
      <c r="B15" s="1" t="s">
        <v>3</v>
      </c>
      <c r="C15" s="1">
        <v>0</v>
      </c>
      <c r="D15" s="1">
        <f>100+52</f>
        <v>152</v>
      </c>
      <c r="E15" s="4">
        <v>61</v>
      </c>
      <c r="F15" s="5">
        <f>E15/(C16-C8)</f>
        <v>4.5488441461595822E-2</v>
      </c>
    </row>
    <row r="16" spans="2:6" x14ac:dyDescent="0.25">
      <c r="B16" s="8" t="s">
        <v>11</v>
      </c>
      <c r="C16" s="9">
        <v>2147</v>
      </c>
    </row>
    <row r="17" spans="2:6" ht="9.75" customHeight="1" x14ac:dyDescent="0.25"/>
    <row r="18" spans="2:6" x14ac:dyDescent="0.25">
      <c r="B18" t="s">
        <v>18</v>
      </c>
    </row>
    <row r="19" spans="2:6" x14ac:dyDescent="0.25">
      <c r="B19" s="75" t="s">
        <v>20</v>
      </c>
      <c r="C19" s="75"/>
      <c r="D19" s="75"/>
      <c r="E19" s="75"/>
      <c r="F19" s="75"/>
    </row>
    <row r="20" spans="2:6" x14ac:dyDescent="0.25">
      <c r="B20" s="2" t="s">
        <v>6</v>
      </c>
      <c r="C20" s="2" t="s">
        <v>0</v>
      </c>
      <c r="D20" s="2" t="s">
        <v>4</v>
      </c>
      <c r="E20" s="3" t="s">
        <v>5</v>
      </c>
      <c r="F20" s="1" t="s">
        <v>7</v>
      </c>
    </row>
    <row r="21" spans="2:6" x14ac:dyDescent="0.25">
      <c r="B21" s="1" t="s">
        <v>1</v>
      </c>
      <c r="C21" s="12">
        <f>'Rincian Pengambilan'!E8</f>
        <v>500</v>
      </c>
      <c r="D21" s="1">
        <f>10+35+34</f>
        <v>79</v>
      </c>
      <c r="E21" s="10">
        <f>(D13+C21)-D21</f>
        <v>554</v>
      </c>
      <c r="F21" s="5">
        <f>E21/(C24-C16)</f>
        <v>0.5022665457842248</v>
      </c>
    </row>
    <row r="22" spans="2:6" x14ac:dyDescent="0.25">
      <c r="B22" s="1" t="s">
        <v>2</v>
      </c>
      <c r="C22" s="12">
        <f>'Rincian Pengambilan'!F8</f>
        <v>0</v>
      </c>
      <c r="D22" s="1">
        <f>55+18</f>
        <v>73</v>
      </c>
      <c r="E22" s="10">
        <f>(D14+C22)-D22</f>
        <v>184</v>
      </c>
      <c r="F22" s="5">
        <f>E22/(C24-C16)</f>
        <v>0.16681776971894832</v>
      </c>
    </row>
    <row r="23" spans="2:6" x14ac:dyDescent="0.25">
      <c r="B23" s="1" t="s">
        <v>3</v>
      </c>
      <c r="C23" s="1">
        <f>'Rincian Pengambilan'!G8</f>
        <v>0</v>
      </c>
      <c r="D23" s="1">
        <f>50+45</f>
        <v>95</v>
      </c>
      <c r="E23" s="4">
        <f>D15-D23</f>
        <v>57</v>
      </c>
      <c r="F23" s="5">
        <f>E23/(C24-C16)</f>
        <v>5.1677243880326386E-2</v>
      </c>
    </row>
    <row r="24" spans="2:6" x14ac:dyDescent="0.25">
      <c r="B24" s="8" t="s">
        <v>19</v>
      </c>
      <c r="C24" s="9">
        <v>3250</v>
      </c>
    </row>
    <row r="25" spans="2:6" ht="9" customHeight="1" x14ac:dyDescent="0.25"/>
    <row r="26" spans="2:6" x14ac:dyDescent="0.25">
      <c r="B26" s="14" t="s">
        <v>21</v>
      </c>
      <c r="C26" s="14"/>
    </row>
    <row r="27" spans="2:6" x14ac:dyDescent="0.25">
      <c r="B27" s="75" t="s">
        <v>22</v>
      </c>
      <c r="C27" s="75"/>
      <c r="D27" s="75"/>
      <c r="E27" s="75"/>
      <c r="F27" s="75"/>
    </row>
    <row r="28" spans="2:6" x14ac:dyDescent="0.25">
      <c r="B28" s="2" t="s">
        <v>6</v>
      </c>
      <c r="C28" s="2" t="s">
        <v>0</v>
      </c>
      <c r="D28" s="2" t="s">
        <v>4</v>
      </c>
      <c r="E28" s="3" t="s">
        <v>5</v>
      </c>
      <c r="F28" s="1" t="s">
        <v>7</v>
      </c>
    </row>
    <row r="29" spans="2:6" x14ac:dyDescent="0.25">
      <c r="B29" s="1" t="s">
        <v>1</v>
      </c>
      <c r="C29" s="12">
        <f>'Rincian Pengambilan'!E9+'Rincian Pengambilan'!E10</f>
        <v>1100</v>
      </c>
      <c r="D29" s="1">
        <f>400+98+7</f>
        <v>505</v>
      </c>
      <c r="E29" s="10">
        <f>(D23+C29)-D29</f>
        <v>690</v>
      </c>
      <c r="F29" s="5">
        <f>E29/(C32-C24)</f>
        <v>0.66602316602316602</v>
      </c>
    </row>
    <row r="30" spans="2:6" x14ac:dyDescent="0.25">
      <c r="B30" s="1" t="s">
        <v>2</v>
      </c>
      <c r="C30" s="12">
        <f>'Rincian Pengambilan'!F9+'Rincian Pengambilan'!F10</f>
        <v>500</v>
      </c>
      <c r="D30" s="1">
        <f>300+73</f>
        <v>373</v>
      </c>
      <c r="E30" s="10">
        <f>(D24+C30)-D30</f>
        <v>127</v>
      </c>
      <c r="F30" s="5">
        <f>E30/(C32-C24)</f>
        <v>0.12258687258687259</v>
      </c>
    </row>
    <row r="31" spans="2:6" x14ac:dyDescent="0.25">
      <c r="B31" s="1" t="s">
        <v>3</v>
      </c>
      <c r="C31" s="1">
        <f>'Rincian Pengambilan'!G10</f>
        <v>200</v>
      </c>
      <c r="D31" s="1">
        <f>200+49</f>
        <v>249</v>
      </c>
      <c r="E31" s="4">
        <f>D23+C31-D31</f>
        <v>46</v>
      </c>
      <c r="F31" s="5">
        <f>E31/(C32-C24)</f>
        <v>4.4401544401544403E-2</v>
      </c>
    </row>
    <row r="32" spans="2:6" x14ac:dyDescent="0.25">
      <c r="B32" s="8" t="s">
        <v>30</v>
      </c>
      <c r="C32" s="9">
        <v>4286</v>
      </c>
    </row>
    <row r="33" spans="2:6" ht="9.75" customHeight="1" x14ac:dyDescent="0.25"/>
    <row r="34" spans="2:6" x14ac:dyDescent="0.25">
      <c r="B34" s="14" t="s">
        <v>31</v>
      </c>
      <c r="C34" s="14"/>
    </row>
    <row r="35" spans="2:6" x14ac:dyDescent="0.25">
      <c r="B35" s="75" t="s">
        <v>22</v>
      </c>
      <c r="C35" s="75"/>
      <c r="D35" s="75"/>
      <c r="E35" s="75"/>
      <c r="F35" s="75"/>
    </row>
    <row r="36" spans="2:6" x14ac:dyDescent="0.25">
      <c r="B36" s="2" t="s">
        <v>6</v>
      </c>
      <c r="C36" s="2" t="s">
        <v>0</v>
      </c>
      <c r="D36" s="2" t="s">
        <v>4</v>
      </c>
      <c r="E36" s="3" t="s">
        <v>5</v>
      </c>
      <c r="F36" s="1" t="s">
        <v>7</v>
      </c>
    </row>
    <row r="37" spans="2:6" x14ac:dyDescent="0.25">
      <c r="B37" s="1" t="s">
        <v>1</v>
      </c>
      <c r="C37" s="12">
        <f>'Rincian Pengambilan'!E17+'Rincian Pengambilan'!E18</f>
        <v>400</v>
      </c>
      <c r="D37" s="1">
        <v>60</v>
      </c>
      <c r="E37" s="10">
        <f>(D29+C37)-D37</f>
        <v>845</v>
      </c>
      <c r="F37" s="5">
        <f>E37/(C40-C32)</f>
        <v>1.2920489296636086</v>
      </c>
    </row>
    <row r="38" spans="2:6" x14ac:dyDescent="0.25">
      <c r="B38" s="1" t="s">
        <v>2</v>
      </c>
      <c r="C38" s="12">
        <f>'Rincian Pengambilan'!F17+'Rincian Pengambilan'!F18</f>
        <v>200</v>
      </c>
      <c r="D38" s="1">
        <v>270</v>
      </c>
      <c r="E38" s="10">
        <f>(D30+C38)-D38</f>
        <v>303</v>
      </c>
      <c r="F38" s="5">
        <f>E38/(C40-C32)</f>
        <v>0.46330275229357798</v>
      </c>
    </row>
    <row r="39" spans="2:6" x14ac:dyDescent="0.25">
      <c r="B39" s="1" t="s">
        <v>3</v>
      </c>
      <c r="C39" s="1">
        <f>'Rincian Pengambilan'!G18</f>
        <v>25</v>
      </c>
      <c r="D39" s="1">
        <v>190</v>
      </c>
      <c r="E39" s="10">
        <f>D31+C39-D39</f>
        <v>84</v>
      </c>
      <c r="F39" s="5">
        <f>E39/(C40-C32)</f>
        <v>0.12844036697247707</v>
      </c>
    </row>
    <row r="40" spans="2:6" x14ac:dyDescent="0.25">
      <c r="B40" s="8" t="s">
        <v>32</v>
      </c>
      <c r="C40" s="9">
        <v>4940</v>
      </c>
    </row>
    <row r="42" spans="2:6" x14ac:dyDescent="0.25">
      <c r="B42" s="24" t="s">
        <v>33</v>
      </c>
      <c r="C42" s="24"/>
      <c r="D42" s="25"/>
      <c r="E42" s="25"/>
      <c r="F42" s="25"/>
    </row>
    <row r="43" spans="2:6" x14ac:dyDescent="0.25">
      <c r="B43" s="75" t="s">
        <v>22</v>
      </c>
      <c r="C43" s="75"/>
      <c r="D43" s="75"/>
      <c r="E43" s="75"/>
      <c r="F43" s="75"/>
    </row>
    <row r="44" spans="2:6" x14ac:dyDescent="0.25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 x14ac:dyDescent="0.25">
      <c r="B45" s="1" t="s">
        <v>1</v>
      </c>
      <c r="C45" s="21">
        <f>C5+C13+C21+C29+C37</f>
        <v>3500</v>
      </c>
      <c r="D45" s="22">
        <v>60</v>
      </c>
      <c r="E45" s="23">
        <f>C45-D45</f>
        <v>3440</v>
      </c>
      <c r="F45" s="5">
        <f>E45/C48</f>
        <v>0.69635627530364375</v>
      </c>
    </row>
    <row r="46" spans="2:6" x14ac:dyDescent="0.25">
      <c r="B46" s="1" t="s">
        <v>2</v>
      </c>
      <c r="C46" s="21">
        <f>C6+C14+C22+C30+C38</f>
        <v>1300</v>
      </c>
      <c r="D46" s="22">
        <v>270</v>
      </c>
      <c r="E46" s="23">
        <f>C46-D46</f>
        <v>1030</v>
      </c>
      <c r="F46" s="5">
        <f>E46/C48</f>
        <v>0.20850202429149797</v>
      </c>
    </row>
    <row r="47" spans="2:6" x14ac:dyDescent="0.25">
      <c r="B47" s="1" t="s">
        <v>3</v>
      </c>
      <c r="C47" s="22">
        <f>C7+C15+C23+C31+C39</f>
        <v>325</v>
      </c>
      <c r="D47" s="22">
        <v>190</v>
      </c>
      <c r="E47" s="23">
        <f>C47-D47</f>
        <v>135</v>
      </c>
      <c r="F47" s="5">
        <f>E47/C48</f>
        <v>2.7327935222672066E-2</v>
      </c>
    </row>
    <row r="48" spans="2:6" x14ac:dyDescent="0.25">
      <c r="B48" s="8" t="s">
        <v>32</v>
      </c>
      <c r="C48" s="9">
        <v>4940</v>
      </c>
    </row>
    <row r="49" spans="6:6" x14ac:dyDescent="0.25">
      <c r="F49" s="20"/>
    </row>
  </sheetData>
  <mergeCells count="6">
    <mergeCell ref="B43:F43"/>
    <mergeCell ref="B3:F3"/>
    <mergeCell ref="B11:F11"/>
    <mergeCell ref="B19:F19"/>
    <mergeCell ref="B27:F27"/>
    <mergeCell ref="B35:F3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Rincian Pengambilan</vt:lpstr>
      <vt:lpstr>Mei 19</vt:lpstr>
      <vt:lpstr>April 19</vt:lpstr>
      <vt:lpstr>March 19</vt:lpstr>
      <vt:lpstr>Feb 19</vt:lpstr>
      <vt:lpstr>Jan 19</vt:lpstr>
      <vt:lpstr>Des 18</vt:lpstr>
    </vt:vector>
  </TitlesOfParts>
  <Company>www.blogthuthuatwin10.com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CAS</cp:lastModifiedBy>
  <dcterms:created xsi:type="dcterms:W3CDTF">2018-12-07T02:29:34Z</dcterms:created>
  <dcterms:modified xsi:type="dcterms:W3CDTF">2019-05-16T03:08:52Z</dcterms:modified>
</cp:coreProperties>
</file>