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 firstSheet="1" activeTab="7"/>
  </bookViews>
  <sheets>
    <sheet name="REKAP" sheetId="2" r:id="rId1"/>
    <sheet name="RAB" sheetId="1" r:id="rId2"/>
    <sheet name="analisa kusen" sheetId="5" r:id="rId3"/>
    <sheet name="analisa" sheetId="9" r:id="rId4"/>
    <sheet name="Jadwal &amp; tahap" sheetId="6" r:id="rId5"/>
    <sheet name="reskedul" sheetId="7" r:id="rId6"/>
    <sheet name="tambah kurang" sheetId="8" r:id="rId7"/>
    <sheet name="summary" sheetId="10" r:id="rId8"/>
  </sheets>
  <externalReferences>
    <externalReference r:id="rId9"/>
    <externalReference r:id="rId10"/>
  </externalReferences>
  <definedNames>
    <definedName name="_xlnm.Print_Area" localSheetId="1">RAB!$A$1:$I$356</definedName>
  </definedNames>
  <calcPr calcId="152511"/>
</workbook>
</file>

<file path=xl/calcChain.xml><?xml version="1.0" encoding="utf-8"?>
<calcChain xmlns="http://schemas.openxmlformats.org/spreadsheetml/2006/main">
  <c r="F5" i="10" l="1"/>
  <c r="F8" i="10"/>
  <c r="F11" i="10"/>
  <c r="E20" i="10" l="1"/>
  <c r="D20" i="10"/>
  <c r="G125" i="8"/>
  <c r="G20" i="10" l="1"/>
  <c r="E24" i="10" s="1"/>
  <c r="E26" i="10" s="1"/>
  <c r="G344" i="1"/>
  <c r="G343" i="1"/>
  <c r="G342" i="1"/>
  <c r="G340" i="1"/>
  <c r="F337" i="1"/>
  <c r="G337" i="1" s="1"/>
  <c r="G336" i="1"/>
  <c r="G335" i="1"/>
  <c r="F330" i="1"/>
  <c r="G330" i="1" s="1"/>
  <c r="F329" i="1"/>
  <c r="F341" i="1" s="1"/>
  <c r="G341" i="1" s="1"/>
  <c r="G325" i="1"/>
  <c r="F325" i="1"/>
  <c r="F331" i="1" s="1"/>
  <c r="G331" i="1" s="1"/>
  <c r="G324" i="1"/>
  <c r="F324" i="1"/>
  <c r="G323" i="1"/>
  <c r="F323" i="1"/>
  <c r="F320" i="1"/>
  <c r="F326" i="1" s="1"/>
  <c r="G319" i="1"/>
  <c r="G318" i="1"/>
  <c r="F318" i="1"/>
  <c r="G317" i="1"/>
  <c r="G316" i="1"/>
  <c r="C305" i="1"/>
  <c r="G299" i="1"/>
  <c r="C294" i="1"/>
  <c r="F291" i="1"/>
  <c r="F312" i="1" s="1"/>
  <c r="G312" i="1" s="1"/>
  <c r="F290" i="1"/>
  <c r="F311" i="1" s="1"/>
  <c r="G311" i="1" s="1"/>
  <c r="F289" i="1"/>
  <c r="F310" i="1" s="1"/>
  <c r="G310" i="1" s="1"/>
  <c r="F288" i="1"/>
  <c r="F298" i="1" s="1"/>
  <c r="G298" i="1" s="1"/>
  <c r="F287" i="1"/>
  <c r="F297" i="1" s="1"/>
  <c r="G297" i="1" s="1"/>
  <c r="F286" i="1"/>
  <c r="F296" i="1" s="1"/>
  <c r="G296" i="1" s="1"/>
  <c r="F285" i="1"/>
  <c r="F295" i="1" s="1"/>
  <c r="G295" i="1" s="1"/>
  <c r="F284" i="1"/>
  <c r="F294" i="1" s="1"/>
  <c r="C284" i="1"/>
  <c r="G284" i="1" s="1"/>
  <c r="G281" i="1"/>
  <c r="G280" i="1"/>
  <c r="G279" i="1"/>
  <c r="G278" i="1"/>
  <c r="G277" i="1"/>
  <c r="G276" i="1"/>
  <c r="G275" i="1"/>
  <c r="G274" i="1"/>
  <c r="G273" i="1"/>
  <c r="C272" i="1"/>
  <c r="G272" i="1" s="1"/>
  <c r="H282" i="1" s="1"/>
  <c r="C268" i="1"/>
  <c r="C263" i="1"/>
  <c r="F258" i="1"/>
  <c r="F263" i="1" s="1"/>
  <c r="C258" i="1"/>
  <c r="G258" i="1" s="1"/>
  <c r="F257" i="1"/>
  <c r="G257" i="1" s="1"/>
  <c r="F256" i="1"/>
  <c r="G256" i="1" s="1"/>
  <c r="C253" i="1"/>
  <c r="G253" i="1" s="1"/>
  <c r="G252" i="1"/>
  <c r="G251" i="1"/>
  <c r="G247" i="1"/>
  <c r="G246" i="1"/>
  <c r="G245" i="1"/>
  <c r="G244" i="1"/>
  <c r="G243" i="1"/>
  <c r="G242" i="1"/>
  <c r="G241" i="1"/>
  <c r="G240" i="1"/>
  <c r="H248" i="1" s="1"/>
  <c r="G237" i="1"/>
  <c r="G236" i="1"/>
  <c r="G235" i="1"/>
  <c r="G234" i="1"/>
  <c r="G233" i="1"/>
  <c r="G232" i="1"/>
  <c r="G231" i="1"/>
  <c r="G230" i="1"/>
  <c r="G229" i="1"/>
  <c r="G227" i="1"/>
  <c r="G226" i="1"/>
  <c r="G225" i="1"/>
  <c r="G224" i="1"/>
  <c r="G223" i="1"/>
  <c r="G222" i="1"/>
  <c r="G218" i="1"/>
  <c r="G217" i="1"/>
  <c r="F216" i="1"/>
  <c r="G216" i="1" s="1"/>
  <c r="G215" i="1"/>
  <c r="G210" i="1"/>
  <c r="G205" i="1"/>
  <c r="F202" i="1"/>
  <c r="G202" i="1" s="1"/>
  <c r="F201" i="1"/>
  <c r="G201" i="1" s="1"/>
  <c r="G200" i="1"/>
  <c r="G197" i="1"/>
  <c r="G196" i="1"/>
  <c r="G195" i="1"/>
  <c r="F191" i="1"/>
  <c r="G191" i="1" s="1"/>
  <c r="G190" i="1"/>
  <c r="G189" i="1"/>
  <c r="G188" i="1"/>
  <c r="G187" i="1"/>
  <c r="G186" i="1"/>
  <c r="G185" i="1"/>
  <c r="H192" i="1" s="1"/>
  <c r="F182" i="1"/>
  <c r="G182" i="1" s="1"/>
  <c r="G172" i="1"/>
  <c r="F172" i="1"/>
  <c r="G171" i="1"/>
  <c r="F171" i="1"/>
  <c r="G170" i="1"/>
  <c r="F170" i="1"/>
  <c r="G164" i="1"/>
  <c r="F164" i="1"/>
  <c r="G163" i="1"/>
  <c r="F163" i="1"/>
  <c r="G162" i="1"/>
  <c r="F162" i="1"/>
  <c r="F155" i="1"/>
  <c r="F173" i="1" s="1"/>
  <c r="G173" i="1" s="1"/>
  <c r="F154" i="1"/>
  <c r="G154" i="1" s="1"/>
  <c r="F153" i="1"/>
  <c r="G153" i="1" s="1"/>
  <c r="F149" i="1"/>
  <c r="F166" i="1" s="1"/>
  <c r="F148" i="1"/>
  <c r="G148" i="1" s="1"/>
  <c r="F147" i="1"/>
  <c r="G147" i="1" s="1"/>
  <c r="F146" i="1"/>
  <c r="F161" i="1" s="1"/>
  <c r="G161" i="1" s="1"/>
  <c r="G143" i="1"/>
  <c r="G142" i="1"/>
  <c r="F141" i="1"/>
  <c r="G141" i="1" s="1"/>
  <c r="F140" i="1"/>
  <c r="G140" i="1" s="1"/>
  <c r="F139" i="1"/>
  <c r="F152" i="1" s="1"/>
  <c r="F138" i="1"/>
  <c r="F151" i="1" s="1"/>
  <c r="F137" i="1"/>
  <c r="F150" i="1" s="1"/>
  <c r="F136" i="1"/>
  <c r="G136" i="1" s="1"/>
  <c r="F135" i="1"/>
  <c r="F165" i="1" s="1"/>
  <c r="G165" i="1" s="1"/>
  <c r="F134" i="1"/>
  <c r="G134" i="1" s="1"/>
  <c r="F133" i="1"/>
  <c r="F145" i="1" s="1"/>
  <c r="F132" i="1"/>
  <c r="F144" i="1" s="1"/>
  <c r="F131" i="1"/>
  <c r="F158" i="1" s="1"/>
  <c r="G158" i="1" s="1"/>
  <c r="F130" i="1"/>
  <c r="G130" i="1" s="1"/>
  <c r="G129" i="1"/>
  <c r="G125" i="1"/>
  <c r="F125" i="1"/>
  <c r="G124" i="1"/>
  <c r="G123" i="1"/>
  <c r="G118" i="1"/>
  <c r="F117" i="1"/>
  <c r="G117" i="1" s="1"/>
  <c r="G111" i="1"/>
  <c r="F110" i="1"/>
  <c r="G110" i="1" s="1"/>
  <c r="F107" i="1"/>
  <c r="F105" i="1"/>
  <c r="F112" i="1" s="1"/>
  <c r="F119" i="1" s="1"/>
  <c r="G119" i="1" s="1"/>
  <c r="G104" i="1"/>
  <c r="F103" i="1"/>
  <c r="G103" i="1" s="1"/>
  <c r="G100" i="1"/>
  <c r="G99" i="1"/>
  <c r="F99" i="1"/>
  <c r="F106" i="1" s="1"/>
  <c r="G98" i="1"/>
  <c r="G97" i="1"/>
  <c r="G96" i="1"/>
  <c r="H101" i="1" s="1"/>
  <c r="G92" i="1"/>
  <c r="G91" i="1"/>
  <c r="F86" i="1"/>
  <c r="G86" i="1" s="1"/>
  <c r="G85" i="1"/>
  <c r="G84" i="1"/>
  <c r="G76" i="1"/>
  <c r="G74" i="1"/>
  <c r="G72" i="1"/>
  <c r="F71" i="1"/>
  <c r="G71" i="1" s="1"/>
  <c r="F70" i="1"/>
  <c r="G70" i="1" s="1"/>
  <c r="F67" i="1"/>
  <c r="G67" i="1" s="1"/>
  <c r="G64" i="1"/>
  <c r="G62" i="1"/>
  <c r="G60" i="1"/>
  <c r="F60" i="1"/>
  <c r="F73" i="1" s="1"/>
  <c r="G73" i="1" s="1"/>
  <c r="G59" i="1"/>
  <c r="G58" i="1"/>
  <c r="G57" i="1"/>
  <c r="F57" i="1"/>
  <c r="F69" i="1" s="1"/>
  <c r="G56" i="1"/>
  <c r="F56" i="1"/>
  <c r="F68" i="1" s="1"/>
  <c r="G55" i="1"/>
  <c r="F54" i="1"/>
  <c r="G54" i="1" s="1"/>
  <c r="F53" i="1"/>
  <c r="G53" i="1" s="1"/>
  <c r="G50" i="1"/>
  <c r="G49" i="1"/>
  <c r="G48" i="1"/>
  <c r="G47" i="1"/>
  <c r="F46" i="1"/>
  <c r="G46" i="1" s="1"/>
  <c r="G45" i="1"/>
  <c r="G44" i="1"/>
  <c r="G43" i="1"/>
  <c r="G42" i="1"/>
  <c r="G41" i="1"/>
  <c r="G37" i="1"/>
  <c r="F36" i="1"/>
  <c r="G36" i="1" s="1"/>
  <c r="G35" i="1"/>
  <c r="G33" i="1"/>
  <c r="G32" i="1"/>
  <c r="G28" i="1"/>
  <c r="G27" i="1"/>
  <c r="C26" i="1"/>
  <c r="G26" i="1" s="1"/>
  <c r="G24" i="1"/>
  <c r="G23" i="1"/>
  <c r="G19" i="1"/>
  <c r="G18" i="1"/>
  <c r="G17" i="1"/>
  <c r="G16" i="1"/>
  <c r="G15" i="1"/>
  <c r="G14" i="1"/>
  <c r="G13" i="1"/>
  <c r="G12" i="1"/>
  <c r="G11" i="1"/>
  <c r="G10" i="1"/>
  <c r="H20" i="1" l="1"/>
  <c r="H29" i="1"/>
  <c r="H51" i="1"/>
  <c r="G131" i="1"/>
  <c r="H142" i="1" s="1"/>
  <c r="G132" i="1"/>
  <c r="G133" i="1"/>
  <c r="G135" i="1"/>
  <c r="G137" i="1"/>
  <c r="G138" i="1"/>
  <c r="G139" i="1"/>
  <c r="H198" i="1"/>
  <c r="H219" i="1"/>
  <c r="H228" i="1"/>
  <c r="H238" i="1"/>
  <c r="G294" i="1"/>
  <c r="G285" i="1"/>
  <c r="G286" i="1"/>
  <c r="H292" i="1" s="1"/>
  <c r="G287" i="1"/>
  <c r="G288" i="1"/>
  <c r="G289" i="1"/>
  <c r="G290" i="1"/>
  <c r="G291" i="1"/>
  <c r="H254" i="1"/>
  <c r="H338" i="1"/>
  <c r="G68" i="1"/>
  <c r="F79" i="1"/>
  <c r="G69" i="1"/>
  <c r="F80" i="1"/>
  <c r="F113" i="1"/>
  <c r="G106" i="1"/>
  <c r="H38" i="1"/>
  <c r="F65" i="1"/>
  <c r="F66" i="1"/>
  <c r="G66" i="1" s="1"/>
  <c r="F78" i="1"/>
  <c r="G78" i="1" s="1"/>
  <c r="F83" i="1"/>
  <c r="F126" i="1"/>
  <c r="G126" i="1" s="1"/>
  <c r="F114" i="1"/>
  <c r="G112" i="1"/>
  <c r="F159" i="1"/>
  <c r="G144" i="1"/>
  <c r="F160" i="1"/>
  <c r="G145" i="1"/>
  <c r="F167" i="1"/>
  <c r="G150" i="1"/>
  <c r="F168" i="1"/>
  <c r="G151" i="1"/>
  <c r="F169" i="1"/>
  <c r="G152" i="1"/>
  <c r="H203" i="1"/>
  <c r="H259" i="1"/>
  <c r="F332" i="1"/>
  <c r="G332" i="1" s="1"/>
  <c r="G326" i="1"/>
  <c r="H327" i="1" s="1"/>
  <c r="H345" i="1"/>
  <c r="F61" i="1"/>
  <c r="G61" i="1" s="1"/>
  <c r="H63" i="1" s="1"/>
  <c r="G105" i="1"/>
  <c r="H108" i="1" s="1"/>
  <c r="G107" i="1"/>
  <c r="F178" i="1"/>
  <c r="G178" i="1" s="1"/>
  <c r="G166" i="1"/>
  <c r="F268" i="1"/>
  <c r="G268" i="1" s="1"/>
  <c r="G263" i="1"/>
  <c r="G146" i="1"/>
  <c r="G149" i="1"/>
  <c r="G155" i="1"/>
  <c r="F206" i="1"/>
  <c r="F207" i="1"/>
  <c r="F261" i="1"/>
  <c r="F262" i="1"/>
  <c r="F300" i="1"/>
  <c r="G300" i="1" s="1"/>
  <c r="F301" i="1"/>
  <c r="G301" i="1" s="1"/>
  <c r="F302" i="1"/>
  <c r="G302" i="1" s="1"/>
  <c r="F305" i="1"/>
  <c r="G305" i="1" s="1"/>
  <c r="F306" i="1"/>
  <c r="G306" i="1" s="1"/>
  <c r="F307" i="1"/>
  <c r="G307" i="1" s="1"/>
  <c r="F308" i="1"/>
  <c r="G308" i="1" s="1"/>
  <c r="F309" i="1"/>
  <c r="G309" i="1" s="1"/>
  <c r="G320" i="1"/>
  <c r="H321" i="1" s="1"/>
  <c r="G329" i="1"/>
  <c r="H333" i="1" s="1"/>
  <c r="H303" i="1" l="1"/>
  <c r="F181" i="1"/>
  <c r="G181" i="1" s="1"/>
  <c r="G169" i="1"/>
  <c r="F180" i="1"/>
  <c r="G180" i="1" s="1"/>
  <c r="G168" i="1"/>
  <c r="F179" i="1"/>
  <c r="G179" i="1" s="1"/>
  <c r="G167" i="1"/>
  <c r="F177" i="1"/>
  <c r="G177" i="1" s="1"/>
  <c r="G160" i="1"/>
  <c r="F176" i="1"/>
  <c r="G176" i="1" s="1"/>
  <c r="H183" i="1" s="1"/>
  <c r="G159" i="1"/>
  <c r="H174" i="1" s="1"/>
  <c r="F121" i="1"/>
  <c r="G121" i="1" s="1"/>
  <c r="G114" i="1"/>
  <c r="G65" i="1"/>
  <c r="H75" i="1" s="1"/>
  <c r="F77" i="1"/>
  <c r="G77" i="1" s="1"/>
  <c r="F120" i="1"/>
  <c r="G120" i="1" s="1"/>
  <c r="H127" i="1" s="1"/>
  <c r="G113" i="1"/>
  <c r="H115" i="1" s="1"/>
  <c r="H313" i="1"/>
  <c r="G262" i="1"/>
  <c r="F267" i="1"/>
  <c r="G267" i="1" s="1"/>
  <c r="G207" i="1"/>
  <c r="F212" i="1"/>
  <c r="G212" i="1" s="1"/>
  <c r="G261" i="1"/>
  <c r="H264" i="1" s="1"/>
  <c r="F266" i="1"/>
  <c r="G266" i="1" s="1"/>
  <c r="H269" i="1" s="1"/>
  <c r="G206" i="1"/>
  <c r="H208" i="1" s="1"/>
  <c r="F211" i="1"/>
  <c r="G211" i="1" s="1"/>
  <c r="H213" i="1" s="1"/>
  <c r="H156" i="1"/>
  <c r="F90" i="1"/>
  <c r="G90" i="1" s="1"/>
  <c r="G83" i="1"/>
  <c r="G80" i="1"/>
  <c r="F81" i="1"/>
  <c r="F89" i="1"/>
  <c r="G89" i="1" s="1"/>
  <c r="H93" i="1" s="1"/>
  <c r="G79" i="1"/>
  <c r="G81" i="1" l="1"/>
  <c r="F82" i="1"/>
  <c r="G82" i="1" s="1"/>
  <c r="H87" i="1" s="1"/>
  <c r="H346" i="1" s="1"/>
  <c r="N76" i="8" l="1"/>
  <c r="R94" i="8"/>
  <c r="M94" i="8"/>
  <c r="N92" i="8" l="1"/>
  <c r="N91" i="8"/>
  <c r="N90" i="8"/>
  <c r="N89" i="8"/>
  <c r="N86" i="8"/>
  <c r="N83" i="8"/>
  <c r="N82" i="8"/>
  <c r="N79" i="8"/>
  <c r="N78" i="8"/>
  <c r="N77" i="8"/>
  <c r="N73" i="8"/>
  <c r="N72" i="8"/>
  <c r="N71" i="8"/>
  <c r="P70" i="8" l="1"/>
  <c r="P81" i="8"/>
  <c r="P85" i="8"/>
  <c r="P88" i="8"/>
  <c r="P75" i="8"/>
  <c r="N94" i="8"/>
  <c r="O20" i="8"/>
  <c r="P20" i="8" s="1"/>
  <c r="N25" i="8"/>
  <c r="U27" i="8"/>
  <c r="N24" i="8"/>
  <c r="N18" i="8"/>
  <c r="N20" i="8"/>
  <c r="O19" i="8"/>
  <c r="N19" i="8"/>
  <c r="N15" i="8"/>
  <c r="N14" i="8"/>
  <c r="S49" i="8"/>
  <c r="R56" i="8"/>
  <c r="R52" i="8"/>
  <c r="R49" i="8"/>
  <c r="R44" i="8"/>
  <c r="E100" i="8"/>
  <c r="G130" i="8" s="1"/>
  <c r="E92" i="8"/>
  <c r="F92" i="8" s="1"/>
  <c r="O92" i="8" s="1"/>
  <c r="E91" i="8"/>
  <c r="F91" i="8" s="1"/>
  <c r="O91" i="8" s="1"/>
  <c r="E90" i="8"/>
  <c r="F90" i="8" s="1"/>
  <c r="O90" i="8" s="1"/>
  <c r="E89" i="8"/>
  <c r="F89" i="8" s="1"/>
  <c r="O89" i="8" s="1"/>
  <c r="F86" i="8"/>
  <c r="O86" i="8" s="1"/>
  <c r="E83" i="8"/>
  <c r="F83" i="8" s="1"/>
  <c r="O83" i="8" s="1"/>
  <c r="F82" i="8"/>
  <c r="O82" i="8" s="1"/>
  <c r="E79" i="8"/>
  <c r="F79" i="8" s="1"/>
  <c r="O79" i="8" s="1"/>
  <c r="E78" i="8"/>
  <c r="F78" i="8" s="1"/>
  <c r="O78" i="8" s="1"/>
  <c r="E77" i="8"/>
  <c r="F77" i="8" s="1"/>
  <c r="O77" i="8" s="1"/>
  <c r="E76" i="8"/>
  <c r="F76" i="8" s="1"/>
  <c r="O76" i="8" s="1"/>
  <c r="E73" i="8"/>
  <c r="F73" i="8" s="1"/>
  <c r="O73" i="8" s="1"/>
  <c r="E72" i="8"/>
  <c r="F72" i="8" s="1"/>
  <c r="O72" i="8" s="1"/>
  <c r="E71" i="8"/>
  <c r="F71" i="8" s="1"/>
  <c r="O71" i="8" s="1"/>
  <c r="F59" i="8"/>
  <c r="R59" i="8" s="1"/>
  <c r="E58" i="8"/>
  <c r="F58" i="8" s="1"/>
  <c r="F57" i="8"/>
  <c r="R57" i="8" s="1"/>
  <c r="P56" i="8"/>
  <c r="O56" i="8"/>
  <c r="M56" i="8"/>
  <c r="P52" i="8"/>
  <c r="O52" i="8"/>
  <c r="M52" i="8"/>
  <c r="F50" i="8"/>
  <c r="P49" i="8"/>
  <c r="O49" i="8"/>
  <c r="M49" i="8"/>
  <c r="G49" i="8"/>
  <c r="F47" i="8"/>
  <c r="R47" i="8" s="1"/>
  <c r="E46" i="8"/>
  <c r="F46" i="8" s="1"/>
  <c r="R46" i="8" s="1"/>
  <c r="F45" i="8"/>
  <c r="R45" i="8" s="1"/>
  <c r="P44" i="8"/>
  <c r="M44" i="8"/>
  <c r="F42" i="8"/>
  <c r="R42" i="8" s="1"/>
  <c r="F41" i="8"/>
  <c r="R41" i="8" s="1"/>
  <c r="F40" i="8"/>
  <c r="R40" i="8" s="1"/>
  <c r="E39" i="8"/>
  <c r="F39" i="8" s="1"/>
  <c r="R39" i="8" s="1"/>
  <c r="F38" i="8"/>
  <c r="R38" i="8" s="1"/>
  <c r="F37" i="8"/>
  <c r="R37" i="8" s="1"/>
  <c r="F36" i="8"/>
  <c r="R36" i="8" s="1"/>
  <c r="F34" i="8"/>
  <c r="R34" i="8" s="1"/>
  <c r="F33" i="8"/>
  <c r="R33" i="8" s="1"/>
  <c r="F32" i="8"/>
  <c r="R32" i="8" s="1"/>
  <c r="F31" i="8"/>
  <c r="R31" i="8" s="1"/>
  <c r="P30" i="8"/>
  <c r="O30" i="8"/>
  <c r="M30" i="8"/>
  <c r="F28" i="8"/>
  <c r="R28" i="8" s="1"/>
  <c r="F27" i="8"/>
  <c r="R27" i="8" s="1"/>
  <c r="F26" i="8"/>
  <c r="R26" i="8" s="1"/>
  <c r="F25" i="8"/>
  <c r="P25" i="8" s="1"/>
  <c r="R25" i="8" s="1"/>
  <c r="E24" i="8"/>
  <c r="F24" i="8" s="1"/>
  <c r="M23" i="8"/>
  <c r="F21" i="8"/>
  <c r="R21" i="8" s="1"/>
  <c r="F20" i="8"/>
  <c r="C19" i="8"/>
  <c r="F19" i="8" s="1"/>
  <c r="F18" i="8"/>
  <c r="M17" i="8"/>
  <c r="M13" i="8"/>
  <c r="O94" i="8" l="1"/>
  <c r="P95" i="8" s="1"/>
  <c r="P94" i="8"/>
  <c r="S30" i="8"/>
  <c r="M61" i="8"/>
  <c r="S44" i="8"/>
  <c r="G85" i="8"/>
  <c r="P18" i="8"/>
  <c r="G70" i="8"/>
  <c r="G81" i="8"/>
  <c r="G17" i="8"/>
  <c r="G23" i="8"/>
  <c r="R20" i="8"/>
  <c r="G56" i="8"/>
  <c r="R58" i="8"/>
  <c r="S56" i="8" s="1"/>
  <c r="G30" i="8"/>
  <c r="G44" i="8"/>
  <c r="P19" i="8"/>
  <c r="R19" i="8" s="1"/>
  <c r="P24" i="8"/>
  <c r="N13" i="8"/>
  <c r="G75" i="8"/>
  <c r="G88" i="8"/>
  <c r="G94" i="8" l="1"/>
  <c r="R24" i="8"/>
  <c r="S23" i="8" s="1"/>
  <c r="Q23" i="8"/>
  <c r="Q17" i="8"/>
  <c r="R18" i="8"/>
  <c r="S17" i="8" s="1"/>
  <c r="F102" i="8"/>
  <c r="F104" i="8" s="1"/>
  <c r="F22" i="9" l="1"/>
  <c r="F21" i="9"/>
  <c r="F20" i="9"/>
  <c r="F19" i="9"/>
  <c r="E13" i="9"/>
  <c r="F13" i="9" s="1"/>
  <c r="F12" i="9"/>
  <c r="F14" i="9"/>
  <c r="F11" i="9"/>
  <c r="F7" i="9"/>
  <c r="F6" i="9"/>
  <c r="F5" i="9"/>
  <c r="F4" i="9"/>
  <c r="F222" i="5"/>
  <c r="F221" i="5"/>
  <c r="F220" i="5"/>
  <c r="F219" i="5"/>
  <c r="F218" i="5"/>
  <c r="F217" i="5"/>
  <c r="F216" i="5"/>
  <c r="F212" i="5"/>
  <c r="F211" i="5"/>
  <c r="F210" i="5"/>
  <c r="F209" i="5"/>
  <c r="F208" i="5"/>
  <c r="F207" i="5"/>
  <c r="F206" i="5"/>
  <c r="G23" i="9" l="1"/>
  <c r="G15" i="9"/>
  <c r="E14" i="8" s="1"/>
  <c r="G8" i="9"/>
  <c r="E15" i="8" s="1"/>
  <c r="G223" i="5"/>
  <c r="E54" i="8" s="1"/>
  <c r="F54" i="8" s="1"/>
  <c r="R54" i="8" s="1"/>
  <c r="G213" i="5"/>
  <c r="E53" i="8" s="1"/>
  <c r="F53" i="8" s="1"/>
  <c r="O14" i="8" l="1"/>
  <c r="F14" i="8"/>
  <c r="R53" i="8"/>
  <c r="S52" i="8" s="1"/>
  <c r="G52" i="8"/>
  <c r="O15" i="8"/>
  <c r="P15" i="8" s="1"/>
  <c r="R15" i="8" s="1"/>
  <c r="F15" i="8"/>
  <c r="AM94" i="7"/>
  <c r="G13" i="8" l="1"/>
  <c r="G61" i="8" s="1"/>
  <c r="P14" i="8"/>
  <c r="O61" i="8"/>
  <c r="F188" i="5"/>
  <c r="F187" i="5"/>
  <c r="F186" i="5"/>
  <c r="P61" i="8" l="1"/>
  <c r="R14" i="8"/>
  <c r="Q13" i="8"/>
  <c r="Q61" i="8" s="1"/>
  <c r="G62" i="8"/>
  <c r="E101" i="8"/>
  <c r="E104" i="8" s="1"/>
  <c r="G104" i="8" s="1"/>
  <c r="G189" i="5"/>
  <c r="G127" i="8" l="1"/>
  <c r="G132" i="8" s="1"/>
  <c r="S13" i="8"/>
  <c r="S61" i="8" s="1"/>
  <c r="R61" i="8"/>
  <c r="F182" i="5"/>
  <c r="F181" i="5"/>
  <c r="F180" i="5"/>
  <c r="F198" i="5"/>
  <c r="F199" i="5"/>
  <c r="F197" i="5"/>
  <c r="F193" i="5"/>
  <c r="F192" i="5"/>
  <c r="F176" i="5"/>
  <c r="F175" i="5"/>
  <c r="F174" i="5"/>
  <c r="F170" i="5"/>
  <c r="F169" i="5"/>
  <c r="F165" i="5"/>
  <c r="F164" i="5"/>
  <c r="F160" i="5"/>
  <c r="F159" i="5"/>
  <c r="F158" i="5"/>
  <c r="F154" i="5"/>
  <c r="F153" i="5"/>
  <c r="F152" i="5"/>
  <c r="F148" i="5"/>
  <c r="F147" i="5"/>
  <c r="F146" i="5"/>
  <c r="F142" i="5"/>
  <c r="F141" i="5"/>
  <c r="F140" i="5"/>
  <c r="F136" i="5"/>
  <c r="F135" i="5"/>
  <c r="F134" i="5"/>
  <c r="F130" i="5"/>
  <c r="F129" i="5"/>
  <c r="F128" i="5"/>
  <c r="F124" i="5"/>
  <c r="F123" i="5"/>
  <c r="F122" i="5"/>
  <c r="F118" i="5"/>
  <c r="F117" i="5"/>
  <c r="F116" i="5"/>
  <c r="F115" i="5"/>
  <c r="F114" i="5"/>
  <c r="F113" i="5"/>
  <c r="F112" i="5"/>
  <c r="F108" i="5"/>
  <c r="F107" i="5"/>
  <c r="F106" i="5"/>
  <c r="F105" i="5"/>
  <c r="F104" i="5"/>
  <c r="F103" i="5"/>
  <c r="F102" i="5"/>
  <c r="F98" i="5"/>
  <c r="F97" i="5"/>
  <c r="F96" i="5"/>
  <c r="F95" i="5"/>
  <c r="F94" i="5"/>
  <c r="F93" i="5"/>
  <c r="F92" i="5"/>
  <c r="F88" i="5"/>
  <c r="F87" i="5"/>
  <c r="F86" i="5"/>
  <c r="F85" i="5"/>
  <c r="F84" i="5"/>
  <c r="F83" i="5"/>
  <c r="F82" i="5"/>
  <c r="F78" i="5"/>
  <c r="F77" i="5"/>
  <c r="F76" i="5"/>
  <c r="F75" i="5"/>
  <c r="F74" i="5"/>
  <c r="F73" i="5"/>
  <c r="F72" i="5"/>
  <c r="F68" i="5"/>
  <c r="F67" i="5"/>
  <c r="F66" i="5"/>
  <c r="F65" i="5"/>
  <c r="F64" i="5"/>
  <c r="F63" i="5"/>
  <c r="F62" i="5"/>
  <c r="F61" i="5"/>
  <c r="F57" i="5"/>
  <c r="F56" i="5"/>
  <c r="F55" i="5"/>
  <c r="F54" i="5"/>
  <c r="F53" i="5"/>
  <c r="F52" i="5"/>
  <c r="F51" i="5"/>
  <c r="F50" i="5"/>
  <c r="F46" i="5"/>
  <c r="F45" i="5"/>
  <c r="F44" i="5"/>
  <c r="F43" i="5"/>
  <c r="F42" i="5"/>
  <c r="F41" i="5"/>
  <c r="F40" i="5"/>
  <c r="F36" i="5"/>
  <c r="F35" i="5"/>
  <c r="F34" i="5"/>
  <c r="F33" i="5"/>
  <c r="F32" i="5"/>
  <c r="F31" i="5"/>
  <c r="F30" i="5"/>
  <c r="F29" i="5"/>
  <c r="F24" i="5"/>
  <c r="F13" i="5"/>
  <c r="F25" i="5"/>
  <c r="F23" i="5"/>
  <c r="F22" i="5"/>
  <c r="F21" i="5"/>
  <c r="F20" i="5"/>
  <c r="F19" i="5"/>
  <c r="F18" i="5"/>
  <c r="F9" i="5"/>
  <c r="F14" i="5"/>
  <c r="F12" i="5"/>
  <c r="F11" i="5"/>
  <c r="F10" i="5"/>
  <c r="F8" i="5"/>
  <c r="G155" i="5" l="1"/>
  <c r="G171" i="5"/>
  <c r="G177" i="5"/>
  <c r="G194" i="5"/>
  <c r="G183" i="5"/>
  <c r="G200" i="5"/>
  <c r="G166" i="5"/>
  <c r="G131" i="5"/>
  <c r="G161" i="5"/>
  <c r="G149" i="5"/>
  <c r="G143" i="5"/>
  <c r="G137" i="5"/>
  <c r="G47" i="5"/>
  <c r="G109" i="5"/>
  <c r="G119" i="5"/>
  <c r="G89" i="5"/>
  <c r="G125" i="5"/>
  <c r="G99" i="5"/>
  <c r="G79" i="5"/>
  <c r="G69" i="5"/>
  <c r="G58" i="5"/>
  <c r="G37" i="5"/>
  <c r="G15" i="5"/>
  <c r="G26" i="5"/>
  <c r="E28" i="2"/>
  <c r="I42" i="2" l="1"/>
  <c r="I40" i="2"/>
  <c r="I39" i="2"/>
  <c r="I38" i="2"/>
  <c r="I37" i="2"/>
  <c r="I34" i="2"/>
  <c r="I43" i="2" l="1"/>
  <c r="I11" i="2" l="1"/>
  <c r="C55" i="6"/>
  <c r="C41" i="6" l="1"/>
  <c r="C42" i="6"/>
  <c r="C40" i="6"/>
  <c r="C26" i="6"/>
  <c r="C17" i="6"/>
  <c r="C47" i="6" l="1"/>
  <c r="C30" i="6"/>
  <c r="C39" i="6"/>
  <c r="C32" i="6"/>
  <c r="C43" i="6"/>
  <c r="C35" i="6"/>
  <c r="C25" i="6"/>
  <c r="C34" i="6"/>
  <c r="C48" i="6"/>
  <c r="C12" i="6"/>
  <c r="C46" i="6"/>
  <c r="D45" i="6" s="1"/>
  <c r="E45" i="6" s="1"/>
  <c r="C11" i="6"/>
  <c r="C21" i="6"/>
  <c r="C38" i="6"/>
  <c r="C54" i="6"/>
  <c r="D53" i="6" s="1"/>
  <c r="E53" i="6" s="1"/>
  <c r="C33" i="6"/>
  <c r="C31" i="6"/>
  <c r="C13" i="6"/>
  <c r="C51" i="6" l="1"/>
  <c r="D50" i="6" s="1"/>
  <c r="E50" i="6" s="1"/>
  <c r="D37" i="6"/>
  <c r="E37" i="6" s="1"/>
  <c r="I7" i="2"/>
  <c r="C10" i="6"/>
  <c r="D9" i="6" s="1"/>
  <c r="C16" i="6"/>
  <c r="D15" i="6" s="1"/>
  <c r="E15" i="6" s="1"/>
  <c r="I9" i="2"/>
  <c r="C20" i="6"/>
  <c r="D19" i="6" s="1"/>
  <c r="E19" i="6" s="1"/>
  <c r="C29" i="6"/>
  <c r="D28" i="6" s="1"/>
  <c r="E28" i="6" s="1"/>
  <c r="E9" i="6" l="1"/>
  <c r="I8" i="2" l="1"/>
  <c r="I10" i="2" s="1"/>
  <c r="C24" i="6"/>
  <c r="D23" i="6" l="1"/>
  <c r="C58" i="6"/>
  <c r="I14" i="2"/>
  <c r="I15" i="2" s="1"/>
  <c r="I17" i="2" s="1"/>
  <c r="I30" i="2"/>
  <c r="E23" i="6" l="1"/>
  <c r="E58" i="6" s="1"/>
  <c r="D58" i="6"/>
  <c r="I45" i="2"/>
  <c r="I50" i="2" s="1"/>
  <c r="J50" i="2"/>
</calcChain>
</file>

<file path=xl/comments1.xml><?xml version="1.0" encoding="utf-8"?>
<comments xmlns="http://schemas.openxmlformats.org/spreadsheetml/2006/main">
  <authors>
    <author>InfclBlcklly</author>
  </authors>
  <commentList>
    <comment ref="H18" authorId="0" shape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Ukuran Volume RAB awal 110m2, pek. Tambah Kurang menjadi 77m2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Lt1 = 12,45 M2
Lt2 = 12,45 M2
Lt3 = 12,45 M2
Total 37,35 M2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Ada perbedaan antara di RAB Lama Pekerjaan Pemadatan &amp; Perapihan halaman 48,75M2, tapi pek. Peluran Perkerasan Halaman 56,8M2</t>
        </r>
      </text>
    </comment>
  </commentList>
</comments>
</file>

<file path=xl/sharedStrings.xml><?xml version="1.0" encoding="utf-8"?>
<sst xmlns="http://schemas.openxmlformats.org/spreadsheetml/2006/main" count="2052" uniqueCount="695">
  <si>
    <t>RENCANA ANGGARAN BIAYA</t>
  </si>
  <si>
    <t>NO</t>
  </si>
  <si>
    <t>URAIAN</t>
  </si>
  <si>
    <t>VOL</t>
  </si>
  <si>
    <t>SAT</t>
  </si>
  <si>
    <t>Bobot %</t>
  </si>
  <si>
    <t>I</t>
  </si>
  <si>
    <t>PEKERJAAN PERSIAPAN</t>
  </si>
  <si>
    <t>Pekerjaan Pengukuran</t>
  </si>
  <si>
    <t>Pekerjaan Pembersihan Lahan</t>
  </si>
  <si>
    <t>Pekerjaan Bongkaran Rumah</t>
  </si>
  <si>
    <t>Pekerjaan Pasang Bouwplank</t>
  </si>
  <si>
    <t>Pekerjaan Mobilisasi Pegawai</t>
  </si>
  <si>
    <t>Pekerjaan Air Kerja &amp; Listrik Sementara</t>
  </si>
  <si>
    <t>Pekerjaan Buang Berangkal</t>
  </si>
  <si>
    <t>Pekerjaan Keamanan Proyek</t>
  </si>
  <si>
    <t>m1</t>
  </si>
  <si>
    <t>m2</t>
  </si>
  <si>
    <t>ls</t>
  </si>
  <si>
    <t>m3</t>
  </si>
  <si>
    <t>II</t>
  </si>
  <si>
    <t>PEKERJAAN GALIAN DAN URUGAN</t>
  </si>
  <si>
    <t>Pekerjaan Galian Pondasi Batu Kali</t>
  </si>
  <si>
    <t>a. Bangunan</t>
  </si>
  <si>
    <t>b. Pagar</t>
  </si>
  <si>
    <t>Pekerjaan Galian Pondasi Setempat</t>
  </si>
  <si>
    <t>a. Poer beton</t>
  </si>
  <si>
    <t>Pekerjaan Urugan Pasir Bawah Pondasi</t>
  </si>
  <si>
    <t>III</t>
  </si>
  <si>
    <t>PEKERJAAN PONDASI</t>
  </si>
  <si>
    <t>Pekerjaan Pondasi Batu Kali</t>
  </si>
  <si>
    <t>Pekerjaan Pondasi Beton Strauz</t>
  </si>
  <si>
    <t>IV</t>
  </si>
  <si>
    <t>PEKERJAAN BETON BERTULANG</t>
  </si>
  <si>
    <t>Lantai Dasar</t>
  </si>
  <si>
    <t>Pekerjaan Kolom K1 35/35</t>
  </si>
  <si>
    <t>Pekerjaan Kolom KP 15/20 pagar</t>
  </si>
  <si>
    <t>-</t>
  </si>
  <si>
    <t>Pekerjaan Steger</t>
  </si>
  <si>
    <t>Pekerjaan Plat Lantai Beton t = 12 cm</t>
  </si>
  <si>
    <t>Pekerjaan Kanopi Beton</t>
  </si>
  <si>
    <t>Pekerjaan Ring Blok 15/20 pagar</t>
  </si>
  <si>
    <t>Pekerjaan Meja Beton Dapur</t>
  </si>
  <si>
    <t>Lantai 2</t>
  </si>
  <si>
    <t>Lantai 3</t>
  </si>
  <si>
    <t>Lantai 4</t>
  </si>
  <si>
    <t>Pekerjaan Waterproof Lantai Beton</t>
  </si>
  <si>
    <t>V</t>
  </si>
  <si>
    <t>PEKERJAAN PASANGAN DINDING</t>
  </si>
  <si>
    <t>Pekerjaan Pas Dinding Bata Lt.Dasar</t>
  </si>
  <si>
    <t>Pekerjaan Plesteran + Acian Lt.Dasar</t>
  </si>
  <si>
    <t>Pekerjaan Pas Dinding Bata Lt.2</t>
  </si>
  <si>
    <t>Pekerjaan Plesteran + Acian Lt.2</t>
  </si>
  <si>
    <t>Pekerjaan Pas Dinding Bata Lt.3</t>
  </si>
  <si>
    <t>Pekerjaan Plesteran + Acian Lt.3</t>
  </si>
  <si>
    <t>Pekerjaan Pas Dinding Bata Lt.4</t>
  </si>
  <si>
    <t>Pekerjaan Plesteran + Acian Lt.4</t>
  </si>
  <si>
    <t>VI</t>
  </si>
  <si>
    <t>PEKERJAAN KUSEN PINTU DAN JENDELA</t>
  </si>
  <si>
    <t>unit</t>
  </si>
  <si>
    <t>VII</t>
  </si>
  <si>
    <t>PEKERJAAN ATAP</t>
  </si>
  <si>
    <t>Pekerjaan Ragka Atap Baja Ringan Zyncallum</t>
  </si>
  <si>
    <t>Pekerjaan Pasang Bubungan</t>
  </si>
  <si>
    <t>Pekerjaan Pasang Lisplank GRC</t>
  </si>
  <si>
    <t>VIII</t>
  </si>
  <si>
    <t>PEKERJAAN PLAFOND</t>
  </si>
  <si>
    <t>Pekerjaan Plafond Gypsump Lt.Dasar</t>
  </si>
  <si>
    <t>Pekerjaan Plafond GRC Km Lt.Dasar</t>
  </si>
  <si>
    <t>Pekerjaan List Gypsump Lt.Dasar</t>
  </si>
  <si>
    <t>Pekerjaan Plafond Gypsump Lt.2</t>
  </si>
  <si>
    <t>Pekerjaan Plafond GRC Km Lt.2</t>
  </si>
  <si>
    <t>Pekerjaan List Gypsump Lt.2</t>
  </si>
  <si>
    <t>Pekerjaan Plafond Gypsump Lt.3</t>
  </si>
  <si>
    <t>Pekerjaan Plafond GRC Lt.3</t>
  </si>
  <si>
    <t>Pekerjaan List Gypsump Lt.3</t>
  </si>
  <si>
    <t>Pekerjaan Plafond Gypsump Lt.4</t>
  </si>
  <si>
    <t>Pekerjaan Plafond GRC Lt.4</t>
  </si>
  <si>
    <t>Pekerjaan List Gypsump Lt.4</t>
  </si>
  <si>
    <t>IX</t>
  </si>
  <si>
    <t>PEKERJAAN ACCESSORIES DAN LAIN-LAIN</t>
  </si>
  <si>
    <t>Pekerjaan Pintu Plat Besi Shaff 60x90 cm</t>
  </si>
  <si>
    <t>X</t>
  </si>
  <si>
    <t>PEKERJAAN INSTALASI AIR DAN SANITASI</t>
  </si>
  <si>
    <t>Pekerjaan Instalasi Air Bersih</t>
  </si>
  <si>
    <t>1. Tiang Torn Air T = 1 m</t>
  </si>
  <si>
    <t>3. Pipa 1"</t>
  </si>
  <si>
    <t>4. Pipa 3/4"</t>
  </si>
  <si>
    <t>5. Pipa 1/2"</t>
  </si>
  <si>
    <t>6. Pipa Air Panas 1/2"</t>
  </si>
  <si>
    <t>7. Kran Air</t>
  </si>
  <si>
    <t>8. Kran Air Cuci Piring</t>
  </si>
  <si>
    <t>9. Kran + Shower</t>
  </si>
  <si>
    <t>10. WC duduk toto cw 660</t>
  </si>
  <si>
    <t>11. WC Jongkok INA</t>
  </si>
  <si>
    <t>12. Zing Cuci Piring</t>
  </si>
  <si>
    <t>13. Jetwasher</t>
  </si>
  <si>
    <t>Pekerjaan Instalasi Air Kotor</t>
  </si>
  <si>
    <t>1. Pipa 4"</t>
  </si>
  <si>
    <t>2. Pipa 3"</t>
  </si>
  <si>
    <t>3. Pipa 2,5"</t>
  </si>
  <si>
    <t>4. Floor Drain</t>
  </si>
  <si>
    <t>5. Roof Drain</t>
  </si>
  <si>
    <t>6. Septictank</t>
  </si>
  <si>
    <t>7. Sumur Resapan</t>
  </si>
  <si>
    <t>XI</t>
  </si>
  <si>
    <t>PEKERJAAN PENGECETAN</t>
  </si>
  <si>
    <t>Pekerjaan Cat Plafond</t>
  </si>
  <si>
    <t>XII</t>
  </si>
  <si>
    <t>PEKERJAAN ELEKTRIKAL</t>
  </si>
  <si>
    <t>titik</t>
  </si>
  <si>
    <t>bh</t>
  </si>
  <si>
    <t>Stop Kontak + Saklar</t>
  </si>
  <si>
    <t>Lampu Downlight + Lampu</t>
  </si>
  <si>
    <t>Lampu Dinding Tangga</t>
  </si>
  <si>
    <t>Lampu Sorot Taman Luar</t>
  </si>
  <si>
    <t>Saklar TV</t>
  </si>
  <si>
    <t>Kabel TV</t>
  </si>
  <si>
    <t>Box MCB Lengkap</t>
  </si>
  <si>
    <t>XIII</t>
  </si>
  <si>
    <t>PEKERJAAN LANTAI/KERAMIK</t>
  </si>
  <si>
    <t>Pekerjaan List Granite 10 cm</t>
  </si>
  <si>
    <t>Pekerjaan Lantai 4 Keramik 40/40 ex. Platinium</t>
  </si>
  <si>
    <t>Pekerjaan Paving Blok Parkir</t>
  </si>
  <si>
    <t>TOTAL</t>
  </si>
  <si>
    <t>DIBULATKAN</t>
  </si>
  <si>
    <t>Catatan :</t>
  </si>
  <si>
    <t>Dibuat Oleh :</t>
  </si>
  <si>
    <t>8. Saluran/Parit</t>
  </si>
  <si>
    <t>NAMA PROYEK        : Pembangunan Rumah Tinggal</t>
  </si>
  <si>
    <t>HARGA SATUAN (Rp.)</t>
  </si>
  <si>
    <t>JUMLAH (Rp.)</t>
  </si>
  <si>
    <t>ex giga steel</t>
  </si>
  <si>
    <t>M class natural</t>
  </si>
  <si>
    <t>ex mowilex</t>
  </si>
  <si>
    <t>KETERANGAN</t>
  </si>
  <si>
    <t>ex jayaboard,elephant</t>
  </si>
  <si>
    <t>Besi hollow + handrail kayu</t>
  </si>
  <si>
    <t>ex vinilex</t>
  </si>
  <si>
    <t>ex panasonic</t>
  </si>
  <si>
    <t>SUB TOTAL</t>
  </si>
  <si>
    <t>iuran lingkungan, LSM</t>
  </si>
  <si>
    <t>SWA-RNA KONSTRUKSI</t>
  </si>
  <si>
    <t>ARIEF WIDJANANTO</t>
  </si>
  <si>
    <t>- Harga satuan sudah termasuk jasa pelaksana</t>
  </si>
  <si>
    <t>- Belum termasuk PPN</t>
  </si>
  <si>
    <t>ex pinguin</t>
  </si>
  <si>
    <t>air panas dingin,ex cina</t>
  </si>
  <si>
    <t>pas. Bata</t>
  </si>
  <si>
    <t>buis beton tanam</t>
  </si>
  <si>
    <t>ex mowilex cendana/vinilex</t>
  </si>
  <si>
    <t>REKAPITULASI ANGGARAN BIAYA</t>
  </si>
  <si>
    <t>A</t>
  </si>
  <si>
    <t xml:space="preserve"> Rp.</t>
  </si>
  <si>
    <t>B</t>
  </si>
  <si>
    <t>PEKERJAAN STRUKTUR</t>
  </si>
  <si>
    <t>C</t>
  </si>
  <si>
    <t>PEKERJAAN ARSITEKTUR &amp; ME</t>
  </si>
  <si>
    <t>TOTAL PEKERJAAN BANGUNAN</t>
  </si>
  <si>
    <t>D</t>
  </si>
  <si>
    <t>JUMLAH BIAYA KONSTRUKSI . ………………… Rp.</t>
  </si>
  <si>
    <t>TOTAL BIAYA . ………………… Rp.</t>
  </si>
  <si>
    <t>DIBULATKAN . ………………… Rp.</t>
  </si>
  <si>
    <t>SUMMARY</t>
  </si>
  <si>
    <t>TOTAL LUAS LANTAI</t>
  </si>
  <si>
    <t>ESTIMASI BIAYA LAIN-LAIN</t>
  </si>
  <si>
    <t xml:space="preserve">IMB </t>
  </si>
  <si>
    <t xml:space="preserve">Pek. Sumur Bor </t>
  </si>
  <si>
    <t xml:space="preserve">Pengeboran </t>
  </si>
  <si>
    <t>m'</t>
  </si>
  <si>
    <t>Pipa casing &amp; instalasi luar</t>
  </si>
  <si>
    <t>Pompa jet pump grundfos</t>
  </si>
  <si>
    <t>TOTAL BIAYA LENGKAP</t>
  </si>
  <si>
    <t>Harga biaya konstruksi bangunan rata-rata (tidak termasuk halaman)</t>
  </si>
  <si>
    <t>Pas Listrik PLN  watt</t>
  </si>
  <si>
    <t>PEKERJAAN  HALAMAN</t>
  </si>
  <si>
    <t>15. Pas. Pompa dari ground tank ke rooftank 125 watt+phase control</t>
  </si>
  <si>
    <t xml:space="preserve">14. Pek. Groundtank 1000 ltr + dind bata </t>
  </si>
  <si>
    <t>Pekerjaan Pagar Pengaman Proyek Seng rangka kayu/bambu</t>
  </si>
  <si>
    <t>LOKASI                       : Mekar Sari 6 Cibaduyut - Bandung</t>
  </si>
  <si>
    <t xml:space="preserve">LUAS BANGUNAN    : </t>
  </si>
  <si>
    <t>Lokasi :  MEKARSARI 6, CIBADUYUT BANDUNG</t>
  </si>
  <si>
    <t>Pekerjaan Kolom KP 15/15</t>
  </si>
  <si>
    <t>Pekerjaan Pasang Atap Metalsheet + alumn foil bubble</t>
  </si>
  <si>
    <t>Pekerjaan Pasang Kaca Skylight 8 mm + rangka besi hollow</t>
  </si>
  <si>
    <t>Pek. Pas.Keramik anti slip 40x40  garasi</t>
  </si>
  <si>
    <t>Pek. Pas.Keramik anti slip 40x40  kamar mandi</t>
  </si>
  <si>
    <t>LANTAI 1</t>
  </si>
  <si>
    <t>LANTAI 2</t>
  </si>
  <si>
    <t>LANTAI 3</t>
  </si>
  <si>
    <t>LANTAI 4</t>
  </si>
  <si>
    <t>Pekerjaan Sloof 15/30</t>
  </si>
  <si>
    <t>Pekerjaan Sloof 15/30 pagar</t>
  </si>
  <si>
    <t>Pekerjaan Balok 25/50</t>
  </si>
  <si>
    <t>Pekerjaan Balok 15/30</t>
  </si>
  <si>
    <t>Pekerjaan Balok  25/50</t>
  </si>
  <si>
    <t>Pekerjaan Balok  15/30</t>
  </si>
  <si>
    <t>Pekerjaan Plat Lantai Beton t = 12 cm (atap)</t>
  </si>
  <si>
    <t>Lantai Atap</t>
  </si>
  <si>
    <t>Pekerjaan  Balok 15/30</t>
  </si>
  <si>
    <t>Pekerjaan Balok Praktis 15/30</t>
  </si>
  <si>
    <t>Titik Instalasi Lampu + Saklar + Stop Kontak</t>
  </si>
  <si>
    <t>Lantai 1</t>
  </si>
  <si>
    <t>Lampu TL Baret Lobby</t>
  </si>
  <si>
    <t>Lampu T5</t>
  </si>
  <si>
    <t>Lampu Gantung</t>
  </si>
  <si>
    <t xml:space="preserve">ANALISA KUSEN </t>
  </si>
  <si>
    <t xml:space="preserve">PROYEK            </t>
  </si>
  <si>
    <t xml:space="preserve">LOKASI              </t>
  </si>
  <si>
    <t xml:space="preserve">TAHUN               </t>
  </si>
  <si>
    <t>No</t>
  </si>
  <si>
    <t>Item Pekerjaan</t>
  </si>
  <si>
    <t>Volume</t>
  </si>
  <si>
    <t>Sat</t>
  </si>
  <si>
    <t>Harga sat</t>
  </si>
  <si>
    <t>Total</t>
  </si>
  <si>
    <t>Sub Total</t>
  </si>
  <si>
    <t>Pas. Rangka kusen alumn 3" powder coating putih</t>
  </si>
  <si>
    <t>set</t>
  </si>
  <si>
    <t>Pas. Engsel pintu</t>
  </si>
  <si>
    <t>ps</t>
  </si>
  <si>
    <t xml:space="preserve">Finishing daun pintu </t>
  </si>
  <si>
    <t>Ongkos pasang</t>
  </si>
  <si>
    <t>lot</t>
  </si>
  <si>
    <t>PEMILIK PROYEK      : Blackelly &amp; Inficto 2</t>
  </si>
  <si>
    <t>BLACKELLY &amp; INFICTO 2</t>
  </si>
  <si>
    <t>: RUMAH BLACKELLY &amp; INFICTO 2</t>
  </si>
  <si>
    <t>: CIBADUYUT BANDUNG</t>
  </si>
  <si>
    <t>: DESEMBER 2016</t>
  </si>
  <si>
    <t>Pas. Kusen PU-Pintu Utama</t>
  </si>
  <si>
    <t>Pas. Kusen P1-Pintu Kamar</t>
  </si>
  <si>
    <t>Pas. Kunci  ex dekson/setara</t>
  </si>
  <si>
    <t>Pas handle ex dekson/setara</t>
  </si>
  <si>
    <t>Pas. Daun pintu kaca double rangka alumunium</t>
  </si>
  <si>
    <t>Pas. Kaca bening 5mm frameless</t>
  </si>
  <si>
    <t>Pas. Kunci  ex solid/setara</t>
  </si>
  <si>
    <t>Pas handle ex solid/setara</t>
  </si>
  <si>
    <t>Pas. Rangka kusen kayu kamper samarinda oven 50/135</t>
  </si>
  <si>
    <t>Pas. Daun pintu panel kayu kamper samarinda  (80x215)</t>
  </si>
  <si>
    <t xml:space="preserve">Pas. Kaca es 5mm </t>
  </si>
  <si>
    <t>Pas. Kusen P2-Pintu Kamar mandi</t>
  </si>
  <si>
    <t>Pas. Daun pintu panel kayu kamper samarinda  (70x215)</t>
  </si>
  <si>
    <t>Pas. Kusen P3-Pintu balkon lt2</t>
  </si>
  <si>
    <t>Pas. Kusen PJ1-Pintu Kamar</t>
  </si>
  <si>
    <t>Pas. Kusen J1-Lobby lt1</t>
  </si>
  <si>
    <t>Pas. Daun jendela kaca double rangka alumunium</t>
  </si>
  <si>
    <t>Pas. Engsel jendela</t>
  </si>
  <si>
    <t>Pas. Kusen J1A-Kamar lt2</t>
  </si>
  <si>
    <t>Pas. Kusen J2-R tengah lt2</t>
  </si>
  <si>
    <t>Pas. Kusen J2A-R tidur lt3</t>
  </si>
  <si>
    <t>Pas. Kusen J2B-R tengah lt3</t>
  </si>
  <si>
    <t>Pas. Kusen J3-Jendela Kamar lt1</t>
  </si>
  <si>
    <t>Pas. Kusen J4-Jendela Garasi dalam lt1</t>
  </si>
  <si>
    <t>Pas. Kusen J5-Jendela Garasi dalam lt1</t>
  </si>
  <si>
    <t>Pas. Kusen J6-Jendela Kamar mandi</t>
  </si>
  <si>
    <t>Pas. Kusen J7-Jendela Pantry</t>
  </si>
  <si>
    <t>Pas. Kusen J8-Jendela Service lt3</t>
  </si>
  <si>
    <t>Pas. Kusen J10-R kerja lt2</t>
  </si>
  <si>
    <t>Pas. Kusen J11-Kamar balkon lt3</t>
  </si>
  <si>
    <t>Pas. Kaca bening 8mm frameless</t>
  </si>
  <si>
    <t>Pas. Kusen J9-R tengah lt2</t>
  </si>
  <si>
    <t xml:space="preserve">Pas. Kusen J12-R Tengah lt3 </t>
  </si>
  <si>
    <t>Pas. Kusen BV</t>
  </si>
  <si>
    <t>Pas. Kaca bening 5 mm frameless</t>
  </si>
  <si>
    <t>Pas. Kusen PG-Pintu garasi</t>
  </si>
  <si>
    <t>Pas. Kusen besi hollow</t>
  </si>
  <si>
    <t>Pas. Pintu besi plat</t>
  </si>
  <si>
    <t>Pek. Pas. Kusen PU</t>
  </si>
  <si>
    <t>Pek. Pas. Kusen PJ1</t>
  </si>
  <si>
    <t>Pek. Pas. Kusen Pj2</t>
  </si>
  <si>
    <t>Pek. Pas. Kusen P1</t>
  </si>
  <si>
    <t>Pek. Pas. Kusen J1</t>
  </si>
  <si>
    <t>Pek. Pas. Kusen J3</t>
  </si>
  <si>
    <t>Pek. Pas. Kusen J4</t>
  </si>
  <si>
    <t>Pek. Pas. Kusen J5</t>
  </si>
  <si>
    <t>Pek. Pas. Kusen J6</t>
  </si>
  <si>
    <t>Pek. Pas. Kusen J7</t>
  </si>
  <si>
    <t>Pek. Pas. Kusen PG</t>
  </si>
  <si>
    <t>Pas. Kusen PJ2-Pintu Kamar mandi</t>
  </si>
  <si>
    <t>Pek. Pas. Kusen J1A</t>
  </si>
  <si>
    <t>Pek. Pas. Kusen J2</t>
  </si>
  <si>
    <t>Pek. Pas. Kusen P2</t>
  </si>
  <si>
    <t>Pek. Pas. Kusen J8</t>
  </si>
  <si>
    <t>Pek. Pas. Kusen J9</t>
  </si>
  <si>
    <t>Pek. Pas. Kusen J10</t>
  </si>
  <si>
    <t>Pek. Pas. Kusen BV</t>
  </si>
  <si>
    <t>Pek. Pas. Kusen Pj1</t>
  </si>
  <si>
    <t>Pek. Pas. Kusen P3</t>
  </si>
  <si>
    <t>Pek. Pas. Kusen J2A</t>
  </si>
  <si>
    <t>Pek. Pas. Kusen J2B</t>
  </si>
  <si>
    <t>Pek. Pas. Kusen J11</t>
  </si>
  <si>
    <t>Pek. Pas. Kusen J12</t>
  </si>
  <si>
    <t>c. Beton Strauz dia. 40 cm sampai tanah keras</t>
  </si>
  <si>
    <t>Pekerjaan Plat Beton tangga</t>
  </si>
  <si>
    <t>Pekerjaan Pas. Keramik dinding kamar mandi</t>
  </si>
  <si>
    <t>Pekerjaan Pas. Keramik dinding dapur</t>
  </si>
  <si>
    <t>Pekerjaan Pas. Glass Block dinding dapur &amp; km</t>
  </si>
  <si>
    <t>Lain-lain</t>
  </si>
  <si>
    <t>Pekerjaan Batu Curi (Depan)</t>
  </si>
  <si>
    <t>Pekerjaan Batu Alam Marmer (Depan)</t>
  </si>
  <si>
    <t>Pekerjaan Batu Alam Marmer (dalam)</t>
  </si>
  <si>
    <t>Pekerjaan Relling Balkon atap</t>
  </si>
  <si>
    <t>Pekerjaan Relling Tangga Void Rangka stainless + kaca tempered 10mm</t>
  </si>
  <si>
    <t>2. Torn Air 1000 ltr</t>
  </si>
  <si>
    <t>Pekerjaan Cat Dinding Interior Vinilex</t>
  </si>
  <si>
    <t>Pekerjaan Cat Dinding Eksterior</t>
  </si>
  <si>
    <t>Pekerjaan List Keramik 10 cm</t>
  </si>
  <si>
    <t>Halaman</t>
  </si>
  <si>
    <t>Pekerjaan Relling Balkon lt3 Rangka stainless + kaca tempered 10mm</t>
  </si>
  <si>
    <t>Pekerjaan Glassblok Dinding R Tangga</t>
  </si>
  <si>
    <t>b. Titik Strauz dia. 40 cm sampai tanah keras</t>
  </si>
  <si>
    <t>Pekerjaan Plat Beton Tampak</t>
  </si>
  <si>
    <t>Pekerjaan Pemadatan &amp; Perapihan halaman</t>
  </si>
  <si>
    <t>Pekerjaan pas. Besi hollow galvanized</t>
  </si>
  <si>
    <t>Panel listrik</t>
  </si>
  <si>
    <t>wh</t>
  </si>
  <si>
    <t>a. Poer Beton 140/140</t>
  </si>
  <si>
    <t>b. Poer Beton 140/80</t>
  </si>
  <si>
    <t>Pekerjaan Lantai Dasar Granite 80/80 ex. Garuda/Cina</t>
  </si>
  <si>
    <t>Pekerjaan Lantai 2 Granite 80/80 ex. Garuda/Cina</t>
  </si>
  <si>
    <t>Pekerjaan Lantai 3 Granite 80/80 ex. Garuda/Cina</t>
  </si>
  <si>
    <t>Pekerjaan Lantai Tangga Granite 30/80 ex. Garuda/Cina</t>
  </si>
  <si>
    <t>Pekerjaan Genteng Keramik Natural ex. M Class</t>
  </si>
  <si>
    <t>Estimasi kedalaman per titik 4m</t>
  </si>
  <si>
    <t>Bandung,     3 Januari 2017</t>
  </si>
  <si>
    <t>Pek. Pas.Kusen J13</t>
  </si>
  <si>
    <t>Pas. Kusen J13-R Tangga</t>
  </si>
  <si>
    <t xml:space="preserve">Pas. Kusen J14-Sopi sopi atap </t>
  </si>
  <si>
    <t>Pek. Pas. Kusen J14 (sopi sopi)</t>
  </si>
  <si>
    <t>Lapis sticker</t>
  </si>
  <si>
    <t>Stainless steel + kaca</t>
  </si>
  <si>
    <t>Besi siku 5cm</t>
  </si>
  <si>
    <t>ex shimizu</t>
  </si>
  <si>
    <t>ex pentalux, zetalux,setara</t>
  </si>
  <si>
    <t>Pekerjaan Pas bata &amp; peluran border</t>
  </si>
  <si>
    <t>Pekerjaan Kolom K2 20/35</t>
  </si>
  <si>
    <t>ex toto</t>
  </si>
  <si>
    <t>ex pinguin, setara</t>
  </si>
  <si>
    <t>ex washer, setara</t>
  </si>
  <si>
    <t>ex royal, setara</t>
  </si>
  <si>
    <t>Pekerjaan Plat Lantai &amp; atap Beton t = 12 cm</t>
  </si>
  <si>
    <t>Pekerjaan Lantai Teras Granite 40/80 ex. Granitile Kasar</t>
  </si>
  <si>
    <t>Pekerjaan Pasang Kanopi Kaca  8 mm + rangka besi hollow</t>
  </si>
  <si>
    <t>Pekerjaan Sloof 25/40</t>
  </si>
  <si>
    <t>Pekerjaan Balok  25/40</t>
  </si>
  <si>
    <t>Pekerjaan Balok 25/40</t>
  </si>
  <si>
    <t>Pekerjaan Direksi Kit (tukang dan matrial)</t>
  </si>
  <si>
    <t>Pek. Persiapan</t>
  </si>
  <si>
    <t>JADWAL DAN PENTAHAPAN</t>
  </si>
  <si>
    <t>LOKASI                       : Cibaduyut - Bandung</t>
  </si>
  <si>
    <t>PEKERJAAN</t>
  </si>
  <si>
    <t>BIAYA</t>
  </si>
  <si>
    <t>JUMLAH</t>
  </si>
  <si>
    <t>Juni</t>
  </si>
  <si>
    <t>Juli</t>
  </si>
  <si>
    <t>Agustus</t>
  </si>
  <si>
    <t>September</t>
  </si>
  <si>
    <t>Oktober</t>
  </si>
  <si>
    <t>Januari</t>
  </si>
  <si>
    <t>Februari</t>
  </si>
  <si>
    <t>Tahap 1</t>
  </si>
  <si>
    <t>Pek. Galian dan Urugan</t>
  </si>
  <si>
    <t>Pek. Pondasi</t>
  </si>
  <si>
    <t>Tahap 2</t>
  </si>
  <si>
    <t>Pek. Beton lantai dasar</t>
  </si>
  <si>
    <t>Tahap 3</t>
  </si>
  <si>
    <t>Pek. Beton lantai 2</t>
  </si>
  <si>
    <t>Pek. Pas. Dinding lantai dasar</t>
  </si>
  <si>
    <t>Tahap 4</t>
  </si>
  <si>
    <t>Pek. Beton lantai 3</t>
  </si>
  <si>
    <t>Pek. Pas. Dinding lantai 2</t>
  </si>
  <si>
    <t>Tahap 5</t>
  </si>
  <si>
    <t>Pek. Beton lantai 4</t>
  </si>
  <si>
    <t>Pek. Atap</t>
  </si>
  <si>
    <t>Pek. Pas. Dinding lantai 3</t>
  </si>
  <si>
    <t>Pek. Pas. Dinding lantai 4</t>
  </si>
  <si>
    <t>Tahap 6</t>
  </si>
  <si>
    <t>Pek. Instalasi air bersih</t>
  </si>
  <si>
    <t>Pek. Instalasi air kotor</t>
  </si>
  <si>
    <t>Pek. Titik instalasi lampu saklar stop kontak</t>
  </si>
  <si>
    <t>Pek. Plafond lantai dasar</t>
  </si>
  <si>
    <t>Pek. Plafond lantai 2</t>
  </si>
  <si>
    <t>Pek. Plafond lantai 3</t>
  </si>
  <si>
    <t>Pek. Plafond lantai 4</t>
  </si>
  <si>
    <t>Pek. Saniter</t>
  </si>
  <si>
    <t>Tahap 7</t>
  </si>
  <si>
    <t>Pek. Lantai lantai dasar</t>
  </si>
  <si>
    <t>Pek. Lantai lantai 2</t>
  </si>
  <si>
    <t>Pek. Lantai lantai 3</t>
  </si>
  <si>
    <t>Pek. Lantai lantai 4</t>
  </si>
  <si>
    <t>Pek. Pengecatan</t>
  </si>
  <si>
    <t>Tahap 8</t>
  </si>
  <si>
    <t>Pek. Kusen</t>
  </si>
  <si>
    <t>Jumlah pembayaran termin terakhir dikurangi terlebih dahulu biaya retensi (pemeliharaan) sebesar 2.5% dari nilai kontrak</t>
  </si>
  <si>
    <t>Biaya retensi (pemeliharaan) akan dibayarkan sesudah masa pemeliharaan selesai ( 3 bulan)</t>
  </si>
  <si>
    <t>JUMLAH SSDH DISC</t>
  </si>
  <si>
    <t>Pek. Beton lantai atap</t>
  </si>
  <si>
    <t>Pek. Halaman</t>
  </si>
  <si>
    <t>Pek. Accessories &amp; Lain-Lain</t>
  </si>
  <si>
    <t>Pek. Pas. Dinding (batu tempel)</t>
  </si>
  <si>
    <t>Tahap 9</t>
  </si>
  <si>
    <t>Maret</t>
  </si>
  <si>
    <t>April</t>
  </si>
  <si>
    <t>Mei</t>
  </si>
  <si>
    <t>NAMA PROYEK        : Pembangunan Rumah Tinggal (MS6)</t>
  </si>
  <si>
    <t>Pek. Pas. Rangka atap baja ringan</t>
  </si>
  <si>
    <t>Pek. Pas. Penutup atap</t>
  </si>
  <si>
    <t>Pek. Pas. Lantai granit</t>
  </si>
  <si>
    <t>Pek. Pas. Keramik kamar mandi</t>
  </si>
  <si>
    <t>Pek. Pas. Granit tangga</t>
  </si>
  <si>
    <t>Pek. Pas. Saniter lt 1,2</t>
  </si>
  <si>
    <t>Pek. Pas. Saniter lt 3,4</t>
  </si>
  <si>
    <t>Pengecatan plafond</t>
  </si>
  <si>
    <t>Pengecatan interior</t>
  </si>
  <si>
    <t>Pengecatan eksterior</t>
  </si>
  <si>
    <t>Pabrikasi</t>
  </si>
  <si>
    <t>Pemasangan</t>
  </si>
  <si>
    <t>Finishing</t>
  </si>
  <si>
    <t>Pek. Railing tangga</t>
  </si>
  <si>
    <t>Pek Railing balkon</t>
  </si>
  <si>
    <t>2org</t>
  </si>
  <si>
    <t>3org</t>
  </si>
  <si>
    <t>1org</t>
  </si>
  <si>
    <t>4org</t>
  </si>
  <si>
    <t>kusen</t>
  </si>
  <si>
    <t>daun</t>
  </si>
  <si>
    <t>psg</t>
  </si>
  <si>
    <t>prod</t>
  </si>
  <si>
    <t>Estimasi tenaga</t>
  </si>
  <si>
    <t xml:space="preserve">Tukang reguler ( pek. Struktur, plester, aci, cat) </t>
  </si>
  <si>
    <t>Tukang granit lantai</t>
  </si>
  <si>
    <t>Tukang granit dinding</t>
  </si>
  <si>
    <t>Tukang pafond</t>
  </si>
  <si>
    <t xml:space="preserve">Tukang kusen </t>
  </si>
  <si>
    <t>Tukang finishing kusen</t>
  </si>
  <si>
    <t>Tukang listrik</t>
  </si>
  <si>
    <t>Tukang railing</t>
  </si>
  <si>
    <t>Tukang batu sikat</t>
  </si>
  <si>
    <t>org</t>
  </si>
  <si>
    <t>6org</t>
  </si>
  <si>
    <t>Tukang khusus</t>
  </si>
  <si>
    <t>jumlah</t>
  </si>
  <si>
    <t>NOVEMBER</t>
  </si>
  <si>
    <t>OKTOBER</t>
  </si>
  <si>
    <t>service lt1,garasi</t>
  </si>
  <si>
    <t>balkon</t>
  </si>
  <si>
    <t>perapihan tampak/plester aci</t>
  </si>
  <si>
    <t>lt1</t>
  </si>
  <si>
    <t>lt2</t>
  </si>
  <si>
    <t>lt3</t>
  </si>
  <si>
    <t>peluran</t>
  </si>
  <si>
    <t>pas. Keramik,batu sikat</t>
  </si>
  <si>
    <t>BV</t>
  </si>
  <si>
    <t>pintu</t>
  </si>
  <si>
    <t>pengulangan</t>
  </si>
  <si>
    <t>tangga</t>
  </si>
  <si>
    <t>tampak</t>
  </si>
  <si>
    <t>ground tank,rooftank</t>
  </si>
  <si>
    <t>armatur</t>
  </si>
  <si>
    <t>lobby, garasi</t>
  </si>
  <si>
    <t>sambungan</t>
  </si>
  <si>
    <t>keramik balkon</t>
  </si>
  <si>
    <t>REKAPITULASI PEKERJAAN TAMBAH KURANG</t>
  </si>
  <si>
    <t>PEKERJAAN TAMBAH</t>
  </si>
  <si>
    <t>No.</t>
  </si>
  <si>
    <t>Rp.</t>
  </si>
  <si>
    <t>TOTAL PEKERJAAN TAMBAH</t>
  </si>
  <si>
    <t>PEKERJAAN KURANG</t>
  </si>
  <si>
    <t>TOTAL PEKERJAAN KURANG</t>
  </si>
  <si>
    <t>Rab awal</t>
  </si>
  <si>
    <t>Pek. Tambah</t>
  </si>
  <si>
    <t>Pek. Kurang</t>
  </si>
  <si>
    <t>Total (RAB awal + Pek.tambah - Pek.kurang)</t>
  </si>
  <si>
    <t>BIAYA TERKIRIM</t>
  </si>
  <si>
    <t>TERMIN</t>
  </si>
  <si>
    <t>TANGGAL/BULAN</t>
  </si>
  <si>
    <t>Termin 1</t>
  </si>
  <si>
    <t>Termin 2</t>
  </si>
  <si>
    <t>Termin 3</t>
  </si>
  <si>
    <t>Termin 4</t>
  </si>
  <si>
    <t>Termin 6</t>
  </si>
  <si>
    <t>Total terbayar</t>
  </si>
  <si>
    <t>KEKURANGAN</t>
  </si>
  <si>
    <t>Termin ditahan selama masa pemeliharaan</t>
  </si>
  <si>
    <t>Kekurangan setelah dikurangi termin ditahan</t>
  </si>
  <si>
    <t>Update Oktober 2017</t>
  </si>
  <si>
    <t>Pek. Listrik</t>
  </si>
  <si>
    <t>Penambahan daya ke 7700</t>
  </si>
  <si>
    <t>Biaya stepnossing</t>
  </si>
  <si>
    <t>keping</t>
  </si>
  <si>
    <t>PEK. LANTAI</t>
  </si>
  <si>
    <t>PEK. SANITER</t>
  </si>
  <si>
    <t>Pek. Wastafel Gantung ex toto</t>
  </si>
  <si>
    <t>Pek. Pas. Titik Instalasi listrik AC</t>
  </si>
  <si>
    <t>ttk</t>
  </si>
  <si>
    <t>Pek. Pas. Pipa drain</t>
  </si>
  <si>
    <t>Pek. Instalasi penangkal petir</t>
  </si>
  <si>
    <t>Pek. Pas. Kabel BC &amp; accessories</t>
  </si>
  <si>
    <t>Pek. Pas. Tiang spit</t>
  </si>
  <si>
    <t>Pek grounding (bor, pipa,accsrs)</t>
  </si>
  <si>
    <t>Pek. Pas. Instalasi ducting AC</t>
  </si>
  <si>
    <t>Pek. Pas. Titik instalasi listrik pemanas</t>
  </si>
  <si>
    <t>Pek. Pas. Instalasi CCTV</t>
  </si>
  <si>
    <t>Pek. Pas.Instalasi air panas pipa ripeng</t>
  </si>
  <si>
    <t>accessories &amp; alat sambung</t>
  </si>
  <si>
    <t>Penambahan ganti keramik menjadi granit 80x80 lantai  4</t>
  </si>
  <si>
    <t>Penambahan ganti keramik menjadi granit 80x80 lantai garasi</t>
  </si>
  <si>
    <t>Penambahan ganti granit dari 80x80 menjadi granit summit kayu tangga</t>
  </si>
  <si>
    <t>PEK. HALAMAN</t>
  </si>
  <si>
    <t>Pek. Peluran perkerasan halaman</t>
  </si>
  <si>
    <t>Pekerjaan Lantai  Keramik 40/40</t>
  </si>
  <si>
    <t>Pek. Batu sikat</t>
  </si>
  <si>
    <t>WC duduk toto cw 660 (lt4)</t>
  </si>
  <si>
    <t>Pek. Pas. Jet washer</t>
  </si>
  <si>
    <t>PEK. KUSEN</t>
  </si>
  <si>
    <t>Pek. Pas.Kusen J8</t>
  </si>
  <si>
    <t>Termin 5a</t>
  </si>
  <si>
    <t>termin 5b</t>
  </si>
  <si>
    <t>termin 7a</t>
  </si>
  <si>
    <t>termin 7b</t>
  </si>
  <si>
    <t>termin 8a</t>
  </si>
  <si>
    <t>termin 8b</t>
  </si>
  <si>
    <t>termin 8c</t>
  </si>
  <si>
    <t>termin 9a</t>
  </si>
  <si>
    <t>termin 9b</t>
  </si>
  <si>
    <t>Update November 2017</t>
  </si>
  <si>
    <t>Pengembalian termin retensi</t>
  </si>
  <si>
    <t>Pek. Pas. Titik instalasi internet + setting</t>
  </si>
  <si>
    <t>Pas. Kusen Pintu dobel garasi arah lobby</t>
  </si>
  <si>
    <t>Pas. Daun pintu panel kayu kamper samarinda  (2x85x215)</t>
  </si>
  <si>
    <t>Pas. Kusen Pintu kaca r service lt1</t>
  </si>
  <si>
    <t>Pas. Daun pintu kaca kayu kamper samarinda  (85x215)</t>
  </si>
  <si>
    <t>Pas. Kaca 5mm</t>
  </si>
  <si>
    <t>Steger</t>
  </si>
  <si>
    <t>Granit 60x20 (motif marmer)</t>
  </si>
  <si>
    <t>Pas. Pas.Granit Tampak motif marmer</t>
  </si>
  <si>
    <t>Pas. Pas.Granit Tampak motif kayu</t>
  </si>
  <si>
    <t>Granit motif kayu</t>
  </si>
  <si>
    <t>Adukan Lemkra,alat sambung</t>
  </si>
  <si>
    <t>PEK. ACCESSORIES &amp; LAIN LAIN</t>
  </si>
  <si>
    <t>Pek. Pas. Handrail kayu reiling balkon atap</t>
  </si>
  <si>
    <t>PEK. ATAP</t>
  </si>
  <si>
    <t>Pek. Pas. Talang pipa pvc 4"</t>
  </si>
  <si>
    <t>PEK. DINDING</t>
  </si>
  <si>
    <t>Pekerjaan pas. Granit tile 60x120 (dalam)</t>
  </si>
  <si>
    <t>Pekerjaan pas. Granit tile motif kayu (Depan)</t>
  </si>
  <si>
    <t>Pek. Pas. Stopkontak internet</t>
  </si>
  <si>
    <t>Pek. Pas. Alumunium bubble penutup skylight</t>
  </si>
  <si>
    <t>Pek. Pas. Kusen P1 (Pintu penghubung ms4)</t>
  </si>
  <si>
    <t>Pek. Pas. Talang horisontal plat besi +  accesoris sambung</t>
  </si>
  <si>
    <t>Pek. Pas. Kusen Pintu dobel garasi-lobby</t>
  </si>
  <si>
    <t>Pek. Pas.Kusen pintu kaca area service lt1</t>
  </si>
  <si>
    <t>Pas. Saluran / Parit</t>
  </si>
  <si>
    <t>Pek. Galian dan buangan</t>
  </si>
  <si>
    <t>Pek. Plester &amp; acian</t>
  </si>
  <si>
    <t>Pek. Pas. Grill besi UNP</t>
  </si>
  <si>
    <t>Pek. Peluran pembentukan badan</t>
  </si>
  <si>
    <t>PEK. INSTALASI AIR</t>
  </si>
  <si>
    <t>Pengurangan biaya pek. Saluran/parit</t>
  </si>
  <si>
    <t>Sesuai</t>
  </si>
  <si>
    <t>Ada pengerjaan pengerasan halaman, merubah paving blok ke lantai keramik dan menggunakan batu sikat pada pinggiran  keramiknya</t>
  </si>
  <si>
    <t>Validasi</t>
  </si>
  <si>
    <t>Keterangan</t>
  </si>
  <si>
    <t>Ada perubahan dari batu alam Marmer ke Granit Tile motif kayu, ukuran sama</t>
  </si>
  <si>
    <t>Ada perubahan dari ukuran 40x40 ke 80x80</t>
  </si>
  <si>
    <t>Ada perubahan dari kramik anti slip ukuran 40x40 ke granit 80x80</t>
  </si>
  <si>
    <t>Ada perubahan dari 30/80 ex. Garuda/Cina ke Granit summit kayu</t>
  </si>
  <si>
    <t>Proses Garis-garis keramik tangga</t>
  </si>
  <si>
    <t>Dari RAB dihitung hanya 5, sedangkan fisik lapangan ada 6 kamar mandi: LT1=1, Lt2=2, Lt3=2, Lt4=1</t>
  </si>
  <si>
    <t>Dari RAB tidak ada Washtafel gantung</t>
  </si>
  <si>
    <t>Dari RAB tidak ada penangkal petir</t>
  </si>
  <si>
    <t>Dari RAB tidak ada pekerjaan titik listrik pemanas air, lokasi pada kamar kanan lt2 dan kamar depan lt3</t>
  </si>
  <si>
    <t>Penambahan titik Internet, total 23 titik, tidak ada dalam RAB awal</t>
  </si>
  <si>
    <t>Tidak sesuai</t>
  </si>
  <si>
    <t>Total titik CCTV ada 9: Halaman=1, Lt1=3, Lt2=2, Lt3=2, Lt4=1</t>
  </si>
  <si>
    <t>Ada penambahan pintu dari Garasi ke ruang utama, dan tidak termasuk dalam RAB Awal</t>
  </si>
  <si>
    <t>Ada penambahan pintu kaca dari pantry/toilet ke ruang utama, dan tidak termasuk dalam RAB Awal</t>
  </si>
  <si>
    <t>Ada penambahan talang air di atap agar air hujan tidak turun langsung dan tidak termasuk dalam RAB Awal</t>
  </si>
  <si>
    <t>Skylight diubah dengan ditutup kembali bagian luarnya, agar tidak terlalu panas ke ruangan</t>
  </si>
  <si>
    <t>Tidak ada penggunaan Glassblok pada dinding tangga, melainkan ditutup full oleh Granite</t>
  </si>
  <si>
    <t>Tidak ada pengerjaan pintu plat besi</t>
  </si>
  <si>
    <t>Dari RAB awal, balkon lt4, raillingnya menggunakan kayu, dibatalkan karena mudah rusak oleh cuaca</t>
  </si>
  <si>
    <t>Dari RAB awal ada rencana saluran air kotor antara MS6 dgn MS8, dibatalkan</t>
  </si>
  <si>
    <t>Tidak ada pengerjaan teras</t>
  </si>
  <si>
    <t>pek. Halaman tidak memerlukan bata, karena menopang pada pondasi pagar sebelumnya</t>
  </si>
  <si>
    <t>Tidak ada pengerjaan Besi Hollow Galvanized dihalaman</t>
  </si>
  <si>
    <t>Paving blok diganti dengan Keramik dan batu sikat</t>
  </si>
  <si>
    <t>Dari RAB tidak ada instalasi AC. Total titik AC ada 7:  Lt1=2, Lt2=3, Lt3=2</t>
  </si>
  <si>
    <t>RAB AWAL</t>
  </si>
  <si>
    <t>Harga Satuan</t>
  </si>
  <si>
    <t>RAB Awal + Pek. Tambah</t>
  </si>
  <si>
    <t>Selisih/Nilai Kenaikan</t>
  </si>
  <si>
    <t>Ukuran volume RAB Awal 110 m2, pek. Tambah kurang menjadi 77m2</t>
  </si>
  <si>
    <t>UNIT</t>
  </si>
  <si>
    <t>Bertambah 1 Unit saja</t>
  </si>
  <si>
    <t>NAMA URAIAN PADA RAB</t>
  </si>
  <si>
    <t>Tidak ada pada RAB Lama</t>
  </si>
  <si>
    <t>TOTO LW246J</t>
  </si>
  <si>
    <t>ANALISA</t>
  </si>
  <si>
    <t>Estimasi Harga Barang Satuan</t>
  </si>
  <si>
    <t>Berbentuk selang berwarna orens tahan panas, tidak ada dalam RAB Awal, Validasi:ok, ada dikamar Mandi Lt2 kamar dan Lt3 Kamar</t>
  </si>
  <si>
    <t>RIFENG 1/2 INCH harga per Meter Rp 16,500, jika 4 Meter maka ...</t>
  </si>
  <si>
    <t>Ada perubahan Daya,diproses oleh pak Usep. Rumus cek saklar listrik di KWH Meter yaitu CL35, maka 35 ampere x 220Volt = 7.700Watt</t>
  </si>
  <si>
    <t>Tidak Sesuai</t>
  </si>
  <si>
    <t>Ada perbedaan antara di RAB Lama Pekerjaan Pemadatan &amp; Perapihan halaman 48,75M2, tapi pek. Peluran Perkerasan Halaman 56,8M2</t>
  </si>
  <si>
    <t>Keramik Roman 40x40 pembelian satu meter persegi</t>
  </si>
  <si>
    <t xml:space="preserve">Pemasangan per meter estimasi dari Internet = </t>
  </si>
  <si>
    <t>Total Biaya Pekerjaan Tambah, dikurangi biaya pengembalian Termin Rp 52,125,000</t>
  </si>
  <si>
    <t>Biaya retensi masuk langsung ke rekening owner. Kenapa dimasukan lagi ke dalam RAB tambahan??</t>
  </si>
  <si>
    <t xml:space="preserve">Kusen J8 masing2 1 Unit pada 3 lantai(lt2, lt3 dan lt4). </t>
  </si>
  <si>
    <t xml:space="preserve">Kusen J5 masing2 1 Unit pada 4 lantai(lt1, lt2, lt3 dan lt4). </t>
  </si>
  <si>
    <t>Kusen J4 hanya 1 Unit saja pada Lt1</t>
  </si>
  <si>
    <t>Cek di internet, untuk harga Hand rail kayu per 3 Meter adalah ..</t>
  </si>
  <si>
    <t>Selisih : RAB Awal - Pek. Kurang</t>
  </si>
  <si>
    <t>KENAIKAN</t>
  </si>
  <si>
    <t>Sub. Total</t>
  </si>
  <si>
    <t>Harga Satuan RAB Awal + Pek. Tambah</t>
  </si>
  <si>
    <t>Sub. Total RAB Lama dan Item Pek. Yg tdk ada pada RAB</t>
  </si>
  <si>
    <t>Validasi Transfer</t>
  </si>
  <si>
    <t>Estimasi Harga Barang(Total Ukuran/Satuan)</t>
  </si>
  <si>
    <t>Roman Granit 20x120 Rp 472,000/6pcs</t>
  </si>
  <si>
    <t>pencarian di internet merek Eleganza Rp 645,000/pcs</t>
  </si>
  <si>
    <t>pencarian di internet merek Eleganza Rp 217,000/12pcs</t>
  </si>
  <si>
    <t>Harga di IBCC kisaran 100.000-150.000 warna sama</t>
  </si>
  <si>
    <t>Indotrading.com</t>
  </si>
  <si>
    <t>pencarian di Internet tidak ditemukan</t>
  </si>
  <si>
    <t>pencarian di Internet tidak ditemukan, adanya ducting besar/industri</t>
  </si>
  <si>
    <t>Biaya per titik</t>
  </si>
  <si>
    <t>Biaya per meter</t>
  </si>
  <si>
    <t>pencarian di Internet harga paket, 2Unit Sokitzen tombak tembaga,</t>
  </si>
  <si>
    <t>sejasa.com Rp 150,000</t>
  </si>
  <si>
    <t>pemasangan.com Rp 150,000/titik</t>
  </si>
  <si>
    <t>tokopedia.com Rp 52,900/unit</t>
  </si>
  <si>
    <t>Jasa wil.Bandung Rp 100,000, belum termasuk kabel</t>
  </si>
  <si>
    <t>Bukalapak, Meubel Jepara Rp 3,750,000, jati double pintu</t>
  </si>
  <si>
    <t>Pintu kaca frame aluminium YKK Rp 3,200,000</t>
  </si>
  <si>
    <t>Estimasi internet Rp 200,000</t>
  </si>
  <si>
    <t>Estimasi internet Rp 50,000</t>
  </si>
  <si>
    <t>pencarian di Internet tidak ditemukan harga yang tepat, karena tidak ada biaya pemasangannya</t>
  </si>
  <si>
    <t xml:space="preserve">pencarian di Internet tidak ditemukan harga yang tepat, </t>
  </si>
  <si>
    <t>Pekerjaan Ok,</t>
  </si>
  <si>
    <t>??? Nilainya besar Rp 5,000,000</t>
  </si>
  <si>
    <t>Pekerjaan Ok, Denah SL 20x40cm</t>
  </si>
  <si>
    <t xml:space="preserve">Pekerjaan Ok, </t>
  </si>
  <si>
    <t>Pekerjaan Ok, Denah 15x15cm</t>
  </si>
  <si>
    <t>?</t>
  </si>
  <si>
    <t>Pekerjaan dibatalkan, ganti dengan Pekerjaan pas. Granit tile motif kayu (Depan)</t>
  </si>
  <si>
    <t>Pekerjaan ok,</t>
  </si>
  <si>
    <t>Pekerjaan dibatalkan, ganti dengan : Pekerjaan pas. Granit tile 60x120 (dalam)</t>
  </si>
  <si>
    <t>Pekerjaan dibatalkan</t>
  </si>
  <si>
    <t>Ditanyakan / Follow up kembali</t>
  </si>
  <si>
    <t>Pekerjaan Dibatalkan</t>
  </si>
  <si>
    <t>??, bentuk kusen tidak mengikuti lekukan tangga</t>
  </si>
  <si>
    <t>Pekerjaan Ok, Ditambah kaki penyangga</t>
  </si>
  <si>
    <t>??, tidak ada box-box kecil</t>
  </si>
  <si>
    <t>Belum Selesai</t>
  </si>
  <si>
    <t>Pekerjaan Belum selesai</t>
  </si>
  <si>
    <t>Pekerjaan Ok, Dikurangi Handrail Kayu</t>
  </si>
  <si>
    <t>Pekerjaan Ok, Ditanyakan kembali</t>
  </si>
  <si>
    <t>Pekerjaan: ok</t>
  </si>
  <si>
    <t>Tidak ada Pekerjaan</t>
  </si>
  <si>
    <t>Pekerjaan dikurangi</t>
  </si>
  <si>
    <t>Pekerjaan ok</t>
  </si>
  <si>
    <t>Upgrade ke Granite 80/80 ke granit summit kayu tangga</t>
  </si>
  <si>
    <t>Upgrade ke Granite GSI 80/80</t>
  </si>
  <si>
    <t>Dibatalkan</t>
  </si>
  <si>
    <t>VALIDASI</t>
  </si>
  <si>
    <t>`</t>
  </si>
  <si>
    <t>Kusen P1 di RAB ada di lt1=2, Lt2=4, Lt3=3 dan Lt4=4, total ada 13 buah. Perhitungannya belum jelas, karena yang dimasukan ke pekerjaan Kurang ada 6</t>
  </si>
  <si>
    <t>Pekerjaan Tambah</t>
  </si>
  <si>
    <t>Nominal/Angka terdata</t>
  </si>
  <si>
    <t>Nominal/Angka seharusnya</t>
  </si>
  <si>
    <t>Catatan</t>
  </si>
  <si>
    <r>
      <t>Pada RAB lama luas pekerjaan lantai keramik 110m2,  tetapi tagihan biaya pekerjaan tambahan yaitu 77 m</t>
    </r>
    <r>
      <rPr>
        <vertAlign val="superscript"/>
        <sz val="9"/>
        <color theme="1"/>
        <rFont val="Calibri"/>
        <family val="2"/>
        <scheme val="minor"/>
      </rPr>
      <t>2</t>
    </r>
  </si>
  <si>
    <t>Total titik CCTV ada 9 titik yaitu  Halaman=1, Lt1=3, Lt2=2, Lt3=2, Lt4=1. Tetapi tagihan biaya pekerjaan tambahan yaitu 7 Titik</t>
  </si>
  <si>
    <r>
      <t>Ada perbedaan antara di RAB Lama, Yaitu  Pekerjaan Pemadatan &amp; Perapihan halaman 48,75M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, tapi pek. Peluran Perkerasan Halaman 56,8M</t>
    </r>
    <r>
      <rPr>
        <vertAlign val="superscript"/>
        <sz val="9"/>
        <color theme="1"/>
        <rFont val="Calibri"/>
        <family val="2"/>
        <scheme val="minor"/>
      </rPr>
      <t>2</t>
    </r>
  </si>
  <si>
    <t>Total biaya Tambah</t>
  </si>
  <si>
    <t>Total biaya tambah yaitu Rp 239,875,834 jika dikurangi "Pengembalian termin retensi" Maka seharusnya Rp 187,750,838</t>
  </si>
  <si>
    <t>Pekerjaan Kurang</t>
  </si>
  <si>
    <t>Pekerjaan tambah dikurangi Biaya Termin Rp 52,125,000, dibayarkan kembali setelah masa pemeliharaan 3 Bulan selesai</t>
  </si>
  <si>
    <t>Kekurangan</t>
  </si>
  <si>
    <t>Sub-Total Sisa pembayarannya yaitu</t>
  </si>
  <si>
    <t>Dibayarkan setelah masa pemeliharaan 3 bulan selesai</t>
  </si>
  <si>
    <t>Total biaya tambahan</t>
  </si>
  <si>
    <r>
      <t>77 m</t>
    </r>
    <r>
      <rPr>
        <vertAlign val="superscript"/>
        <sz val="9"/>
        <color theme="1"/>
        <rFont val="Calibri"/>
        <family val="2"/>
        <scheme val="minor"/>
      </rPr>
      <t>2</t>
    </r>
  </si>
  <si>
    <r>
      <t>110 m</t>
    </r>
    <r>
      <rPr>
        <vertAlign val="superscript"/>
        <sz val="9"/>
        <color theme="1"/>
        <rFont val="Calibri"/>
        <family val="2"/>
        <scheme val="minor"/>
      </rPr>
      <t>2</t>
    </r>
  </si>
  <si>
    <r>
      <t>56,8 m</t>
    </r>
    <r>
      <rPr>
        <vertAlign val="superscript"/>
        <sz val="9"/>
        <color theme="1"/>
        <rFont val="Calibri"/>
        <family val="2"/>
        <scheme val="minor"/>
      </rPr>
      <t>2</t>
    </r>
  </si>
  <si>
    <r>
      <t>48,75 m</t>
    </r>
    <r>
      <rPr>
        <vertAlign val="superscript"/>
        <sz val="9"/>
        <color theme="1"/>
        <rFont val="Calibri"/>
        <family val="2"/>
        <scheme val="minor"/>
      </rPr>
      <t>2</t>
    </r>
  </si>
  <si>
    <r>
      <t>*</t>
    </r>
    <r>
      <rPr>
        <i/>
        <sz val="9"/>
        <color theme="1"/>
        <rFont val="Calibri"/>
        <family val="2"/>
        <scheme val="minor"/>
      </rPr>
      <t>Berdasarkan rekapan data dari RAB ini, harus dicek kembali di data transfer/transaksinya</t>
    </r>
  </si>
  <si>
    <t>Selisih</t>
  </si>
  <si>
    <r>
      <t>33 m</t>
    </r>
    <r>
      <rPr>
        <vertAlign val="superscript"/>
        <sz val="9"/>
        <color theme="1"/>
        <rFont val="Calibri"/>
        <family val="2"/>
        <scheme val="minor"/>
      </rPr>
      <t>2</t>
    </r>
  </si>
  <si>
    <t>(-8,05 m2)</t>
  </si>
  <si>
    <t>Pengembalian retensi ini harusnya diproses setelah masa maintanace selesai yaitu 3 bulan setelah  terima kunci.</t>
  </si>
  <si>
    <t>Done Validasi Ok</t>
  </si>
  <si>
    <t>Hasil nilai tagihan kekurangan sama dengan nilai tagihan dari pak Arief, bedanya, biaya retensi saya keluarkan dahulu dari RAB pek. Tambah. Dalam artian tagihan kekurangan sudah sama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</si>
</sst>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.00_);_(* \(#,##0.00\);_(* \-??_);_(@_)"/>
    <numFmt numFmtId="165" formatCode="0.0"/>
    <numFmt numFmtId="166" formatCode="_(* #,##0_);_(* \(#,##0\);_(* &quot;-&quot;??_);_(@_)"/>
    <numFmt numFmtId="167" formatCode="_(* #,##0_);_(* \(#,##0\);_(* \-??_);_(@_)"/>
    <numFmt numFmtId="168" formatCode="[$-409]d\-mmm\-yy;@"/>
    <numFmt numFmtId="169" formatCode="#,##0;[Red]#,##0"/>
  </numFmts>
  <fonts count="3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b/>
      <u/>
      <sz val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i/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vertAlign val="superscript"/>
      <sz val="9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82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 applyFill="0" applyBorder="0" applyAlignment="0" applyProtection="0"/>
    <xf numFmtId="0" fontId="5" fillId="0" borderId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726">
    <xf numFmtId="0" fontId="0" fillId="0" borderId="0" xfId="0"/>
    <xf numFmtId="0" fontId="1" fillId="0" borderId="0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3" fontId="2" fillId="0" borderId="5" xfId="0" applyNumberFormat="1" applyFont="1" applyBorder="1"/>
    <xf numFmtId="3" fontId="2" fillId="0" borderId="2" xfId="0" applyNumberFormat="1" applyFont="1" applyBorder="1"/>
    <xf numFmtId="3" fontId="2" fillId="0" borderId="4" xfId="0" applyNumberFormat="1" applyFont="1" applyBorder="1"/>
    <xf numFmtId="3" fontId="2" fillId="0" borderId="8" xfId="0" applyNumberFormat="1" applyFont="1" applyBorder="1"/>
    <xf numFmtId="3" fontId="2" fillId="0" borderId="6" xfId="0" applyNumberFormat="1" applyFont="1" applyBorder="1"/>
    <xf numFmtId="3" fontId="7" fillId="0" borderId="5" xfId="0" applyNumberFormat="1" applyFont="1" applyFill="1" applyBorder="1"/>
    <xf numFmtId="3" fontId="6" fillId="0" borderId="0" xfId="0" applyNumberFormat="1" applyFont="1" applyFill="1" applyBorder="1"/>
    <xf numFmtId="3" fontId="7" fillId="0" borderId="8" xfId="0" applyNumberFormat="1" applyFont="1" applyFill="1" applyBorder="1"/>
    <xf numFmtId="0" fontId="2" fillId="0" borderId="0" xfId="0" applyFont="1"/>
    <xf numFmtId="41" fontId="2" fillId="0" borderId="0" xfId="0" applyNumberFormat="1" applyFont="1"/>
    <xf numFmtId="3" fontId="2" fillId="0" borderId="5" xfId="0" applyNumberFormat="1" applyFont="1" applyFill="1" applyBorder="1"/>
    <xf numFmtId="3" fontId="2" fillId="0" borderId="8" xfId="0" applyNumberFormat="1" applyFont="1" applyFill="1" applyBorder="1"/>
    <xf numFmtId="3" fontId="2" fillId="0" borderId="2" xfId="0" applyNumberFormat="1" applyFont="1" applyFill="1" applyBorder="1"/>
    <xf numFmtId="10" fontId="2" fillId="0" borderId="5" xfId="4" applyNumberFormat="1" applyFont="1" applyBorder="1"/>
    <xf numFmtId="0" fontId="0" fillId="0" borderId="9" xfId="0" applyBorder="1"/>
    <xf numFmtId="3" fontId="7" fillId="0" borderId="9" xfId="0" applyNumberFormat="1" applyFont="1" applyFill="1" applyBorder="1"/>
    <xf numFmtId="3" fontId="2" fillId="0" borderId="6" xfId="0" applyNumberFormat="1" applyFont="1" applyFill="1" applyBorder="1"/>
    <xf numFmtId="3" fontId="2" fillId="0" borderId="4" xfId="0" applyNumberFormat="1" applyFont="1" applyFill="1" applyBorder="1"/>
    <xf numFmtId="10" fontId="2" fillId="0" borderId="5" xfId="4" applyNumberFormat="1" applyFont="1" applyFill="1" applyBorder="1"/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49" fontId="2" fillId="0" borderId="0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10" fontId="2" fillId="0" borderId="8" xfId="4" applyNumberFormat="1" applyFont="1" applyBorder="1"/>
    <xf numFmtId="0" fontId="11" fillId="0" borderId="1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164" fontId="12" fillId="0" borderId="0" xfId="5" applyNumberFormat="1" applyFont="1" applyFill="1" applyBorder="1" applyAlignment="1" applyProtection="1"/>
    <xf numFmtId="164" fontId="10" fillId="0" borderId="12" xfId="5" applyNumberFormat="1" applyFont="1" applyFill="1" applyBorder="1" applyAlignment="1" applyProtection="1"/>
    <xf numFmtId="0" fontId="13" fillId="0" borderId="13" xfId="0" applyFont="1" applyFill="1" applyBorder="1" applyAlignment="1">
      <alignment horizontal="left"/>
    </xf>
    <xf numFmtId="0" fontId="14" fillId="0" borderId="14" xfId="0" applyFont="1" applyFill="1" applyBorder="1" applyAlignment="1">
      <alignment horizontal="center"/>
    </xf>
    <xf numFmtId="0" fontId="14" fillId="0" borderId="14" xfId="0" applyFont="1" applyFill="1" applyBorder="1"/>
    <xf numFmtId="164" fontId="14" fillId="0" borderId="14" xfId="5" applyNumberFormat="1" applyFont="1" applyFill="1" applyBorder="1" applyAlignment="1" applyProtection="1"/>
    <xf numFmtId="164" fontId="15" fillId="0" borderId="15" xfId="5" applyNumberFormat="1" applyFont="1" applyFill="1" applyBorder="1" applyAlignment="1" applyProtection="1"/>
    <xf numFmtId="0" fontId="13" fillId="0" borderId="11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164" fontId="14" fillId="0" borderId="0" xfId="5" applyNumberFormat="1" applyFont="1" applyFill="1" applyBorder="1" applyAlignment="1" applyProtection="1"/>
    <xf numFmtId="164" fontId="15" fillId="0" borderId="12" xfId="5" applyNumberFormat="1" applyFont="1" applyFill="1" applyBorder="1" applyAlignment="1" applyProtection="1"/>
    <xf numFmtId="0" fontId="16" fillId="0" borderId="11" xfId="0" applyFont="1" applyFill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0" fontId="6" fillId="0" borderId="0" xfId="0" applyFont="1" applyBorder="1"/>
    <xf numFmtId="164" fontId="6" fillId="0" borderId="0" xfId="5" applyNumberFormat="1" applyFont="1" applyFill="1" applyBorder="1" applyAlignment="1" applyProtection="1">
      <alignment horizontal="left"/>
    </xf>
    <xf numFmtId="164" fontId="6" fillId="0" borderId="12" xfId="5" applyNumberFormat="1" applyFont="1" applyFill="1" applyBorder="1" applyAlignment="1" applyProtection="1"/>
    <xf numFmtId="164" fontId="6" fillId="0" borderId="12" xfId="0" applyNumberFormat="1" applyFont="1" applyBorder="1"/>
    <xf numFmtId="0" fontId="16" fillId="0" borderId="0" xfId="0" applyFont="1" applyBorder="1" applyAlignment="1">
      <alignment horizontal="right"/>
    </xf>
    <xf numFmtId="0" fontId="16" fillId="0" borderId="0" xfId="0" applyNumberFormat="1" applyFont="1" applyBorder="1" applyAlignment="1">
      <alignment horizontal="fill"/>
    </xf>
    <xf numFmtId="164" fontId="16" fillId="0" borderId="12" xfId="0" applyNumberFormat="1" applyFont="1" applyBorder="1"/>
    <xf numFmtId="0" fontId="1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7" xfId="0" applyFont="1" applyBorder="1"/>
    <xf numFmtId="164" fontId="6" fillId="0" borderId="17" xfId="0" applyNumberFormat="1" applyFont="1" applyBorder="1"/>
    <xf numFmtId="164" fontId="6" fillId="0" borderId="17" xfId="5" applyNumberFormat="1" applyFont="1" applyFill="1" applyBorder="1" applyAlignment="1" applyProtection="1"/>
    <xf numFmtId="164" fontId="16" fillId="0" borderId="18" xfId="5" applyNumberFormat="1" applyFont="1" applyFill="1" applyBorder="1" applyAlignment="1" applyProtection="1"/>
    <xf numFmtId="0" fontId="1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/>
    <xf numFmtId="0" fontId="16" fillId="0" borderId="0" xfId="5" applyNumberFormat="1" applyFont="1" applyFill="1" applyBorder="1" applyAlignment="1" applyProtection="1">
      <alignment horizontal="right"/>
    </xf>
    <xf numFmtId="164" fontId="16" fillId="0" borderId="12" xfId="6" applyNumberFormat="1" applyFont="1" applyFill="1" applyBorder="1" applyAlignment="1" applyProtection="1"/>
    <xf numFmtId="164" fontId="16" fillId="0" borderId="0" xfId="5" applyNumberFormat="1" applyFont="1" applyFill="1" applyBorder="1" applyAlignment="1" applyProtection="1">
      <alignment horizontal="right"/>
    </xf>
    <xf numFmtId="0" fontId="6" fillId="2" borderId="19" xfId="0" applyFont="1" applyFill="1" applyBorder="1"/>
    <xf numFmtId="0" fontId="6" fillId="2" borderId="20" xfId="0" applyFont="1" applyFill="1" applyBorder="1"/>
    <xf numFmtId="164" fontId="6" fillId="2" borderId="20" xfId="0" applyNumberFormat="1" applyFont="1" applyFill="1" applyBorder="1"/>
    <xf numFmtId="0" fontId="16" fillId="2" borderId="20" xfId="5" applyNumberFormat="1" applyFont="1" applyFill="1" applyBorder="1" applyAlignment="1" applyProtection="1">
      <alignment horizontal="right"/>
    </xf>
    <xf numFmtId="164" fontId="16" fillId="2" borderId="21" xfId="6" applyNumberFormat="1" applyFont="1" applyFill="1" applyBorder="1" applyAlignment="1" applyProtection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15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3" xfId="0" applyFont="1" applyBorder="1"/>
    <xf numFmtId="164" fontId="15" fillId="0" borderId="23" xfId="0" applyNumberFormat="1" applyFont="1" applyBorder="1"/>
    <xf numFmtId="0" fontId="15" fillId="0" borderId="23" xfId="5" applyNumberFormat="1" applyFont="1" applyFill="1" applyBorder="1" applyAlignment="1" applyProtection="1">
      <alignment horizontal="right"/>
    </xf>
    <xf numFmtId="164" fontId="15" fillId="0" borderId="24" xfId="5" applyNumberFormat="1" applyFont="1" applyFill="1" applyBorder="1" applyAlignment="1" applyProtection="1">
      <alignment horizontal="right"/>
    </xf>
    <xf numFmtId="0" fontId="15" fillId="0" borderId="0" xfId="0" applyFont="1" applyBorder="1" applyAlignment="1">
      <alignment horizontal="center"/>
    </xf>
    <xf numFmtId="164" fontId="15" fillId="0" borderId="0" xfId="0" applyNumberFormat="1" applyFont="1" applyBorder="1"/>
    <xf numFmtId="0" fontId="15" fillId="0" borderId="0" xfId="5" applyNumberFormat="1" applyFont="1" applyFill="1" applyBorder="1" applyAlignment="1" applyProtection="1">
      <alignment horizontal="right"/>
    </xf>
    <xf numFmtId="164" fontId="15" fillId="0" borderId="0" xfId="5" applyNumberFormat="1" applyFont="1" applyFill="1" applyBorder="1" applyAlignment="1" applyProtection="1">
      <alignment horizontal="right"/>
    </xf>
    <xf numFmtId="0" fontId="15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9" xfId="0" applyFont="1" applyBorder="1"/>
    <xf numFmtId="164" fontId="15" fillId="0" borderId="9" xfId="0" applyNumberFormat="1" applyFont="1" applyBorder="1"/>
    <xf numFmtId="0" fontId="15" fillId="0" borderId="9" xfId="5" applyNumberFormat="1" applyFont="1" applyFill="1" applyBorder="1" applyAlignment="1" applyProtection="1">
      <alignment horizontal="right"/>
    </xf>
    <xf numFmtId="164" fontId="15" fillId="0" borderId="32" xfId="5" applyNumberFormat="1" applyFont="1" applyFill="1" applyBorder="1" applyAlignment="1" applyProtection="1">
      <alignment horizontal="right"/>
    </xf>
    <xf numFmtId="0" fontId="15" fillId="0" borderId="9" xfId="0" applyFont="1" applyBorder="1"/>
    <xf numFmtId="0" fontId="15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5" fillId="0" borderId="34" xfId="0" applyFont="1" applyBorder="1" applyAlignment="1">
      <alignment horizontal="right"/>
    </xf>
    <xf numFmtId="0" fontId="14" fillId="0" borderId="34" xfId="0" applyFont="1" applyBorder="1"/>
    <xf numFmtId="164" fontId="15" fillId="0" borderId="34" xfId="0" applyNumberFormat="1" applyFont="1" applyBorder="1"/>
    <xf numFmtId="0" fontId="15" fillId="0" borderId="34" xfId="5" applyNumberFormat="1" applyFont="1" applyFill="1" applyBorder="1" applyAlignment="1" applyProtection="1">
      <alignment horizontal="right"/>
    </xf>
    <xf numFmtId="164" fontId="15" fillId="0" borderId="35" xfId="5" applyNumberFormat="1" applyFont="1" applyFill="1" applyBorder="1" applyAlignment="1" applyProtection="1">
      <alignment horizontal="right"/>
    </xf>
    <xf numFmtId="0" fontId="14" fillId="0" borderId="29" xfId="0" applyFont="1" applyFill="1" applyBorder="1"/>
    <xf numFmtId="164" fontId="14" fillId="0" borderId="29" xfId="0" applyNumberFormat="1" applyFont="1" applyFill="1" applyBorder="1"/>
    <xf numFmtId="0" fontId="14" fillId="0" borderId="29" xfId="5" applyNumberFormat="1" applyFont="1" applyFill="1" applyBorder="1" applyAlignment="1" applyProtection="1">
      <alignment horizontal="right"/>
    </xf>
    <xf numFmtId="164" fontId="14" fillId="0" borderId="30" xfId="5" applyNumberFormat="1" applyFont="1" applyFill="1" applyBorder="1" applyAlignment="1" applyProtection="1">
      <alignment horizontal="right"/>
    </xf>
    <xf numFmtId="0" fontId="14" fillId="0" borderId="9" xfId="0" applyFont="1" applyFill="1" applyBorder="1"/>
    <xf numFmtId="164" fontId="14" fillId="0" borderId="9" xfId="0" applyNumberFormat="1" applyFont="1" applyFill="1" applyBorder="1"/>
    <xf numFmtId="0" fontId="14" fillId="0" borderId="9" xfId="5" applyNumberFormat="1" applyFont="1" applyFill="1" applyBorder="1" applyAlignment="1" applyProtection="1">
      <alignment horizontal="right"/>
    </xf>
    <xf numFmtId="164" fontId="14" fillId="0" borderId="32" xfId="5" applyNumberFormat="1" applyFont="1" applyFill="1" applyBorder="1" applyAlignment="1" applyProtection="1">
      <alignment horizontal="right"/>
    </xf>
    <xf numFmtId="0" fontId="14" fillId="0" borderId="9" xfId="0" applyFont="1" applyFill="1" applyBorder="1" applyAlignment="1">
      <alignment horizontal="right"/>
    </xf>
    <xf numFmtId="0" fontId="15" fillId="0" borderId="39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40" xfId="0" applyFont="1" applyFill="1" applyBorder="1" applyAlignment="1">
      <alignment horizontal="right"/>
    </xf>
    <xf numFmtId="0" fontId="14" fillId="0" borderId="40" xfId="0" applyFont="1" applyFill="1" applyBorder="1"/>
    <xf numFmtId="164" fontId="14" fillId="0" borderId="40" xfId="0" applyNumberFormat="1" applyFont="1" applyFill="1" applyBorder="1"/>
    <xf numFmtId="0" fontId="14" fillId="0" borderId="40" xfId="5" applyNumberFormat="1" applyFont="1" applyFill="1" applyBorder="1" applyAlignment="1" applyProtection="1">
      <alignment horizontal="right"/>
    </xf>
    <xf numFmtId="164" fontId="14" fillId="0" borderId="41" xfId="5" applyNumberFormat="1" applyFont="1" applyFill="1" applyBorder="1" applyAlignment="1" applyProtection="1">
      <alignment horizontal="right"/>
    </xf>
    <xf numFmtId="164" fontId="15" fillId="2" borderId="9" xfId="0" applyNumberFormat="1" applyFont="1" applyFill="1" applyBorder="1"/>
    <xf numFmtId="0" fontId="15" fillId="2" borderId="9" xfId="5" applyNumberFormat="1" applyFont="1" applyFill="1" applyBorder="1" applyAlignment="1" applyProtection="1">
      <alignment horizontal="right"/>
    </xf>
    <xf numFmtId="164" fontId="15" fillId="2" borderId="9" xfId="5" applyNumberFormat="1" applyFont="1" applyFill="1" applyBorder="1" applyAlignment="1" applyProtection="1">
      <alignment horizontal="right"/>
    </xf>
    <xf numFmtId="10" fontId="2" fillId="0" borderId="6" xfId="4" applyNumberFormat="1" applyFont="1" applyBorder="1"/>
    <xf numFmtId="10" fontId="2" fillId="0" borderId="4" xfId="4" applyNumberFormat="1" applyFont="1" applyBorder="1"/>
    <xf numFmtId="0" fontId="2" fillId="0" borderId="7" xfId="0" applyFont="1" applyFill="1" applyBorder="1" applyAlignment="1">
      <alignment horizontal="center"/>
    </xf>
    <xf numFmtId="3" fontId="7" fillId="0" borderId="6" xfId="0" applyNumberFormat="1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10" fontId="2" fillId="0" borderId="4" xfId="4" applyNumberFormat="1" applyFont="1" applyFill="1" applyBorder="1"/>
    <xf numFmtId="3" fontId="7" fillId="0" borderId="4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10" fontId="2" fillId="0" borderId="2" xfId="4" applyNumberFormat="1" applyFont="1" applyFill="1" applyBorder="1"/>
    <xf numFmtId="10" fontId="2" fillId="0" borderId="2" xfId="4" applyNumberFormat="1" applyFont="1" applyBorder="1"/>
    <xf numFmtId="0" fontId="15" fillId="0" borderId="40" xfId="0" applyFont="1" applyBorder="1"/>
    <xf numFmtId="0" fontId="14" fillId="0" borderId="40" xfId="0" applyFont="1" applyBorder="1"/>
    <xf numFmtId="164" fontId="15" fillId="0" borderId="40" xfId="0" applyNumberFormat="1" applyFont="1" applyBorder="1"/>
    <xf numFmtId="0" fontId="15" fillId="0" borderId="40" xfId="5" applyNumberFormat="1" applyFont="1" applyFill="1" applyBorder="1" applyAlignment="1" applyProtection="1">
      <alignment horizontal="right"/>
    </xf>
    <xf numFmtId="164" fontId="15" fillId="0" borderId="41" xfId="5" applyNumberFormat="1" applyFont="1" applyFill="1" applyBorder="1" applyAlignment="1" applyProtection="1">
      <alignment horizontal="right"/>
    </xf>
    <xf numFmtId="165" fontId="15" fillId="0" borderId="40" xfId="0" applyNumberFormat="1" applyFont="1" applyBorder="1"/>
    <xf numFmtId="0" fontId="15" fillId="0" borderId="40" xfId="0" applyFont="1" applyBorder="1" applyAlignment="1">
      <alignment horizontal="right"/>
    </xf>
    <xf numFmtId="3" fontId="7" fillId="0" borderId="45" xfId="0" applyNumberFormat="1" applyFont="1" applyFill="1" applyBorder="1"/>
    <xf numFmtId="0" fontId="16" fillId="0" borderId="0" xfId="0" applyFont="1" applyFill="1"/>
    <xf numFmtId="0" fontId="17" fillId="0" borderId="0" xfId="0" applyFont="1" applyFill="1"/>
    <xf numFmtId="0" fontId="6" fillId="0" borderId="0" xfId="0" applyFont="1" applyFill="1"/>
    <xf numFmtId="0" fontId="16" fillId="6" borderId="25" xfId="0" applyFont="1" applyFill="1" applyBorder="1"/>
    <xf numFmtId="0" fontId="16" fillId="6" borderId="3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6" borderId="44" xfId="0" applyFont="1" applyFill="1" applyBorder="1" applyAlignment="1">
      <alignment horizontal="center"/>
    </xf>
    <xf numFmtId="0" fontId="6" fillId="0" borderId="46" xfId="0" applyFont="1" applyFill="1" applyBorder="1"/>
    <xf numFmtId="0" fontId="16" fillId="0" borderId="47" xfId="0" applyFont="1" applyFill="1" applyBorder="1"/>
    <xf numFmtId="0" fontId="6" fillId="0" borderId="37" xfId="0" applyFont="1" applyFill="1" applyBorder="1"/>
    <xf numFmtId="0" fontId="6" fillId="0" borderId="47" xfId="0" applyFont="1" applyFill="1" applyBorder="1"/>
    <xf numFmtId="166" fontId="16" fillId="0" borderId="38" xfId="0" applyNumberFormat="1" applyFont="1" applyFill="1" applyBorder="1"/>
    <xf numFmtId="0" fontId="6" fillId="0" borderId="48" xfId="0" applyFont="1" applyFill="1" applyBorder="1"/>
    <xf numFmtId="0" fontId="6" fillId="0" borderId="2" xfId="0" applyFont="1" applyFill="1" applyBorder="1"/>
    <xf numFmtId="166" fontId="6" fillId="0" borderId="2" xfId="5" applyNumberFormat="1" applyFont="1" applyFill="1" applyBorder="1"/>
    <xf numFmtId="166" fontId="6" fillId="0" borderId="0" xfId="5" applyNumberFormat="1" applyFont="1" applyFill="1" applyBorder="1"/>
    <xf numFmtId="164" fontId="6" fillId="0" borderId="49" xfId="5" applyNumberFormat="1" applyFont="1" applyFill="1" applyBorder="1"/>
    <xf numFmtId="166" fontId="16" fillId="0" borderId="49" xfId="0" applyNumberFormat="1" applyFont="1" applyFill="1" applyBorder="1"/>
    <xf numFmtId="0" fontId="6" fillId="0" borderId="50" xfId="0" applyFont="1" applyFill="1" applyBorder="1"/>
    <xf numFmtId="0" fontId="16" fillId="0" borderId="0" xfId="0" applyFont="1" applyFill="1" applyBorder="1"/>
    <xf numFmtId="0" fontId="6" fillId="0" borderId="51" xfId="0" applyFont="1" applyFill="1" applyBorder="1"/>
    <xf numFmtId="0" fontId="6" fillId="0" borderId="45" xfId="0" applyFont="1" applyFill="1" applyBorder="1"/>
    <xf numFmtId="166" fontId="16" fillId="0" borderId="52" xfId="0" applyNumberFormat="1" applyFont="1" applyFill="1" applyBorder="1"/>
    <xf numFmtId="41" fontId="0" fillId="0" borderId="0" xfId="0" applyNumberFormat="1"/>
    <xf numFmtId="3" fontId="7" fillId="0" borderId="2" xfId="0" applyNumberFormat="1" applyFont="1" applyFill="1" applyBorder="1"/>
    <xf numFmtId="41" fontId="1" fillId="0" borderId="0" xfId="0" applyNumberFormat="1" applyFont="1" applyFill="1" applyBorder="1"/>
    <xf numFmtId="41" fontId="1" fillId="0" borderId="0" xfId="0" applyNumberFormat="1" applyFont="1" applyBorder="1"/>
    <xf numFmtId="41" fontId="2" fillId="0" borderId="0" xfId="0" applyNumberFormat="1" applyFont="1" applyBorder="1"/>
    <xf numFmtId="0" fontId="2" fillId="0" borderId="25" xfId="0" applyFont="1" applyBorder="1"/>
    <xf numFmtId="0" fontId="2" fillId="0" borderId="26" xfId="0" applyFont="1" applyBorder="1" applyAlignment="1">
      <alignment horizontal="right"/>
    </xf>
    <xf numFmtId="0" fontId="2" fillId="0" borderId="26" xfId="0" applyFont="1" applyBorder="1" applyAlignment="1">
      <alignment horizontal="center"/>
    </xf>
    <xf numFmtId="10" fontId="2" fillId="0" borderId="26" xfId="4" applyNumberFormat="1" applyFont="1" applyBorder="1"/>
    <xf numFmtId="3" fontId="7" fillId="0" borderId="26" xfId="0" applyNumberFormat="1" applyFont="1" applyFill="1" applyBorder="1"/>
    <xf numFmtId="3" fontId="0" fillId="0" borderId="0" xfId="0" applyNumberFormat="1"/>
    <xf numFmtId="41" fontId="1" fillId="0" borderId="26" xfId="0" applyNumberFormat="1" applyFont="1" applyBorder="1"/>
    <xf numFmtId="41" fontId="1" fillId="0" borderId="26" xfId="0" applyNumberFormat="1" applyFont="1" applyFill="1" applyBorder="1"/>
    <xf numFmtId="0" fontId="0" fillId="0" borderId="0" xfId="0" applyBorder="1"/>
    <xf numFmtId="0" fontId="2" fillId="0" borderId="8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10" fontId="2" fillId="0" borderId="8" xfId="4" applyNumberFormat="1" applyFont="1" applyFill="1" applyBorder="1"/>
    <xf numFmtId="10" fontId="2" fillId="0" borderId="43" xfId="4" applyNumberFormat="1" applyFont="1" applyBorder="1"/>
    <xf numFmtId="3" fontId="7" fillId="0" borderId="42" xfId="0" applyNumberFormat="1" applyFont="1" applyFill="1" applyBorder="1"/>
    <xf numFmtId="0" fontId="2" fillId="0" borderId="6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10" fontId="2" fillId="0" borderId="6" xfId="4" applyNumberFormat="1" applyFont="1" applyFill="1" applyBorder="1"/>
    <xf numFmtId="0" fontId="1" fillId="0" borderId="5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1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41" fontId="2" fillId="0" borderId="58" xfId="0" applyNumberFormat="1" applyFont="1" applyBorder="1"/>
    <xf numFmtId="41" fontId="2" fillId="0" borderId="58" xfId="0" applyNumberFormat="1" applyFont="1" applyFill="1" applyBorder="1"/>
    <xf numFmtId="0" fontId="2" fillId="0" borderId="59" xfId="0" applyFont="1" applyBorder="1"/>
    <xf numFmtId="0" fontId="2" fillId="0" borderId="59" xfId="0" applyFont="1" applyFill="1" applyBorder="1"/>
    <xf numFmtId="41" fontId="2" fillId="0" borderId="49" xfId="0" applyNumberFormat="1" applyFont="1" applyFill="1" applyBorder="1"/>
    <xf numFmtId="41" fontId="1" fillId="0" borderId="44" xfId="0" applyNumberFormat="1" applyFont="1" applyBorder="1"/>
    <xf numFmtId="0" fontId="1" fillId="0" borderId="59" xfId="0" applyFont="1" applyBorder="1"/>
    <xf numFmtId="0" fontId="2" fillId="0" borderId="49" xfId="0" applyFont="1" applyBorder="1"/>
    <xf numFmtId="0" fontId="2" fillId="0" borderId="57" xfId="0" applyFont="1" applyFill="1" applyBorder="1"/>
    <xf numFmtId="0" fontId="2" fillId="0" borderId="58" xfId="0" applyFont="1" applyFill="1" applyBorder="1"/>
    <xf numFmtId="0" fontId="2" fillId="0" borderId="44" xfId="0" applyFont="1" applyBorder="1"/>
    <xf numFmtId="0" fontId="3" fillId="0" borderId="57" xfId="0" applyFont="1" applyBorder="1"/>
    <xf numFmtId="0" fontId="2" fillId="0" borderId="58" xfId="0" applyFont="1" applyBorder="1"/>
    <xf numFmtId="0" fontId="2" fillId="0" borderId="60" xfId="0" applyFont="1" applyBorder="1"/>
    <xf numFmtId="41" fontId="2" fillId="0" borderId="61" xfId="0" applyNumberFormat="1" applyFont="1" applyBorder="1"/>
    <xf numFmtId="41" fontId="2" fillId="0" borderId="44" xfId="0" applyNumberFormat="1" applyFont="1" applyBorder="1"/>
    <xf numFmtId="0" fontId="3" fillId="0" borderId="55" xfId="0" applyFont="1" applyBorder="1"/>
    <xf numFmtId="41" fontId="2" fillId="0" borderId="56" xfId="0" applyNumberFormat="1" applyFont="1" applyBorder="1"/>
    <xf numFmtId="41" fontId="2" fillId="0" borderId="49" xfId="0" applyNumberFormat="1" applyFont="1" applyBorder="1"/>
    <xf numFmtId="41" fontId="2" fillId="0" borderId="44" xfId="0" applyNumberFormat="1" applyFont="1" applyFill="1" applyBorder="1"/>
    <xf numFmtId="0" fontId="2" fillId="0" borderId="55" xfId="0" applyFont="1" applyBorder="1"/>
    <xf numFmtId="0" fontId="2" fillId="0" borderId="60" xfId="0" applyFont="1" applyFill="1" applyBorder="1"/>
    <xf numFmtId="41" fontId="2" fillId="0" borderId="61" xfId="0" applyNumberFormat="1" applyFont="1" applyFill="1" applyBorder="1"/>
    <xf numFmtId="41" fontId="2" fillId="0" borderId="63" xfId="0" applyNumberFormat="1" applyFont="1" applyBorder="1"/>
    <xf numFmtId="41" fontId="2" fillId="0" borderId="27" xfId="0" applyNumberFormat="1" applyFont="1" applyBorder="1"/>
    <xf numFmtId="41" fontId="2" fillId="0" borderId="62" xfId="0" applyNumberFormat="1" applyFont="1" applyBorder="1"/>
    <xf numFmtId="0" fontId="2" fillId="0" borderId="55" xfId="0" applyFont="1" applyFill="1" applyBorder="1"/>
    <xf numFmtId="41" fontId="2" fillId="0" borderId="56" xfId="0" applyNumberFormat="1" applyFont="1" applyFill="1" applyBorder="1"/>
    <xf numFmtId="0" fontId="8" fillId="0" borderId="0" xfId="0" applyFont="1" applyBorder="1"/>
    <xf numFmtId="0" fontId="1" fillId="0" borderId="64" xfId="0" applyFont="1" applyFill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2" fillId="0" borderId="36" xfId="0" applyFont="1" applyBorder="1"/>
    <xf numFmtId="0" fontId="2" fillId="0" borderId="37" xfId="0" applyFont="1" applyBorder="1" applyAlignment="1">
      <alignment horizontal="right"/>
    </xf>
    <xf numFmtId="0" fontId="2" fillId="0" borderId="37" xfId="0" applyFont="1" applyBorder="1" applyAlignment="1">
      <alignment horizontal="center"/>
    </xf>
    <xf numFmtId="0" fontId="2" fillId="0" borderId="37" xfId="0" applyFont="1" applyBorder="1"/>
    <xf numFmtId="3" fontId="2" fillId="0" borderId="37" xfId="0" applyNumberFormat="1" applyFont="1" applyBorder="1"/>
    <xf numFmtId="0" fontId="2" fillId="0" borderId="38" xfId="0" applyFont="1" applyBorder="1"/>
    <xf numFmtId="41" fontId="1" fillId="0" borderId="47" xfId="0" applyNumberFormat="1" applyFont="1" applyBorder="1"/>
    <xf numFmtId="0" fontId="2" fillId="0" borderId="25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right"/>
    </xf>
    <xf numFmtId="10" fontId="1" fillId="0" borderId="4" xfId="4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27" xfId="0" applyNumberFormat="1" applyFont="1" applyBorder="1"/>
    <xf numFmtId="0" fontId="1" fillId="0" borderId="4" xfId="0" applyFont="1" applyBorder="1"/>
    <xf numFmtId="0" fontId="2" fillId="0" borderId="27" xfId="0" applyFont="1" applyBorder="1"/>
    <xf numFmtId="0" fontId="0" fillId="0" borderId="64" xfId="0" applyBorder="1"/>
    <xf numFmtId="41" fontId="1" fillId="0" borderId="27" xfId="0" applyNumberFormat="1" applyFont="1" applyBorder="1"/>
    <xf numFmtId="3" fontId="7" fillId="0" borderId="65" xfId="0" applyNumberFormat="1" applyFont="1" applyFill="1" applyBorder="1"/>
    <xf numFmtId="9" fontId="0" fillId="0" borderId="0" xfId="0" applyNumberFormat="1"/>
    <xf numFmtId="43" fontId="0" fillId="0" borderId="0" xfId="0" applyNumberFormat="1"/>
    <xf numFmtId="0" fontId="1" fillId="0" borderId="1" xfId="0" applyFont="1" applyBorder="1"/>
    <xf numFmtId="0" fontId="18" fillId="5" borderId="28" xfId="0" applyFont="1" applyFill="1" applyBorder="1" applyAlignment="1">
      <alignment horizontal="center"/>
    </xf>
    <xf numFmtId="0" fontId="18" fillId="5" borderId="29" xfId="0" applyFont="1" applyFill="1" applyBorder="1" applyAlignment="1">
      <alignment horizontal="center"/>
    </xf>
    <xf numFmtId="0" fontId="18" fillId="5" borderId="33" xfId="0" applyFont="1" applyFill="1" applyBorder="1"/>
    <xf numFmtId="0" fontId="18" fillId="5" borderId="34" xfId="0" applyFont="1" applyFill="1" applyBorder="1"/>
    <xf numFmtId="0" fontId="0" fillId="0" borderId="66" xfId="0" applyBorder="1"/>
    <xf numFmtId="0" fontId="0" fillId="0" borderId="67" xfId="0" applyBorder="1"/>
    <xf numFmtId="0" fontId="0" fillId="0" borderId="31" xfId="0" applyBorder="1"/>
    <xf numFmtId="0" fontId="18" fillId="0" borderId="9" xfId="0" applyFont="1" applyBorder="1"/>
    <xf numFmtId="41" fontId="18" fillId="0" borderId="9" xfId="0" applyNumberFormat="1" applyFont="1" applyBorder="1"/>
    <xf numFmtId="0" fontId="0" fillId="7" borderId="9" xfId="0" applyFill="1" applyBorder="1"/>
    <xf numFmtId="41" fontId="0" fillId="0" borderId="9" xfId="0" applyNumberFormat="1" applyBorder="1"/>
    <xf numFmtId="0" fontId="0" fillId="0" borderId="33" xfId="0" applyBorder="1"/>
    <xf numFmtId="0" fontId="0" fillId="0" borderId="34" xfId="0" applyBorder="1"/>
    <xf numFmtId="0" fontId="0" fillId="0" borderId="3" xfId="0" applyBorder="1"/>
    <xf numFmtId="0" fontId="18" fillId="0" borderId="4" xfId="0" applyFont="1" applyBorder="1" applyAlignment="1">
      <alignment horizontal="right"/>
    </xf>
    <xf numFmtId="41" fontId="18" fillId="0" borderId="4" xfId="0" applyNumberFormat="1" applyFont="1" applyBorder="1"/>
    <xf numFmtId="41" fontId="0" fillId="0" borderId="4" xfId="0" applyNumberFormat="1" applyBorder="1"/>
    <xf numFmtId="0" fontId="8" fillId="0" borderId="0" xfId="0" applyFont="1" applyBorder="1" applyAlignment="1">
      <alignment horizontal="center"/>
    </xf>
    <xf numFmtId="0" fontId="0" fillId="0" borderId="9" xfId="0" applyFill="1" applyBorder="1"/>
    <xf numFmtId="0" fontId="18" fillId="5" borderId="68" xfId="0" applyFont="1" applyFill="1" applyBorder="1" applyAlignment="1">
      <alignment horizontal="center"/>
    </xf>
    <xf numFmtId="9" fontId="18" fillId="5" borderId="69" xfId="0" applyNumberFormat="1" applyFont="1" applyFill="1" applyBorder="1" applyAlignment="1">
      <alignment horizontal="center"/>
    </xf>
    <xf numFmtId="0" fontId="0" fillId="0" borderId="70" xfId="0" applyBorder="1"/>
    <xf numFmtId="3" fontId="18" fillId="0" borderId="71" xfId="0" applyNumberFormat="1" applyFont="1" applyBorder="1"/>
    <xf numFmtId="3" fontId="0" fillId="0" borderId="71" xfId="0" applyNumberFormat="1" applyBorder="1"/>
    <xf numFmtId="3" fontId="0" fillId="0" borderId="69" xfId="0" applyNumberFormat="1" applyBorder="1"/>
    <xf numFmtId="3" fontId="18" fillId="8" borderId="72" xfId="0" applyNumberFormat="1" applyFont="1" applyFill="1" applyBorder="1"/>
    <xf numFmtId="0" fontId="18" fillId="9" borderId="0" xfId="0" applyFont="1" applyFill="1"/>
    <xf numFmtId="3" fontId="18" fillId="9" borderId="0" xfId="0" applyNumberFormat="1" applyFont="1" applyFill="1"/>
    <xf numFmtId="0" fontId="0" fillId="10" borderId="9" xfId="0" applyFill="1" applyBorder="1"/>
    <xf numFmtId="0" fontId="0" fillId="0" borderId="67" xfId="0" applyFill="1" applyBorder="1"/>
    <xf numFmtId="0" fontId="0" fillId="10" borderId="67" xfId="0" applyFill="1" applyBorder="1"/>
    <xf numFmtId="0" fontId="18" fillId="5" borderId="34" xfId="0" applyFont="1" applyFill="1" applyBorder="1" applyAlignment="1">
      <alignment horizontal="center"/>
    </xf>
    <xf numFmtId="0" fontId="18" fillId="5" borderId="35" xfId="0" applyFont="1" applyFill="1" applyBorder="1" applyAlignment="1">
      <alignment horizontal="center"/>
    </xf>
    <xf numFmtId="1" fontId="18" fillId="5" borderId="33" xfId="0" applyNumberFormat="1" applyFont="1" applyFill="1" applyBorder="1" applyAlignment="1">
      <alignment horizontal="center"/>
    </xf>
    <xf numFmtId="0" fontId="0" fillId="0" borderId="66" xfId="0" applyFill="1" applyBorder="1"/>
    <xf numFmtId="0" fontId="0" fillId="10" borderId="75" xfId="0" applyFill="1" applyBorder="1"/>
    <xf numFmtId="3" fontId="18" fillId="7" borderId="31" xfId="0" applyNumberFormat="1" applyFont="1" applyFill="1" applyBorder="1"/>
    <xf numFmtId="0" fontId="0" fillId="10" borderId="32" xfId="0" applyFill="1" applyBorder="1"/>
    <xf numFmtId="3" fontId="0" fillId="7" borderId="31" xfId="0" applyNumberFormat="1" applyFill="1" applyBorder="1"/>
    <xf numFmtId="3" fontId="0" fillId="0" borderId="31" xfId="0" applyNumberFormat="1" applyBorder="1"/>
    <xf numFmtId="3" fontId="18" fillId="0" borderId="31" xfId="0" applyNumberFormat="1" applyFont="1" applyBorder="1"/>
    <xf numFmtId="3" fontId="0" fillId="10" borderId="31" xfId="0" applyNumberFormat="1" applyFill="1" applyBorder="1"/>
    <xf numFmtId="3" fontId="18" fillId="0" borderId="33" xfId="0" applyNumberFormat="1" applyFont="1" applyFill="1" applyBorder="1"/>
    <xf numFmtId="0" fontId="0" fillId="10" borderId="34" xfId="0" applyFill="1" applyBorder="1"/>
    <xf numFmtId="0" fontId="0" fillId="10" borderId="35" xfId="0" applyFill="1" applyBorder="1"/>
    <xf numFmtId="0" fontId="18" fillId="5" borderId="29" xfId="0" applyFont="1" applyFill="1" applyBorder="1" applyAlignment="1">
      <alignment horizontal="center"/>
    </xf>
    <xf numFmtId="0" fontId="18" fillId="5" borderId="28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0" fillId="11" borderId="9" xfId="0" applyFill="1" applyBorder="1"/>
    <xf numFmtId="0" fontId="18" fillId="5" borderId="69" xfId="0" applyFont="1" applyFill="1" applyBorder="1" applyAlignment="1">
      <alignment horizontal="center"/>
    </xf>
    <xf numFmtId="0" fontId="0" fillId="0" borderId="70" xfId="0" applyFill="1" applyBorder="1"/>
    <xf numFmtId="0" fontId="0" fillId="0" borderId="71" xfId="0" applyFill="1" applyBorder="1"/>
    <xf numFmtId="0" fontId="0" fillId="7" borderId="71" xfId="0" applyFill="1" applyBorder="1"/>
    <xf numFmtId="0" fontId="0" fillId="10" borderId="71" xfId="0" applyFill="1" applyBorder="1"/>
    <xf numFmtId="0" fontId="0" fillId="0" borderId="69" xfId="0" applyBorder="1"/>
    <xf numFmtId="0" fontId="18" fillId="5" borderId="33" xfId="0" applyFont="1" applyFill="1" applyBorder="1" applyAlignment="1">
      <alignment horizontal="center"/>
    </xf>
    <xf numFmtId="0" fontId="18" fillId="5" borderId="32" xfId="0" applyFont="1" applyFill="1" applyBorder="1" applyAlignment="1">
      <alignment horizontal="center"/>
    </xf>
    <xf numFmtId="0" fontId="0" fillId="10" borderId="66" xfId="0" applyFill="1" applyBorder="1"/>
    <xf numFmtId="0" fontId="0" fillId="10" borderId="31" xfId="0" applyFill="1" applyBorder="1"/>
    <xf numFmtId="0" fontId="0" fillId="11" borderId="31" xfId="0" applyFill="1" applyBorder="1"/>
    <xf numFmtId="0" fontId="0" fillId="11" borderId="32" xfId="0" applyFill="1" applyBorder="1"/>
    <xf numFmtId="0" fontId="0" fillId="10" borderId="33" xfId="0" applyFill="1" applyBorder="1"/>
    <xf numFmtId="0" fontId="20" fillId="0" borderId="9" xfId="0" applyFont="1" applyBorder="1" applyAlignment="1">
      <alignment horizontal="right"/>
    </xf>
    <xf numFmtId="0" fontId="0" fillId="8" borderId="9" xfId="0" applyFill="1" applyBorder="1"/>
    <xf numFmtId="0" fontId="0" fillId="8" borderId="32" xfId="0" applyFill="1" applyBorder="1"/>
    <xf numFmtId="0" fontId="0" fillId="10" borderId="70" xfId="0" applyFill="1" applyBorder="1"/>
    <xf numFmtId="0" fontId="0" fillId="11" borderId="71" xfId="0" applyFill="1" applyBorder="1"/>
    <xf numFmtId="0" fontId="0" fillId="10" borderId="69" xfId="0" applyFill="1" applyBorder="1"/>
    <xf numFmtId="0" fontId="18" fillId="5" borderId="31" xfId="0" applyFont="1" applyFill="1" applyBorder="1" applyAlignment="1">
      <alignment horizontal="center"/>
    </xf>
    <xf numFmtId="0" fontId="0" fillId="8" borderId="31" xfId="0" applyFill="1" applyBorder="1"/>
    <xf numFmtId="0" fontId="18" fillId="0" borderId="0" xfId="0" applyFont="1"/>
    <xf numFmtId="0" fontId="0" fillId="0" borderId="32" xfId="0" applyBorder="1"/>
    <xf numFmtId="0" fontId="0" fillId="0" borderId="35" xfId="0" applyBorder="1"/>
    <xf numFmtId="0" fontId="0" fillId="0" borderId="75" xfId="0" applyBorder="1"/>
    <xf numFmtId="0" fontId="18" fillId="9" borderId="34" xfId="0" applyFont="1" applyFill="1" applyBorder="1" applyAlignment="1">
      <alignment horizontal="center"/>
    </xf>
    <xf numFmtId="0" fontId="0" fillId="7" borderId="31" xfId="0" applyFill="1" applyBorder="1"/>
    <xf numFmtId="0" fontId="0" fillId="7" borderId="32" xfId="0" applyFill="1" applyBorder="1"/>
    <xf numFmtId="0" fontId="21" fillId="7" borderId="9" xfId="0" applyFont="1" applyFill="1" applyBorder="1"/>
    <xf numFmtId="0" fontId="0" fillId="0" borderId="31" xfId="0" applyFill="1" applyBorder="1"/>
    <xf numFmtId="0" fontId="0" fillId="0" borderId="32" xfId="0" applyFill="1" applyBorder="1"/>
    <xf numFmtId="0" fontId="22" fillId="0" borderId="0" xfId="0" applyFont="1"/>
    <xf numFmtId="0" fontId="22" fillId="0" borderId="29" xfId="0" applyFont="1" applyFill="1" applyBorder="1"/>
    <xf numFmtId="0" fontId="22" fillId="0" borderId="67" xfId="0" applyFont="1" applyFill="1" applyBorder="1"/>
    <xf numFmtId="0" fontId="22" fillId="0" borderId="9" xfId="0" applyFont="1" applyFill="1" applyBorder="1" applyAlignment="1">
      <alignment horizontal="right"/>
    </xf>
    <xf numFmtId="0" fontId="22" fillId="0" borderId="9" xfId="0" applyFont="1" applyFill="1" applyBorder="1"/>
    <xf numFmtId="0" fontId="22" fillId="0" borderId="0" xfId="0" applyFont="1" applyFill="1" applyBorder="1"/>
    <xf numFmtId="166" fontId="22" fillId="0" borderId="0" xfId="2" applyNumberFormat="1" applyFont="1" applyFill="1" applyBorder="1"/>
    <xf numFmtId="0" fontId="22" fillId="0" borderId="34" xfId="0" applyFont="1" applyBorder="1"/>
    <xf numFmtId="0" fontId="22" fillId="0" borderId="78" xfId="0" applyFont="1" applyBorder="1"/>
    <xf numFmtId="0" fontId="22" fillId="0" borderId="45" xfId="0" applyFont="1" applyBorder="1"/>
    <xf numFmtId="166" fontId="22" fillId="0" borderId="0" xfId="0" applyNumberFormat="1" applyFont="1"/>
    <xf numFmtId="0" fontId="22" fillId="13" borderId="25" xfId="0" applyFont="1" applyFill="1" applyBorder="1"/>
    <xf numFmtId="0" fontId="23" fillId="13" borderId="26" xfId="0" applyFont="1" applyFill="1" applyBorder="1"/>
    <xf numFmtId="0" fontId="22" fillId="13" borderId="26" xfId="0" applyFont="1" applyFill="1" applyBorder="1"/>
    <xf numFmtId="0" fontId="22" fillId="13" borderId="27" xfId="0" applyFont="1" applyFill="1" applyBorder="1"/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2" fillId="0" borderId="66" xfId="0" applyFont="1" applyBorder="1"/>
    <xf numFmtId="0" fontId="22" fillId="0" borderId="67" xfId="0" applyFont="1" applyBorder="1"/>
    <xf numFmtId="167" fontId="16" fillId="0" borderId="12" xfId="6" applyNumberFormat="1" applyFont="1" applyFill="1" applyBorder="1" applyAlignment="1" applyProtection="1"/>
    <xf numFmtId="0" fontId="22" fillId="0" borderId="75" xfId="0" applyFont="1" applyBorder="1"/>
    <xf numFmtId="0" fontId="22" fillId="0" borderId="31" xfId="0" applyFont="1" applyBorder="1"/>
    <xf numFmtId="0" fontId="22" fillId="0" borderId="9" xfId="0" applyFont="1" applyBorder="1"/>
    <xf numFmtId="166" fontId="22" fillId="0" borderId="9" xfId="0" applyNumberFormat="1" applyFont="1" applyBorder="1"/>
    <xf numFmtId="0" fontId="22" fillId="0" borderId="32" xfId="0" applyFont="1" applyBorder="1"/>
    <xf numFmtId="43" fontId="22" fillId="0" borderId="9" xfId="0" applyNumberFormat="1" applyFont="1" applyBorder="1"/>
    <xf numFmtId="0" fontId="22" fillId="0" borderId="33" xfId="0" applyFont="1" applyBorder="1"/>
    <xf numFmtId="0" fontId="23" fillId="0" borderId="34" xfId="0" applyFont="1" applyBorder="1"/>
    <xf numFmtId="166" fontId="23" fillId="0" borderId="34" xfId="0" applyNumberFormat="1" applyFont="1" applyBorder="1"/>
    <xf numFmtId="43" fontId="23" fillId="0" borderId="35" xfId="0" applyNumberFormat="1" applyFont="1" applyBorder="1"/>
    <xf numFmtId="0" fontId="22" fillId="14" borderId="25" xfId="0" applyFont="1" applyFill="1" applyBorder="1"/>
    <xf numFmtId="0" fontId="23" fillId="14" borderId="26" xfId="0" applyFont="1" applyFill="1" applyBorder="1"/>
    <xf numFmtId="0" fontId="22" fillId="14" borderId="26" xfId="0" applyFont="1" applyFill="1" applyBorder="1"/>
    <xf numFmtId="0" fontId="22" fillId="14" borderId="27" xfId="0" applyFont="1" applyFill="1" applyBorder="1"/>
    <xf numFmtId="0" fontId="22" fillId="0" borderId="28" xfId="0" applyFont="1" applyFill="1" applyBorder="1"/>
    <xf numFmtId="0" fontId="0" fillId="0" borderId="29" xfId="0" applyFill="1" applyBorder="1"/>
    <xf numFmtId="168" fontId="22" fillId="0" borderId="29" xfId="0" applyNumberFormat="1" applyFont="1" applyFill="1" applyBorder="1"/>
    <xf numFmtId="3" fontId="0" fillId="0" borderId="30" xfId="0" applyNumberFormat="1" applyFill="1" applyBorder="1"/>
    <xf numFmtId="0" fontId="22" fillId="0" borderId="66" xfId="0" applyFont="1" applyFill="1" applyBorder="1"/>
    <xf numFmtId="168" fontId="22" fillId="0" borderId="67" xfId="0" applyNumberFormat="1" applyFont="1" applyFill="1" applyBorder="1"/>
    <xf numFmtId="3" fontId="0" fillId="0" borderId="75" xfId="0" applyNumberFormat="1" applyFill="1" applyBorder="1"/>
    <xf numFmtId="0" fontId="22" fillId="0" borderId="31" xfId="0" applyFont="1" applyFill="1" applyBorder="1"/>
    <xf numFmtId="0" fontId="24" fillId="0" borderId="9" xfId="0" applyFont="1" applyFill="1" applyBorder="1"/>
    <xf numFmtId="15" fontId="22" fillId="0" borderId="9" xfId="0" applyNumberFormat="1" applyFont="1" applyFill="1" applyBorder="1"/>
    <xf numFmtId="3" fontId="24" fillId="0" borderId="32" xfId="0" applyNumberFormat="1" applyFont="1" applyFill="1" applyBorder="1"/>
    <xf numFmtId="15" fontId="22" fillId="0" borderId="45" xfId="0" applyNumberFormat="1" applyFont="1" applyBorder="1"/>
    <xf numFmtId="3" fontId="22" fillId="0" borderId="52" xfId="0" applyNumberFormat="1" applyFont="1" applyFill="1" applyBorder="1"/>
    <xf numFmtId="0" fontId="22" fillId="0" borderId="28" xfId="0" applyFont="1" applyBorder="1"/>
    <xf numFmtId="0" fontId="23" fillId="0" borderId="29" xfId="0" applyFont="1" applyBorder="1"/>
    <xf numFmtId="3" fontId="23" fillId="0" borderId="30" xfId="0" applyNumberFormat="1" applyFont="1" applyBorder="1"/>
    <xf numFmtId="3" fontId="22" fillId="0" borderId="32" xfId="0" applyNumberFormat="1" applyFont="1" applyBorder="1"/>
    <xf numFmtId="3" fontId="23" fillId="0" borderId="35" xfId="0" applyNumberFormat="1" applyFont="1" applyBorder="1"/>
    <xf numFmtId="0" fontId="22" fillId="0" borderId="29" xfId="0" applyFont="1" applyBorder="1"/>
    <xf numFmtId="10" fontId="22" fillId="0" borderId="29" xfId="0" applyNumberFormat="1" applyFont="1" applyBorder="1"/>
    <xf numFmtId="166" fontId="22" fillId="0" borderId="29" xfId="0" applyNumberFormat="1" applyFont="1" applyBorder="1"/>
    <xf numFmtId="43" fontId="22" fillId="0" borderId="30" xfId="0" applyNumberFormat="1" applyFont="1" applyBorder="1"/>
    <xf numFmtId="0" fontId="23" fillId="15" borderId="33" xfId="0" applyFont="1" applyFill="1" applyBorder="1"/>
    <xf numFmtId="0" fontId="23" fillId="15" borderId="34" xfId="0" applyFont="1" applyFill="1" applyBorder="1"/>
    <xf numFmtId="166" fontId="23" fillId="15" borderId="35" xfId="0" applyNumberFormat="1" applyFont="1" applyFill="1" applyBorder="1"/>
    <xf numFmtId="0" fontId="22" fillId="0" borderId="2" xfId="0" applyFont="1" applyFill="1" applyBorder="1"/>
    <xf numFmtId="0" fontId="23" fillId="0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3" fontId="2" fillId="0" borderId="9" xfId="4" applyNumberFormat="1" applyFont="1" applyBorder="1"/>
    <xf numFmtId="3" fontId="22" fillId="0" borderId="9" xfId="0" applyNumberFormat="1" applyFont="1" applyFill="1" applyBorder="1" applyAlignment="1">
      <alignment horizontal="right"/>
    </xf>
    <xf numFmtId="0" fontId="22" fillId="0" borderId="59" xfId="0" applyFont="1" applyFill="1" applyBorder="1"/>
    <xf numFmtId="0" fontId="24" fillId="0" borderId="2" xfId="0" applyFont="1" applyFill="1" applyBorder="1"/>
    <xf numFmtId="15" fontId="22" fillId="0" borderId="2" xfId="0" applyNumberFormat="1" applyFont="1" applyFill="1" applyBorder="1"/>
    <xf numFmtId="3" fontId="24" fillId="0" borderId="49" xfId="0" applyNumberFormat="1" applyFont="1" applyFill="1" applyBorder="1"/>
    <xf numFmtId="0" fontId="6" fillId="0" borderId="79" xfId="0" applyFont="1" applyFill="1" applyBorder="1"/>
    <xf numFmtId="0" fontId="16" fillId="0" borderId="26" xfId="0" applyFont="1" applyFill="1" applyBorder="1"/>
    <xf numFmtId="0" fontId="6" fillId="0" borderId="4" xfId="0" applyFont="1" applyFill="1" applyBorder="1"/>
    <xf numFmtId="0" fontId="6" fillId="0" borderId="26" xfId="0" applyFont="1" applyFill="1" applyBorder="1"/>
    <xf numFmtId="166" fontId="16" fillId="0" borderId="44" xfId="0" applyNumberFormat="1" applyFont="1" applyFill="1" applyBorder="1"/>
    <xf numFmtId="3" fontId="22" fillId="0" borderId="9" xfId="0" applyNumberFormat="1" applyFont="1" applyFill="1" applyBorder="1"/>
    <xf numFmtId="0" fontId="2" fillId="0" borderId="9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left"/>
    </xf>
    <xf numFmtId="3" fontId="2" fillId="0" borderId="9" xfId="0" applyNumberFormat="1" applyFont="1" applyFill="1" applyBorder="1"/>
    <xf numFmtId="3" fontId="26" fillId="0" borderId="9" xfId="0" applyNumberFormat="1" applyFont="1" applyBorder="1"/>
    <xf numFmtId="3" fontId="6" fillId="0" borderId="9" xfId="0" applyNumberFormat="1" applyFont="1" applyFill="1" applyBorder="1"/>
    <xf numFmtId="4" fontId="6" fillId="0" borderId="9" xfId="0" applyNumberFormat="1" applyFont="1" applyFill="1" applyBorder="1"/>
    <xf numFmtId="0" fontId="22" fillId="0" borderId="33" xfId="0" applyFont="1" applyFill="1" applyBorder="1"/>
    <xf numFmtId="0" fontId="22" fillId="0" borderId="0" xfId="0" applyFont="1" applyAlignment="1">
      <alignment horizontal="center" vertical="center"/>
    </xf>
    <xf numFmtId="166" fontId="22" fillId="0" borderId="0" xfId="2" applyNumberFormat="1" applyFont="1" applyFill="1" applyBorder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0" fontId="22" fillId="13" borderId="27" xfId="0" applyFont="1" applyFill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43" fontId="23" fillId="0" borderId="35" xfId="0" applyNumberFormat="1" applyFont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3" fontId="22" fillId="0" borderId="52" xfId="0" applyNumberFormat="1" applyFont="1" applyFill="1" applyBorder="1" applyAlignment="1">
      <alignment horizontal="center" vertical="center"/>
    </xf>
    <xf numFmtId="3" fontId="23" fillId="0" borderId="30" xfId="0" applyNumberFormat="1" applyFont="1" applyBorder="1" applyAlignment="1">
      <alignment horizontal="center" vertical="center"/>
    </xf>
    <xf numFmtId="3" fontId="22" fillId="0" borderId="32" xfId="0" applyNumberFormat="1" applyFont="1" applyBorder="1" applyAlignment="1">
      <alignment horizontal="center" vertical="center"/>
    </xf>
    <xf numFmtId="3" fontId="23" fillId="0" borderId="35" xfId="0" applyNumberFormat="1" applyFont="1" applyBorder="1" applyAlignment="1">
      <alignment horizontal="center" vertical="center"/>
    </xf>
    <xf numFmtId="43" fontId="22" fillId="0" borderId="30" xfId="0" applyNumberFormat="1" applyFont="1" applyBorder="1" applyAlignment="1">
      <alignment horizontal="center" vertical="center"/>
    </xf>
    <xf numFmtId="166" fontId="23" fillId="15" borderId="35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3" fontId="22" fillId="0" borderId="32" xfId="0" applyNumberFormat="1" applyFont="1" applyFill="1" applyBorder="1" applyAlignment="1">
      <alignment horizontal="center" vertical="center"/>
    </xf>
    <xf numFmtId="3" fontId="26" fillId="0" borderId="30" xfId="0" applyNumberFormat="1" applyFont="1" applyFill="1" applyBorder="1" applyAlignment="1">
      <alignment horizontal="center" vertical="center"/>
    </xf>
    <xf numFmtId="3" fontId="26" fillId="0" borderId="75" xfId="0" applyNumberFormat="1" applyFont="1" applyFill="1" applyBorder="1" applyAlignment="1">
      <alignment horizontal="center" vertical="center"/>
    </xf>
    <xf numFmtId="3" fontId="22" fillId="0" borderId="49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/>
    <xf numFmtId="0" fontId="26" fillId="0" borderId="0" xfId="0" applyFont="1"/>
    <xf numFmtId="3" fontId="22" fillId="0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3" fillId="0" borderId="9" xfId="0" applyNumberFormat="1" applyFont="1" applyFill="1" applyBorder="1" applyAlignment="1">
      <alignment horizontal="center" vertical="center"/>
    </xf>
    <xf numFmtId="0" fontId="26" fillId="0" borderId="9" xfId="0" applyFont="1" applyBorder="1"/>
    <xf numFmtId="3" fontId="26" fillId="5" borderId="9" xfId="0" applyNumberFormat="1" applyFont="1" applyFill="1" applyBorder="1" applyAlignment="1">
      <alignment horizontal="center" vertical="center" wrapText="1"/>
    </xf>
    <xf numFmtId="0" fontId="26" fillId="0" borderId="9" xfId="0" applyFont="1" applyBorder="1" applyAlignment="1">
      <alignment wrapText="1"/>
    </xf>
    <xf numFmtId="0" fontId="26" fillId="5" borderId="9" xfId="0" applyFont="1" applyFill="1" applyBorder="1" applyAlignment="1">
      <alignment horizontal="center" vertical="center" wrapText="1"/>
    </xf>
    <xf numFmtId="0" fontId="23" fillId="16" borderId="9" xfId="0" applyFont="1" applyFill="1" applyBorder="1" applyAlignment="1">
      <alignment horizontal="center"/>
    </xf>
    <xf numFmtId="3" fontId="25" fillId="0" borderId="9" xfId="0" applyNumberFormat="1" applyFont="1" applyFill="1" applyBorder="1" applyAlignment="1">
      <alignment horizontal="center" vertical="center" wrapText="1"/>
    </xf>
    <xf numFmtId="3" fontId="25" fillId="5" borderId="9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169" fontId="0" fillId="0" borderId="9" xfId="0" applyNumberFormat="1" applyBorder="1"/>
    <xf numFmtId="3" fontId="27" fillId="0" borderId="9" xfId="0" applyNumberFormat="1" applyFont="1" applyBorder="1" applyAlignment="1">
      <alignment horizontal="center" vertical="center"/>
    </xf>
    <xf numFmtId="3" fontId="27" fillId="0" borderId="9" xfId="0" applyNumberFormat="1" applyFont="1" applyBorder="1"/>
    <xf numFmtId="0" fontId="2" fillId="0" borderId="9" xfId="0" applyFont="1" applyBorder="1"/>
    <xf numFmtId="3" fontId="0" fillId="0" borderId="9" xfId="0" applyNumberFormat="1" applyBorder="1"/>
    <xf numFmtId="3" fontId="23" fillId="0" borderId="9" xfId="0" applyNumberFormat="1" applyFont="1" applyFill="1" applyBorder="1"/>
    <xf numFmtId="0" fontId="2" fillId="5" borderId="9" xfId="0" applyFont="1" applyFill="1" applyBorder="1" applyAlignment="1">
      <alignment horizontal="center" vertical="center" wrapText="1"/>
    </xf>
    <xf numFmtId="3" fontId="22" fillId="5" borderId="9" xfId="0" applyNumberFormat="1" applyFont="1" applyFill="1" applyBorder="1" applyAlignment="1">
      <alignment horizontal="center" vertical="center" wrapText="1"/>
    </xf>
    <xf numFmtId="3" fontId="24" fillId="5" borderId="9" xfId="0" applyNumberFormat="1" applyFont="1" applyFill="1" applyBorder="1" applyAlignment="1">
      <alignment horizontal="center" vertical="center"/>
    </xf>
    <xf numFmtId="3" fontId="0" fillId="5" borderId="9" xfId="0" applyNumberFormat="1" applyFill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3" fontId="0" fillId="0" borderId="9" xfId="0" applyNumberFormat="1" applyFill="1" applyBorder="1"/>
    <xf numFmtId="166" fontId="29" fillId="5" borderId="67" xfId="2" applyNumberFormat="1" applyFont="1" applyFill="1" applyBorder="1"/>
    <xf numFmtId="0" fontId="23" fillId="6" borderId="9" xfId="0" applyFont="1" applyFill="1" applyBorder="1" applyAlignment="1">
      <alignment horizontal="center"/>
    </xf>
    <xf numFmtId="0" fontId="23" fillId="16" borderId="9" xfId="0" applyFont="1" applyFill="1" applyBorder="1" applyAlignment="1">
      <alignment horizontal="center" vertical="center"/>
    </xf>
    <xf numFmtId="0" fontId="23" fillId="18" borderId="9" xfId="0" applyFont="1" applyFill="1" applyBorder="1" applyAlignment="1">
      <alignment horizontal="center" vertical="center"/>
    </xf>
    <xf numFmtId="0" fontId="23" fillId="18" borderId="9" xfId="0" applyFont="1" applyFill="1" applyBorder="1" applyAlignment="1">
      <alignment horizontal="center"/>
    </xf>
    <xf numFmtId="0" fontId="23" fillId="17" borderId="9" xfId="0" applyFont="1" applyFill="1" applyBorder="1" applyAlignment="1">
      <alignment horizontal="center"/>
    </xf>
    <xf numFmtId="0" fontId="23" fillId="12" borderId="9" xfId="0" applyFont="1" applyFill="1" applyBorder="1"/>
    <xf numFmtId="0" fontId="23" fillId="9" borderId="9" xfId="0" applyFont="1" applyFill="1" applyBorder="1"/>
    <xf numFmtId="166" fontId="23" fillId="0" borderId="9" xfId="0" applyNumberFormat="1" applyFont="1" applyFill="1" applyBorder="1"/>
    <xf numFmtId="166" fontId="23" fillId="0" borderId="9" xfId="0" applyNumberFormat="1" applyFont="1" applyFill="1" applyBorder="1" applyAlignment="1">
      <alignment horizontal="center" vertical="center"/>
    </xf>
    <xf numFmtId="0" fontId="23" fillId="0" borderId="9" xfId="0" applyFont="1" applyFill="1" applyBorder="1"/>
    <xf numFmtId="0" fontId="2" fillId="0" borderId="9" xfId="0" applyFont="1" applyFill="1" applyBorder="1"/>
    <xf numFmtId="0" fontId="27" fillId="0" borderId="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wrapText="1"/>
    </xf>
    <xf numFmtId="3" fontId="22" fillId="5" borderId="9" xfId="0" applyNumberFormat="1" applyFont="1" applyFill="1" applyBorder="1" applyAlignment="1">
      <alignment horizontal="center" vertical="center"/>
    </xf>
    <xf numFmtId="3" fontId="23" fillId="0" borderId="9" xfId="0" applyNumberFormat="1" applyFont="1" applyFill="1" applyBorder="1" applyAlignment="1">
      <alignment horizontal="right"/>
    </xf>
    <xf numFmtId="3" fontId="22" fillId="0" borderId="9" xfId="0" applyNumberFormat="1" applyFont="1" applyFill="1" applyBorder="1" applyAlignment="1">
      <alignment horizontal="center" vertical="center" wrapText="1"/>
    </xf>
    <xf numFmtId="3" fontId="25" fillId="0" borderId="9" xfId="0" applyNumberFormat="1" applyFont="1" applyFill="1" applyBorder="1" applyAlignment="1">
      <alignment horizontal="right"/>
    </xf>
    <xf numFmtId="0" fontId="25" fillId="0" borderId="9" xfId="0" applyFont="1" applyFill="1" applyBorder="1" applyAlignment="1">
      <alignment horizontal="right"/>
    </xf>
    <xf numFmtId="3" fontId="25" fillId="0" borderId="9" xfId="0" applyNumberFormat="1" applyFont="1" applyFill="1" applyBorder="1" applyAlignment="1">
      <alignment horizontal="center" vertical="center"/>
    </xf>
    <xf numFmtId="3" fontId="23" fillId="5" borderId="9" xfId="0" applyNumberFormat="1" applyFont="1" applyFill="1" applyBorder="1" applyAlignment="1">
      <alignment horizontal="center" vertical="center"/>
    </xf>
    <xf numFmtId="3" fontId="25" fillId="5" borderId="9" xfId="0" applyNumberFormat="1" applyFont="1" applyFill="1" applyBorder="1" applyAlignment="1">
      <alignment horizontal="center" vertical="center" wrapText="1"/>
    </xf>
    <xf numFmtId="3" fontId="29" fillId="0" borderId="9" xfId="0" applyNumberFormat="1" applyFont="1" applyFill="1" applyBorder="1" applyAlignment="1">
      <alignment horizontal="center" vertical="center"/>
    </xf>
    <xf numFmtId="0" fontId="23" fillId="3" borderId="28" xfId="0" applyFont="1" applyFill="1" applyBorder="1"/>
    <xf numFmtId="0" fontId="23" fillId="3" borderId="29" xfId="0" applyFont="1" applyFill="1" applyBorder="1"/>
    <xf numFmtId="0" fontId="23" fillId="3" borderId="29" xfId="0" applyFont="1" applyFill="1" applyBorder="1" applyAlignment="1">
      <alignment horizontal="center" vertical="center"/>
    </xf>
    <xf numFmtId="0" fontId="23" fillId="6" borderId="31" xfId="0" applyFont="1" applyFill="1" applyBorder="1" applyAlignment="1">
      <alignment horizontal="center"/>
    </xf>
    <xf numFmtId="0" fontId="22" fillId="0" borderId="31" xfId="0" applyFont="1" applyFill="1" applyBorder="1" applyAlignment="1">
      <alignment horizontal="right"/>
    </xf>
    <xf numFmtId="0" fontId="6" fillId="0" borderId="31" xfId="0" applyFont="1" applyFill="1" applyBorder="1"/>
    <xf numFmtId="0" fontId="23" fillId="0" borderId="34" xfId="0" applyFont="1" applyFill="1" applyBorder="1"/>
    <xf numFmtId="166" fontId="23" fillId="0" borderId="34" xfId="2" applyNumberFormat="1" applyFont="1" applyFill="1" applyBorder="1"/>
    <xf numFmtId="166" fontId="23" fillId="0" borderId="34" xfId="2" applyNumberFormat="1" applyFont="1" applyFill="1" applyBorder="1" applyAlignment="1">
      <alignment horizontal="center" vertical="center"/>
    </xf>
    <xf numFmtId="0" fontId="26" fillId="0" borderId="34" xfId="0" applyFont="1" applyBorder="1"/>
    <xf numFmtId="0" fontId="23" fillId="17" borderId="9" xfId="0" applyFont="1" applyFill="1" applyBorder="1" applyAlignment="1">
      <alignment horizontal="center" wrapText="1"/>
    </xf>
    <xf numFmtId="0" fontId="23" fillId="0" borderId="9" xfId="0" applyFont="1" applyFill="1" applyBorder="1" applyAlignment="1">
      <alignment horizontal="center" wrapText="1"/>
    </xf>
    <xf numFmtId="0" fontId="23" fillId="0" borderId="9" xfId="0" applyFont="1" applyFill="1" applyBorder="1" applyAlignment="1">
      <alignment horizontal="right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right"/>
    </xf>
    <xf numFmtId="0" fontId="23" fillId="0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left"/>
    </xf>
    <xf numFmtId="41" fontId="2" fillId="0" borderId="9" xfId="0" applyNumberFormat="1" applyFont="1" applyBorder="1"/>
    <xf numFmtId="0" fontId="25" fillId="0" borderId="9" xfId="0" applyFont="1" applyFill="1" applyBorder="1" applyAlignment="1">
      <alignment horizontal="center" vertical="center" wrapText="1"/>
    </xf>
    <xf numFmtId="3" fontId="25" fillId="0" borderId="9" xfId="0" applyNumberFormat="1" applyFont="1" applyFill="1" applyBorder="1" applyAlignment="1">
      <alignment vertical="center" wrapText="1"/>
    </xf>
    <xf numFmtId="0" fontId="1" fillId="0" borderId="9" xfId="0" applyFont="1" applyFill="1" applyBorder="1"/>
    <xf numFmtId="0" fontId="25" fillId="0" borderId="9" xfId="0" applyFont="1" applyFill="1" applyBorder="1" applyAlignment="1">
      <alignment horizontal="center" vertical="center"/>
    </xf>
    <xf numFmtId="3" fontId="22" fillId="0" borderId="9" xfId="0" applyNumberFormat="1" applyFont="1" applyBorder="1"/>
    <xf numFmtId="0" fontId="22" fillId="0" borderId="9" xfId="0" applyFont="1" applyBorder="1" applyAlignment="1">
      <alignment horizontal="left"/>
    </xf>
    <xf numFmtId="3" fontId="22" fillId="0" borderId="9" xfId="0" applyNumberFormat="1" applyFont="1" applyBorder="1" applyAlignment="1">
      <alignment horizontal="right"/>
    </xf>
    <xf numFmtId="3" fontId="22" fillId="0" borderId="9" xfId="0" applyNumberFormat="1" applyFont="1" applyBorder="1" applyAlignment="1">
      <alignment horizontal="center" vertical="center"/>
    </xf>
    <xf numFmtId="0" fontId="22" fillId="12" borderId="28" xfId="0" applyFont="1" applyFill="1" applyBorder="1"/>
    <xf numFmtId="0" fontId="23" fillId="12" borderId="29" xfId="0" applyFont="1" applyFill="1" applyBorder="1"/>
    <xf numFmtId="0" fontId="22" fillId="12" borderId="29" xfId="0" applyFont="1" applyFill="1" applyBorder="1"/>
    <xf numFmtId="166" fontId="22" fillId="12" borderId="29" xfId="2" applyNumberFormat="1" applyFont="1" applyFill="1" applyBorder="1"/>
    <xf numFmtId="166" fontId="22" fillId="12" borderId="29" xfId="2" applyNumberFormat="1" applyFont="1" applyFill="1" applyBorder="1" applyAlignment="1">
      <alignment horizontal="center" vertical="center"/>
    </xf>
    <xf numFmtId="0" fontId="0" fillId="17" borderId="29" xfId="0" applyFill="1" applyBorder="1" applyAlignment="1"/>
    <xf numFmtId="0" fontId="22" fillId="0" borderId="31" xfId="0" applyFont="1" applyFill="1" applyBorder="1" applyAlignment="1">
      <alignment horizontal="right" wrapText="1"/>
    </xf>
    <xf numFmtId="0" fontId="0" fillId="0" borderId="32" xfId="0" applyBorder="1" applyAlignment="1">
      <alignment wrapText="1"/>
    </xf>
    <xf numFmtId="0" fontId="2" fillId="0" borderId="31" xfId="0" applyFont="1" applyBorder="1" applyAlignment="1">
      <alignment horizontal="right"/>
    </xf>
    <xf numFmtId="0" fontId="2" fillId="0" borderId="31" xfId="0" applyFont="1" applyBorder="1" applyAlignment="1"/>
    <xf numFmtId="3" fontId="7" fillId="0" borderId="32" xfId="0" applyNumberFormat="1" applyFont="1" applyFill="1" applyBorder="1"/>
    <xf numFmtId="0" fontId="22" fillId="0" borderId="31" xfId="0" applyFont="1" applyBorder="1" applyAlignment="1"/>
    <xf numFmtId="166" fontId="23" fillId="0" borderId="3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22" fillId="5" borderId="9" xfId="0" applyNumberFormat="1" applyFont="1" applyFill="1" applyBorder="1" applyAlignment="1">
      <alignment horizontal="right" vertical="center"/>
    </xf>
    <xf numFmtId="166" fontId="22" fillId="0" borderId="9" xfId="2" applyNumberFormat="1" applyFont="1" applyFill="1" applyBorder="1"/>
    <xf numFmtId="166" fontId="22" fillId="0" borderId="9" xfId="2" applyNumberFormat="1" applyFont="1" applyFill="1" applyBorder="1" applyAlignment="1">
      <alignment horizontal="center" vertical="center"/>
    </xf>
    <xf numFmtId="0" fontId="26" fillId="0" borderId="9" xfId="0" applyFont="1" applyFill="1" applyBorder="1"/>
    <xf numFmtId="0" fontId="23" fillId="16" borderId="9" xfId="0" applyFont="1" applyFill="1" applyBorder="1" applyAlignment="1">
      <alignment horizontal="center" wrapText="1"/>
    </xf>
    <xf numFmtId="166" fontId="23" fillId="0" borderId="0" xfId="2" applyNumberFormat="1" applyFont="1" applyFill="1" applyBorder="1"/>
    <xf numFmtId="0" fontId="26" fillId="19" borderId="29" xfId="0" applyFont="1" applyFill="1" applyBorder="1" applyAlignment="1"/>
    <xf numFmtId="0" fontId="26" fillId="19" borderId="30" xfId="0" applyFont="1" applyFill="1" applyBorder="1" applyAlignment="1"/>
    <xf numFmtId="0" fontId="0" fillId="20" borderId="73" xfId="0" applyFill="1" applyBorder="1" applyAlignment="1"/>
    <xf numFmtId="0" fontId="26" fillId="20" borderId="9" xfId="0" applyFont="1" applyFill="1" applyBorder="1" applyAlignment="1">
      <alignment horizontal="center" wrapText="1"/>
    </xf>
    <xf numFmtId="0" fontId="23" fillId="20" borderId="9" xfId="0" applyFont="1" applyFill="1" applyBorder="1" applyAlignment="1">
      <alignment horizontal="center"/>
    </xf>
    <xf numFmtId="166" fontId="23" fillId="5" borderId="34" xfId="0" applyNumberFormat="1" applyFont="1" applyFill="1" applyBorder="1"/>
    <xf numFmtId="0" fontId="0" fillId="5" borderId="0" xfId="0" applyFill="1"/>
    <xf numFmtId="166" fontId="0" fillId="5" borderId="0" xfId="0" applyNumberFormat="1" applyFill="1"/>
    <xf numFmtId="0" fontId="22" fillId="5" borderId="31" xfId="0" applyFont="1" applyFill="1" applyBorder="1" applyAlignment="1">
      <alignment horizontal="right"/>
    </xf>
    <xf numFmtId="0" fontId="2" fillId="5" borderId="9" xfId="0" applyFont="1" applyFill="1" applyBorder="1"/>
    <xf numFmtId="0" fontId="22" fillId="5" borderId="9" xfId="0" applyFont="1" applyFill="1" applyBorder="1" applyAlignment="1">
      <alignment horizontal="right"/>
    </xf>
    <xf numFmtId="0" fontId="22" fillId="5" borderId="9" xfId="0" applyFont="1" applyFill="1" applyBorder="1" applyAlignment="1">
      <alignment horizontal="center"/>
    </xf>
    <xf numFmtId="3" fontId="22" fillId="5" borderId="9" xfId="0" applyNumberFormat="1" applyFont="1" applyFill="1" applyBorder="1" applyAlignment="1">
      <alignment horizontal="right"/>
    </xf>
    <xf numFmtId="0" fontId="26" fillId="5" borderId="9" xfId="0" applyFont="1" applyFill="1" applyBorder="1"/>
    <xf numFmtId="0" fontId="0" fillId="5" borderId="9" xfId="0" applyFill="1" applyBorder="1"/>
    <xf numFmtId="3" fontId="7" fillId="5" borderId="9" xfId="0" applyNumberFormat="1" applyFont="1" applyFill="1" applyBorder="1"/>
    <xf numFmtId="41" fontId="2" fillId="5" borderId="9" xfId="0" applyNumberFormat="1" applyFont="1" applyFill="1" applyBorder="1"/>
    <xf numFmtId="169" fontId="0" fillId="5" borderId="9" xfId="0" applyNumberFormat="1" applyFill="1" applyBorder="1"/>
    <xf numFmtId="0" fontId="0" fillId="5" borderId="32" xfId="0" applyFill="1" applyBorder="1"/>
    <xf numFmtId="3" fontId="23" fillId="18" borderId="9" xfId="0" applyNumberFormat="1" applyFont="1" applyFill="1" applyBorder="1" applyAlignment="1">
      <alignment horizontal="center" vertical="center"/>
    </xf>
    <xf numFmtId="0" fontId="25" fillId="18" borderId="9" xfId="0" applyFont="1" applyFill="1" applyBorder="1" applyAlignment="1">
      <alignment horizontal="center" vertical="center" wrapText="1"/>
    </xf>
    <xf numFmtId="0" fontId="26" fillId="18" borderId="9" xfId="0" applyFont="1" applyFill="1" applyBorder="1" applyAlignment="1">
      <alignment wrapText="1"/>
    </xf>
    <xf numFmtId="3" fontId="2" fillId="18" borderId="9" xfId="0" applyNumberFormat="1" applyFont="1" applyFill="1" applyBorder="1"/>
    <xf numFmtId="41" fontId="2" fillId="18" borderId="9" xfId="0" applyNumberFormat="1" applyFont="1" applyFill="1" applyBorder="1"/>
    <xf numFmtId="169" fontId="0" fillId="18" borderId="9" xfId="0" applyNumberFormat="1" applyFill="1" applyBorder="1"/>
    <xf numFmtId="3" fontId="7" fillId="18" borderId="32" xfId="0" applyNumberFormat="1" applyFont="1" applyFill="1" applyBorder="1"/>
    <xf numFmtId="0" fontId="2" fillId="18" borderId="9" xfId="0" applyFont="1" applyFill="1" applyBorder="1"/>
    <xf numFmtId="0" fontId="2" fillId="18" borderId="9" xfId="0" applyFont="1" applyFill="1" applyBorder="1" applyAlignment="1">
      <alignment horizontal="right"/>
    </xf>
    <xf numFmtId="0" fontId="2" fillId="18" borderId="9" xfId="0" applyFont="1" applyFill="1" applyBorder="1" applyAlignment="1">
      <alignment horizontal="center"/>
    </xf>
    <xf numFmtId="0" fontId="0" fillId="18" borderId="9" xfId="0" applyFill="1" applyBorder="1"/>
    <xf numFmtId="0" fontId="0" fillId="18" borderId="32" xfId="0" applyFill="1" applyBorder="1"/>
    <xf numFmtId="0" fontId="22" fillId="5" borderId="31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left" vertical="center"/>
    </xf>
    <xf numFmtId="0" fontId="22" fillId="5" borderId="9" xfId="0" applyFont="1" applyFill="1" applyBorder="1"/>
    <xf numFmtId="3" fontId="22" fillId="5" borderId="9" xfId="0" applyNumberFormat="1" applyFont="1" applyFill="1" applyBorder="1"/>
    <xf numFmtId="3" fontId="23" fillId="5" borderId="9" xfId="0" applyNumberFormat="1" applyFont="1" applyFill="1" applyBorder="1" applyAlignment="1">
      <alignment horizontal="right"/>
    </xf>
    <xf numFmtId="0" fontId="2" fillId="18" borderId="31" xfId="0" applyFont="1" applyFill="1" applyBorder="1" applyAlignment="1"/>
    <xf numFmtId="3" fontId="2" fillId="18" borderId="9" xfId="4" applyNumberFormat="1" applyFont="1" applyFill="1" applyBorder="1"/>
    <xf numFmtId="3" fontId="22" fillId="18" borderId="9" xfId="0" applyNumberFormat="1" applyFont="1" applyFill="1" applyBorder="1" applyAlignment="1">
      <alignment horizontal="right"/>
    </xf>
    <xf numFmtId="0" fontId="23" fillId="18" borderId="9" xfId="0" applyFont="1" applyFill="1" applyBorder="1" applyAlignment="1">
      <alignment horizontal="right"/>
    </xf>
    <xf numFmtId="0" fontId="28" fillId="0" borderId="9" xfId="0" applyFont="1" applyBorder="1"/>
    <xf numFmtId="0" fontId="28" fillId="0" borderId="9" xfId="0" applyFont="1" applyBorder="1" applyAlignment="1">
      <alignment wrapText="1"/>
    </xf>
    <xf numFmtId="3" fontId="28" fillId="5" borderId="9" xfId="0" applyNumberFormat="1" applyFont="1" applyFill="1" applyBorder="1" applyAlignment="1">
      <alignment horizontal="center" vertical="center" wrapText="1"/>
    </xf>
    <xf numFmtId="0" fontId="28" fillId="5" borderId="9" xfId="0" applyFont="1" applyFill="1" applyBorder="1" applyAlignment="1">
      <alignment horizontal="center" vertical="center" wrapText="1"/>
    </xf>
    <xf numFmtId="0" fontId="28" fillId="5" borderId="9" xfId="0" applyFont="1" applyFill="1" applyBorder="1"/>
    <xf numFmtId="0" fontId="1" fillId="0" borderId="0" xfId="0" applyFont="1" applyFill="1" applyBorder="1" applyAlignment="1">
      <alignment horizontal="center"/>
    </xf>
    <xf numFmtId="0" fontId="2" fillId="5" borderId="59" xfId="0" applyFont="1" applyFill="1" applyBorder="1"/>
    <xf numFmtId="0" fontId="2" fillId="5" borderId="2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center"/>
    </xf>
    <xf numFmtId="10" fontId="2" fillId="5" borderId="5" xfId="4" applyNumberFormat="1" applyFont="1" applyFill="1" applyBorder="1"/>
    <xf numFmtId="3" fontId="2" fillId="5" borderId="2" xfId="0" applyNumberFormat="1" applyFont="1" applyFill="1" applyBorder="1"/>
    <xf numFmtId="41" fontId="2" fillId="5" borderId="58" xfId="0" applyNumberFormat="1" applyFont="1" applyFill="1" applyBorder="1"/>
    <xf numFmtId="0" fontId="2" fillId="5" borderId="0" xfId="0" applyFont="1" applyFill="1"/>
    <xf numFmtId="0" fontId="2" fillId="8" borderId="57" xfId="0" applyFont="1" applyFill="1" applyBorder="1"/>
    <xf numFmtId="0" fontId="2" fillId="8" borderId="5" xfId="0" applyFont="1" applyFill="1" applyBorder="1" applyAlignment="1">
      <alignment horizontal="right"/>
    </xf>
    <xf numFmtId="0" fontId="2" fillId="8" borderId="5" xfId="0" applyFont="1" applyFill="1" applyBorder="1" applyAlignment="1">
      <alignment horizontal="center"/>
    </xf>
    <xf numFmtId="10" fontId="2" fillId="8" borderId="5" xfId="4" applyNumberFormat="1" applyFont="1" applyFill="1" applyBorder="1"/>
    <xf numFmtId="3" fontId="2" fillId="8" borderId="5" xfId="0" applyNumberFormat="1" applyFont="1" applyFill="1" applyBorder="1"/>
    <xf numFmtId="41" fontId="2" fillId="8" borderId="58" xfId="0" applyNumberFormat="1" applyFont="1" applyFill="1" applyBorder="1"/>
    <xf numFmtId="0" fontId="2" fillId="8" borderId="0" xfId="0" applyFont="1" applyFill="1"/>
    <xf numFmtId="0" fontId="2" fillId="9" borderId="57" xfId="0" applyFont="1" applyFill="1" applyBorder="1"/>
    <xf numFmtId="0" fontId="2" fillId="9" borderId="5" xfId="0" applyFont="1" applyFill="1" applyBorder="1" applyAlignment="1">
      <alignment horizontal="right"/>
    </xf>
    <xf numFmtId="0" fontId="2" fillId="9" borderId="5" xfId="0" applyFont="1" applyFill="1" applyBorder="1" applyAlignment="1">
      <alignment horizontal="center"/>
    </xf>
    <xf numFmtId="10" fontId="2" fillId="9" borderId="5" xfId="4" applyNumberFormat="1" applyFont="1" applyFill="1" applyBorder="1"/>
    <xf numFmtId="3" fontId="2" fillId="9" borderId="5" xfId="0" applyNumberFormat="1" applyFont="1" applyFill="1" applyBorder="1"/>
    <xf numFmtId="41" fontId="2" fillId="9" borderId="58" xfId="0" applyNumberFormat="1" applyFont="1" applyFill="1" applyBorder="1"/>
    <xf numFmtId="0" fontId="2" fillId="9" borderId="0" xfId="0" applyFont="1" applyFill="1"/>
    <xf numFmtId="0" fontId="0" fillId="9" borderId="9" xfId="0" applyFill="1" applyBorder="1"/>
    <xf numFmtId="0" fontId="2" fillId="5" borderId="60" xfId="0" applyFont="1" applyFill="1" applyBorder="1"/>
    <xf numFmtId="0" fontId="2" fillId="5" borderId="8" xfId="0" applyFont="1" applyFill="1" applyBorder="1" applyAlignment="1">
      <alignment horizontal="right"/>
    </xf>
    <xf numFmtId="0" fontId="2" fillId="5" borderId="8" xfId="0" applyFont="1" applyFill="1" applyBorder="1" applyAlignment="1">
      <alignment horizontal="center"/>
    </xf>
    <xf numFmtId="10" fontId="2" fillId="5" borderId="8" xfId="4" applyNumberFormat="1" applyFont="1" applyFill="1" applyBorder="1"/>
    <xf numFmtId="3" fontId="2" fillId="5" borderId="8" xfId="0" applyNumberFormat="1" applyFont="1" applyFill="1" applyBorder="1"/>
    <xf numFmtId="41" fontId="2" fillId="5" borderId="61" xfId="0" applyNumberFormat="1" applyFont="1" applyFill="1" applyBorder="1"/>
    <xf numFmtId="3" fontId="7" fillId="9" borderId="5" xfId="0" applyNumberFormat="1" applyFont="1" applyFill="1" applyBorder="1"/>
    <xf numFmtId="0" fontId="2" fillId="5" borderId="57" xfId="0" applyFont="1" applyFill="1" applyBorder="1"/>
    <xf numFmtId="0" fontId="2" fillId="5" borderId="5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center"/>
    </xf>
    <xf numFmtId="3" fontId="2" fillId="5" borderId="5" xfId="0" applyNumberFormat="1" applyFont="1" applyFill="1" applyBorder="1"/>
    <xf numFmtId="3" fontId="2" fillId="8" borderId="8" xfId="0" applyNumberFormat="1" applyFont="1" applyFill="1" applyBorder="1"/>
    <xf numFmtId="0" fontId="2" fillId="9" borderId="59" xfId="0" applyFont="1" applyFill="1" applyBorder="1"/>
    <xf numFmtId="0" fontId="2" fillId="9" borderId="2" xfId="0" applyFont="1" applyFill="1" applyBorder="1" applyAlignment="1">
      <alignment horizontal="right"/>
    </xf>
    <xf numFmtId="0" fontId="2" fillId="9" borderId="2" xfId="0" applyFont="1" applyFill="1" applyBorder="1" applyAlignment="1">
      <alignment horizontal="center"/>
    </xf>
    <xf numFmtId="3" fontId="2" fillId="9" borderId="2" xfId="0" applyNumberFormat="1" applyFont="1" applyFill="1" applyBorder="1"/>
    <xf numFmtId="3" fontId="7" fillId="0" borderId="0" xfId="0" applyNumberFormat="1" applyFont="1" applyFill="1" applyBorder="1"/>
    <xf numFmtId="0" fontId="2" fillId="16" borderId="57" xfId="0" applyFont="1" applyFill="1" applyBorder="1"/>
    <xf numFmtId="0" fontId="2" fillId="16" borderId="5" xfId="0" applyFont="1" applyFill="1" applyBorder="1" applyAlignment="1">
      <alignment horizontal="right"/>
    </xf>
    <xf numFmtId="0" fontId="2" fillId="16" borderId="5" xfId="0" applyFont="1" applyFill="1" applyBorder="1" applyAlignment="1">
      <alignment horizontal="center"/>
    </xf>
    <xf numFmtId="10" fontId="2" fillId="16" borderId="5" xfId="4" applyNumberFormat="1" applyFont="1" applyFill="1" applyBorder="1"/>
    <xf numFmtId="3" fontId="7" fillId="16" borderId="5" xfId="0" applyNumberFormat="1" applyFont="1" applyFill="1" applyBorder="1"/>
    <xf numFmtId="41" fontId="2" fillId="16" borderId="58" xfId="0" applyNumberFormat="1" applyFont="1" applyFill="1" applyBorder="1"/>
    <xf numFmtId="0" fontId="2" fillId="16" borderId="0" xfId="0" applyFont="1" applyFill="1"/>
    <xf numFmtId="0" fontId="0" fillId="16" borderId="9" xfId="0" applyFill="1" applyBorder="1"/>
    <xf numFmtId="0" fontId="2" fillId="8" borderId="7" xfId="0" applyFont="1" applyFill="1" applyBorder="1" applyAlignment="1">
      <alignment horizontal="center"/>
    </xf>
    <xf numFmtId="0" fontId="2" fillId="8" borderId="55" xfId="0" applyFont="1" applyFill="1" applyBorder="1"/>
    <xf numFmtId="0" fontId="2" fillId="8" borderId="2" xfId="0" applyFont="1" applyFill="1" applyBorder="1" applyAlignment="1">
      <alignment horizontal="right"/>
    </xf>
    <xf numFmtId="0" fontId="2" fillId="8" borderId="2" xfId="0" applyFont="1" applyFill="1" applyBorder="1" applyAlignment="1">
      <alignment horizontal="center"/>
    </xf>
    <xf numFmtId="10" fontId="2" fillId="8" borderId="2" xfId="4" applyNumberFormat="1" applyFont="1" applyFill="1" applyBorder="1"/>
    <xf numFmtId="3" fontId="2" fillId="8" borderId="2" xfId="0" applyNumberFormat="1" applyFont="1" applyFill="1" applyBorder="1"/>
    <xf numFmtId="41" fontId="2" fillId="8" borderId="49" xfId="0" applyNumberFormat="1" applyFont="1" applyFill="1" applyBorder="1"/>
    <xf numFmtId="0" fontId="2" fillId="8" borderId="59" xfId="0" applyFont="1" applyFill="1" applyBorder="1"/>
    <xf numFmtId="0" fontId="2" fillId="8" borderId="6" xfId="0" applyFont="1" applyFill="1" applyBorder="1" applyAlignment="1">
      <alignment horizontal="right"/>
    </xf>
    <xf numFmtId="0" fontId="2" fillId="8" borderId="6" xfId="0" applyFont="1" applyFill="1" applyBorder="1" applyAlignment="1">
      <alignment horizontal="center"/>
    </xf>
    <xf numFmtId="10" fontId="2" fillId="8" borderId="6" xfId="4" applyNumberFormat="1" applyFont="1" applyFill="1" applyBorder="1"/>
    <xf numFmtId="3" fontId="2" fillId="8" borderId="6" xfId="0" applyNumberFormat="1" applyFont="1" applyFill="1" applyBorder="1"/>
    <xf numFmtId="41" fontId="2" fillId="8" borderId="56" xfId="0" applyNumberFormat="1" applyFont="1" applyFill="1" applyBorder="1"/>
    <xf numFmtId="0" fontId="2" fillId="9" borderId="7" xfId="0" applyFont="1" applyFill="1" applyBorder="1" applyAlignment="1">
      <alignment horizontal="center"/>
    </xf>
    <xf numFmtId="0" fontId="2" fillId="9" borderId="60" xfId="0" applyFont="1" applyFill="1" applyBorder="1"/>
    <xf numFmtId="0" fontId="2" fillId="9" borderId="8" xfId="0" applyFont="1" applyFill="1" applyBorder="1" applyAlignment="1">
      <alignment horizontal="right"/>
    </xf>
    <xf numFmtId="0" fontId="2" fillId="9" borderId="8" xfId="0" applyFont="1" applyFill="1" applyBorder="1" applyAlignment="1">
      <alignment horizontal="center"/>
    </xf>
    <xf numFmtId="10" fontId="2" fillId="9" borderId="8" xfId="4" applyNumberFormat="1" applyFont="1" applyFill="1" applyBorder="1"/>
    <xf numFmtId="3" fontId="2" fillId="9" borderId="8" xfId="0" applyNumberFormat="1" applyFont="1" applyFill="1" applyBorder="1"/>
    <xf numFmtId="41" fontId="2" fillId="9" borderId="61" xfId="0" applyNumberFormat="1" applyFont="1" applyFill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/>
    <xf numFmtId="3" fontId="25" fillId="0" borderId="9" xfId="0" applyNumberFormat="1" applyFont="1" applyFill="1" applyBorder="1" applyAlignment="1">
      <alignment horizontal="center" vertical="center" wrapText="1"/>
    </xf>
    <xf numFmtId="3" fontId="22" fillId="0" borderId="9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/>
    <xf numFmtId="0" fontId="22" fillId="0" borderId="9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center" vertical="center" wrapText="1"/>
    </xf>
    <xf numFmtId="0" fontId="25" fillId="0" borderId="32" xfId="0" applyFont="1" applyBorder="1" applyAlignment="1">
      <alignment wrapText="1"/>
    </xf>
    <xf numFmtId="0" fontId="23" fillId="0" borderId="9" xfId="0" applyFont="1" applyBorder="1"/>
    <xf numFmtId="0" fontId="26" fillId="0" borderId="9" xfId="0" applyFont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9" xfId="0" applyFont="1" applyBorder="1" applyAlignment="1">
      <alignment horizontal="center" wrapText="1"/>
    </xf>
    <xf numFmtId="43" fontId="26" fillId="0" borderId="9" xfId="0" applyNumberFormat="1" applyFont="1" applyBorder="1"/>
    <xf numFmtId="167" fontId="15" fillId="0" borderId="12" xfId="6" applyNumberFormat="1" applyFont="1" applyFill="1" applyBorder="1" applyAlignment="1" applyProtection="1"/>
    <xf numFmtId="0" fontId="23" fillId="0" borderId="72" xfId="0" applyFont="1" applyBorder="1" applyAlignment="1">
      <alignment horizontal="center"/>
    </xf>
    <xf numFmtId="0" fontId="22" fillId="0" borderId="70" xfId="0" applyFont="1" applyBorder="1"/>
    <xf numFmtId="0" fontId="22" fillId="0" borderId="71" xfId="0" applyFont="1" applyBorder="1"/>
    <xf numFmtId="166" fontId="22" fillId="0" borderId="71" xfId="0" applyNumberFormat="1" applyFont="1" applyBorder="1"/>
    <xf numFmtId="166" fontId="23" fillId="0" borderId="69" xfId="0" applyNumberFormat="1" applyFont="1" applyBorder="1"/>
    <xf numFmtId="0" fontId="33" fillId="16" borderId="9" xfId="0" applyFont="1" applyFill="1" applyBorder="1"/>
    <xf numFmtId="0" fontId="26" fillId="0" borderId="9" xfId="0" applyFont="1" applyBorder="1" applyAlignment="1">
      <alignment horizontal="right"/>
    </xf>
    <xf numFmtId="0" fontId="33" fillId="16" borderId="9" xfId="0" applyFont="1" applyFill="1" applyBorder="1" applyAlignment="1">
      <alignment horizontal="center" wrapText="1"/>
    </xf>
    <xf numFmtId="3" fontId="22" fillId="0" borderId="9" xfId="0" applyNumberFormat="1" applyFont="1" applyFill="1" applyBorder="1" applyAlignment="1">
      <alignment horizontal="center"/>
    </xf>
    <xf numFmtId="3" fontId="26" fillId="0" borderId="9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fill"/>
    </xf>
    <xf numFmtId="0" fontId="15" fillId="3" borderId="25" xfId="0" applyFont="1" applyFill="1" applyBorder="1" applyAlignment="1">
      <alignment horizontal="center"/>
    </xf>
    <xf numFmtId="0" fontId="15" fillId="3" borderId="26" xfId="0" applyFont="1" applyFill="1" applyBorder="1" applyAlignment="1">
      <alignment horizontal="center"/>
    </xf>
    <xf numFmtId="0" fontId="15" fillId="3" borderId="27" xfId="0" applyFont="1" applyFill="1" applyBorder="1" applyAlignment="1">
      <alignment horizontal="center"/>
    </xf>
    <xf numFmtId="0" fontId="15" fillId="4" borderId="36" xfId="0" applyFont="1" applyFill="1" applyBorder="1" applyAlignment="1">
      <alignment horizontal="center"/>
    </xf>
    <xf numFmtId="0" fontId="15" fillId="4" borderId="37" xfId="0" applyFont="1" applyFill="1" applyBorder="1" applyAlignment="1">
      <alignment horizontal="center"/>
    </xf>
    <xf numFmtId="0" fontId="15" fillId="4" borderId="38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8" fillId="5" borderId="29" xfId="0" applyFont="1" applyFill="1" applyBorder="1" applyAlignment="1">
      <alignment horizontal="center"/>
    </xf>
    <xf numFmtId="0" fontId="18" fillId="5" borderId="30" xfId="0" applyFont="1" applyFill="1" applyBorder="1" applyAlignment="1">
      <alignment horizontal="center"/>
    </xf>
    <xf numFmtId="0" fontId="18" fillId="5" borderId="68" xfId="0" applyFont="1" applyFill="1" applyBorder="1" applyAlignment="1">
      <alignment horizontal="center"/>
    </xf>
    <xf numFmtId="0" fontId="18" fillId="5" borderId="73" xfId="0" applyFont="1" applyFill="1" applyBorder="1" applyAlignment="1">
      <alignment horizontal="center"/>
    </xf>
    <xf numFmtId="0" fontId="18" fillId="5" borderId="74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5" borderId="28" xfId="0" applyFont="1" applyFill="1" applyBorder="1" applyAlignment="1">
      <alignment horizontal="center"/>
    </xf>
    <xf numFmtId="0" fontId="18" fillId="5" borderId="76" xfId="0" applyFont="1" applyFill="1" applyBorder="1" applyAlignment="1">
      <alignment horizontal="center"/>
    </xf>
    <xf numFmtId="0" fontId="18" fillId="5" borderId="77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2" fillId="19" borderId="32" xfId="0" applyFont="1" applyFill="1" applyBorder="1" applyAlignment="1">
      <alignment horizontal="center" vertical="center" wrapText="1"/>
    </xf>
    <xf numFmtId="0" fontId="23" fillId="16" borderId="68" xfId="0" applyFont="1" applyFill="1" applyBorder="1" applyAlignment="1">
      <alignment horizontal="center"/>
    </xf>
    <xf numFmtId="0" fontId="23" fillId="16" borderId="73" xfId="0" applyFont="1" applyFill="1" applyBorder="1" applyAlignment="1">
      <alignment horizontal="center"/>
    </xf>
    <xf numFmtId="0" fontId="0" fillId="19" borderId="73" xfId="0" applyFill="1" applyBorder="1" applyAlignment="1">
      <alignment horizontal="center"/>
    </xf>
    <xf numFmtId="0" fontId="0" fillId="17" borderId="73" xfId="0" applyFill="1" applyBorder="1" applyAlignment="1">
      <alignment horizontal="center" vertical="center"/>
    </xf>
    <xf numFmtId="0" fontId="28" fillId="0" borderId="40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8" fillId="0" borderId="67" xfId="0" applyFont="1" applyBorder="1" applyAlignment="1">
      <alignment horizontal="center" wrapText="1"/>
    </xf>
    <xf numFmtId="0" fontId="32" fillId="19" borderId="9" xfId="0" applyFont="1" applyFill="1" applyBorder="1" applyAlignment="1">
      <alignment horizontal="center" vertical="center"/>
    </xf>
    <xf numFmtId="0" fontId="23" fillId="3" borderId="29" xfId="0" applyFont="1" applyFill="1" applyBorder="1" applyAlignment="1">
      <alignment horizontal="center"/>
    </xf>
    <xf numFmtId="3" fontId="25" fillId="0" borderId="9" xfId="0" applyNumberFormat="1" applyFont="1" applyFill="1" applyBorder="1" applyAlignment="1">
      <alignment horizontal="center" vertical="center" wrapText="1"/>
    </xf>
    <xf numFmtId="3" fontId="22" fillId="0" borderId="9" xfId="0" applyNumberFormat="1" applyFont="1" applyFill="1" applyBorder="1" applyAlignment="1">
      <alignment horizontal="center" vertical="center" wrapText="1"/>
    </xf>
    <xf numFmtId="3" fontId="25" fillId="0" borderId="9" xfId="0" applyNumberFormat="1" applyFont="1" applyFill="1" applyBorder="1" applyAlignment="1">
      <alignment horizontal="center" vertical="center"/>
    </xf>
    <xf numFmtId="0" fontId="29" fillId="5" borderId="70" xfId="0" applyFont="1" applyFill="1" applyBorder="1" applyAlignment="1">
      <alignment horizontal="center" vertical="center" wrapText="1"/>
    </xf>
    <xf numFmtId="0" fontId="29" fillId="5" borderId="80" xfId="0" applyFont="1" applyFill="1" applyBorder="1" applyAlignment="1">
      <alignment horizontal="center" vertical="center" wrapText="1"/>
    </xf>
    <xf numFmtId="0" fontId="29" fillId="5" borderId="81" xfId="0" applyFont="1" applyFill="1" applyBorder="1" applyAlignment="1">
      <alignment horizontal="center" vertical="center" wrapText="1"/>
    </xf>
  </cellXfs>
  <cellStyles count="7">
    <cellStyle name="Comma" xfId="5" builtinId="3"/>
    <cellStyle name="Comma [0]" xfId="6" builtinId="6"/>
    <cellStyle name="Comma 2" xfId="2"/>
    <cellStyle name="Comma 3" xfId="3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mam/RAB%20MS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w/pasir%20konstruksi/04-berjalan4/17-blackelly/asist1/01-RAB%20Blackelly%20Cibaduyut%20juni%202016-kontrak-rek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 kusen"/>
      <sheetName val="Jadwal &amp; tahap"/>
      <sheetName val="reskedul"/>
    </sheetNames>
    <sheetDataSet>
      <sheetData sheetId="0"/>
      <sheetData sheetId="1"/>
      <sheetData sheetId="2">
        <row r="15">
          <cell r="G15">
            <v>5090375</v>
          </cell>
        </row>
        <row r="26">
          <cell r="G26">
            <v>4962800</v>
          </cell>
        </row>
        <row r="37">
          <cell r="G37">
            <v>4587825</v>
          </cell>
        </row>
        <row r="47">
          <cell r="G47">
            <v>4335500</v>
          </cell>
        </row>
        <row r="58">
          <cell r="G58">
            <v>7510800</v>
          </cell>
        </row>
        <row r="69">
          <cell r="G69">
            <v>5082637.5</v>
          </cell>
        </row>
        <row r="79">
          <cell r="G79">
            <v>3429200</v>
          </cell>
        </row>
        <row r="89">
          <cell r="G89">
            <v>3096200</v>
          </cell>
        </row>
        <row r="99">
          <cell r="G99">
            <v>1982725</v>
          </cell>
        </row>
        <row r="109">
          <cell r="G109">
            <v>2332375</v>
          </cell>
        </row>
        <row r="119">
          <cell r="G119">
            <v>2057650</v>
          </cell>
        </row>
        <row r="125">
          <cell r="G125">
            <v>2826000</v>
          </cell>
        </row>
        <row r="131">
          <cell r="G131">
            <v>2975625</v>
          </cell>
        </row>
        <row r="137">
          <cell r="G137">
            <v>1544937.5</v>
          </cell>
        </row>
        <row r="143">
          <cell r="G143">
            <v>2082750</v>
          </cell>
        </row>
        <row r="149">
          <cell r="G149">
            <v>1821750</v>
          </cell>
        </row>
        <row r="155">
          <cell r="G155">
            <v>1252937.5</v>
          </cell>
        </row>
        <row r="161">
          <cell r="G161">
            <v>569925</v>
          </cell>
        </row>
        <row r="166">
          <cell r="G166">
            <v>1548600</v>
          </cell>
        </row>
        <row r="171">
          <cell r="G171">
            <v>2016240.0000000002</v>
          </cell>
        </row>
        <row r="177">
          <cell r="G177">
            <v>684450</v>
          </cell>
        </row>
        <row r="183">
          <cell r="G183">
            <v>5247000</v>
          </cell>
        </row>
        <row r="189">
          <cell r="G189">
            <v>1035900</v>
          </cell>
        </row>
        <row r="194">
          <cell r="G194">
            <v>224000</v>
          </cell>
        </row>
        <row r="200">
          <cell r="G200">
            <v>19424250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Jadwal &amp; Pentahapan"/>
      <sheetName val="rekap tambah kurang"/>
    </sheetNames>
    <sheetDataSet>
      <sheetData sheetId="0" refreshError="1"/>
      <sheetData sheetId="1" refreshError="1">
        <row r="318">
          <cell r="F318">
            <v>192000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0" workbookViewId="0">
      <selection activeCell="F37" sqref="F37"/>
    </sheetView>
  </sheetViews>
  <sheetFormatPr defaultRowHeight="15" x14ac:dyDescent="0.25"/>
  <cols>
    <col min="4" max="4" width="29.28515625" bestFit="1" customWidth="1"/>
    <col min="7" max="7" width="9.5703125" bestFit="1" customWidth="1"/>
    <col min="9" max="10" width="16.85546875" bestFit="1" customWidth="1"/>
  </cols>
  <sheetData>
    <row r="1" spans="1:9" ht="15.75" x14ac:dyDescent="0.25">
      <c r="A1" s="693" t="s">
        <v>151</v>
      </c>
      <c r="B1" s="693"/>
      <c r="C1" s="693"/>
      <c r="D1" s="693"/>
      <c r="E1" s="693"/>
      <c r="F1" s="693"/>
      <c r="G1" s="693"/>
      <c r="H1" s="693"/>
      <c r="I1" s="693"/>
    </row>
    <row r="2" spans="1:9" ht="15.75" x14ac:dyDescent="0.25">
      <c r="A2" s="44"/>
      <c r="B2" s="45"/>
      <c r="C2" s="45"/>
      <c r="D2" s="46"/>
      <c r="E2" s="46"/>
      <c r="F2" s="46"/>
      <c r="G2" s="46"/>
      <c r="H2" s="47"/>
      <c r="I2" s="48"/>
    </row>
    <row r="3" spans="1:9" ht="15.75" x14ac:dyDescent="0.25">
      <c r="A3" s="693" t="s">
        <v>225</v>
      </c>
      <c r="B3" s="693"/>
      <c r="C3" s="693"/>
      <c r="D3" s="693"/>
      <c r="E3" s="693"/>
      <c r="F3" s="693"/>
      <c r="G3" s="693"/>
      <c r="H3" s="693"/>
      <c r="I3" s="693"/>
    </row>
    <row r="4" spans="1:9" ht="15.75" x14ac:dyDescent="0.25">
      <c r="A4" s="693" t="s">
        <v>181</v>
      </c>
      <c r="B4" s="693"/>
      <c r="C4" s="693"/>
      <c r="D4" s="693"/>
      <c r="E4" s="693"/>
      <c r="F4" s="693"/>
      <c r="G4" s="693"/>
      <c r="H4" s="693"/>
      <c r="I4" s="693"/>
    </row>
    <row r="5" spans="1:9" x14ac:dyDescent="0.25">
      <c r="A5" s="49"/>
      <c r="B5" s="50"/>
      <c r="C5" s="50"/>
      <c r="D5" s="51"/>
      <c r="E5" s="51"/>
      <c r="F5" s="51"/>
      <c r="G5" s="51"/>
      <c r="H5" s="52"/>
      <c r="I5" s="53"/>
    </row>
    <row r="6" spans="1:9" x14ac:dyDescent="0.25">
      <c r="A6" s="54"/>
      <c r="B6" s="55"/>
      <c r="C6" s="55"/>
      <c r="D6" s="56"/>
      <c r="E6" s="56"/>
      <c r="F6" s="56"/>
      <c r="G6" s="56"/>
      <c r="H6" s="57"/>
      <c r="I6" s="58"/>
    </row>
    <row r="7" spans="1:9" x14ac:dyDescent="0.25">
      <c r="A7" s="59" t="s">
        <v>152</v>
      </c>
      <c r="B7" s="60" t="s">
        <v>7</v>
      </c>
      <c r="C7" s="61"/>
      <c r="D7" s="62"/>
      <c r="E7" s="686" t="s">
        <v>37</v>
      </c>
      <c r="F7" s="686"/>
      <c r="G7" s="686"/>
      <c r="H7" s="63" t="s">
        <v>153</v>
      </c>
      <c r="I7" s="64">
        <f>SUM(RAB!H20)</f>
        <v>39081462.703999996</v>
      </c>
    </row>
    <row r="8" spans="1:9" x14ac:dyDescent="0.25">
      <c r="A8" s="59" t="s">
        <v>154</v>
      </c>
      <c r="B8" s="61" t="s">
        <v>155</v>
      </c>
      <c r="C8" s="62"/>
      <c r="D8" s="62"/>
      <c r="E8" s="686" t="s">
        <v>37</v>
      </c>
      <c r="F8" s="686"/>
      <c r="G8" s="686"/>
      <c r="H8" s="63" t="s">
        <v>153</v>
      </c>
      <c r="I8" s="64">
        <f>SUM(RAB!H29:H93)</f>
        <v>851797497.9999001</v>
      </c>
    </row>
    <row r="9" spans="1:9" x14ac:dyDescent="0.25">
      <c r="A9" s="59" t="s">
        <v>156</v>
      </c>
      <c r="B9" s="61" t="s">
        <v>157</v>
      </c>
      <c r="C9" s="62"/>
      <c r="D9" s="62"/>
      <c r="E9" s="686" t="s">
        <v>37</v>
      </c>
      <c r="F9" s="686"/>
      <c r="G9" s="686"/>
      <c r="H9" s="63" t="s">
        <v>153</v>
      </c>
      <c r="I9" s="65">
        <f>SUM(RAB!H96:H338)</f>
        <v>1241879822.26</v>
      </c>
    </row>
    <row r="10" spans="1:9" x14ac:dyDescent="0.25">
      <c r="A10" s="59"/>
      <c r="B10" s="61"/>
      <c r="C10" s="62"/>
      <c r="D10" s="66" t="s">
        <v>158</v>
      </c>
      <c r="E10" s="67"/>
      <c r="F10" s="67"/>
      <c r="G10" s="67"/>
      <c r="H10" s="63" t="s">
        <v>153</v>
      </c>
      <c r="I10" s="68">
        <f>SUM(I7:I9)</f>
        <v>2132758782.9639001</v>
      </c>
    </row>
    <row r="11" spans="1:9" x14ac:dyDescent="0.25">
      <c r="A11" s="59" t="s">
        <v>159</v>
      </c>
      <c r="B11" s="61" t="s">
        <v>175</v>
      </c>
      <c r="C11" s="62"/>
      <c r="D11" s="62"/>
      <c r="E11" s="686" t="s">
        <v>37</v>
      </c>
      <c r="F11" s="686"/>
      <c r="G11" s="686"/>
      <c r="H11" s="63" t="s">
        <v>153</v>
      </c>
      <c r="I11" s="64">
        <f>SUM(RAB!H345)</f>
        <v>17045658</v>
      </c>
    </row>
    <row r="12" spans="1:9" x14ac:dyDescent="0.25">
      <c r="A12" s="59"/>
      <c r="B12" s="61"/>
      <c r="C12" s="62"/>
      <c r="D12" s="62"/>
      <c r="E12" s="67"/>
      <c r="F12" s="67"/>
      <c r="G12" s="67"/>
      <c r="H12" s="63"/>
      <c r="I12" s="64"/>
    </row>
    <row r="13" spans="1:9" x14ac:dyDescent="0.25">
      <c r="A13" s="69"/>
      <c r="B13" s="70"/>
      <c r="C13" s="70"/>
      <c r="D13" s="71"/>
      <c r="E13" s="71"/>
      <c r="F13" s="71"/>
      <c r="G13" s="72"/>
      <c r="H13" s="73"/>
      <c r="I13" s="74"/>
    </row>
    <row r="14" spans="1:9" x14ac:dyDescent="0.25">
      <c r="A14" s="75"/>
      <c r="B14" s="76"/>
      <c r="C14" s="76"/>
      <c r="D14" s="62"/>
      <c r="E14" s="62"/>
      <c r="F14" s="62"/>
      <c r="G14" s="77"/>
      <c r="H14" s="78" t="s">
        <v>160</v>
      </c>
      <c r="I14" s="79">
        <f>SUM(I10:I11)</f>
        <v>2149804440.9639001</v>
      </c>
    </row>
    <row r="15" spans="1:9" x14ac:dyDescent="0.25">
      <c r="A15" s="75"/>
      <c r="B15" s="76"/>
      <c r="C15" s="76"/>
      <c r="D15" s="62"/>
      <c r="E15" s="62"/>
      <c r="F15" s="62"/>
      <c r="G15" s="77"/>
      <c r="H15" s="78" t="s">
        <v>161</v>
      </c>
      <c r="I15" s="79">
        <f>SUM(I14:I14)</f>
        <v>2149804440.9639001</v>
      </c>
    </row>
    <row r="16" spans="1:9" x14ac:dyDescent="0.25">
      <c r="A16" s="75"/>
      <c r="B16" s="76"/>
      <c r="C16" s="76"/>
      <c r="D16" s="62"/>
      <c r="E16" s="62"/>
      <c r="F16" s="62"/>
      <c r="G16" s="77"/>
      <c r="H16" s="80"/>
      <c r="I16" s="79"/>
    </row>
    <row r="17" spans="1:9" x14ac:dyDescent="0.25">
      <c r="A17" s="75"/>
      <c r="B17" s="76"/>
      <c r="C17" s="76"/>
      <c r="D17" s="62"/>
      <c r="E17" s="81"/>
      <c r="F17" s="82"/>
      <c r="G17" s="83"/>
      <c r="H17" s="84" t="s">
        <v>162</v>
      </c>
      <c r="I17" s="85">
        <f>INT(I15/1000)*1000</f>
        <v>2149804000</v>
      </c>
    </row>
    <row r="18" spans="1:9" x14ac:dyDescent="0.25">
      <c r="A18" s="75"/>
      <c r="B18" s="76"/>
      <c r="C18" s="76"/>
      <c r="D18" s="62"/>
      <c r="E18" s="86"/>
      <c r="F18" s="86"/>
      <c r="G18" s="87"/>
      <c r="H18" s="78"/>
      <c r="I18" s="79"/>
    </row>
    <row r="19" spans="1:9" ht="15.75" thickBot="1" x14ac:dyDescent="0.3">
      <c r="A19" s="88"/>
      <c r="B19" s="89"/>
      <c r="C19" s="89"/>
      <c r="D19" s="90"/>
      <c r="E19" s="90"/>
      <c r="F19" s="90"/>
      <c r="G19" s="91"/>
      <c r="H19" s="92"/>
      <c r="I19" s="93"/>
    </row>
    <row r="20" spans="1:9" ht="15.75" thickTop="1" x14ac:dyDescent="0.25">
      <c r="A20" s="94"/>
      <c r="B20" s="55"/>
      <c r="C20" s="55"/>
      <c r="D20" s="56"/>
      <c r="E20" s="56"/>
      <c r="F20" s="56"/>
      <c r="G20" s="95"/>
      <c r="H20" s="96"/>
      <c r="I20" s="97"/>
    </row>
    <row r="21" spans="1:9" ht="15.75" thickBot="1" x14ac:dyDescent="0.3">
      <c r="A21" s="94"/>
      <c r="B21" s="55"/>
      <c r="C21" s="55"/>
      <c r="D21" s="56"/>
      <c r="E21" s="56"/>
      <c r="F21" s="56"/>
      <c r="G21" s="95"/>
      <c r="H21" s="96"/>
      <c r="I21" s="97"/>
    </row>
    <row r="22" spans="1:9" ht="15.75" thickBot="1" x14ac:dyDescent="0.3">
      <c r="A22" s="687" t="s">
        <v>163</v>
      </c>
      <c r="B22" s="688"/>
      <c r="C22" s="688"/>
      <c r="D22" s="688"/>
      <c r="E22" s="688"/>
      <c r="F22" s="688"/>
      <c r="G22" s="688"/>
      <c r="H22" s="688"/>
      <c r="I22" s="689"/>
    </row>
    <row r="23" spans="1:9" x14ac:dyDescent="0.25">
      <c r="A23" s="100"/>
      <c r="B23" s="101"/>
      <c r="C23" s="101"/>
      <c r="D23" s="106"/>
      <c r="E23" s="106"/>
      <c r="F23" s="102"/>
      <c r="G23" s="103"/>
      <c r="H23" s="104"/>
      <c r="I23" s="105"/>
    </row>
    <row r="24" spans="1:9" x14ac:dyDescent="0.25">
      <c r="A24" s="123"/>
      <c r="B24" s="124"/>
      <c r="C24" s="124"/>
      <c r="D24" s="147" t="s">
        <v>187</v>
      </c>
      <c r="E24" s="152">
        <v>182.5</v>
      </c>
      <c r="F24" s="148"/>
      <c r="G24" s="149"/>
      <c r="H24" s="150"/>
      <c r="I24" s="151"/>
    </row>
    <row r="25" spans="1:9" x14ac:dyDescent="0.25">
      <c r="A25" s="123"/>
      <c r="B25" s="124"/>
      <c r="C25" s="124"/>
      <c r="D25" s="147" t="s">
        <v>188</v>
      </c>
      <c r="E25" s="152">
        <v>190</v>
      </c>
      <c r="F25" s="148"/>
      <c r="G25" s="149"/>
      <c r="H25" s="150"/>
      <c r="I25" s="151"/>
    </row>
    <row r="26" spans="1:9" x14ac:dyDescent="0.25">
      <c r="A26" s="123"/>
      <c r="B26" s="124"/>
      <c r="C26" s="124"/>
      <c r="D26" s="147" t="s">
        <v>189</v>
      </c>
      <c r="E26" s="152">
        <v>183.5</v>
      </c>
      <c r="F26" s="148"/>
      <c r="G26" s="149"/>
      <c r="H26" s="150"/>
      <c r="I26" s="151"/>
    </row>
    <row r="27" spans="1:9" x14ac:dyDescent="0.25">
      <c r="A27" s="123"/>
      <c r="B27" s="124"/>
      <c r="C27" s="124"/>
      <c r="D27" s="147" t="s">
        <v>190</v>
      </c>
      <c r="E27" s="152">
        <v>92.2</v>
      </c>
      <c r="F27" s="148"/>
      <c r="G27" s="149"/>
      <c r="H27" s="150"/>
      <c r="I27" s="151"/>
    </row>
    <row r="28" spans="1:9" x14ac:dyDescent="0.25">
      <c r="A28" s="123"/>
      <c r="B28" s="124"/>
      <c r="C28" s="124"/>
      <c r="D28" s="153" t="s">
        <v>164</v>
      </c>
      <c r="E28" s="152">
        <f>SUM(E24:E27)</f>
        <v>648.20000000000005</v>
      </c>
      <c r="F28" s="148"/>
      <c r="G28" s="149"/>
      <c r="H28" s="150"/>
      <c r="I28" s="151"/>
    </row>
    <row r="29" spans="1:9" x14ac:dyDescent="0.25">
      <c r="A29" s="123"/>
      <c r="B29" s="124"/>
      <c r="C29" s="124"/>
      <c r="D29" s="147"/>
      <c r="E29" s="147"/>
      <c r="F29" s="148"/>
      <c r="G29" s="149"/>
      <c r="H29" s="150"/>
      <c r="I29" s="151"/>
    </row>
    <row r="30" spans="1:9" ht="15.75" thickBot="1" x14ac:dyDescent="0.3">
      <c r="A30" s="107"/>
      <c r="B30" s="108"/>
      <c r="C30" s="108"/>
      <c r="D30" s="109" t="s">
        <v>173</v>
      </c>
      <c r="E30" s="110"/>
      <c r="F30" s="110"/>
      <c r="G30" s="111"/>
      <c r="H30" s="112"/>
      <c r="I30" s="113">
        <f>SUM(I10/E28)</f>
        <v>3290278.899975162</v>
      </c>
    </row>
    <row r="31" spans="1:9" x14ac:dyDescent="0.25">
      <c r="A31" s="94"/>
      <c r="B31" s="55"/>
      <c r="C31" s="55"/>
      <c r="D31" s="56"/>
      <c r="E31" s="56"/>
      <c r="F31" s="56"/>
      <c r="G31" s="95"/>
      <c r="H31" s="96"/>
      <c r="I31" s="97"/>
    </row>
    <row r="32" spans="1:9" ht="15.75" thickBot="1" x14ac:dyDescent="0.3">
      <c r="A32" s="94"/>
      <c r="B32" s="55"/>
      <c r="C32" s="55"/>
      <c r="D32" s="56"/>
      <c r="E32" s="56"/>
      <c r="F32" s="56"/>
      <c r="G32" s="95"/>
      <c r="H32" s="96"/>
      <c r="I32" s="97"/>
    </row>
    <row r="33" spans="1:9" ht="15.75" thickBot="1" x14ac:dyDescent="0.3">
      <c r="A33" s="690" t="s">
        <v>165</v>
      </c>
      <c r="B33" s="691"/>
      <c r="C33" s="691"/>
      <c r="D33" s="691"/>
      <c r="E33" s="691"/>
      <c r="F33" s="691"/>
      <c r="G33" s="691"/>
      <c r="H33" s="691"/>
      <c r="I33" s="692"/>
    </row>
    <row r="34" spans="1:9" x14ac:dyDescent="0.25">
      <c r="A34" s="98"/>
      <c r="B34" s="99"/>
      <c r="C34" s="99">
        <v>1</v>
      </c>
      <c r="D34" s="114" t="s">
        <v>166</v>
      </c>
      <c r="E34" s="114"/>
      <c r="F34" s="114" t="s">
        <v>17</v>
      </c>
      <c r="G34" s="115"/>
      <c r="H34" s="116"/>
      <c r="I34" s="117">
        <f>SUM(E34*G34)</f>
        <v>0</v>
      </c>
    </row>
    <row r="35" spans="1:9" x14ac:dyDescent="0.25">
      <c r="A35" s="100"/>
      <c r="B35" s="101"/>
      <c r="C35" s="101"/>
      <c r="D35" s="118"/>
      <c r="E35" s="118"/>
      <c r="F35" s="118"/>
      <c r="G35" s="119"/>
      <c r="H35" s="120"/>
      <c r="I35" s="121"/>
    </row>
    <row r="36" spans="1:9" x14ac:dyDescent="0.25">
      <c r="A36" s="100"/>
      <c r="B36" s="101"/>
      <c r="C36" s="101">
        <v>2</v>
      </c>
      <c r="D36" s="118" t="s">
        <v>167</v>
      </c>
      <c r="E36" s="118"/>
      <c r="F36" s="118"/>
      <c r="G36" s="119"/>
      <c r="H36" s="120"/>
      <c r="I36" s="121"/>
    </row>
    <row r="37" spans="1:9" x14ac:dyDescent="0.25">
      <c r="A37" s="100"/>
      <c r="B37" s="101"/>
      <c r="C37" s="101"/>
      <c r="D37" s="122" t="s">
        <v>168</v>
      </c>
      <c r="E37" s="118">
        <v>70</v>
      </c>
      <c r="F37" s="118" t="s">
        <v>169</v>
      </c>
      <c r="G37" s="119">
        <v>225000</v>
      </c>
      <c r="H37" s="120"/>
      <c r="I37" s="121">
        <f>SUM(E37*G37)</f>
        <v>15750000</v>
      </c>
    </row>
    <row r="38" spans="1:9" x14ac:dyDescent="0.25">
      <c r="A38" s="100"/>
      <c r="B38" s="101"/>
      <c r="C38" s="101"/>
      <c r="D38" s="122" t="s">
        <v>170</v>
      </c>
      <c r="E38" s="118">
        <v>1</v>
      </c>
      <c r="F38" s="118" t="s">
        <v>18</v>
      </c>
      <c r="G38" s="119">
        <v>2500000</v>
      </c>
      <c r="H38" s="120"/>
      <c r="I38" s="121">
        <f>SUM(E38*G38)</f>
        <v>2500000</v>
      </c>
    </row>
    <row r="39" spans="1:9" x14ac:dyDescent="0.25">
      <c r="A39" s="100"/>
      <c r="B39" s="101"/>
      <c r="C39" s="101"/>
      <c r="D39" s="122" t="s">
        <v>171</v>
      </c>
      <c r="E39" s="118">
        <v>1</v>
      </c>
      <c r="F39" s="118" t="s">
        <v>18</v>
      </c>
      <c r="G39" s="119">
        <v>8500000</v>
      </c>
      <c r="H39" s="120"/>
      <c r="I39" s="121">
        <f>SUM(E39*G39)</f>
        <v>8500000</v>
      </c>
    </row>
    <row r="40" spans="1:9" x14ac:dyDescent="0.25">
      <c r="A40" s="100"/>
      <c r="B40" s="101"/>
      <c r="C40" s="101"/>
      <c r="D40" s="122" t="s">
        <v>314</v>
      </c>
      <c r="E40" s="118">
        <v>1</v>
      </c>
      <c r="F40" s="118" t="s">
        <v>18</v>
      </c>
      <c r="G40" s="119">
        <v>1500000</v>
      </c>
      <c r="H40" s="120"/>
      <c r="I40" s="121">
        <f>SUM(E40*G40)</f>
        <v>1500000</v>
      </c>
    </row>
    <row r="41" spans="1:9" x14ac:dyDescent="0.25">
      <c r="A41" s="123"/>
      <c r="B41" s="124"/>
      <c r="C41" s="124"/>
      <c r="D41" s="125"/>
      <c r="E41" s="126"/>
      <c r="F41" s="126"/>
      <c r="G41" s="127"/>
      <c r="H41" s="128"/>
      <c r="I41" s="129"/>
    </row>
    <row r="42" spans="1:9" x14ac:dyDescent="0.25">
      <c r="A42" s="123"/>
      <c r="B42" s="124"/>
      <c r="C42" s="124">
        <v>3</v>
      </c>
      <c r="D42" s="125" t="s">
        <v>174</v>
      </c>
      <c r="E42" s="126">
        <v>4400</v>
      </c>
      <c r="F42" s="126" t="s">
        <v>315</v>
      </c>
      <c r="G42" s="127">
        <v>1400</v>
      </c>
      <c r="H42" s="128"/>
      <c r="I42" s="129">
        <f>SUM(G42*E42)</f>
        <v>6160000</v>
      </c>
    </row>
    <row r="43" spans="1:9" ht="15.75" thickBot="1" x14ac:dyDescent="0.3">
      <c r="A43" s="107"/>
      <c r="B43" s="108"/>
      <c r="C43" s="108"/>
      <c r="D43" s="110"/>
      <c r="E43" s="110"/>
      <c r="F43" s="110"/>
      <c r="G43" s="111"/>
      <c r="H43" s="112"/>
      <c r="I43" s="113">
        <f>SUM(I34:I42)</f>
        <v>34410000</v>
      </c>
    </row>
    <row r="44" spans="1:9" x14ac:dyDescent="0.25">
      <c r="A44" s="94"/>
      <c r="B44" s="55"/>
      <c r="C44" s="55"/>
      <c r="D44" s="56"/>
      <c r="E44" s="56"/>
      <c r="F44" s="56"/>
      <c r="G44" s="95"/>
      <c r="H44" s="96"/>
      <c r="I44" s="97"/>
    </row>
    <row r="45" spans="1:9" x14ac:dyDescent="0.25">
      <c r="A45" s="94"/>
      <c r="B45" s="55"/>
      <c r="C45" s="55"/>
      <c r="D45" s="56"/>
      <c r="E45" s="56"/>
      <c r="F45" s="56"/>
      <c r="G45" s="130"/>
      <c r="H45" s="131" t="s">
        <v>172</v>
      </c>
      <c r="I45" s="132">
        <f>SUM(I17+I43)</f>
        <v>2184214000</v>
      </c>
    </row>
    <row r="46" spans="1:9" x14ac:dyDescent="0.25">
      <c r="A46" s="94"/>
      <c r="B46" s="55"/>
      <c r="C46" s="55"/>
      <c r="D46" s="56"/>
      <c r="E46" s="56"/>
      <c r="F46" s="56"/>
      <c r="G46" s="130"/>
      <c r="H46" s="131" t="s">
        <v>125</v>
      </c>
      <c r="I46" s="132"/>
    </row>
    <row r="49" spans="9:10" x14ac:dyDescent="0.25">
      <c r="I49" s="261">
        <v>0.97</v>
      </c>
    </row>
    <row r="50" spans="9:10" x14ac:dyDescent="0.25">
      <c r="I50" s="262">
        <f>SUM(I45*I49)</f>
        <v>2118687580</v>
      </c>
      <c r="J50" s="262">
        <f>SUM(I17*I49)</f>
        <v>2085309880</v>
      </c>
    </row>
  </sheetData>
  <mergeCells count="9">
    <mergeCell ref="E11:G11"/>
    <mergeCell ref="A22:I22"/>
    <mergeCell ref="A33:I33"/>
    <mergeCell ref="A1:I1"/>
    <mergeCell ref="A3:I3"/>
    <mergeCell ref="A4:I4"/>
    <mergeCell ref="E7:G7"/>
    <mergeCell ref="E8:G8"/>
    <mergeCell ref="E9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7"/>
  <sheetViews>
    <sheetView zoomScaleNormal="100" zoomScaleSheetLayoutView="100" workbookViewId="0">
      <pane ySplit="7" topLeftCell="A287" activePane="bottomLeft" state="frozen"/>
      <selection pane="bottomLeft" activeCell="A247" sqref="A247"/>
    </sheetView>
  </sheetViews>
  <sheetFormatPr defaultRowHeight="15" x14ac:dyDescent="0.25"/>
  <cols>
    <col min="1" max="1" width="4.28515625" customWidth="1"/>
    <col min="2" max="2" width="56.42578125" bestFit="1" customWidth="1"/>
    <col min="3" max="3" width="7.85546875" customWidth="1"/>
    <col min="4" max="4" width="4.140625" customWidth="1"/>
    <col min="5" max="5" width="10.7109375" customWidth="1"/>
    <col min="6" max="6" width="17.7109375" customWidth="1"/>
    <col min="7" max="7" width="20.7109375" customWidth="1"/>
    <col min="8" max="8" width="12.5703125" customWidth="1"/>
    <col min="9" max="9" width="31.42578125" customWidth="1"/>
    <col min="10" max="10" width="55" customWidth="1"/>
    <col min="11" max="11" width="58.7109375" customWidth="1"/>
    <col min="12" max="12" width="11.5703125" bestFit="1" customWidth="1"/>
  </cols>
  <sheetData>
    <row r="1" spans="1:11" ht="15.75" x14ac:dyDescent="0.25">
      <c r="A1" s="234" t="s">
        <v>0</v>
      </c>
      <c r="B1" s="11"/>
      <c r="C1" s="11"/>
      <c r="D1" s="11"/>
      <c r="E1" s="11"/>
      <c r="F1" s="11"/>
      <c r="G1" s="11"/>
    </row>
    <row r="2" spans="1:11" x14ac:dyDescent="0.25">
      <c r="A2" s="1" t="s">
        <v>129</v>
      </c>
      <c r="B2" s="1"/>
      <c r="C2" s="1"/>
      <c r="D2" s="11"/>
      <c r="E2" s="11"/>
      <c r="F2" s="11"/>
      <c r="G2" s="11"/>
    </row>
    <row r="3" spans="1:11" x14ac:dyDescent="0.25">
      <c r="A3" s="1" t="s">
        <v>224</v>
      </c>
      <c r="B3" s="1"/>
      <c r="C3" s="1"/>
      <c r="D3" s="11"/>
      <c r="E3" s="11"/>
      <c r="F3" s="11"/>
      <c r="G3" s="11"/>
    </row>
    <row r="4" spans="1:11" x14ac:dyDescent="0.25">
      <c r="A4" s="1" t="s">
        <v>179</v>
      </c>
      <c r="B4" s="1"/>
      <c r="C4" s="1"/>
      <c r="D4" s="11"/>
      <c r="E4" s="11"/>
      <c r="F4" s="11"/>
      <c r="G4" s="11"/>
    </row>
    <row r="5" spans="1:11" x14ac:dyDescent="0.25">
      <c r="A5" s="1" t="s">
        <v>180</v>
      </c>
      <c r="B5" s="1"/>
      <c r="C5" s="1"/>
      <c r="D5" s="11"/>
      <c r="E5" s="11"/>
      <c r="F5" s="11"/>
      <c r="G5" s="11"/>
    </row>
    <row r="6" spans="1:11" ht="15.75" thickBot="1" x14ac:dyDescent="0.3">
      <c r="A6" s="11"/>
      <c r="B6" s="11"/>
      <c r="C6" s="11"/>
      <c r="D6" s="11"/>
      <c r="E6" s="11"/>
      <c r="F6" s="11"/>
      <c r="G6" s="11"/>
      <c r="H6" s="191"/>
      <c r="I6" s="191"/>
      <c r="J6" s="191"/>
      <c r="K6" s="191"/>
    </row>
    <row r="7" spans="1:11" ht="15.75" thickBot="1" x14ac:dyDescent="0.3">
      <c r="A7" s="238" t="s">
        <v>1</v>
      </c>
      <c r="B7" s="239" t="s">
        <v>2</v>
      </c>
      <c r="C7" s="240" t="s">
        <v>3</v>
      </c>
      <c r="D7" s="240" t="s">
        <v>4</v>
      </c>
      <c r="E7" s="240" t="s">
        <v>5</v>
      </c>
      <c r="F7" s="240" t="s">
        <v>130</v>
      </c>
      <c r="G7" s="241" t="s">
        <v>131</v>
      </c>
      <c r="H7" s="242" t="s">
        <v>140</v>
      </c>
      <c r="I7" s="235" t="s">
        <v>135</v>
      </c>
      <c r="J7" s="235" t="s">
        <v>666</v>
      </c>
      <c r="K7" s="593"/>
    </row>
    <row r="8" spans="1:11" x14ac:dyDescent="0.25">
      <c r="A8" s="236"/>
      <c r="B8" s="226"/>
      <c r="C8" s="15"/>
      <c r="D8" s="16"/>
      <c r="E8" s="17"/>
      <c r="F8" s="17"/>
      <c r="G8" s="204"/>
      <c r="I8" s="33"/>
      <c r="J8" s="33"/>
      <c r="K8" s="191"/>
    </row>
    <row r="9" spans="1:11" x14ac:dyDescent="0.25">
      <c r="A9" s="200" t="s">
        <v>6</v>
      </c>
      <c r="B9" s="203" t="s">
        <v>7</v>
      </c>
      <c r="C9" s="15"/>
      <c r="D9" s="16"/>
      <c r="E9" s="32"/>
      <c r="F9" s="17"/>
      <c r="G9" s="204"/>
      <c r="H9" s="27"/>
      <c r="I9" s="33"/>
      <c r="J9" s="33" t="s">
        <v>640</v>
      </c>
      <c r="K9" s="191"/>
    </row>
    <row r="10" spans="1:11" x14ac:dyDescent="0.25">
      <c r="A10" s="18">
        <v>1</v>
      </c>
      <c r="B10" s="205" t="s">
        <v>8</v>
      </c>
      <c r="C10" s="13">
        <v>182.5</v>
      </c>
      <c r="D10" s="14" t="s">
        <v>16</v>
      </c>
      <c r="E10" s="32"/>
      <c r="F10" s="19">
        <v>2217.0720000000001</v>
      </c>
      <c r="G10" s="206">
        <f>F10*C10</f>
        <v>404615.64</v>
      </c>
      <c r="H10" s="27"/>
      <c r="I10" s="33"/>
      <c r="J10" s="33" t="s">
        <v>640</v>
      </c>
      <c r="K10" s="191"/>
    </row>
    <row r="11" spans="1:11" x14ac:dyDescent="0.25">
      <c r="A11" s="18">
        <v>2</v>
      </c>
      <c r="B11" s="205" t="s">
        <v>9</v>
      </c>
      <c r="C11" s="13">
        <v>231</v>
      </c>
      <c r="D11" s="14" t="s">
        <v>17</v>
      </c>
      <c r="E11" s="32"/>
      <c r="F11" s="19">
        <v>2500</v>
      </c>
      <c r="G11" s="206">
        <f t="shared" ref="G11:G19" si="0">F11*C11</f>
        <v>577500</v>
      </c>
      <c r="H11" s="27"/>
      <c r="I11" s="33"/>
      <c r="J11" s="33" t="s">
        <v>640</v>
      </c>
      <c r="K11" s="191"/>
    </row>
    <row r="12" spans="1:11" x14ac:dyDescent="0.25">
      <c r="A12" s="18">
        <v>3</v>
      </c>
      <c r="B12" s="205" t="s">
        <v>10</v>
      </c>
      <c r="C12" s="38">
        <v>1</v>
      </c>
      <c r="D12" s="39" t="s">
        <v>16</v>
      </c>
      <c r="E12" s="37"/>
      <c r="F12" s="29">
        <v>6171000</v>
      </c>
      <c r="G12" s="207">
        <f t="shared" si="0"/>
        <v>6171000</v>
      </c>
      <c r="H12" s="27"/>
      <c r="I12" s="33"/>
      <c r="J12" s="33" t="s">
        <v>640</v>
      </c>
      <c r="K12" s="191"/>
    </row>
    <row r="13" spans="1:11" x14ac:dyDescent="0.25">
      <c r="A13" s="18">
        <v>4</v>
      </c>
      <c r="B13" s="205" t="s">
        <v>11</v>
      </c>
      <c r="C13" s="13">
        <v>58</v>
      </c>
      <c r="D13" s="14" t="s">
        <v>16</v>
      </c>
      <c r="E13" s="32"/>
      <c r="F13" s="19">
        <v>53351.012000000002</v>
      </c>
      <c r="G13" s="206">
        <f t="shared" si="0"/>
        <v>3094358.696</v>
      </c>
      <c r="H13" s="27"/>
      <c r="I13" s="33"/>
      <c r="J13" s="33" t="s">
        <v>640</v>
      </c>
      <c r="K13" s="191"/>
    </row>
    <row r="14" spans="1:11" x14ac:dyDescent="0.25">
      <c r="A14" s="18">
        <v>5</v>
      </c>
      <c r="B14" s="205" t="s">
        <v>12</v>
      </c>
      <c r="C14" s="13">
        <v>1</v>
      </c>
      <c r="D14" s="14" t="s">
        <v>18</v>
      </c>
      <c r="E14" s="32"/>
      <c r="F14" s="19">
        <v>1000000</v>
      </c>
      <c r="G14" s="206">
        <f t="shared" si="0"/>
        <v>1000000</v>
      </c>
      <c r="H14" s="27"/>
      <c r="I14" s="33"/>
      <c r="J14" s="33" t="s">
        <v>640</v>
      </c>
      <c r="K14" s="191"/>
    </row>
    <row r="15" spans="1:11" x14ac:dyDescent="0.25">
      <c r="A15" s="18">
        <v>6</v>
      </c>
      <c r="B15" s="205" t="s">
        <v>13</v>
      </c>
      <c r="C15" s="13">
        <v>10</v>
      </c>
      <c r="D15" s="14" t="s">
        <v>18</v>
      </c>
      <c r="E15" s="32"/>
      <c r="F15" s="19">
        <v>400000</v>
      </c>
      <c r="G15" s="206">
        <f t="shared" si="0"/>
        <v>4000000</v>
      </c>
      <c r="H15" s="27"/>
      <c r="I15" s="33"/>
      <c r="J15" s="33" t="s">
        <v>640</v>
      </c>
      <c r="K15" s="191"/>
    </row>
    <row r="16" spans="1:11" x14ac:dyDescent="0.25">
      <c r="A16" s="18">
        <v>7</v>
      </c>
      <c r="B16" s="205" t="s">
        <v>346</v>
      </c>
      <c r="C16" s="13">
        <v>12</v>
      </c>
      <c r="D16" s="14" t="s">
        <v>17</v>
      </c>
      <c r="E16" s="32"/>
      <c r="F16" s="19">
        <v>495215.364</v>
      </c>
      <c r="G16" s="206">
        <f t="shared" si="0"/>
        <v>5942584.3679999998</v>
      </c>
      <c r="H16" s="27"/>
      <c r="I16" s="33"/>
      <c r="J16" s="33" t="s">
        <v>640</v>
      </c>
      <c r="K16" s="191"/>
    </row>
    <row r="17" spans="1:11" x14ac:dyDescent="0.25">
      <c r="A17" s="18">
        <v>8</v>
      </c>
      <c r="B17" s="205" t="s">
        <v>14</v>
      </c>
      <c r="C17" s="13">
        <v>154</v>
      </c>
      <c r="D17" s="14" t="s">
        <v>19</v>
      </c>
      <c r="E17" s="32"/>
      <c r="F17" s="19">
        <v>51376</v>
      </c>
      <c r="G17" s="206">
        <f t="shared" si="0"/>
        <v>7911904</v>
      </c>
      <c r="H17" s="27"/>
      <c r="I17" s="33"/>
      <c r="J17" s="33" t="s">
        <v>640</v>
      </c>
      <c r="K17" s="191"/>
    </row>
    <row r="18" spans="1:11" x14ac:dyDescent="0.25">
      <c r="A18" s="9">
        <v>9</v>
      </c>
      <c r="B18" s="594" t="s">
        <v>15</v>
      </c>
      <c r="C18" s="595">
        <v>10</v>
      </c>
      <c r="D18" s="596" t="s">
        <v>18</v>
      </c>
      <c r="E18" s="597"/>
      <c r="F18" s="598">
        <v>500000</v>
      </c>
      <c r="G18" s="599">
        <f t="shared" si="0"/>
        <v>5000000</v>
      </c>
      <c r="H18" s="600"/>
      <c r="I18" s="559" t="s">
        <v>141</v>
      </c>
      <c r="J18" s="559" t="s">
        <v>641</v>
      </c>
      <c r="K18" s="191"/>
    </row>
    <row r="19" spans="1:11" ht="15.75" thickBot="1" x14ac:dyDescent="0.3">
      <c r="A19" s="142">
        <v>10</v>
      </c>
      <c r="B19" s="209" t="s">
        <v>178</v>
      </c>
      <c r="C19" s="143">
        <v>23</v>
      </c>
      <c r="D19" s="144" t="s">
        <v>169</v>
      </c>
      <c r="E19" s="145"/>
      <c r="F19" s="31">
        <v>216500</v>
      </c>
      <c r="G19" s="210">
        <f t="shared" si="0"/>
        <v>4979500</v>
      </c>
      <c r="H19" s="27"/>
      <c r="I19" s="33"/>
      <c r="J19" s="33" t="s">
        <v>640</v>
      </c>
      <c r="K19" s="191"/>
    </row>
    <row r="20" spans="1:11" ht="15.75" thickBot="1" x14ac:dyDescent="0.3">
      <c r="A20" s="18"/>
      <c r="B20" s="2"/>
      <c r="C20" s="3"/>
      <c r="D20" s="4"/>
      <c r="E20" s="21"/>
      <c r="F20" s="21"/>
      <c r="G20" s="211"/>
      <c r="H20" s="189">
        <f>SUM(G10:G19)</f>
        <v>39081462.703999996</v>
      </c>
      <c r="I20" s="33"/>
      <c r="J20" s="33"/>
      <c r="K20" s="191"/>
    </row>
    <row r="21" spans="1:11" x14ac:dyDescent="0.25">
      <c r="A21" s="201" t="s">
        <v>20</v>
      </c>
      <c r="B21" s="212" t="s">
        <v>21</v>
      </c>
      <c r="C21" s="6"/>
      <c r="D21" s="7"/>
      <c r="E21" s="32"/>
      <c r="F21" s="20"/>
      <c r="G21" s="213"/>
      <c r="H21" s="27"/>
      <c r="I21" s="33"/>
      <c r="J21" s="33"/>
      <c r="K21" s="191"/>
    </row>
    <row r="22" spans="1:11" x14ac:dyDescent="0.25">
      <c r="A22" s="135">
        <v>1</v>
      </c>
      <c r="B22" s="214" t="s">
        <v>22</v>
      </c>
      <c r="C22" s="38"/>
      <c r="D22" s="39"/>
      <c r="E22" s="37"/>
      <c r="F22" s="29"/>
      <c r="G22" s="215"/>
      <c r="H22" s="27"/>
      <c r="I22" s="33"/>
      <c r="J22" s="33" t="s">
        <v>640</v>
      </c>
      <c r="K22" s="191"/>
    </row>
    <row r="23" spans="1:11" x14ac:dyDescent="0.25">
      <c r="A23" s="135"/>
      <c r="B23" s="214" t="s">
        <v>23</v>
      </c>
      <c r="C23" s="38">
        <v>68.599999999999994</v>
      </c>
      <c r="D23" s="39" t="s">
        <v>19</v>
      </c>
      <c r="E23" s="37"/>
      <c r="F23" s="29">
        <v>39946</v>
      </c>
      <c r="G23" s="207">
        <f>F23*C23</f>
        <v>2740295.5999999996</v>
      </c>
      <c r="H23" s="27"/>
      <c r="I23" s="33"/>
      <c r="J23" s="33"/>
      <c r="K23" s="191"/>
    </row>
    <row r="24" spans="1:11" x14ac:dyDescent="0.25">
      <c r="A24" s="135"/>
      <c r="B24" s="214" t="s">
        <v>24</v>
      </c>
      <c r="C24" s="38">
        <v>4.4800000000000004</v>
      </c>
      <c r="D24" s="39" t="s">
        <v>19</v>
      </c>
      <c r="E24" s="37"/>
      <c r="F24" s="29">
        <v>39946</v>
      </c>
      <c r="G24" s="207">
        <f t="shared" ref="G24:G28" si="1">F24*C24</f>
        <v>178958.08000000002</v>
      </c>
      <c r="H24" s="27"/>
      <c r="I24" s="33"/>
      <c r="J24" s="33"/>
      <c r="K24" s="191"/>
    </row>
    <row r="25" spans="1:11" x14ac:dyDescent="0.25">
      <c r="A25" s="18">
        <v>2</v>
      </c>
      <c r="B25" s="205" t="s">
        <v>25</v>
      </c>
      <c r="C25" s="13"/>
      <c r="D25" s="14"/>
      <c r="E25" s="32"/>
      <c r="F25" s="19"/>
      <c r="G25" s="206"/>
      <c r="H25" s="27"/>
      <c r="I25" s="33"/>
      <c r="J25" s="33" t="s">
        <v>640</v>
      </c>
      <c r="K25" s="191"/>
    </row>
    <row r="26" spans="1:11" x14ac:dyDescent="0.25">
      <c r="A26" s="18"/>
      <c r="B26" s="214" t="s">
        <v>26</v>
      </c>
      <c r="C26" s="38">
        <f>SUM(C35:C36)</f>
        <v>14.783999999999999</v>
      </c>
      <c r="D26" s="39" t="s">
        <v>19</v>
      </c>
      <c r="E26" s="37"/>
      <c r="F26" s="29">
        <v>39946</v>
      </c>
      <c r="G26" s="207">
        <f t="shared" si="1"/>
        <v>590561.66399999999</v>
      </c>
      <c r="H26" s="27"/>
      <c r="I26" s="33"/>
      <c r="J26" s="33"/>
      <c r="K26" s="191"/>
    </row>
    <row r="27" spans="1:11" x14ac:dyDescent="0.25">
      <c r="A27" s="18"/>
      <c r="B27" s="214" t="s">
        <v>310</v>
      </c>
      <c r="C27" s="38">
        <v>160</v>
      </c>
      <c r="D27" s="39" t="s">
        <v>169</v>
      </c>
      <c r="E27" s="37"/>
      <c r="F27" s="29">
        <v>52000</v>
      </c>
      <c r="G27" s="207">
        <f t="shared" si="1"/>
        <v>8320000</v>
      </c>
      <c r="H27" s="27"/>
      <c r="I27" s="33" t="s">
        <v>323</v>
      </c>
      <c r="J27" s="33"/>
      <c r="K27" s="191"/>
    </row>
    <row r="28" spans="1:11" ht="15.75" thickBot="1" x14ac:dyDescent="0.3">
      <c r="A28" s="18">
        <v>3</v>
      </c>
      <c r="B28" s="214" t="s">
        <v>27</v>
      </c>
      <c r="C28" s="39">
        <v>9.1349999999999998</v>
      </c>
      <c r="D28" s="39" t="s">
        <v>19</v>
      </c>
      <c r="E28" s="37"/>
      <c r="F28" s="29">
        <v>234500</v>
      </c>
      <c r="G28" s="207">
        <f t="shared" si="1"/>
        <v>2142157.5</v>
      </c>
      <c r="H28" s="27"/>
      <c r="I28" s="33"/>
      <c r="J28" s="33" t="s">
        <v>640</v>
      </c>
      <c r="K28" s="191"/>
    </row>
    <row r="29" spans="1:11" ht="15.75" thickBot="1" x14ac:dyDescent="0.3">
      <c r="A29" s="18"/>
      <c r="B29" s="2"/>
      <c r="C29" s="3"/>
      <c r="D29" s="4"/>
      <c r="E29" s="21"/>
      <c r="F29" s="21"/>
      <c r="G29" s="216"/>
      <c r="H29" s="189">
        <f>SUM(G22:G28)</f>
        <v>13971972.844000001</v>
      </c>
      <c r="I29" s="33"/>
      <c r="J29" s="33"/>
      <c r="K29" s="191"/>
    </row>
    <row r="30" spans="1:11" x14ac:dyDescent="0.25">
      <c r="A30" s="201" t="s">
        <v>28</v>
      </c>
      <c r="B30" s="212" t="s">
        <v>29</v>
      </c>
      <c r="C30" s="6"/>
      <c r="D30" s="7"/>
      <c r="E30" s="32"/>
      <c r="F30" s="182"/>
      <c r="G30" s="213"/>
      <c r="H30" s="27"/>
      <c r="I30" s="33"/>
      <c r="J30" s="33"/>
      <c r="K30" s="191"/>
    </row>
    <row r="31" spans="1:11" x14ac:dyDescent="0.25">
      <c r="A31" s="135">
        <v>1</v>
      </c>
      <c r="B31" s="214" t="s">
        <v>30</v>
      </c>
      <c r="C31" s="38"/>
      <c r="D31" s="39"/>
      <c r="E31" s="37"/>
      <c r="F31" s="29"/>
      <c r="G31" s="207"/>
      <c r="H31" s="27"/>
      <c r="I31" s="33"/>
      <c r="J31" s="33" t="s">
        <v>640</v>
      </c>
      <c r="K31" s="191"/>
    </row>
    <row r="32" spans="1:11" x14ac:dyDescent="0.25">
      <c r="A32" s="135"/>
      <c r="B32" s="214" t="s">
        <v>23</v>
      </c>
      <c r="C32" s="38">
        <v>42.875</v>
      </c>
      <c r="D32" s="39" t="s">
        <v>19</v>
      </c>
      <c r="E32" s="37"/>
      <c r="F32" s="29">
        <v>457000</v>
      </c>
      <c r="G32" s="207">
        <f>F32*C32</f>
        <v>19593875</v>
      </c>
      <c r="H32" s="27"/>
      <c r="I32" s="33"/>
      <c r="J32" s="33"/>
      <c r="K32" s="191"/>
    </row>
    <row r="33" spans="1:11" x14ac:dyDescent="0.25">
      <c r="A33" s="135"/>
      <c r="B33" s="214" t="s">
        <v>24</v>
      </c>
      <c r="C33" s="38">
        <v>2.8</v>
      </c>
      <c r="D33" s="39" t="s">
        <v>19</v>
      </c>
      <c r="E33" s="37"/>
      <c r="F33" s="29">
        <v>457000</v>
      </c>
      <c r="G33" s="207">
        <f>F33*C33</f>
        <v>1279600</v>
      </c>
      <c r="H33" s="27"/>
      <c r="I33" s="33"/>
      <c r="J33" s="33"/>
      <c r="K33" s="191"/>
    </row>
    <row r="34" spans="1:11" x14ac:dyDescent="0.25">
      <c r="A34" s="18">
        <v>2</v>
      </c>
      <c r="B34" s="214" t="s">
        <v>31</v>
      </c>
      <c r="C34" s="38"/>
      <c r="D34" s="39"/>
      <c r="E34" s="37"/>
      <c r="F34" s="30"/>
      <c r="G34" s="215"/>
      <c r="H34" s="27"/>
      <c r="I34" s="33"/>
      <c r="J34" s="33" t="s">
        <v>640</v>
      </c>
      <c r="K34" s="191"/>
    </row>
    <row r="35" spans="1:11" x14ac:dyDescent="0.25">
      <c r="A35" s="18"/>
      <c r="B35" s="214" t="s">
        <v>316</v>
      </c>
      <c r="C35" s="38">
        <v>9.4079999999999995</v>
      </c>
      <c r="D35" s="39" t="s">
        <v>19</v>
      </c>
      <c r="E35" s="37"/>
      <c r="F35" s="31">
        <v>2976000</v>
      </c>
      <c r="G35" s="207">
        <f t="shared" ref="G35:G36" si="2">F35*C35</f>
        <v>27998208</v>
      </c>
      <c r="H35" s="27"/>
      <c r="I35" s="33"/>
      <c r="J35" s="33"/>
      <c r="K35" s="191"/>
    </row>
    <row r="36" spans="1:11" x14ac:dyDescent="0.25">
      <c r="A36" s="18"/>
      <c r="B36" s="214" t="s">
        <v>317</v>
      </c>
      <c r="C36" s="143">
        <v>5.3760000000000003</v>
      </c>
      <c r="D36" s="144" t="s">
        <v>19</v>
      </c>
      <c r="E36" s="37"/>
      <c r="F36" s="31">
        <f>$F$35</f>
        <v>2976000</v>
      </c>
      <c r="G36" s="207">
        <f t="shared" si="2"/>
        <v>15998976.000000002</v>
      </c>
      <c r="H36" s="27"/>
      <c r="I36" s="33"/>
      <c r="J36" s="33"/>
      <c r="K36" s="191"/>
    </row>
    <row r="37" spans="1:11" ht="15.75" thickBot="1" x14ac:dyDescent="0.3">
      <c r="A37" s="135"/>
      <c r="B37" s="209" t="s">
        <v>292</v>
      </c>
      <c r="C37" s="143">
        <v>25.6</v>
      </c>
      <c r="D37" s="144" t="s">
        <v>19</v>
      </c>
      <c r="E37" s="37"/>
      <c r="F37" s="31">
        <v>2976000</v>
      </c>
      <c r="G37" s="207">
        <f>C37*F37</f>
        <v>76185600</v>
      </c>
      <c r="H37" s="27"/>
      <c r="I37" s="33"/>
      <c r="J37" s="33"/>
      <c r="K37" s="191"/>
    </row>
    <row r="38" spans="1:11" ht="15.75" thickBot="1" x14ac:dyDescent="0.3">
      <c r="A38" s="18"/>
      <c r="B38" s="2"/>
      <c r="C38" s="3"/>
      <c r="D38" s="4"/>
      <c r="E38" s="21"/>
      <c r="F38" s="21"/>
      <c r="G38" s="216"/>
      <c r="H38" s="189">
        <f>SUM(G31:G37)</f>
        <v>141056259</v>
      </c>
      <c r="I38" s="33"/>
      <c r="J38" s="33"/>
      <c r="K38" s="191"/>
    </row>
    <row r="39" spans="1:11" x14ac:dyDescent="0.25">
      <c r="A39" s="201" t="s">
        <v>32</v>
      </c>
      <c r="B39" s="212" t="s">
        <v>33</v>
      </c>
      <c r="C39" s="6"/>
      <c r="D39" s="7"/>
      <c r="E39" s="32"/>
      <c r="F39" s="20"/>
      <c r="G39" s="213"/>
      <c r="H39" s="27"/>
      <c r="I39" s="33"/>
      <c r="J39" s="33"/>
      <c r="K39" s="191"/>
    </row>
    <row r="40" spans="1:11" x14ac:dyDescent="0.25">
      <c r="A40" s="18"/>
      <c r="B40" s="217" t="s">
        <v>34</v>
      </c>
      <c r="C40" s="13"/>
      <c r="D40" s="14"/>
      <c r="E40" s="32"/>
      <c r="F40" s="19"/>
      <c r="G40" s="218"/>
      <c r="H40" s="27"/>
      <c r="I40" s="33"/>
      <c r="J40" s="33"/>
      <c r="K40" s="191"/>
    </row>
    <row r="41" spans="1:11" x14ac:dyDescent="0.25">
      <c r="A41" s="135">
        <v>1</v>
      </c>
      <c r="B41" s="214" t="s">
        <v>343</v>
      </c>
      <c r="C41" s="38">
        <v>8.7240000000000002</v>
      </c>
      <c r="D41" s="39" t="s">
        <v>19</v>
      </c>
      <c r="E41" s="37"/>
      <c r="F41" s="29">
        <v>3225276.6</v>
      </c>
      <c r="G41" s="207">
        <f>F41*C41</f>
        <v>28137313.058400001</v>
      </c>
      <c r="H41" s="27"/>
      <c r="I41" s="33"/>
      <c r="J41" s="33" t="s">
        <v>642</v>
      </c>
      <c r="K41" s="191"/>
    </row>
    <row r="42" spans="1:11" x14ac:dyDescent="0.25">
      <c r="A42" s="18">
        <v>2</v>
      </c>
      <c r="B42" s="205" t="s">
        <v>191</v>
      </c>
      <c r="C42" s="13">
        <v>2.6524999999999999</v>
      </c>
      <c r="D42" s="14" t="s">
        <v>19</v>
      </c>
      <c r="E42" s="32"/>
      <c r="F42" s="19">
        <v>3225276.6</v>
      </c>
      <c r="G42" s="206">
        <f t="shared" ref="G42:G50" si="3">F42*C42</f>
        <v>8555046.181499999</v>
      </c>
      <c r="H42" s="27"/>
      <c r="I42" s="33"/>
      <c r="J42" s="33" t="s">
        <v>643</v>
      </c>
      <c r="K42" s="191"/>
    </row>
    <row r="43" spans="1:11" x14ac:dyDescent="0.25">
      <c r="A43" s="18">
        <v>3</v>
      </c>
      <c r="B43" s="205" t="s">
        <v>192</v>
      </c>
      <c r="C43" s="13">
        <v>0.36</v>
      </c>
      <c r="D43" s="14" t="s">
        <v>19</v>
      </c>
      <c r="E43" s="32"/>
      <c r="F43" s="19">
        <v>3225276.6</v>
      </c>
      <c r="G43" s="206">
        <f t="shared" si="3"/>
        <v>1161099.5759999999</v>
      </c>
      <c r="H43" s="27"/>
      <c r="I43" s="33"/>
      <c r="J43" s="33" t="s">
        <v>640</v>
      </c>
      <c r="K43" s="191"/>
    </row>
    <row r="44" spans="1:11" x14ac:dyDescent="0.25">
      <c r="A44" s="18">
        <v>4</v>
      </c>
      <c r="B44" s="205" t="s">
        <v>35</v>
      </c>
      <c r="C44" s="13">
        <v>7.7560000000000002</v>
      </c>
      <c r="D44" s="14" t="s">
        <v>19</v>
      </c>
      <c r="E44" s="32"/>
      <c r="F44" s="19">
        <v>4831050</v>
      </c>
      <c r="G44" s="206">
        <f t="shared" si="3"/>
        <v>37469623.800000004</v>
      </c>
      <c r="H44" s="27"/>
      <c r="I44" s="33"/>
      <c r="J44" s="33" t="s">
        <v>640</v>
      </c>
      <c r="K44" s="191"/>
    </row>
    <row r="45" spans="1:11" x14ac:dyDescent="0.25">
      <c r="A45" s="18">
        <v>5</v>
      </c>
      <c r="B45" s="205" t="s">
        <v>182</v>
      </c>
      <c r="C45" s="13">
        <v>0.64800000000000002</v>
      </c>
      <c r="D45" s="14" t="s">
        <v>19</v>
      </c>
      <c r="E45" s="32"/>
      <c r="F45" s="19">
        <v>4831050</v>
      </c>
      <c r="G45" s="206">
        <f t="shared" si="3"/>
        <v>3130520.4</v>
      </c>
      <c r="H45" s="27"/>
      <c r="I45" s="33"/>
      <c r="J45" s="33" t="s">
        <v>640</v>
      </c>
      <c r="K45" s="191"/>
    </row>
    <row r="46" spans="1:11" x14ac:dyDescent="0.25">
      <c r="A46" s="18">
        <v>6</v>
      </c>
      <c r="B46" s="205" t="s">
        <v>36</v>
      </c>
      <c r="C46" s="13">
        <v>0.432</v>
      </c>
      <c r="D46" s="14" t="s">
        <v>19</v>
      </c>
      <c r="E46" s="32"/>
      <c r="F46" s="19">
        <f>$F$45</f>
        <v>4831050</v>
      </c>
      <c r="G46" s="206">
        <f t="shared" si="3"/>
        <v>2087013.5999999999</v>
      </c>
      <c r="H46" s="27"/>
      <c r="I46" s="33"/>
      <c r="J46" s="33" t="s">
        <v>644</v>
      </c>
      <c r="K46" s="191"/>
    </row>
    <row r="47" spans="1:11" x14ac:dyDescent="0.25">
      <c r="A47" s="18">
        <v>7</v>
      </c>
      <c r="B47" s="205" t="s">
        <v>40</v>
      </c>
      <c r="C47" s="13">
        <v>1.3</v>
      </c>
      <c r="D47" s="14" t="s">
        <v>19</v>
      </c>
      <c r="E47" s="32"/>
      <c r="F47" s="19">
        <v>3080000</v>
      </c>
      <c r="G47" s="206">
        <f t="shared" si="3"/>
        <v>4004000</v>
      </c>
      <c r="H47" s="27"/>
      <c r="I47" s="33"/>
      <c r="J47" s="33" t="s">
        <v>640</v>
      </c>
      <c r="K47" s="191"/>
    </row>
    <row r="48" spans="1:11" x14ac:dyDescent="0.25">
      <c r="A48" s="18">
        <v>8</v>
      </c>
      <c r="B48" s="205" t="s">
        <v>41</v>
      </c>
      <c r="C48" s="13">
        <v>0.48</v>
      </c>
      <c r="D48" s="14" t="s">
        <v>19</v>
      </c>
      <c r="E48" s="32"/>
      <c r="F48" s="19">
        <v>4275080</v>
      </c>
      <c r="G48" s="206">
        <f t="shared" si="3"/>
        <v>2052038.4</v>
      </c>
      <c r="H48" s="27"/>
      <c r="I48" s="33"/>
      <c r="J48" s="33" t="s">
        <v>645</v>
      </c>
      <c r="K48" s="191"/>
    </row>
    <row r="49" spans="1:11" x14ac:dyDescent="0.25">
      <c r="A49" s="18">
        <v>9</v>
      </c>
      <c r="B49" s="219" t="s">
        <v>293</v>
      </c>
      <c r="C49" s="41">
        <v>1.23</v>
      </c>
      <c r="D49" s="42" t="s">
        <v>19</v>
      </c>
      <c r="E49" s="43"/>
      <c r="F49" s="22">
        <v>3080000</v>
      </c>
      <c r="G49" s="220">
        <f t="shared" si="3"/>
        <v>3788400</v>
      </c>
      <c r="H49" s="27"/>
      <c r="I49" s="33"/>
      <c r="J49" s="33" t="s">
        <v>640</v>
      </c>
      <c r="K49" s="191"/>
    </row>
    <row r="50" spans="1:11" ht="15.75" thickBot="1" x14ac:dyDescent="0.3">
      <c r="A50" s="18">
        <v>10</v>
      </c>
      <c r="B50" s="219" t="s">
        <v>42</v>
      </c>
      <c r="C50" s="41">
        <v>0.252</v>
      </c>
      <c r="D50" s="42" t="s">
        <v>19</v>
      </c>
      <c r="E50" s="43"/>
      <c r="F50" s="22">
        <v>3080000</v>
      </c>
      <c r="G50" s="220">
        <f t="shared" si="3"/>
        <v>776160</v>
      </c>
      <c r="H50" s="28"/>
      <c r="I50" s="33"/>
      <c r="J50" s="33" t="s">
        <v>640</v>
      </c>
      <c r="K50" s="191"/>
    </row>
    <row r="51" spans="1:11" ht="15.75" thickBot="1" x14ac:dyDescent="0.3">
      <c r="A51" s="18"/>
      <c r="B51" s="2"/>
      <c r="C51" s="3"/>
      <c r="D51" s="4"/>
      <c r="E51" s="134"/>
      <c r="F51" s="21"/>
      <c r="G51" s="221"/>
      <c r="H51" s="189">
        <f>SUM(G41:G50)</f>
        <v>91161215.015900016</v>
      </c>
      <c r="I51" s="33"/>
      <c r="J51" s="33"/>
      <c r="K51" s="191"/>
    </row>
    <row r="52" spans="1:11" x14ac:dyDescent="0.25">
      <c r="A52" s="18"/>
      <c r="B52" s="222" t="s">
        <v>43</v>
      </c>
      <c r="C52" s="15"/>
      <c r="D52" s="16"/>
      <c r="E52" s="133"/>
      <c r="F52" s="23"/>
      <c r="G52" s="204"/>
      <c r="H52" s="27"/>
      <c r="I52" s="33"/>
      <c r="J52" s="33"/>
      <c r="K52" s="191"/>
    </row>
    <row r="53" spans="1:11" x14ac:dyDescent="0.25">
      <c r="A53" s="18">
        <v>1</v>
      </c>
      <c r="B53" s="205" t="s">
        <v>35</v>
      </c>
      <c r="C53" s="13">
        <v>7.7560000000000002</v>
      </c>
      <c r="D53" s="14" t="s">
        <v>19</v>
      </c>
      <c r="E53" s="32"/>
      <c r="F53" s="19">
        <f>F44</f>
        <v>4831050</v>
      </c>
      <c r="G53" s="206">
        <f>F53*C53</f>
        <v>37469623.800000004</v>
      </c>
      <c r="H53" s="27"/>
      <c r="I53" s="33"/>
      <c r="J53" s="33" t="s">
        <v>640</v>
      </c>
      <c r="K53" s="191"/>
    </row>
    <row r="54" spans="1:11" x14ac:dyDescent="0.25">
      <c r="A54" s="18">
        <v>2</v>
      </c>
      <c r="B54" s="205" t="s">
        <v>182</v>
      </c>
      <c r="C54" s="13">
        <v>2.0249999999999999</v>
      </c>
      <c r="D54" s="14" t="s">
        <v>19</v>
      </c>
      <c r="E54" s="32"/>
      <c r="F54" s="19">
        <f>$F$45</f>
        <v>4831050</v>
      </c>
      <c r="G54" s="206">
        <f t="shared" ref="G54:G92" si="4">F54*C54</f>
        <v>9782876.25</v>
      </c>
      <c r="H54" s="27"/>
      <c r="I54" s="33"/>
      <c r="J54" s="33" t="s">
        <v>640</v>
      </c>
      <c r="K54" s="191"/>
    </row>
    <row r="55" spans="1:11" x14ac:dyDescent="0.25">
      <c r="A55" s="18">
        <v>4</v>
      </c>
      <c r="B55" s="205" t="s">
        <v>193</v>
      </c>
      <c r="C55" s="13">
        <v>3</v>
      </c>
      <c r="D55" s="14" t="s">
        <v>19</v>
      </c>
      <c r="E55" s="32"/>
      <c r="F55" s="19">
        <v>4275080</v>
      </c>
      <c r="G55" s="206">
        <f t="shared" si="4"/>
        <v>12825240</v>
      </c>
      <c r="H55" s="27"/>
      <c r="I55" s="33"/>
      <c r="J55" s="33" t="s">
        <v>640</v>
      </c>
      <c r="K55" s="191"/>
    </row>
    <row r="56" spans="1:11" x14ac:dyDescent="0.25">
      <c r="A56" s="135">
        <v>5</v>
      </c>
      <c r="B56" s="214" t="s">
        <v>344</v>
      </c>
      <c r="C56" s="38">
        <v>10.868</v>
      </c>
      <c r="D56" s="39" t="s">
        <v>19</v>
      </c>
      <c r="E56" s="37"/>
      <c r="F56" s="29">
        <f t="shared" ref="F56:F57" si="5">$F$55</f>
        <v>4275080</v>
      </c>
      <c r="G56" s="207">
        <f t="shared" si="4"/>
        <v>46461569.440000005</v>
      </c>
      <c r="H56" s="27"/>
      <c r="I56" s="33"/>
      <c r="J56" s="33" t="s">
        <v>640</v>
      </c>
      <c r="K56" s="191"/>
    </row>
    <row r="57" spans="1:11" x14ac:dyDescent="0.25">
      <c r="A57" s="135">
        <v>6</v>
      </c>
      <c r="B57" s="214" t="s">
        <v>194</v>
      </c>
      <c r="C57" s="38">
        <v>3.7675000000000001</v>
      </c>
      <c r="D57" s="39" t="s">
        <v>19</v>
      </c>
      <c r="E57" s="37"/>
      <c r="F57" s="29">
        <f t="shared" si="5"/>
        <v>4275080</v>
      </c>
      <c r="G57" s="207">
        <f t="shared" si="4"/>
        <v>16106363.9</v>
      </c>
      <c r="H57" s="27"/>
      <c r="I57" s="33"/>
      <c r="J57" s="33" t="s">
        <v>640</v>
      </c>
      <c r="K57" s="191"/>
    </row>
    <row r="58" spans="1:11" x14ac:dyDescent="0.25">
      <c r="A58" s="18">
        <v>7</v>
      </c>
      <c r="B58" s="205" t="s">
        <v>38</v>
      </c>
      <c r="C58" s="13">
        <v>181</v>
      </c>
      <c r="D58" s="14" t="s">
        <v>17</v>
      </c>
      <c r="E58" s="32"/>
      <c r="F58" s="19">
        <v>82000</v>
      </c>
      <c r="G58" s="206">
        <f>F58*C58</f>
        <v>14842000</v>
      </c>
      <c r="H58" s="27"/>
      <c r="I58" s="33"/>
      <c r="J58" s="33" t="s">
        <v>640</v>
      </c>
      <c r="K58" s="191"/>
    </row>
    <row r="59" spans="1:11" x14ac:dyDescent="0.25">
      <c r="A59" s="18">
        <v>8</v>
      </c>
      <c r="B59" s="205" t="s">
        <v>39</v>
      </c>
      <c r="C59" s="13">
        <v>22.8</v>
      </c>
      <c r="D59" s="14" t="s">
        <v>19</v>
      </c>
      <c r="E59" s="32"/>
      <c r="F59" s="19">
        <v>3080000</v>
      </c>
      <c r="G59" s="206">
        <f>F59*C59</f>
        <v>70224000</v>
      </c>
      <c r="H59" s="27"/>
      <c r="I59" s="33"/>
      <c r="J59" s="33" t="s">
        <v>640</v>
      </c>
      <c r="K59" s="191"/>
    </row>
    <row r="60" spans="1:11" x14ac:dyDescent="0.25">
      <c r="A60" s="18">
        <v>9</v>
      </c>
      <c r="B60" s="219" t="s">
        <v>293</v>
      </c>
      <c r="C60" s="41">
        <v>1.23</v>
      </c>
      <c r="D60" s="42" t="s">
        <v>19</v>
      </c>
      <c r="E60" s="43"/>
      <c r="F60" s="22">
        <f>$F$49</f>
        <v>3080000</v>
      </c>
      <c r="G60" s="220">
        <f>F60*C60</f>
        <v>3788400</v>
      </c>
      <c r="H60" s="27"/>
      <c r="I60" s="33"/>
      <c r="J60" s="33" t="s">
        <v>640</v>
      </c>
      <c r="K60" s="191"/>
    </row>
    <row r="61" spans="1:11" x14ac:dyDescent="0.25">
      <c r="A61" s="18">
        <v>10</v>
      </c>
      <c r="B61" s="219" t="s">
        <v>311</v>
      </c>
      <c r="C61" s="41">
        <v>2.3220000000000001</v>
      </c>
      <c r="D61" s="42" t="s">
        <v>19</v>
      </c>
      <c r="E61" s="43"/>
      <c r="F61" s="22">
        <f>$F$60</f>
        <v>3080000</v>
      </c>
      <c r="G61" s="220">
        <f>F61*C61</f>
        <v>7151760</v>
      </c>
      <c r="H61" s="27"/>
      <c r="I61" s="33"/>
      <c r="J61" s="33" t="s">
        <v>640</v>
      </c>
      <c r="K61" s="191"/>
    </row>
    <row r="62" spans="1:11" ht="15.75" thickBot="1" x14ac:dyDescent="0.3">
      <c r="A62" s="18">
        <v>11</v>
      </c>
      <c r="B62" s="219" t="s">
        <v>42</v>
      </c>
      <c r="C62" s="41">
        <v>0.252</v>
      </c>
      <c r="D62" s="42" t="s">
        <v>19</v>
      </c>
      <c r="E62" s="43"/>
      <c r="F62" s="22">
        <v>3080000</v>
      </c>
      <c r="G62" s="220">
        <f t="shared" si="4"/>
        <v>776160</v>
      </c>
      <c r="H62" s="27"/>
      <c r="I62" s="33"/>
      <c r="J62" s="33" t="s">
        <v>640</v>
      </c>
      <c r="K62" s="191"/>
    </row>
    <row r="63" spans="1:11" ht="15.75" thickBot="1" x14ac:dyDescent="0.3">
      <c r="A63" s="18"/>
      <c r="B63" s="2"/>
      <c r="C63" s="3"/>
      <c r="D63" s="4"/>
      <c r="E63" s="134"/>
      <c r="F63" s="21"/>
      <c r="G63" s="221"/>
      <c r="H63" s="189">
        <f>SUM(G53:G62)</f>
        <v>219427993.39000002</v>
      </c>
      <c r="I63" s="33"/>
      <c r="J63" s="33"/>
      <c r="K63" s="191"/>
    </row>
    <row r="64" spans="1:11" x14ac:dyDescent="0.25">
      <c r="A64" s="18"/>
      <c r="B64" s="222" t="s">
        <v>44</v>
      </c>
      <c r="C64" s="15"/>
      <c r="D64" s="16"/>
      <c r="E64" s="133"/>
      <c r="F64" s="23"/>
      <c r="G64" s="223">
        <f t="shared" si="4"/>
        <v>0</v>
      </c>
      <c r="H64" s="27"/>
      <c r="I64" s="33"/>
      <c r="J64" s="33"/>
      <c r="K64" s="191"/>
    </row>
    <row r="65" spans="1:11" x14ac:dyDescent="0.25">
      <c r="A65" s="18">
        <v>1</v>
      </c>
      <c r="B65" s="205" t="s">
        <v>35</v>
      </c>
      <c r="C65" s="13">
        <v>7.7560000000000002</v>
      </c>
      <c r="D65" s="14" t="s">
        <v>19</v>
      </c>
      <c r="E65" s="32"/>
      <c r="F65" s="19">
        <f>F53</f>
        <v>4831050</v>
      </c>
      <c r="G65" s="206">
        <f t="shared" si="4"/>
        <v>37469623.800000004</v>
      </c>
      <c r="H65" s="27"/>
      <c r="I65" s="33"/>
      <c r="J65" s="33" t="s">
        <v>640</v>
      </c>
      <c r="K65" s="191"/>
    </row>
    <row r="66" spans="1:11" x14ac:dyDescent="0.25">
      <c r="A66" s="18">
        <v>2</v>
      </c>
      <c r="B66" s="205" t="s">
        <v>182</v>
      </c>
      <c r="C66" s="13">
        <v>1.296</v>
      </c>
      <c r="D66" s="14" t="s">
        <v>19</v>
      </c>
      <c r="E66" s="32"/>
      <c r="F66" s="19">
        <f>$F$54</f>
        <v>4831050</v>
      </c>
      <c r="G66" s="206">
        <f t="shared" si="4"/>
        <v>6261040.7999999998</v>
      </c>
      <c r="H66" s="27"/>
      <c r="I66" s="33"/>
      <c r="J66" s="33" t="s">
        <v>640</v>
      </c>
      <c r="K66" s="191"/>
    </row>
    <row r="67" spans="1:11" x14ac:dyDescent="0.25">
      <c r="A67" s="18">
        <v>3</v>
      </c>
      <c r="B67" s="205" t="s">
        <v>195</v>
      </c>
      <c r="C67" s="13">
        <v>3</v>
      </c>
      <c r="D67" s="14" t="s">
        <v>19</v>
      </c>
      <c r="E67" s="32"/>
      <c r="F67" s="19">
        <f>F55</f>
        <v>4275080</v>
      </c>
      <c r="G67" s="206">
        <f t="shared" si="4"/>
        <v>12825240</v>
      </c>
      <c r="H67" s="27"/>
      <c r="I67" s="33"/>
      <c r="J67" s="33" t="s">
        <v>640</v>
      </c>
      <c r="K67" s="191"/>
    </row>
    <row r="68" spans="1:11" x14ac:dyDescent="0.25">
      <c r="A68" s="135">
        <v>4</v>
      </c>
      <c r="B68" s="214" t="s">
        <v>345</v>
      </c>
      <c r="C68" s="38">
        <v>10.868</v>
      </c>
      <c r="D68" s="39" t="s">
        <v>19</v>
      </c>
      <c r="E68" s="37"/>
      <c r="F68" s="29">
        <f>F56</f>
        <v>4275080</v>
      </c>
      <c r="G68" s="207">
        <f t="shared" si="4"/>
        <v>46461569.440000005</v>
      </c>
      <c r="H68" s="27"/>
      <c r="I68" s="33"/>
      <c r="J68" s="33" t="s">
        <v>640</v>
      </c>
      <c r="K68" s="191"/>
    </row>
    <row r="69" spans="1:11" x14ac:dyDescent="0.25">
      <c r="A69" s="18">
        <v>5</v>
      </c>
      <c r="B69" s="205" t="s">
        <v>196</v>
      </c>
      <c r="C69" s="13">
        <v>3.8574999999999999</v>
      </c>
      <c r="D69" s="14" t="s">
        <v>19</v>
      </c>
      <c r="E69" s="32"/>
      <c r="F69" s="19">
        <f>F57</f>
        <v>4275080</v>
      </c>
      <c r="G69" s="206">
        <f t="shared" si="4"/>
        <v>16491121.1</v>
      </c>
      <c r="H69" s="27"/>
      <c r="I69" s="33"/>
      <c r="J69" s="33" t="s">
        <v>640</v>
      </c>
      <c r="K69" s="191"/>
    </row>
    <row r="70" spans="1:11" x14ac:dyDescent="0.25">
      <c r="A70" s="18">
        <v>6</v>
      </c>
      <c r="B70" s="205" t="s">
        <v>40</v>
      </c>
      <c r="C70" s="13">
        <v>1.08</v>
      </c>
      <c r="D70" s="14" t="s">
        <v>19</v>
      </c>
      <c r="E70" s="32"/>
      <c r="F70" s="19">
        <f>$F$47</f>
        <v>3080000</v>
      </c>
      <c r="G70" s="206">
        <f t="shared" si="4"/>
        <v>3326400</v>
      </c>
      <c r="H70" s="27"/>
      <c r="I70" s="33"/>
      <c r="J70" s="33" t="s">
        <v>640</v>
      </c>
      <c r="K70" s="191"/>
    </row>
    <row r="71" spans="1:11" x14ac:dyDescent="0.25">
      <c r="A71" s="18">
        <v>7</v>
      </c>
      <c r="B71" s="205" t="s">
        <v>38</v>
      </c>
      <c r="C71" s="13">
        <v>180.8</v>
      </c>
      <c r="D71" s="14" t="s">
        <v>17</v>
      </c>
      <c r="E71" s="32"/>
      <c r="F71" s="19">
        <f>F58</f>
        <v>82000</v>
      </c>
      <c r="G71" s="206">
        <f>F71*C71</f>
        <v>14825600.000000002</v>
      </c>
      <c r="H71" s="27"/>
      <c r="I71" s="33"/>
      <c r="J71" s="33" t="s">
        <v>640</v>
      </c>
      <c r="K71" s="191"/>
    </row>
    <row r="72" spans="1:11" x14ac:dyDescent="0.25">
      <c r="A72" s="18">
        <v>8</v>
      </c>
      <c r="B72" s="205" t="s">
        <v>39</v>
      </c>
      <c r="C72" s="13">
        <v>22.02</v>
      </c>
      <c r="D72" s="14" t="s">
        <v>19</v>
      </c>
      <c r="E72" s="32"/>
      <c r="F72" s="19">
        <v>3080000</v>
      </c>
      <c r="G72" s="206">
        <f>F72*C72</f>
        <v>67821600</v>
      </c>
      <c r="H72" s="27"/>
      <c r="I72" s="33"/>
      <c r="J72" s="33" t="s">
        <v>640</v>
      </c>
      <c r="K72" s="191"/>
    </row>
    <row r="73" spans="1:11" x14ac:dyDescent="0.25">
      <c r="A73" s="18">
        <v>9</v>
      </c>
      <c r="B73" s="219" t="s">
        <v>293</v>
      </c>
      <c r="C73" s="13">
        <v>1.23</v>
      </c>
      <c r="D73" s="14" t="s">
        <v>19</v>
      </c>
      <c r="E73" s="32"/>
      <c r="F73" s="19">
        <f>$F$60</f>
        <v>3080000</v>
      </c>
      <c r="G73" s="206">
        <f>F73*C73</f>
        <v>3788400</v>
      </c>
      <c r="H73" s="27"/>
      <c r="I73" s="33"/>
      <c r="J73" s="33" t="s">
        <v>640</v>
      </c>
      <c r="K73" s="191"/>
    </row>
    <row r="74" spans="1:11" ht="15.75" thickBot="1" x14ac:dyDescent="0.3">
      <c r="A74" s="18">
        <v>10</v>
      </c>
      <c r="B74" s="205" t="s">
        <v>42</v>
      </c>
      <c r="C74" s="13">
        <v>0.252</v>
      </c>
      <c r="D74" s="14" t="s">
        <v>19</v>
      </c>
      <c r="E74" s="32"/>
      <c r="F74" s="19">
        <v>3080000</v>
      </c>
      <c r="G74" s="206">
        <f t="shared" si="4"/>
        <v>776160</v>
      </c>
      <c r="H74" s="27"/>
      <c r="I74" s="33"/>
      <c r="J74" s="33" t="s">
        <v>640</v>
      </c>
      <c r="K74" s="191"/>
    </row>
    <row r="75" spans="1:11" ht="15.75" thickBot="1" x14ac:dyDescent="0.3">
      <c r="A75" s="18"/>
      <c r="B75" s="2"/>
      <c r="C75" s="3"/>
      <c r="D75" s="4"/>
      <c r="E75" s="134"/>
      <c r="F75" s="21"/>
      <c r="G75" s="221"/>
      <c r="H75" s="189">
        <f>SUM(G65:G74)</f>
        <v>210046755.14000002</v>
      </c>
      <c r="I75" s="33"/>
      <c r="J75" s="33"/>
      <c r="K75" s="191"/>
    </row>
    <row r="76" spans="1:11" x14ac:dyDescent="0.25">
      <c r="A76" s="18"/>
      <c r="B76" s="222" t="s">
        <v>45</v>
      </c>
      <c r="C76" s="15"/>
      <c r="D76" s="16"/>
      <c r="E76" s="133"/>
      <c r="F76" s="23"/>
      <c r="G76" s="223">
        <f t="shared" si="4"/>
        <v>0</v>
      </c>
      <c r="H76" s="27"/>
      <c r="I76" s="33"/>
      <c r="J76" s="33"/>
      <c r="K76" s="191"/>
    </row>
    <row r="77" spans="1:11" x14ac:dyDescent="0.25">
      <c r="A77" s="18">
        <v>1</v>
      </c>
      <c r="B77" s="205" t="s">
        <v>335</v>
      </c>
      <c r="C77" s="13">
        <v>1.728</v>
      </c>
      <c r="D77" s="14" t="s">
        <v>19</v>
      </c>
      <c r="E77" s="32"/>
      <c r="F77" s="19">
        <f>F65</f>
        <v>4831050</v>
      </c>
      <c r="G77" s="206">
        <f t="shared" si="4"/>
        <v>8348054.3999999994</v>
      </c>
      <c r="H77" s="27"/>
      <c r="I77" s="33"/>
      <c r="J77" s="33" t="s">
        <v>640</v>
      </c>
      <c r="K77" s="191"/>
    </row>
    <row r="78" spans="1:11" x14ac:dyDescent="0.25">
      <c r="A78" s="18">
        <v>2</v>
      </c>
      <c r="B78" s="205" t="s">
        <v>182</v>
      </c>
      <c r="C78" s="13">
        <v>0.89100000000000001</v>
      </c>
      <c r="D78" s="14" t="s">
        <v>19</v>
      </c>
      <c r="E78" s="32"/>
      <c r="F78" s="19">
        <f>$F$54</f>
        <v>4831050</v>
      </c>
      <c r="G78" s="206">
        <f t="shared" si="4"/>
        <v>4304465.55</v>
      </c>
      <c r="H78" s="27"/>
      <c r="I78" s="33"/>
      <c r="J78" s="33" t="s">
        <v>640</v>
      </c>
      <c r="K78" s="191"/>
    </row>
    <row r="79" spans="1:11" x14ac:dyDescent="0.25">
      <c r="A79" s="18">
        <v>3</v>
      </c>
      <c r="B79" s="205" t="s">
        <v>195</v>
      </c>
      <c r="C79" s="13">
        <v>3</v>
      </c>
      <c r="D79" s="14" t="s">
        <v>19</v>
      </c>
      <c r="E79" s="32"/>
      <c r="F79" s="19">
        <f>F68</f>
        <v>4275080</v>
      </c>
      <c r="G79" s="206">
        <f t="shared" si="4"/>
        <v>12825240</v>
      </c>
      <c r="H79" s="27"/>
      <c r="I79" s="33"/>
      <c r="J79" s="33" t="s">
        <v>640</v>
      </c>
      <c r="K79" s="191"/>
    </row>
    <row r="80" spans="1:11" x14ac:dyDescent="0.25">
      <c r="A80" s="135">
        <v>4</v>
      </c>
      <c r="B80" s="214" t="s">
        <v>345</v>
      </c>
      <c r="C80" s="38">
        <v>9.218</v>
      </c>
      <c r="D80" s="39" t="s">
        <v>19</v>
      </c>
      <c r="E80" s="37"/>
      <c r="F80" s="29">
        <f>F69</f>
        <v>4275080</v>
      </c>
      <c r="G80" s="207">
        <f t="shared" si="4"/>
        <v>39407687.439999998</v>
      </c>
      <c r="H80" s="27"/>
      <c r="I80" s="33"/>
      <c r="J80" s="33" t="s">
        <v>640</v>
      </c>
      <c r="K80" s="191"/>
    </row>
    <row r="81" spans="1:11" x14ac:dyDescent="0.25">
      <c r="A81" s="18">
        <v>5</v>
      </c>
      <c r="B81" s="205" t="s">
        <v>196</v>
      </c>
      <c r="C81" s="13">
        <v>0.94499999999999995</v>
      </c>
      <c r="D81" s="14" t="s">
        <v>19</v>
      </c>
      <c r="E81" s="32"/>
      <c r="F81" s="19">
        <f>$F$80</f>
        <v>4275080</v>
      </c>
      <c r="G81" s="206">
        <f t="shared" si="4"/>
        <v>4039950.5999999996</v>
      </c>
      <c r="H81" s="27"/>
      <c r="I81" s="33"/>
      <c r="J81" s="33" t="s">
        <v>640</v>
      </c>
      <c r="K81" s="191"/>
    </row>
    <row r="82" spans="1:11" x14ac:dyDescent="0.25">
      <c r="A82" s="18">
        <v>6</v>
      </c>
      <c r="B82" s="205" t="s">
        <v>200</v>
      </c>
      <c r="C82" s="13">
        <v>1.55</v>
      </c>
      <c r="D82" s="14" t="s">
        <v>19</v>
      </c>
      <c r="E82" s="32"/>
      <c r="F82" s="19">
        <f>$F$81</f>
        <v>4275080</v>
      </c>
      <c r="G82" s="206">
        <f t="shared" si="4"/>
        <v>6626374</v>
      </c>
      <c r="H82" s="27"/>
      <c r="I82" s="33"/>
      <c r="J82" s="33" t="s">
        <v>640</v>
      </c>
      <c r="K82" s="191"/>
    </row>
    <row r="83" spans="1:11" x14ac:dyDescent="0.25">
      <c r="A83" s="18">
        <v>7</v>
      </c>
      <c r="B83" s="205" t="s">
        <v>38</v>
      </c>
      <c r="C83" s="13">
        <v>130.69999999999999</v>
      </c>
      <c r="D83" s="14" t="s">
        <v>17</v>
      </c>
      <c r="E83" s="32"/>
      <c r="F83" s="19">
        <f>F71</f>
        <v>82000</v>
      </c>
      <c r="G83" s="206">
        <f>F83*C83</f>
        <v>10717399.999999998</v>
      </c>
      <c r="H83" s="27"/>
      <c r="I83" s="33"/>
      <c r="J83" s="33" t="s">
        <v>640</v>
      </c>
      <c r="K83" s="191"/>
    </row>
    <row r="84" spans="1:11" x14ac:dyDescent="0.25">
      <c r="A84" s="18">
        <v>8</v>
      </c>
      <c r="B84" s="205" t="s">
        <v>340</v>
      </c>
      <c r="C84" s="13">
        <v>17.684000000000001</v>
      </c>
      <c r="D84" s="14" t="s">
        <v>19</v>
      </c>
      <c r="E84" s="32"/>
      <c r="F84" s="19">
        <v>3080000</v>
      </c>
      <c r="G84" s="206">
        <f>F84*C84</f>
        <v>54466720</v>
      </c>
      <c r="H84" s="27"/>
      <c r="I84" s="33"/>
      <c r="J84" s="33" t="s">
        <v>640</v>
      </c>
      <c r="K84" s="191"/>
    </row>
    <row r="85" spans="1:11" x14ac:dyDescent="0.25">
      <c r="A85" s="18">
        <v>9</v>
      </c>
      <c r="B85" s="208" t="s">
        <v>42</v>
      </c>
      <c r="C85" s="6">
        <v>0.252</v>
      </c>
      <c r="D85" s="7" t="s">
        <v>19</v>
      </c>
      <c r="E85" s="32"/>
      <c r="F85" s="20">
        <v>3080000</v>
      </c>
      <c r="G85" s="206">
        <f>F85*C85</f>
        <v>776160</v>
      </c>
      <c r="H85" s="27"/>
      <c r="I85" s="33"/>
      <c r="J85" s="33" t="s">
        <v>640</v>
      </c>
      <c r="K85" s="191"/>
    </row>
    <row r="86" spans="1:11" ht="15.75" thickBot="1" x14ac:dyDescent="0.3">
      <c r="A86" s="18">
        <v>10</v>
      </c>
      <c r="B86" s="205" t="s">
        <v>46</v>
      </c>
      <c r="C86" s="13">
        <v>45</v>
      </c>
      <c r="D86" s="14" t="s">
        <v>17</v>
      </c>
      <c r="E86" s="43"/>
      <c r="F86" s="20">
        <f>$F$92</f>
        <v>73542.399999999994</v>
      </c>
      <c r="G86" s="220">
        <f>F86*C86</f>
        <v>3309407.9999999995</v>
      </c>
      <c r="H86" s="27"/>
      <c r="I86" s="33"/>
      <c r="J86" s="33" t="s">
        <v>640</v>
      </c>
      <c r="K86" s="191"/>
    </row>
    <row r="87" spans="1:11" ht="15.75" thickBot="1" x14ac:dyDescent="0.3">
      <c r="A87" s="18"/>
      <c r="B87" s="2"/>
      <c r="C87" s="3"/>
      <c r="D87" s="4"/>
      <c r="E87" s="134"/>
      <c r="F87" s="21"/>
      <c r="G87" s="221"/>
      <c r="H87" s="189">
        <f>SUM(G77:G86)</f>
        <v>144821459.99000001</v>
      </c>
      <c r="I87" s="33"/>
      <c r="J87" s="33"/>
      <c r="K87" s="191"/>
    </row>
    <row r="88" spans="1:11" x14ac:dyDescent="0.25">
      <c r="A88" s="18"/>
      <c r="B88" s="222" t="s">
        <v>198</v>
      </c>
      <c r="C88" s="15"/>
      <c r="D88" s="16"/>
      <c r="E88" s="133"/>
      <c r="F88" s="20"/>
      <c r="G88" s="223"/>
      <c r="H88" s="27"/>
      <c r="I88" s="33"/>
      <c r="J88" s="33"/>
      <c r="K88" s="191"/>
    </row>
    <row r="89" spans="1:11" x14ac:dyDescent="0.25">
      <c r="A89" s="18">
        <v>1</v>
      </c>
      <c r="B89" s="205" t="s">
        <v>199</v>
      </c>
      <c r="C89" s="13">
        <v>3.1274999999999999</v>
      </c>
      <c r="D89" s="14" t="s">
        <v>19</v>
      </c>
      <c r="E89" s="32"/>
      <c r="F89" s="22">
        <f>$F$79</f>
        <v>4275080</v>
      </c>
      <c r="G89" s="206">
        <f>F89*C89</f>
        <v>13370312.699999999</v>
      </c>
      <c r="H89" s="27"/>
      <c r="I89" s="33"/>
      <c r="J89" s="33" t="s">
        <v>640</v>
      </c>
      <c r="K89" s="191"/>
    </row>
    <row r="90" spans="1:11" x14ac:dyDescent="0.25">
      <c r="A90" s="18">
        <v>2</v>
      </c>
      <c r="B90" s="205" t="s">
        <v>38</v>
      </c>
      <c r="C90" s="13">
        <v>28.3</v>
      </c>
      <c r="D90" s="14" t="s">
        <v>17</v>
      </c>
      <c r="E90" s="32"/>
      <c r="F90" s="19">
        <f>F83</f>
        <v>82000</v>
      </c>
      <c r="G90" s="206">
        <f>F90*C90</f>
        <v>2320600</v>
      </c>
      <c r="H90" s="27"/>
      <c r="I90" s="33"/>
      <c r="J90" s="33" t="s">
        <v>640</v>
      </c>
      <c r="K90" s="191"/>
    </row>
    <row r="91" spans="1:11" x14ac:dyDescent="0.25">
      <c r="A91" s="18">
        <v>3</v>
      </c>
      <c r="B91" s="205" t="s">
        <v>197</v>
      </c>
      <c r="C91" s="13">
        <v>4.3959999999999999</v>
      </c>
      <c r="D91" s="14" t="s">
        <v>19</v>
      </c>
      <c r="E91" s="32"/>
      <c r="F91" s="22">
        <v>3080000</v>
      </c>
      <c r="G91" s="206">
        <f t="shared" si="4"/>
        <v>13539680</v>
      </c>
      <c r="H91" s="27"/>
      <c r="I91" s="33"/>
      <c r="J91" s="33" t="s">
        <v>640</v>
      </c>
      <c r="K91" s="191"/>
    </row>
    <row r="92" spans="1:11" ht="15.75" thickBot="1" x14ac:dyDescent="0.3">
      <c r="A92" s="18">
        <v>4</v>
      </c>
      <c r="B92" s="205" t="s">
        <v>46</v>
      </c>
      <c r="C92" s="13">
        <v>28.3</v>
      </c>
      <c r="D92" s="14" t="s">
        <v>17</v>
      </c>
      <c r="E92" s="32"/>
      <c r="F92" s="24">
        <v>73542.399999999994</v>
      </c>
      <c r="G92" s="206">
        <f t="shared" si="4"/>
        <v>2081249.92</v>
      </c>
      <c r="H92" s="27"/>
      <c r="I92" s="33"/>
      <c r="J92" s="33" t="s">
        <v>640</v>
      </c>
      <c r="K92" s="191"/>
    </row>
    <row r="93" spans="1:11" ht="15.75" thickBot="1" x14ac:dyDescent="0.3">
      <c r="A93" s="18"/>
      <c r="B93" s="2"/>
      <c r="C93" s="3"/>
      <c r="D93" s="4"/>
      <c r="E93" s="21"/>
      <c r="F93" s="21"/>
      <c r="G93" s="216"/>
      <c r="H93" s="189">
        <f>SUM(G89:G92)</f>
        <v>31311842.619999997</v>
      </c>
      <c r="I93" s="33"/>
      <c r="J93" s="33"/>
      <c r="K93" s="191"/>
    </row>
    <row r="94" spans="1:11" x14ac:dyDescent="0.25">
      <c r="A94" s="201" t="s">
        <v>47</v>
      </c>
      <c r="B94" s="212" t="s">
        <v>48</v>
      </c>
      <c r="C94" s="6"/>
      <c r="D94" s="7"/>
      <c r="E94" s="32"/>
      <c r="F94" s="20"/>
      <c r="G94" s="213"/>
      <c r="H94" s="27"/>
      <c r="I94" s="33"/>
      <c r="J94" s="33"/>
      <c r="K94" s="191"/>
    </row>
    <row r="95" spans="1:11" x14ac:dyDescent="0.25">
      <c r="A95" s="201"/>
      <c r="B95" s="222" t="s">
        <v>202</v>
      </c>
      <c r="C95" s="6"/>
      <c r="D95" s="7"/>
      <c r="E95" s="32"/>
      <c r="F95" s="20"/>
      <c r="G95" s="213"/>
      <c r="H95" s="27"/>
      <c r="I95" s="33"/>
      <c r="J95" s="33"/>
      <c r="K95" s="191"/>
    </row>
    <row r="96" spans="1:11" x14ac:dyDescent="0.25">
      <c r="A96" s="18">
        <v>1</v>
      </c>
      <c r="B96" s="205" t="s">
        <v>49</v>
      </c>
      <c r="C96" s="13">
        <v>223.56</v>
      </c>
      <c r="D96" s="14" t="s">
        <v>17</v>
      </c>
      <c r="E96" s="32"/>
      <c r="F96" s="24">
        <v>104698</v>
      </c>
      <c r="G96" s="206">
        <f>F96*C96</f>
        <v>23406284.879999999</v>
      </c>
      <c r="H96" s="27"/>
      <c r="I96" s="33"/>
      <c r="J96" s="33" t="s">
        <v>640</v>
      </c>
      <c r="K96" s="191"/>
    </row>
    <row r="97" spans="1:11" x14ac:dyDescent="0.25">
      <c r="A97" s="18">
        <v>2</v>
      </c>
      <c r="B97" s="205" t="s">
        <v>50</v>
      </c>
      <c r="C97" s="13">
        <v>424.37</v>
      </c>
      <c r="D97" s="14" t="s">
        <v>17</v>
      </c>
      <c r="E97" s="32"/>
      <c r="F97" s="24">
        <v>44042</v>
      </c>
      <c r="G97" s="206">
        <f t="shared" ref="G97:G126" si="6">F97*C97</f>
        <v>18690103.539999999</v>
      </c>
      <c r="H97" s="27"/>
      <c r="I97" s="33"/>
      <c r="J97" s="33" t="s">
        <v>640</v>
      </c>
      <c r="K97" s="191"/>
    </row>
    <row r="98" spans="1:11" x14ac:dyDescent="0.25">
      <c r="A98" s="18">
        <v>3</v>
      </c>
      <c r="B98" s="208" t="s">
        <v>294</v>
      </c>
      <c r="C98" s="6">
        <v>14.41</v>
      </c>
      <c r="D98" s="7" t="s">
        <v>17</v>
      </c>
      <c r="E98" s="146"/>
      <c r="F98" s="179">
        <v>192000</v>
      </c>
      <c r="G98" s="224">
        <f t="shared" si="6"/>
        <v>2766720</v>
      </c>
      <c r="H98" s="27"/>
      <c r="I98" s="33"/>
      <c r="J98" s="33" t="s">
        <v>640</v>
      </c>
      <c r="K98" s="191"/>
    </row>
    <row r="99" spans="1:11" x14ac:dyDescent="0.25">
      <c r="A99" s="18">
        <v>4</v>
      </c>
      <c r="B99" s="208" t="s">
        <v>295</v>
      </c>
      <c r="C99" s="6">
        <v>6</v>
      </c>
      <c r="D99" s="7" t="s">
        <v>17</v>
      </c>
      <c r="E99" s="146"/>
      <c r="F99" s="179">
        <f>$F$98</f>
        <v>192000</v>
      </c>
      <c r="G99" s="224">
        <f t="shared" si="6"/>
        <v>1152000</v>
      </c>
      <c r="H99" s="27"/>
      <c r="I99" s="33"/>
      <c r="J99" s="33" t="s">
        <v>640</v>
      </c>
      <c r="K99" s="191"/>
    </row>
    <row r="100" spans="1:11" ht="15.75" thickBot="1" x14ac:dyDescent="0.3">
      <c r="A100" s="18">
        <v>5</v>
      </c>
      <c r="B100" s="208" t="s">
        <v>296</v>
      </c>
      <c r="C100" s="6">
        <v>44</v>
      </c>
      <c r="D100" s="7" t="s">
        <v>111</v>
      </c>
      <c r="E100" s="146"/>
      <c r="F100" s="179">
        <v>35000</v>
      </c>
      <c r="G100" s="224">
        <f t="shared" si="6"/>
        <v>1540000</v>
      </c>
      <c r="H100" s="27"/>
      <c r="I100" s="33"/>
      <c r="J100" s="33" t="s">
        <v>640</v>
      </c>
      <c r="K100" s="191"/>
    </row>
    <row r="101" spans="1:11" ht="15.75" thickBot="1" x14ac:dyDescent="0.3">
      <c r="A101" s="135"/>
      <c r="B101" s="137"/>
      <c r="C101" s="138"/>
      <c r="D101" s="139"/>
      <c r="E101" s="140"/>
      <c r="F101" s="141"/>
      <c r="G101" s="225"/>
      <c r="H101" s="190">
        <f>SUM(G96:G100)</f>
        <v>47555108.420000002</v>
      </c>
      <c r="I101" s="33"/>
      <c r="J101" s="33"/>
      <c r="K101" s="191"/>
    </row>
    <row r="102" spans="1:11" x14ac:dyDescent="0.25">
      <c r="A102" s="135"/>
      <c r="B102" s="222" t="s">
        <v>43</v>
      </c>
      <c r="C102" s="143"/>
      <c r="D102" s="144"/>
      <c r="E102" s="145"/>
      <c r="F102" s="179"/>
      <c r="G102" s="210"/>
      <c r="H102" s="180"/>
      <c r="I102" s="33"/>
      <c r="J102" s="33"/>
      <c r="K102" s="191"/>
    </row>
    <row r="103" spans="1:11" x14ac:dyDescent="0.25">
      <c r="A103" s="18">
        <v>1</v>
      </c>
      <c r="B103" s="226" t="s">
        <v>51</v>
      </c>
      <c r="C103" s="15">
        <v>329.94</v>
      </c>
      <c r="D103" s="16" t="s">
        <v>17</v>
      </c>
      <c r="E103" s="133"/>
      <c r="F103" s="136">
        <f>$F$96</f>
        <v>104698</v>
      </c>
      <c r="G103" s="223">
        <f t="shared" si="6"/>
        <v>34544058.119999997</v>
      </c>
      <c r="H103" s="27"/>
      <c r="I103" s="33"/>
      <c r="J103" s="33" t="s">
        <v>640</v>
      </c>
      <c r="K103" s="191"/>
    </row>
    <row r="104" spans="1:11" x14ac:dyDescent="0.25">
      <c r="A104" s="18">
        <v>2</v>
      </c>
      <c r="B104" s="205" t="s">
        <v>52</v>
      </c>
      <c r="C104" s="13">
        <v>623.38</v>
      </c>
      <c r="D104" s="14" t="s">
        <v>17</v>
      </c>
      <c r="E104" s="32"/>
      <c r="F104" s="24">
        <v>44042</v>
      </c>
      <c r="G104" s="206">
        <f t="shared" si="6"/>
        <v>27454901.960000001</v>
      </c>
      <c r="H104" s="27"/>
      <c r="I104" s="33"/>
      <c r="J104" s="33" t="s">
        <v>640</v>
      </c>
      <c r="K104" s="191"/>
    </row>
    <row r="105" spans="1:11" x14ac:dyDescent="0.25">
      <c r="A105" s="18">
        <v>3</v>
      </c>
      <c r="B105" s="208" t="s">
        <v>294</v>
      </c>
      <c r="C105" s="6">
        <v>14.41</v>
      </c>
      <c r="D105" s="7" t="s">
        <v>17</v>
      </c>
      <c r="E105" s="146"/>
      <c r="F105" s="179">
        <f t="shared" ref="F105:F107" si="7">F98</f>
        <v>192000</v>
      </c>
      <c r="G105" s="224">
        <f t="shared" si="6"/>
        <v>2766720</v>
      </c>
      <c r="H105" s="27"/>
      <c r="I105" s="33"/>
      <c r="J105" s="33" t="s">
        <v>640</v>
      </c>
      <c r="K105" s="191"/>
    </row>
    <row r="106" spans="1:11" x14ac:dyDescent="0.25">
      <c r="A106" s="18">
        <v>4</v>
      </c>
      <c r="B106" s="208" t="s">
        <v>295</v>
      </c>
      <c r="C106" s="6">
        <v>6</v>
      </c>
      <c r="D106" s="7" t="s">
        <v>17</v>
      </c>
      <c r="E106" s="146"/>
      <c r="F106" s="179">
        <f t="shared" si="7"/>
        <v>192000</v>
      </c>
      <c r="G106" s="224">
        <f t="shared" si="6"/>
        <v>1152000</v>
      </c>
      <c r="H106" s="27"/>
      <c r="I106" s="33"/>
      <c r="J106" s="33" t="s">
        <v>640</v>
      </c>
      <c r="K106" s="191"/>
    </row>
    <row r="107" spans="1:11" ht="15.75" thickBot="1" x14ac:dyDescent="0.3">
      <c r="A107" s="18">
        <v>5</v>
      </c>
      <c r="B107" s="208" t="s">
        <v>296</v>
      </c>
      <c r="C107" s="6">
        <v>44</v>
      </c>
      <c r="D107" s="7" t="s">
        <v>111</v>
      </c>
      <c r="E107" s="146"/>
      <c r="F107" s="179">
        <f t="shared" si="7"/>
        <v>35000</v>
      </c>
      <c r="G107" s="224">
        <f t="shared" si="6"/>
        <v>1540000</v>
      </c>
      <c r="H107" s="27"/>
      <c r="I107" s="33"/>
      <c r="J107" s="33" t="s">
        <v>640</v>
      </c>
      <c r="K107" s="191"/>
    </row>
    <row r="108" spans="1:11" ht="15.75" thickBot="1" x14ac:dyDescent="0.3">
      <c r="A108" s="135"/>
      <c r="B108" s="137"/>
      <c r="C108" s="138"/>
      <c r="D108" s="139"/>
      <c r="E108" s="140"/>
      <c r="F108" s="141"/>
      <c r="G108" s="225"/>
      <c r="H108" s="190">
        <f>SUM(G103:G107)</f>
        <v>67457680.079999998</v>
      </c>
      <c r="I108" s="33"/>
      <c r="J108" s="33"/>
      <c r="K108" s="191"/>
    </row>
    <row r="109" spans="1:11" x14ac:dyDescent="0.25">
      <c r="A109" s="135"/>
      <c r="B109" s="222" t="s">
        <v>44</v>
      </c>
      <c r="C109" s="143"/>
      <c r="D109" s="144"/>
      <c r="E109" s="145"/>
      <c r="F109" s="179"/>
      <c r="G109" s="210"/>
      <c r="H109" s="180"/>
      <c r="I109" s="33"/>
      <c r="J109" s="33"/>
      <c r="K109" s="191"/>
    </row>
    <row r="110" spans="1:11" x14ac:dyDescent="0.25">
      <c r="A110" s="18">
        <v>1</v>
      </c>
      <c r="B110" s="226" t="s">
        <v>53</v>
      </c>
      <c r="C110" s="15">
        <v>317.33999999999997</v>
      </c>
      <c r="D110" s="16" t="s">
        <v>17</v>
      </c>
      <c r="E110" s="133"/>
      <c r="F110" s="136">
        <f>$F$96</f>
        <v>104698</v>
      </c>
      <c r="G110" s="223">
        <f t="shared" si="6"/>
        <v>33224863.319999997</v>
      </c>
      <c r="H110" s="27"/>
      <c r="I110" s="33"/>
      <c r="J110" s="33" t="s">
        <v>640</v>
      </c>
      <c r="K110" s="191"/>
    </row>
    <row r="111" spans="1:11" x14ac:dyDescent="0.25">
      <c r="A111" s="18">
        <v>2</v>
      </c>
      <c r="B111" s="205" t="s">
        <v>54</v>
      </c>
      <c r="C111" s="13">
        <v>607.17999999999995</v>
      </c>
      <c r="D111" s="14" t="s">
        <v>17</v>
      </c>
      <c r="E111" s="32"/>
      <c r="F111" s="24">
        <v>44042</v>
      </c>
      <c r="G111" s="206">
        <f t="shared" si="6"/>
        <v>26741421.559999999</v>
      </c>
      <c r="H111" s="27"/>
      <c r="I111" s="33"/>
      <c r="J111" s="33" t="s">
        <v>640</v>
      </c>
      <c r="K111" s="191"/>
    </row>
    <row r="112" spans="1:11" x14ac:dyDescent="0.25">
      <c r="A112" s="18">
        <v>3</v>
      </c>
      <c r="B112" s="208" t="s">
        <v>294</v>
      </c>
      <c r="C112" s="6">
        <v>14.41</v>
      </c>
      <c r="D112" s="7" t="s">
        <v>17</v>
      </c>
      <c r="E112" s="146"/>
      <c r="F112" s="179">
        <f t="shared" ref="F112:F114" si="8">F105</f>
        <v>192000</v>
      </c>
      <c r="G112" s="224">
        <f t="shared" si="6"/>
        <v>2766720</v>
      </c>
      <c r="H112" s="27"/>
      <c r="I112" s="33"/>
      <c r="J112" s="33" t="s">
        <v>640</v>
      </c>
      <c r="K112" s="191"/>
    </row>
    <row r="113" spans="1:11" x14ac:dyDescent="0.25">
      <c r="A113" s="18">
        <v>4</v>
      </c>
      <c r="B113" s="208" t="s">
        <v>295</v>
      </c>
      <c r="C113" s="6">
        <v>6</v>
      </c>
      <c r="D113" s="7" t="s">
        <v>17</v>
      </c>
      <c r="E113" s="146"/>
      <c r="F113" s="179">
        <f t="shared" si="8"/>
        <v>192000</v>
      </c>
      <c r="G113" s="224">
        <f t="shared" si="6"/>
        <v>1152000</v>
      </c>
      <c r="H113" s="27"/>
      <c r="I113" s="33"/>
      <c r="J113" s="33" t="s">
        <v>640</v>
      </c>
      <c r="K113" s="191"/>
    </row>
    <row r="114" spans="1:11" ht="15.75" thickBot="1" x14ac:dyDescent="0.3">
      <c r="A114" s="18">
        <v>5</v>
      </c>
      <c r="B114" s="208" t="s">
        <v>296</v>
      </c>
      <c r="C114" s="6">
        <v>44</v>
      </c>
      <c r="D114" s="7" t="s">
        <v>111</v>
      </c>
      <c r="E114" s="146"/>
      <c r="F114" s="179">
        <f t="shared" si="8"/>
        <v>35000</v>
      </c>
      <c r="G114" s="224">
        <f t="shared" si="6"/>
        <v>1540000</v>
      </c>
      <c r="H114" s="27"/>
      <c r="I114" s="33"/>
      <c r="J114" s="33" t="s">
        <v>640</v>
      </c>
      <c r="K114" s="191"/>
    </row>
    <row r="115" spans="1:11" ht="15.75" thickBot="1" x14ac:dyDescent="0.3">
      <c r="A115" s="135"/>
      <c r="B115" s="137"/>
      <c r="C115" s="138"/>
      <c r="D115" s="139"/>
      <c r="E115" s="140"/>
      <c r="F115" s="141"/>
      <c r="G115" s="225"/>
      <c r="H115" s="189">
        <f>SUM(G110:G114)</f>
        <v>65425004.879999995</v>
      </c>
      <c r="I115" s="33"/>
      <c r="J115" s="33"/>
      <c r="K115" s="191"/>
    </row>
    <row r="116" spans="1:11" x14ac:dyDescent="0.25">
      <c r="A116" s="135"/>
      <c r="B116" s="222" t="s">
        <v>45</v>
      </c>
      <c r="C116" s="143"/>
      <c r="D116" s="144"/>
      <c r="E116" s="145"/>
      <c r="F116" s="179"/>
      <c r="G116" s="210"/>
      <c r="H116" s="181"/>
      <c r="I116" s="33"/>
      <c r="J116" s="33"/>
      <c r="K116" s="191"/>
    </row>
    <row r="117" spans="1:11" x14ac:dyDescent="0.25">
      <c r="A117" s="18">
        <v>1</v>
      </c>
      <c r="B117" s="226" t="s">
        <v>55</v>
      </c>
      <c r="C117" s="15">
        <v>202.14</v>
      </c>
      <c r="D117" s="16" t="s">
        <v>17</v>
      </c>
      <c r="E117" s="133"/>
      <c r="F117" s="136">
        <f>$F$96</f>
        <v>104698</v>
      </c>
      <c r="G117" s="223">
        <f t="shared" si="6"/>
        <v>21163653.719999999</v>
      </c>
      <c r="H117" s="27"/>
      <c r="I117" s="33"/>
      <c r="J117" s="33" t="s">
        <v>640</v>
      </c>
      <c r="K117" s="191"/>
    </row>
    <row r="118" spans="1:11" x14ac:dyDescent="0.25">
      <c r="A118" s="18">
        <v>2</v>
      </c>
      <c r="B118" s="205" t="s">
        <v>56</v>
      </c>
      <c r="C118" s="13">
        <v>390.53</v>
      </c>
      <c r="D118" s="14" t="s">
        <v>17</v>
      </c>
      <c r="E118" s="32"/>
      <c r="F118" s="24">
        <v>44042</v>
      </c>
      <c r="G118" s="206">
        <f t="shared" si="6"/>
        <v>17199722.259999998</v>
      </c>
      <c r="H118" s="27"/>
      <c r="I118" s="33"/>
      <c r="J118" s="33" t="s">
        <v>640</v>
      </c>
      <c r="K118" s="191"/>
    </row>
    <row r="119" spans="1:11" x14ac:dyDescent="0.25">
      <c r="A119" s="18">
        <v>3</v>
      </c>
      <c r="B119" s="208" t="s">
        <v>294</v>
      </c>
      <c r="C119" s="6">
        <v>14.41</v>
      </c>
      <c r="D119" s="7" t="s">
        <v>17</v>
      </c>
      <c r="E119" s="32"/>
      <c r="F119" s="24">
        <f t="shared" ref="F119:F120" si="9">F112</f>
        <v>192000</v>
      </c>
      <c r="G119" s="206">
        <f t="shared" si="6"/>
        <v>2766720</v>
      </c>
      <c r="H119" s="27"/>
      <c r="I119" s="33"/>
      <c r="J119" s="33" t="s">
        <v>640</v>
      </c>
      <c r="K119" s="191"/>
    </row>
    <row r="120" spans="1:11" x14ac:dyDescent="0.25">
      <c r="A120" s="18">
        <v>4</v>
      </c>
      <c r="B120" s="208" t="s">
        <v>295</v>
      </c>
      <c r="C120" s="6">
        <v>6</v>
      </c>
      <c r="D120" s="7" t="s">
        <v>17</v>
      </c>
      <c r="E120" s="32"/>
      <c r="F120" s="24">
        <f t="shared" si="9"/>
        <v>192000</v>
      </c>
      <c r="G120" s="206">
        <f t="shared" si="6"/>
        <v>1152000</v>
      </c>
      <c r="H120" s="27"/>
      <c r="I120" s="33"/>
      <c r="J120" s="33" t="s">
        <v>640</v>
      </c>
      <c r="K120" s="191"/>
    </row>
    <row r="121" spans="1:11" x14ac:dyDescent="0.25">
      <c r="A121" s="18">
        <v>5</v>
      </c>
      <c r="B121" s="208" t="s">
        <v>296</v>
      </c>
      <c r="C121" s="6">
        <v>44</v>
      </c>
      <c r="D121" s="7" t="s">
        <v>111</v>
      </c>
      <c r="E121" s="32"/>
      <c r="F121" s="24">
        <f>F114</f>
        <v>35000</v>
      </c>
      <c r="G121" s="206">
        <f t="shared" si="6"/>
        <v>1540000</v>
      </c>
      <c r="H121" s="27"/>
      <c r="I121" s="33"/>
      <c r="J121" s="33" t="s">
        <v>640</v>
      </c>
      <c r="K121" s="191"/>
    </row>
    <row r="122" spans="1:11" x14ac:dyDescent="0.25">
      <c r="A122" s="18"/>
      <c r="B122" s="222" t="s">
        <v>297</v>
      </c>
      <c r="C122" s="13"/>
      <c r="D122" s="14"/>
      <c r="E122" s="32"/>
      <c r="F122" s="24"/>
      <c r="G122" s="206"/>
      <c r="H122" s="27"/>
      <c r="I122" s="33"/>
      <c r="J122" s="33"/>
      <c r="K122" s="191"/>
    </row>
    <row r="123" spans="1:11" x14ac:dyDescent="0.25">
      <c r="A123" s="18">
        <v>1</v>
      </c>
      <c r="B123" s="205" t="s">
        <v>299</v>
      </c>
      <c r="C123" s="13">
        <v>50.18</v>
      </c>
      <c r="D123" s="14" t="s">
        <v>17</v>
      </c>
      <c r="E123" s="32"/>
      <c r="F123" s="24">
        <v>1225000</v>
      </c>
      <c r="G123" s="206">
        <f t="shared" si="6"/>
        <v>61470500</v>
      </c>
      <c r="H123" s="27"/>
      <c r="I123" s="33"/>
      <c r="J123" s="33" t="s">
        <v>646</v>
      </c>
      <c r="K123" s="191"/>
    </row>
    <row r="124" spans="1:11" x14ac:dyDescent="0.25">
      <c r="A124" s="18">
        <v>2</v>
      </c>
      <c r="B124" s="205" t="s">
        <v>298</v>
      </c>
      <c r="C124" s="13">
        <v>25.35</v>
      </c>
      <c r="D124" s="14" t="s">
        <v>17</v>
      </c>
      <c r="E124" s="32"/>
      <c r="F124" s="24">
        <v>485000</v>
      </c>
      <c r="G124" s="206">
        <f t="shared" si="6"/>
        <v>12294750</v>
      </c>
      <c r="H124" s="27"/>
      <c r="I124" s="33"/>
      <c r="J124" s="33" t="s">
        <v>647</v>
      </c>
      <c r="K124" s="191"/>
    </row>
    <row r="125" spans="1:11" x14ac:dyDescent="0.25">
      <c r="A125" s="18">
        <v>3</v>
      </c>
      <c r="B125" s="205" t="s">
        <v>300</v>
      </c>
      <c r="C125" s="13">
        <v>43.2</v>
      </c>
      <c r="D125" s="14" t="s">
        <v>17</v>
      </c>
      <c r="E125" s="32"/>
      <c r="F125" s="24">
        <f>$F$123</f>
        <v>1225000</v>
      </c>
      <c r="G125" s="206">
        <f t="shared" si="6"/>
        <v>52920000</v>
      </c>
      <c r="H125" s="27"/>
      <c r="I125" s="33"/>
      <c r="J125" s="33" t="s">
        <v>648</v>
      </c>
      <c r="K125" s="191"/>
    </row>
    <row r="126" spans="1:11" ht="15.75" thickBot="1" x14ac:dyDescent="0.3">
      <c r="A126" s="18">
        <v>4</v>
      </c>
      <c r="B126" s="208" t="s">
        <v>309</v>
      </c>
      <c r="C126" s="6">
        <v>83</v>
      </c>
      <c r="D126" s="7" t="s">
        <v>111</v>
      </c>
      <c r="E126" s="32"/>
      <c r="F126" s="31">
        <f>$F$107</f>
        <v>35000</v>
      </c>
      <c r="G126" s="206">
        <f t="shared" si="6"/>
        <v>2905000</v>
      </c>
      <c r="H126" s="27"/>
      <c r="I126" s="33"/>
      <c r="J126" s="33" t="s">
        <v>649</v>
      </c>
      <c r="K126" s="191"/>
    </row>
    <row r="127" spans="1:11" ht="15.75" thickBot="1" x14ac:dyDescent="0.3">
      <c r="A127" s="18"/>
      <c r="B127" s="2"/>
      <c r="C127" s="3"/>
      <c r="D127" s="4"/>
      <c r="E127" s="21"/>
      <c r="F127" s="21"/>
      <c r="G127" s="216"/>
      <c r="H127" s="189">
        <f>SUM(G117:G126)</f>
        <v>173412345.97999999</v>
      </c>
      <c r="I127" s="33"/>
      <c r="J127" s="33"/>
      <c r="K127" s="191"/>
    </row>
    <row r="128" spans="1:11" x14ac:dyDescent="0.25">
      <c r="A128" s="201" t="s">
        <v>57</v>
      </c>
      <c r="B128" s="212" t="s">
        <v>58</v>
      </c>
      <c r="C128" s="6"/>
      <c r="D128" s="7"/>
      <c r="E128" s="32"/>
      <c r="F128" s="20"/>
      <c r="G128" s="213"/>
      <c r="H128" s="27"/>
      <c r="I128" s="33"/>
      <c r="J128" s="33"/>
      <c r="K128" s="191"/>
    </row>
    <row r="129" spans="1:12" x14ac:dyDescent="0.25">
      <c r="A129" s="18"/>
      <c r="B129" s="222" t="s">
        <v>202</v>
      </c>
      <c r="C129" s="13"/>
      <c r="D129" s="14"/>
      <c r="E129" s="32"/>
      <c r="F129" s="24"/>
      <c r="G129" s="206">
        <f>F129*C129</f>
        <v>0</v>
      </c>
      <c r="H129" s="27"/>
      <c r="I129" s="33"/>
      <c r="J129" s="33"/>
      <c r="K129" s="191"/>
    </row>
    <row r="130" spans="1:12" x14ac:dyDescent="0.25">
      <c r="A130" s="18">
        <v>1</v>
      </c>
      <c r="B130" s="205" t="s">
        <v>267</v>
      </c>
      <c r="C130" s="13">
        <v>1</v>
      </c>
      <c r="D130" s="14" t="s">
        <v>59</v>
      </c>
      <c r="E130" s="32"/>
      <c r="F130" s="19">
        <f>'[1]analisa kusen'!$G$15</f>
        <v>5090375</v>
      </c>
      <c r="G130" s="206">
        <f t="shared" ref="G130:G182" si="10">F130*C130</f>
        <v>5090375</v>
      </c>
      <c r="H130" s="27"/>
      <c r="I130" s="33"/>
      <c r="J130" s="33" t="s">
        <v>640</v>
      </c>
      <c r="K130" s="191"/>
    </row>
    <row r="131" spans="1:12" x14ac:dyDescent="0.25">
      <c r="A131" s="18">
        <v>2</v>
      </c>
      <c r="B131" s="205" t="s">
        <v>268</v>
      </c>
      <c r="C131" s="13">
        <v>1</v>
      </c>
      <c r="D131" s="14" t="s">
        <v>59</v>
      </c>
      <c r="E131" s="32"/>
      <c r="F131" s="19">
        <f>'[1]analisa kusen'!$G$58</f>
        <v>7510800</v>
      </c>
      <c r="G131" s="206">
        <f t="shared" si="10"/>
        <v>7510800</v>
      </c>
      <c r="H131" s="27"/>
      <c r="I131" s="33"/>
      <c r="J131" s="33" t="s">
        <v>640</v>
      </c>
      <c r="K131" s="191"/>
    </row>
    <row r="132" spans="1:12" x14ac:dyDescent="0.25">
      <c r="A132" s="18">
        <v>3</v>
      </c>
      <c r="B132" s="205" t="s">
        <v>269</v>
      </c>
      <c r="C132" s="13">
        <v>1</v>
      </c>
      <c r="D132" s="14" t="s">
        <v>59</v>
      </c>
      <c r="E132" s="32"/>
      <c r="F132" s="19">
        <f>'[1]analisa kusen'!$G$69</f>
        <v>5082637.5</v>
      </c>
      <c r="G132" s="206">
        <f t="shared" si="10"/>
        <v>5082637.5</v>
      </c>
      <c r="H132" s="27"/>
      <c r="I132" s="33"/>
      <c r="J132" s="33" t="s">
        <v>640</v>
      </c>
      <c r="K132" s="191"/>
    </row>
    <row r="133" spans="1:12" x14ac:dyDescent="0.25">
      <c r="A133" s="18">
        <v>4</v>
      </c>
      <c r="B133" s="601" t="s">
        <v>270</v>
      </c>
      <c r="C133" s="602">
        <v>2</v>
      </c>
      <c r="D133" s="603" t="s">
        <v>59</v>
      </c>
      <c r="E133" s="604"/>
      <c r="F133" s="605">
        <f>'[1]analisa kusen'!$G$26</f>
        <v>4962800</v>
      </c>
      <c r="G133" s="606">
        <f t="shared" si="10"/>
        <v>9925600</v>
      </c>
      <c r="H133" s="607"/>
      <c r="I133" s="327"/>
      <c r="J133" s="327" t="s">
        <v>650</v>
      </c>
      <c r="K133" s="191"/>
    </row>
    <row r="134" spans="1:12" x14ac:dyDescent="0.25">
      <c r="A134" s="18">
        <v>5</v>
      </c>
      <c r="B134" s="205" t="s">
        <v>271</v>
      </c>
      <c r="C134" s="13">
        <v>2</v>
      </c>
      <c r="D134" s="14" t="s">
        <v>59</v>
      </c>
      <c r="E134" s="32"/>
      <c r="F134" s="29">
        <f>'[1]analisa kusen'!$G$79</f>
        <v>3429200</v>
      </c>
      <c r="G134" s="206">
        <f t="shared" si="10"/>
        <v>6858400</v>
      </c>
      <c r="H134" s="27"/>
      <c r="I134" s="33"/>
      <c r="J134" s="33" t="s">
        <v>640</v>
      </c>
      <c r="K134" s="191"/>
    </row>
    <row r="135" spans="1:12" x14ac:dyDescent="0.25">
      <c r="A135" s="18">
        <v>6</v>
      </c>
      <c r="B135" s="205" t="s">
        <v>272</v>
      </c>
      <c r="C135" s="13">
        <v>1</v>
      </c>
      <c r="D135" s="14" t="s">
        <v>59</v>
      </c>
      <c r="E135" s="32"/>
      <c r="F135" s="29">
        <f>'[1]analisa kusen'!$G$125</f>
        <v>2826000</v>
      </c>
      <c r="G135" s="206">
        <f t="shared" si="10"/>
        <v>2826000</v>
      </c>
      <c r="H135" s="27"/>
      <c r="I135" s="33"/>
      <c r="J135" s="33" t="s">
        <v>640</v>
      </c>
      <c r="K135" s="191"/>
    </row>
    <row r="136" spans="1:12" x14ac:dyDescent="0.25">
      <c r="A136" s="18">
        <v>7</v>
      </c>
      <c r="B136" s="608" t="s">
        <v>273</v>
      </c>
      <c r="C136" s="609">
        <v>1</v>
      </c>
      <c r="D136" s="610" t="s">
        <v>59</v>
      </c>
      <c r="E136" s="611"/>
      <c r="F136" s="612">
        <f>'[1]analisa kusen'!$G$131</f>
        <v>2975625</v>
      </c>
      <c r="G136" s="613">
        <f t="shared" si="10"/>
        <v>2975625</v>
      </c>
      <c r="H136" s="614"/>
      <c r="I136" s="615"/>
      <c r="J136" s="615" t="s">
        <v>651</v>
      </c>
      <c r="K136" s="191"/>
    </row>
    <row r="137" spans="1:12" x14ac:dyDescent="0.25">
      <c r="A137" s="18">
        <v>8</v>
      </c>
      <c r="B137" s="608" t="s">
        <v>274</v>
      </c>
      <c r="C137" s="609">
        <v>1</v>
      </c>
      <c r="D137" s="610" t="s">
        <v>59</v>
      </c>
      <c r="E137" s="611"/>
      <c r="F137" s="612">
        <f>'[1]analisa kusen'!$G$137</f>
        <v>1544937.5</v>
      </c>
      <c r="G137" s="613">
        <f t="shared" si="10"/>
        <v>1544937.5</v>
      </c>
      <c r="H137" s="614"/>
      <c r="I137" s="615"/>
      <c r="J137" s="615" t="s">
        <v>651</v>
      </c>
      <c r="K137" s="191"/>
    </row>
    <row r="138" spans="1:12" x14ac:dyDescent="0.25">
      <c r="A138" s="18">
        <v>9</v>
      </c>
      <c r="B138" s="205" t="s">
        <v>275</v>
      </c>
      <c r="C138" s="13">
        <v>1</v>
      </c>
      <c r="D138" s="14" t="s">
        <v>59</v>
      </c>
      <c r="E138" s="32"/>
      <c r="F138" s="29">
        <f>'[1]analisa kusen'!$G$143</f>
        <v>2082750</v>
      </c>
      <c r="G138" s="206">
        <f t="shared" si="10"/>
        <v>2082750</v>
      </c>
      <c r="H138" s="27"/>
      <c r="I138" s="33"/>
      <c r="J138" s="33" t="s">
        <v>640</v>
      </c>
      <c r="K138" s="191"/>
    </row>
    <row r="139" spans="1:12" x14ac:dyDescent="0.25">
      <c r="A139" s="18">
        <v>10</v>
      </c>
      <c r="B139" s="205" t="s">
        <v>276</v>
      </c>
      <c r="C139" s="13">
        <v>1</v>
      </c>
      <c r="D139" s="14" t="s">
        <v>59</v>
      </c>
      <c r="E139" s="32"/>
      <c r="F139" s="29">
        <f>'[1]analisa kusen'!$G$149</f>
        <v>1821750</v>
      </c>
      <c r="G139" s="206">
        <f t="shared" si="10"/>
        <v>1821750</v>
      </c>
      <c r="H139" s="27"/>
      <c r="I139" s="33"/>
      <c r="J139" s="33" t="s">
        <v>640</v>
      </c>
      <c r="K139" s="191"/>
    </row>
    <row r="140" spans="1:12" x14ac:dyDescent="0.25">
      <c r="A140" s="18">
        <v>11</v>
      </c>
      <c r="B140" s="616" t="s">
        <v>325</v>
      </c>
      <c r="C140" s="617">
        <v>1</v>
      </c>
      <c r="D140" s="618" t="s">
        <v>59</v>
      </c>
      <c r="E140" s="619"/>
      <c r="F140" s="620">
        <f>'[1]analisa kusen'!$G$189</f>
        <v>1035900</v>
      </c>
      <c r="G140" s="621">
        <f t="shared" si="10"/>
        <v>1035900</v>
      </c>
      <c r="H140" s="600"/>
      <c r="I140" s="559"/>
      <c r="J140" s="559" t="s">
        <v>652</v>
      </c>
      <c r="K140" s="191"/>
    </row>
    <row r="141" spans="1:12" ht="15.75" thickBot="1" x14ac:dyDescent="0.3">
      <c r="A141" s="18">
        <v>12</v>
      </c>
      <c r="B141" s="219" t="s">
        <v>277</v>
      </c>
      <c r="C141" s="41">
        <v>1</v>
      </c>
      <c r="D141" s="42" t="s">
        <v>59</v>
      </c>
      <c r="E141" s="43"/>
      <c r="F141" s="30">
        <f>'[1]analisa kusen'!$G$200</f>
        <v>19424250</v>
      </c>
      <c r="G141" s="220">
        <f t="shared" si="10"/>
        <v>19424250</v>
      </c>
      <c r="H141" s="27"/>
      <c r="I141" s="33"/>
      <c r="J141" s="33" t="s">
        <v>640</v>
      </c>
      <c r="K141" s="191"/>
      <c r="L141" s="178"/>
    </row>
    <row r="142" spans="1:12" ht="15.75" thickBot="1" x14ac:dyDescent="0.3">
      <c r="A142" s="18"/>
      <c r="B142" s="2"/>
      <c r="C142" s="3"/>
      <c r="D142" s="4"/>
      <c r="E142" s="134"/>
      <c r="F142" s="36"/>
      <c r="G142" s="221">
        <f t="shared" si="10"/>
        <v>0</v>
      </c>
      <c r="H142" s="189">
        <f>SUM(G130:G141)</f>
        <v>66179025</v>
      </c>
      <c r="I142" s="33"/>
      <c r="J142" s="33"/>
      <c r="K142" s="191"/>
    </row>
    <row r="143" spans="1:12" x14ac:dyDescent="0.25">
      <c r="A143" s="18"/>
      <c r="B143" s="222" t="s">
        <v>43</v>
      </c>
      <c r="C143" s="15"/>
      <c r="D143" s="16"/>
      <c r="E143" s="133"/>
      <c r="F143" s="35"/>
      <c r="G143" s="223">
        <f t="shared" si="10"/>
        <v>0</v>
      </c>
      <c r="H143" s="27"/>
      <c r="I143" s="33"/>
      <c r="J143" s="33"/>
      <c r="K143" s="191"/>
    </row>
    <row r="144" spans="1:12" x14ac:dyDescent="0.25">
      <c r="A144" s="18">
        <v>1</v>
      </c>
      <c r="B144" s="205" t="s">
        <v>269</v>
      </c>
      <c r="C144" s="13">
        <v>1</v>
      </c>
      <c r="D144" s="14" t="s">
        <v>59</v>
      </c>
      <c r="E144" s="32"/>
      <c r="F144" s="19">
        <f>F132</f>
        <v>5082637.5</v>
      </c>
      <c r="G144" s="206">
        <f t="shared" si="10"/>
        <v>5082637.5</v>
      </c>
      <c r="H144" s="27"/>
      <c r="I144" s="33"/>
      <c r="J144" s="33" t="s">
        <v>640</v>
      </c>
      <c r="K144" s="191"/>
    </row>
    <row r="145" spans="1:12" x14ac:dyDescent="0.25">
      <c r="A145" s="18">
        <v>2</v>
      </c>
      <c r="B145" s="601" t="s">
        <v>270</v>
      </c>
      <c r="C145" s="602">
        <v>4</v>
      </c>
      <c r="D145" s="603" t="s">
        <v>59</v>
      </c>
      <c r="E145" s="604"/>
      <c r="F145" s="605">
        <f>F133</f>
        <v>4962800</v>
      </c>
      <c r="G145" s="606">
        <f t="shared" si="10"/>
        <v>19851200</v>
      </c>
      <c r="H145" s="607"/>
      <c r="I145" s="327"/>
      <c r="J145" s="327" t="s">
        <v>650</v>
      </c>
      <c r="K145" s="191"/>
    </row>
    <row r="146" spans="1:12" x14ac:dyDescent="0.25">
      <c r="A146" s="18">
        <v>3</v>
      </c>
      <c r="B146" s="205" t="s">
        <v>281</v>
      </c>
      <c r="C146" s="13">
        <v>1</v>
      </c>
      <c r="D146" s="14" t="s">
        <v>59</v>
      </c>
      <c r="E146" s="32"/>
      <c r="F146" s="29">
        <f>'[1]analisa kusen'!$G$37</f>
        <v>4587825</v>
      </c>
      <c r="G146" s="206">
        <f t="shared" si="10"/>
        <v>4587825</v>
      </c>
      <c r="H146" s="27"/>
      <c r="I146" s="33"/>
      <c r="J146" s="33" t="s">
        <v>640</v>
      </c>
      <c r="K146" s="191"/>
    </row>
    <row r="147" spans="1:12" x14ac:dyDescent="0.25">
      <c r="A147" s="18">
        <v>4</v>
      </c>
      <c r="B147" s="205" t="s">
        <v>279</v>
      </c>
      <c r="C147" s="13">
        <v>1</v>
      </c>
      <c r="D147" s="14" t="s">
        <v>59</v>
      </c>
      <c r="E147" s="32"/>
      <c r="F147" s="29">
        <f>'[1]analisa kusen'!$G$89</f>
        <v>3096200</v>
      </c>
      <c r="G147" s="206">
        <f t="shared" si="10"/>
        <v>3096200</v>
      </c>
      <c r="H147" s="27"/>
      <c r="I147" s="33"/>
      <c r="J147" s="33" t="s">
        <v>653</v>
      </c>
      <c r="K147" s="191"/>
    </row>
    <row r="148" spans="1:12" x14ac:dyDescent="0.25">
      <c r="A148" s="18">
        <v>5</v>
      </c>
      <c r="B148" s="205" t="s">
        <v>280</v>
      </c>
      <c r="C148" s="13">
        <v>2</v>
      </c>
      <c r="D148" s="14" t="s">
        <v>59</v>
      </c>
      <c r="E148" s="32"/>
      <c r="F148" s="30">
        <f>'[1]analisa kusen'!$G$99</f>
        <v>1982725</v>
      </c>
      <c r="G148" s="206">
        <f t="shared" si="10"/>
        <v>3965450</v>
      </c>
      <c r="H148" s="27"/>
      <c r="I148" s="33"/>
      <c r="J148" s="33" t="s">
        <v>640</v>
      </c>
      <c r="K148" s="191"/>
    </row>
    <row r="149" spans="1:12" x14ac:dyDescent="0.25">
      <c r="A149" s="18">
        <v>6</v>
      </c>
      <c r="B149" s="608" t="s">
        <v>282</v>
      </c>
      <c r="C149" s="609">
        <v>1</v>
      </c>
      <c r="D149" s="610" t="s">
        <v>59</v>
      </c>
      <c r="E149" s="611"/>
      <c r="F149" s="622">
        <f>'[1]analisa kusen'!$G$155</f>
        <v>1252937.5</v>
      </c>
      <c r="G149" s="613">
        <f t="shared" si="10"/>
        <v>1252937.5</v>
      </c>
      <c r="H149" s="614"/>
      <c r="I149" s="615"/>
      <c r="J149" s="615" t="s">
        <v>651</v>
      </c>
      <c r="K149" s="191"/>
    </row>
    <row r="150" spans="1:12" x14ac:dyDescent="0.25">
      <c r="A150" s="18">
        <v>7</v>
      </c>
      <c r="B150" s="608" t="s">
        <v>274</v>
      </c>
      <c r="C150" s="609">
        <v>1</v>
      </c>
      <c r="D150" s="610" t="s">
        <v>59</v>
      </c>
      <c r="E150" s="611"/>
      <c r="F150" s="612">
        <f>F137</f>
        <v>1544937.5</v>
      </c>
      <c r="G150" s="613">
        <f t="shared" si="10"/>
        <v>1544937.5</v>
      </c>
      <c r="H150" s="614"/>
      <c r="I150" s="615"/>
      <c r="J150" s="615" t="s">
        <v>651</v>
      </c>
      <c r="K150" s="191"/>
    </row>
    <row r="151" spans="1:12" x14ac:dyDescent="0.25">
      <c r="A151" s="18">
        <v>8</v>
      </c>
      <c r="B151" s="205" t="s">
        <v>275</v>
      </c>
      <c r="C151" s="13">
        <v>1</v>
      </c>
      <c r="D151" s="14" t="s">
        <v>59</v>
      </c>
      <c r="E151" s="32"/>
      <c r="F151" s="19">
        <f>F138</f>
        <v>2082750</v>
      </c>
      <c r="G151" s="206">
        <f t="shared" si="10"/>
        <v>2082750</v>
      </c>
      <c r="H151" s="27"/>
      <c r="I151" s="33"/>
      <c r="J151" s="33" t="s">
        <v>640</v>
      </c>
      <c r="K151" s="191"/>
    </row>
    <row r="152" spans="1:12" x14ac:dyDescent="0.25">
      <c r="A152" s="18">
        <v>9</v>
      </c>
      <c r="B152" s="205" t="s">
        <v>276</v>
      </c>
      <c r="C152" s="13">
        <v>1</v>
      </c>
      <c r="D152" s="14" t="s">
        <v>59</v>
      </c>
      <c r="E152" s="32"/>
      <c r="F152" s="19">
        <f>F139</f>
        <v>1821750</v>
      </c>
      <c r="G152" s="206">
        <f t="shared" si="10"/>
        <v>1821750</v>
      </c>
      <c r="H152" s="27"/>
      <c r="I152" s="33"/>
      <c r="J152" s="33" t="s">
        <v>640</v>
      </c>
      <c r="K152" s="191"/>
    </row>
    <row r="153" spans="1:12" x14ac:dyDescent="0.25">
      <c r="A153" s="18">
        <v>10</v>
      </c>
      <c r="B153" s="205" t="s">
        <v>283</v>
      </c>
      <c r="C153" s="13">
        <v>1</v>
      </c>
      <c r="D153" s="14" t="s">
        <v>59</v>
      </c>
      <c r="E153" s="32"/>
      <c r="F153" s="19">
        <f>'[1]analisa kusen'!$G$161</f>
        <v>569925</v>
      </c>
      <c r="G153" s="206">
        <f t="shared" si="10"/>
        <v>569925</v>
      </c>
      <c r="H153" s="27"/>
      <c r="I153" s="33"/>
      <c r="J153" s="33" t="s">
        <v>640</v>
      </c>
      <c r="K153" s="191"/>
    </row>
    <row r="154" spans="1:12" x14ac:dyDescent="0.25">
      <c r="A154" s="18">
        <v>11</v>
      </c>
      <c r="B154" s="623" t="s">
        <v>284</v>
      </c>
      <c r="C154" s="624">
        <v>1</v>
      </c>
      <c r="D154" s="625" t="s">
        <v>59</v>
      </c>
      <c r="E154" s="597"/>
      <c r="F154" s="626">
        <f>'[1]analisa kusen'!$G$166</f>
        <v>1548600</v>
      </c>
      <c r="G154" s="599">
        <f t="shared" si="10"/>
        <v>1548600</v>
      </c>
      <c r="H154" s="600"/>
      <c r="I154" s="559"/>
      <c r="J154" s="559" t="s">
        <v>654</v>
      </c>
      <c r="K154" s="191"/>
    </row>
    <row r="155" spans="1:12" ht="15.75" thickBot="1" x14ac:dyDescent="0.3">
      <c r="A155" s="18">
        <v>12</v>
      </c>
      <c r="B155" s="219" t="s">
        <v>285</v>
      </c>
      <c r="C155" s="41">
        <v>1</v>
      </c>
      <c r="D155" s="42" t="s">
        <v>59</v>
      </c>
      <c r="E155" s="43"/>
      <c r="F155" s="30">
        <f>'[1]analisa kusen'!$G$194</f>
        <v>224000</v>
      </c>
      <c r="G155" s="220">
        <f t="shared" si="10"/>
        <v>224000</v>
      </c>
      <c r="H155" s="27"/>
      <c r="I155" s="33"/>
      <c r="J155" s="33" t="s">
        <v>640</v>
      </c>
      <c r="K155" s="191"/>
      <c r="L155" s="178"/>
    </row>
    <row r="156" spans="1:12" ht="15.75" thickBot="1" x14ac:dyDescent="0.3">
      <c r="A156" s="18"/>
      <c r="B156" s="2"/>
      <c r="C156" s="3"/>
      <c r="D156" s="4"/>
      <c r="E156" s="134"/>
      <c r="F156" s="36"/>
      <c r="G156" s="221"/>
      <c r="H156" s="189">
        <f>SUM(G144:G155)</f>
        <v>45628212.5</v>
      </c>
      <c r="I156" s="33"/>
      <c r="J156" s="33"/>
      <c r="K156" s="191"/>
      <c r="L156" s="178"/>
    </row>
    <row r="157" spans="1:12" x14ac:dyDescent="0.25">
      <c r="A157" s="18"/>
      <c r="B157" s="222" t="s">
        <v>44</v>
      </c>
      <c r="C157" s="15"/>
      <c r="D157" s="16"/>
      <c r="E157" s="133"/>
      <c r="F157" s="35"/>
      <c r="G157" s="223"/>
      <c r="H157" s="27"/>
      <c r="I157" s="33"/>
      <c r="J157" s="33"/>
      <c r="K157" s="191"/>
      <c r="L157" s="178"/>
    </row>
    <row r="158" spans="1:12" x14ac:dyDescent="0.25">
      <c r="A158" s="18">
        <v>1</v>
      </c>
      <c r="B158" s="205" t="s">
        <v>286</v>
      </c>
      <c r="C158" s="13">
        <v>1</v>
      </c>
      <c r="D158" s="14" t="s">
        <v>59</v>
      </c>
      <c r="E158" s="32"/>
      <c r="F158" s="29">
        <f>$F$131</f>
        <v>7510800</v>
      </c>
      <c r="G158" s="206">
        <f t="shared" si="10"/>
        <v>7510800</v>
      </c>
      <c r="H158" s="27"/>
      <c r="I158" s="33"/>
      <c r="J158" s="33" t="s">
        <v>640</v>
      </c>
      <c r="K158" s="191"/>
      <c r="L158" s="178"/>
    </row>
    <row r="159" spans="1:12" x14ac:dyDescent="0.25">
      <c r="A159" s="18">
        <v>2</v>
      </c>
      <c r="B159" s="205" t="s">
        <v>269</v>
      </c>
      <c r="C159" s="13">
        <v>1</v>
      </c>
      <c r="D159" s="14" t="s">
        <v>59</v>
      </c>
      <c r="E159" s="32"/>
      <c r="F159" s="29">
        <f t="shared" ref="F159:F161" si="11">F144</f>
        <v>5082637.5</v>
      </c>
      <c r="G159" s="206">
        <f t="shared" si="10"/>
        <v>5082637.5</v>
      </c>
      <c r="H159" s="27"/>
      <c r="I159" s="33"/>
      <c r="J159" s="33" t="s">
        <v>640</v>
      </c>
      <c r="K159" s="191"/>
      <c r="L159" s="178"/>
    </row>
    <row r="160" spans="1:12" x14ac:dyDescent="0.25">
      <c r="A160" s="18">
        <v>3</v>
      </c>
      <c r="B160" s="601" t="s">
        <v>270</v>
      </c>
      <c r="C160" s="602">
        <v>3</v>
      </c>
      <c r="D160" s="603" t="s">
        <v>59</v>
      </c>
      <c r="E160" s="604"/>
      <c r="F160" s="605">
        <f t="shared" si="11"/>
        <v>4962800</v>
      </c>
      <c r="G160" s="606">
        <f t="shared" si="10"/>
        <v>14888400</v>
      </c>
      <c r="H160" s="607"/>
      <c r="I160" s="327"/>
      <c r="J160" s="327" t="s">
        <v>650</v>
      </c>
      <c r="K160" s="191"/>
      <c r="L160" s="178"/>
    </row>
    <row r="161" spans="1:12" x14ac:dyDescent="0.25">
      <c r="A161" s="18">
        <v>4</v>
      </c>
      <c r="B161" s="205" t="s">
        <v>281</v>
      </c>
      <c r="C161" s="13">
        <v>1</v>
      </c>
      <c r="D161" s="14" t="s">
        <v>59</v>
      </c>
      <c r="E161" s="32"/>
      <c r="F161" s="29">
        <f t="shared" si="11"/>
        <v>4587825</v>
      </c>
      <c r="G161" s="206">
        <f t="shared" si="10"/>
        <v>4587825</v>
      </c>
      <c r="H161" s="27"/>
      <c r="I161" s="33"/>
      <c r="J161" s="33" t="s">
        <v>640</v>
      </c>
      <c r="K161" s="191"/>
      <c r="L161" s="178"/>
    </row>
    <row r="162" spans="1:12" x14ac:dyDescent="0.25">
      <c r="A162" s="18">
        <v>5</v>
      </c>
      <c r="B162" s="205" t="s">
        <v>287</v>
      </c>
      <c r="C162" s="13">
        <v>1</v>
      </c>
      <c r="D162" s="14" t="s">
        <v>59</v>
      </c>
      <c r="E162" s="32"/>
      <c r="F162" s="29">
        <f>'[1]analisa kusen'!$G$47</f>
        <v>4335500</v>
      </c>
      <c r="G162" s="206">
        <f t="shared" si="10"/>
        <v>4335500</v>
      </c>
      <c r="H162" s="27"/>
      <c r="I162" s="33"/>
      <c r="J162" s="33" t="s">
        <v>640</v>
      </c>
      <c r="K162" s="191"/>
      <c r="L162" s="178"/>
    </row>
    <row r="163" spans="1:12" x14ac:dyDescent="0.25">
      <c r="A163" s="18">
        <v>6</v>
      </c>
      <c r="B163" s="205" t="s">
        <v>288</v>
      </c>
      <c r="C163" s="13">
        <v>1</v>
      </c>
      <c r="D163" s="14" t="s">
        <v>59</v>
      </c>
      <c r="E163" s="32"/>
      <c r="F163" s="29">
        <f>'[1]analisa kusen'!$G$109</f>
        <v>2332375</v>
      </c>
      <c r="G163" s="206">
        <f t="shared" si="10"/>
        <v>2332375</v>
      </c>
      <c r="H163" s="27"/>
      <c r="I163" s="33"/>
      <c r="J163" s="33" t="s">
        <v>640</v>
      </c>
      <c r="K163" s="191"/>
      <c r="L163" s="178"/>
    </row>
    <row r="164" spans="1:12" x14ac:dyDescent="0.25">
      <c r="A164" s="18">
        <v>7</v>
      </c>
      <c r="B164" s="205" t="s">
        <v>289</v>
      </c>
      <c r="C164" s="13">
        <v>2</v>
      </c>
      <c r="D164" s="14" t="s">
        <v>59</v>
      </c>
      <c r="E164" s="32"/>
      <c r="F164" s="29">
        <f>'[1]analisa kusen'!$G$119</f>
        <v>2057650</v>
      </c>
      <c r="G164" s="206">
        <f t="shared" si="10"/>
        <v>4115300</v>
      </c>
      <c r="H164" s="27"/>
      <c r="I164" s="33"/>
      <c r="J164" s="33" t="s">
        <v>640</v>
      </c>
      <c r="K164" s="191"/>
      <c r="L164" s="178"/>
    </row>
    <row r="165" spans="1:12" x14ac:dyDescent="0.25">
      <c r="A165" s="18">
        <v>8</v>
      </c>
      <c r="B165" s="205" t="s">
        <v>272</v>
      </c>
      <c r="C165" s="13">
        <v>1</v>
      </c>
      <c r="D165" s="14" t="s">
        <v>59</v>
      </c>
      <c r="E165" s="32"/>
      <c r="F165" s="29">
        <f>$F$135</f>
        <v>2826000</v>
      </c>
      <c r="G165" s="206">
        <f t="shared" si="10"/>
        <v>2826000</v>
      </c>
      <c r="H165" s="27"/>
      <c r="I165" s="33"/>
      <c r="J165" s="33" t="s">
        <v>640</v>
      </c>
      <c r="K165" s="191"/>
      <c r="L165" s="178"/>
    </row>
    <row r="166" spans="1:12" x14ac:dyDescent="0.25">
      <c r="A166" s="18">
        <v>9</v>
      </c>
      <c r="B166" s="608" t="s">
        <v>282</v>
      </c>
      <c r="C166" s="609">
        <v>1</v>
      </c>
      <c r="D166" s="610" t="s">
        <v>59</v>
      </c>
      <c r="E166" s="611"/>
      <c r="F166" s="612">
        <f>F149</f>
        <v>1252937.5</v>
      </c>
      <c r="G166" s="613">
        <f t="shared" si="10"/>
        <v>1252937.5</v>
      </c>
      <c r="H166" s="614"/>
      <c r="I166" s="615"/>
      <c r="J166" s="615" t="s">
        <v>651</v>
      </c>
      <c r="K166" s="191"/>
      <c r="L166" s="178"/>
    </row>
    <row r="167" spans="1:12" x14ac:dyDescent="0.25">
      <c r="A167" s="18">
        <v>10</v>
      </c>
      <c r="B167" s="608" t="s">
        <v>274</v>
      </c>
      <c r="C167" s="609">
        <v>1</v>
      </c>
      <c r="D167" s="610" t="s">
        <v>59</v>
      </c>
      <c r="E167" s="611"/>
      <c r="F167" s="612">
        <f>F150</f>
        <v>1544937.5</v>
      </c>
      <c r="G167" s="613">
        <f t="shared" si="10"/>
        <v>1544937.5</v>
      </c>
      <c r="H167" s="614"/>
      <c r="I167" s="615"/>
      <c r="J167" s="615" t="s">
        <v>651</v>
      </c>
      <c r="K167" s="191"/>
      <c r="L167" s="178"/>
    </row>
    <row r="168" spans="1:12" x14ac:dyDescent="0.25">
      <c r="A168" s="18">
        <v>11</v>
      </c>
      <c r="B168" s="205" t="s">
        <v>275</v>
      </c>
      <c r="C168" s="13">
        <v>1</v>
      </c>
      <c r="D168" s="14" t="s">
        <v>59</v>
      </c>
      <c r="E168" s="32"/>
      <c r="F168" s="29">
        <f>F151</f>
        <v>2082750</v>
      </c>
      <c r="G168" s="206">
        <f t="shared" si="10"/>
        <v>2082750</v>
      </c>
      <c r="H168" s="27"/>
      <c r="I168" s="33"/>
      <c r="J168" s="33" t="s">
        <v>640</v>
      </c>
      <c r="K168" s="191"/>
      <c r="L168" s="178"/>
    </row>
    <row r="169" spans="1:12" x14ac:dyDescent="0.25">
      <c r="A169" s="18">
        <v>12</v>
      </c>
      <c r="B169" s="205" t="s">
        <v>276</v>
      </c>
      <c r="C169" s="13">
        <v>1</v>
      </c>
      <c r="D169" s="14" t="s">
        <v>59</v>
      </c>
      <c r="E169" s="32"/>
      <c r="F169" s="29">
        <f>F152</f>
        <v>1821750</v>
      </c>
      <c r="G169" s="206">
        <f t="shared" si="10"/>
        <v>1821750</v>
      </c>
      <c r="H169" s="27"/>
      <c r="I169" s="33"/>
      <c r="J169" s="33" t="s">
        <v>640</v>
      </c>
      <c r="K169" s="191"/>
      <c r="L169" s="178"/>
    </row>
    <row r="170" spans="1:12" x14ac:dyDescent="0.25">
      <c r="A170" s="18">
        <v>13</v>
      </c>
      <c r="B170" s="205" t="s">
        <v>290</v>
      </c>
      <c r="C170" s="13">
        <v>1</v>
      </c>
      <c r="D170" s="14" t="s">
        <v>59</v>
      </c>
      <c r="E170" s="32"/>
      <c r="F170" s="29">
        <f>'[1]analisa kusen'!$G$171</f>
        <v>2016240.0000000002</v>
      </c>
      <c r="G170" s="206">
        <f t="shared" si="10"/>
        <v>2016240.0000000002</v>
      </c>
      <c r="H170" s="27"/>
      <c r="I170" s="33"/>
      <c r="J170" s="33" t="s">
        <v>640</v>
      </c>
      <c r="K170" s="191"/>
      <c r="L170" s="178"/>
    </row>
    <row r="171" spans="1:12" x14ac:dyDescent="0.25">
      <c r="A171" s="18">
        <v>14</v>
      </c>
      <c r="B171" s="205" t="s">
        <v>291</v>
      </c>
      <c r="C171" s="13">
        <v>3</v>
      </c>
      <c r="D171" s="14" t="s">
        <v>59</v>
      </c>
      <c r="E171" s="32"/>
      <c r="F171" s="29">
        <f>'[1]analisa kusen'!$G$177</f>
        <v>684450</v>
      </c>
      <c r="G171" s="206">
        <f t="shared" si="10"/>
        <v>2053350</v>
      </c>
      <c r="H171" s="27"/>
      <c r="I171" s="33"/>
      <c r="J171" s="33" t="s">
        <v>640</v>
      </c>
      <c r="K171" s="191"/>
    </row>
    <row r="172" spans="1:12" x14ac:dyDescent="0.25">
      <c r="A172" s="18">
        <v>15</v>
      </c>
      <c r="B172" s="616" t="s">
        <v>325</v>
      </c>
      <c r="C172" s="617">
        <v>1</v>
      </c>
      <c r="D172" s="618" t="s">
        <v>59</v>
      </c>
      <c r="E172" s="619"/>
      <c r="F172" s="620">
        <f>'[1]analisa kusen'!$G$189</f>
        <v>1035900</v>
      </c>
      <c r="G172" s="621">
        <f t="shared" si="10"/>
        <v>1035900</v>
      </c>
      <c r="H172" s="600"/>
      <c r="I172" s="559"/>
      <c r="J172" s="559" t="s">
        <v>655</v>
      </c>
      <c r="K172" s="191"/>
    </row>
    <row r="173" spans="1:12" ht="15.75" thickBot="1" x14ac:dyDescent="0.3">
      <c r="A173" s="18">
        <v>16</v>
      </c>
      <c r="B173" s="219" t="s">
        <v>285</v>
      </c>
      <c r="C173" s="41">
        <v>1</v>
      </c>
      <c r="D173" s="42" t="s">
        <v>59</v>
      </c>
      <c r="E173" s="43"/>
      <c r="F173" s="30">
        <f>F155</f>
        <v>224000</v>
      </c>
      <c r="G173" s="220">
        <f t="shared" si="10"/>
        <v>224000</v>
      </c>
      <c r="H173" s="27"/>
      <c r="I173" s="33"/>
      <c r="J173" s="33" t="s">
        <v>640</v>
      </c>
      <c r="K173" s="191"/>
    </row>
    <row r="174" spans="1:12" ht="15.75" thickBot="1" x14ac:dyDescent="0.3">
      <c r="A174" s="18"/>
      <c r="B174" s="2"/>
      <c r="C174" s="3"/>
      <c r="D174" s="4"/>
      <c r="E174" s="134"/>
      <c r="F174" s="36"/>
      <c r="G174" s="221"/>
      <c r="H174" s="189">
        <f>SUM(G158:G173)</f>
        <v>57710702.5</v>
      </c>
      <c r="I174" s="33"/>
      <c r="J174" s="33"/>
      <c r="K174" s="191"/>
    </row>
    <row r="175" spans="1:12" x14ac:dyDescent="0.25">
      <c r="A175" s="18"/>
      <c r="B175" s="222" t="s">
        <v>45</v>
      </c>
      <c r="C175" s="15"/>
      <c r="D175" s="16"/>
      <c r="E175" s="133"/>
      <c r="F175" s="35"/>
      <c r="G175" s="223"/>
      <c r="H175" s="27"/>
      <c r="I175" s="33"/>
      <c r="J175" s="33"/>
      <c r="K175" s="191"/>
    </row>
    <row r="176" spans="1:12" x14ac:dyDescent="0.25">
      <c r="A176" s="18">
        <v>1</v>
      </c>
      <c r="B176" s="205" t="s">
        <v>269</v>
      </c>
      <c r="C176" s="13">
        <v>1</v>
      </c>
      <c r="D176" s="14" t="s">
        <v>59</v>
      </c>
      <c r="E176" s="32"/>
      <c r="F176" s="29">
        <f>$F$159</f>
        <v>5082637.5</v>
      </c>
      <c r="G176" s="206">
        <f t="shared" si="10"/>
        <v>5082637.5</v>
      </c>
      <c r="H176" s="27"/>
      <c r="I176" s="33"/>
      <c r="J176" s="33"/>
      <c r="K176" s="191"/>
    </row>
    <row r="177" spans="1:11" x14ac:dyDescent="0.25">
      <c r="A177" s="18">
        <v>2</v>
      </c>
      <c r="B177" s="608" t="s">
        <v>270</v>
      </c>
      <c r="C177" s="609">
        <v>3</v>
      </c>
      <c r="D177" s="610" t="s">
        <v>59</v>
      </c>
      <c r="E177" s="611"/>
      <c r="F177" s="612">
        <f>F160</f>
        <v>4962800</v>
      </c>
      <c r="G177" s="613">
        <f t="shared" si="10"/>
        <v>14888400</v>
      </c>
      <c r="H177" s="614"/>
      <c r="I177" s="615"/>
      <c r="J177" s="615" t="s">
        <v>650</v>
      </c>
      <c r="K177" s="191"/>
    </row>
    <row r="178" spans="1:11" x14ac:dyDescent="0.25">
      <c r="A178" s="18">
        <v>3</v>
      </c>
      <c r="B178" s="623" t="s">
        <v>282</v>
      </c>
      <c r="C178" s="624">
        <v>1</v>
      </c>
      <c r="D178" s="625" t="s">
        <v>59</v>
      </c>
      <c r="E178" s="597"/>
      <c r="F178" s="626">
        <f>F166</f>
        <v>1252937.5</v>
      </c>
      <c r="G178" s="599">
        <f t="shared" si="10"/>
        <v>1252937.5</v>
      </c>
      <c r="H178" s="600"/>
      <c r="I178" s="559"/>
      <c r="J178" s="559" t="s">
        <v>651</v>
      </c>
      <c r="K178" s="191"/>
    </row>
    <row r="179" spans="1:11" x14ac:dyDescent="0.25">
      <c r="A179" s="18">
        <v>4</v>
      </c>
      <c r="B179" s="623" t="s">
        <v>274</v>
      </c>
      <c r="C179" s="624">
        <v>1</v>
      </c>
      <c r="D179" s="625" t="s">
        <v>59</v>
      </c>
      <c r="E179" s="597"/>
      <c r="F179" s="626">
        <f>F167</f>
        <v>1544937.5</v>
      </c>
      <c r="G179" s="599">
        <f t="shared" si="10"/>
        <v>1544937.5</v>
      </c>
      <c r="H179" s="600"/>
      <c r="I179" s="559"/>
      <c r="J179" s="559" t="s">
        <v>651</v>
      </c>
      <c r="K179" s="191"/>
    </row>
    <row r="180" spans="1:11" x14ac:dyDescent="0.25">
      <c r="A180" s="18">
        <v>5</v>
      </c>
      <c r="B180" s="205" t="s">
        <v>275</v>
      </c>
      <c r="C180" s="13">
        <v>1</v>
      </c>
      <c r="D180" s="14" t="s">
        <v>59</v>
      </c>
      <c r="E180" s="32"/>
      <c r="F180" s="29">
        <f>F168</f>
        <v>2082750</v>
      </c>
      <c r="G180" s="206">
        <f t="shared" si="10"/>
        <v>2082750</v>
      </c>
      <c r="H180" s="27"/>
      <c r="I180" s="33"/>
      <c r="J180" s="33" t="s">
        <v>640</v>
      </c>
      <c r="K180" s="191"/>
    </row>
    <row r="181" spans="1:11" x14ac:dyDescent="0.25">
      <c r="A181" s="18">
        <v>6</v>
      </c>
      <c r="B181" s="205" t="s">
        <v>276</v>
      </c>
      <c r="C181" s="13">
        <v>1</v>
      </c>
      <c r="D181" s="14" t="s">
        <v>59</v>
      </c>
      <c r="E181" s="32"/>
      <c r="F181" s="29">
        <f>F169</f>
        <v>1821750</v>
      </c>
      <c r="G181" s="206">
        <f t="shared" si="10"/>
        <v>1821750</v>
      </c>
      <c r="H181" s="27"/>
      <c r="I181" s="33"/>
      <c r="J181" s="33" t="s">
        <v>640</v>
      </c>
      <c r="K181" s="191"/>
    </row>
    <row r="182" spans="1:11" ht="15.75" thickBot="1" x14ac:dyDescent="0.3">
      <c r="A182" s="18">
        <v>7</v>
      </c>
      <c r="B182" s="205" t="s">
        <v>328</v>
      </c>
      <c r="C182" s="13">
        <v>2</v>
      </c>
      <c r="D182" s="14" t="s">
        <v>59</v>
      </c>
      <c r="E182" s="32"/>
      <c r="F182" s="19">
        <f>'[1]analisa kusen'!$G$183</f>
        <v>5247000</v>
      </c>
      <c r="G182" s="206">
        <f t="shared" si="10"/>
        <v>10494000</v>
      </c>
      <c r="H182" s="27"/>
      <c r="I182" s="33"/>
      <c r="J182" s="33" t="s">
        <v>640</v>
      </c>
      <c r="K182" s="191"/>
    </row>
    <row r="183" spans="1:11" ht="15.75" thickBot="1" x14ac:dyDescent="0.3">
      <c r="A183" s="18"/>
      <c r="B183" s="2"/>
      <c r="C183" s="3"/>
      <c r="D183" s="4"/>
      <c r="E183" s="21"/>
      <c r="F183" s="21"/>
      <c r="G183" s="216"/>
      <c r="H183" s="189">
        <f>SUM(G176:G182)</f>
        <v>37167412.5</v>
      </c>
      <c r="I183" s="33"/>
      <c r="J183" s="33"/>
      <c r="K183" s="191"/>
    </row>
    <row r="184" spans="1:11" x14ac:dyDescent="0.25">
      <c r="A184" s="201" t="s">
        <v>60</v>
      </c>
      <c r="B184" s="212" t="s">
        <v>61</v>
      </c>
      <c r="C184" s="6"/>
      <c r="D184" s="7"/>
      <c r="E184" s="32"/>
      <c r="F184" s="20"/>
      <c r="G184" s="213"/>
      <c r="H184" s="27"/>
      <c r="I184" s="33"/>
      <c r="J184" s="33"/>
      <c r="K184" s="191"/>
    </row>
    <row r="185" spans="1:11" x14ac:dyDescent="0.25">
      <c r="A185" s="18">
        <v>1</v>
      </c>
      <c r="B185" s="205" t="s">
        <v>62</v>
      </c>
      <c r="C185" s="13">
        <v>76</v>
      </c>
      <c r="D185" s="14" t="s">
        <v>17</v>
      </c>
      <c r="E185" s="32"/>
      <c r="F185" s="22">
        <v>164000</v>
      </c>
      <c r="G185" s="206">
        <f>F185*C185</f>
        <v>12464000</v>
      </c>
      <c r="H185" s="27"/>
      <c r="I185" s="33" t="s">
        <v>132</v>
      </c>
      <c r="J185" s="33" t="s">
        <v>640</v>
      </c>
      <c r="K185" s="191"/>
    </row>
    <row r="186" spans="1:11" x14ac:dyDescent="0.25">
      <c r="A186" s="18">
        <v>2</v>
      </c>
      <c r="B186" s="205" t="s">
        <v>322</v>
      </c>
      <c r="C186" s="13">
        <v>76</v>
      </c>
      <c r="D186" s="14" t="s">
        <v>17</v>
      </c>
      <c r="E186" s="32"/>
      <c r="F186" s="26">
        <v>166000</v>
      </c>
      <c r="G186" s="206">
        <f t="shared" ref="G186:G191" si="12">F186*C186</f>
        <v>12616000</v>
      </c>
      <c r="H186" s="27"/>
      <c r="I186" s="33" t="s">
        <v>133</v>
      </c>
      <c r="J186" s="33" t="s">
        <v>640</v>
      </c>
      <c r="K186" s="191"/>
    </row>
    <row r="187" spans="1:11" x14ac:dyDescent="0.25">
      <c r="A187" s="18">
        <v>3</v>
      </c>
      <c r="B187" s="205" t="s">
        <v>63</v>
      </c>
      <c r="C187" s="13">
        <v>9.5</v>
      </c>
      <c r="D187" s="14" t="s">
        <v>16</v>
      </c>
      <c r="E187" s="32"/>
      <c r="F187" s="24">
        <v>140000</v>
      </c>
      <c r="G187" s="206">
        <f t="shared" si="12"/>
        <v>1330000</v>
      </c>
      <c r="H187" s="27"/>
      <c r="I187" s="33" t="s">
        <v>133</v>
      </c>
      <c r="J187" s="33" t="s">
        <v>640</v>
      </c>
      <c r="K187" s="191"/>
    </row>
    <row r="188" spans="1:11" x14ac:dyDescent="0.25">
      <c r="A188" s="18">
        <v>4</v>
      </c>
      <c r="B188" s="205" t="s">
        <v>64</v>
      </c>
      <c r="C188" s="13">
        <v>26.5</v>
      </c>
      <c r="D188" s="14" t="s">
        <v>16</v>
      </c>
      <c r="E188" s="32"/>
      <c r="F188" s="24">
        <v>77000</v>
      </c>
      <c r="G188" s="206">
        <f t="shared" si="12"/>
        <v>2040500</v>
      </c>
      <c r="H188" s="27"/>
      <c r="I188" s="33"/>
      <c r="J188" s="33" t="s">
        <v>640</v>
      </c>
      <c r="K188" s="191"/>
    </row>
    <row r="189" spans="1:11" x14ac:dyDescent="0.25">
      <c r="A189" s="18">
        <v>5</v>
      </c>
      <c r="B189" s="208" t="s">
        <v>183</v>
      </c>
      <c r="C189" s="6">
        <v>52.5</v>
      </c>
      <c r="D189" s="7" t="s">
        <v>17</v>
      </c>
      <c r="E189" s="32"/>
      <c r="F189" s="26">
        <v>289000</v>
      </c>
      <c r="G189" s="206">
        <f t="shared" si="12"/>
        <v>15172500</v>
      </c>
      <c r="H189" s="27"/>
      <c r="I189" s="33"/>
      <c r="J189" s="33" t="s">
        <v>640</v>
      </c>
      <c r="K189" s="191"/>
    </row>
    <row r="190" spans="1:11" x14ac:dyDescent="0.25">
      <c r="A190" s="18">
        <v>6</v>
      </c>
      <c r="B190" s="208" t="s">
        <v>184</v>
      </c>
      <c r="C190" s="6">
        <v>14.375</v>
      </c>
      <c r="D190" s="7" t="s">
        <v>17</v>
      </c>
      <c r="E190" s="32"/>
      <c r="F190" s="26">
        <v>975000</v>
      </c>
      <c r="G190" s="206">
        <f t="shared" si="12"/>
        <v>14015625</v>
      </c>
      <c r="H190" s="27"/>
      <c r="I190" s="33" t="s">
        <v>329</v>
      </c>
      <c r="J190" s="33" t="s">
        <v>640</v>
      </c>
      <c r="K190" s="191"/>
    </row>
    <row r="191" spans="1:11" ht="15.75" thickBot="1" x14ac:dyDescent="0.3">
      <c r="A191" s="18">
        <v>7</v>
      </c>
      <c r="B191" s="208" t="s">
        <v>342</v>
      </c>
      <c r="C191" s="6">
        <v>4.9000000000000004</v>
      </c>
      <c r="D191" s="7" t="s">
        <v>17</v>
      </c>
      <c r="E191" s="195"/>
      <c r="F191" s="260">
        <f>$F$190</f>
        <v>975000</v>
      </c>
      <c r="G191" s="231">
        <f t="shared" si="12"/>
        <v>4777500</v>
      </c>
      <c r="H191" s="27"/>
      <c r="I191" s="33"/>
      <c r="J191" s="33" t="s">
        <v>640</v>
      </c>
      <c r="K191" s="191"/>
    </row>
    <row r="192" spans="1:11" ht="15.75" thickBot="1" x14ac:dyDescent="0.3">
      <c r="A192" s="18"/>
      <c r="B192" s="2"/>
      <c r="C192" s="3"/>
      <c r="D192" s="4"/>
      <c r="E192" s="21"/>
      <c r="F192" s="21"/>
      <c r="G192" s="216"/>
      <c r="H192" s="259">
        <f>SUM(G185:G191)</f>
        <v>62416125</v>
      </c>
      <c r="I192" s="258"/>
      <c r="J192" s="258"/>
      <c r="K192" s="191"/>
    </row>
    <row r="193" spans="1:11" x14ac:dyDescent="0.25">
      <c r="A193" s="201" t="s">
        <v>65</v>
      </c>
      <c r="B193" s="212" t="s">
        <v>66</v>
      </c>
      <c r="C193" s="6"/>
      <c r="D193" s="7"/>
      <c r="E193" s="32"/>
      <c r="F193" s="20"/>
      <c r="G193" s="213"/>
      <c r="H193" s="27"/>
      <c r="I193" s="33"/>
      <c r="J193" s="33"/>
      <c r="K193" s="191"/>
    </row>
    <row r="194" spans="1:11" x14ac:dyDescent="0.25">
      <c r="A194" s="201"/>
      <c r="B194" s="222" t="s">
        <v>202</v>
      </c>
      <c r="C194" s="6"/>
      <c r="D194" s="7"/>
      <c r="E194" s="32"/>
      <c r="F194" s="20"/>
      <c r="G194" s="213"/>
      <c r="H194" s="27"/>
      <c r="I194" s="33"/>
      <c r="J194" s="33"/>
      <c r="K194" s="191"/>
    </row>
    <row r="195" spans="1:11" x14ac:dyDescent="0.25">
      <c r="A195" s="18">
        <v>1</v>
      </c>
      <c r="B195" s="205" t="s">
        <v>67</v>
      </c>
      <c r="C195" s="13">
        <v>165.3</v>
      </c>
      <c r="D195" s="14" t="s">
        <v>17</v>
      </c>
      <c r="E195" s="32"/>
      <c r="F195" s="24">
        <v>105000</v>
      </c>
      <c r="G195" s="206">
        <f>F195*C195</f>
        <v>17356500</v>
      </c>
      <c r="H195" s="27"/>
      <c r="I195" s="33" t="s">
        <v>136</v>
      </c>
      <c r="J195" s="33" t="s">
        <v>640</v>
      </c>
      <c r="K195" s="191"/>
    </row>
    <row r="196" spans="1:11" x14ac:dyDescent="0.25">
      <c r="A196" s="18">
        <v>2</v>
      </c>
      <c r="B196" s="205" t="s">
        <v>68</v>
      </c>
      <c r="C196" s="13">
        <v>3.3</v>
      </c>
      <c r="D196" s="14" t="s">
        <v>17</v>
      </c>
      <c r="E196" s="32"/>
      <c r="F196" s="24">
        <v>156650</v>
      </c>
      <c r="G196" s="206">
        <f t="shared" ref="G196:G212" si="13">F196*C196</f>
        <v>516945</v>
      </c>
      <c r="H196" s="27"/>
      <c r="I196" s="33"/>
      <c r="J196" s="33" t="s">
        <v>640</v>
      </c>
      <c r="K196" s="191"/>
    </row>
    <row r="197" spans="1:11" ht="15.75" thickBot="1" x14ac:dyDescent="0.3">
      <c r="A197" s="18">
        <v>3</v>
      </c>
      <c r="B197" s="227" t="s">
        <v>69</v>
      </c>
      <c r="C197" s="192">
        <v>115.25</v>
      </c>
      <c r="D197" s="193" t="s">
        <v>16</v>
      </c>
      <c r="E197" s="194"/>
      <c r="F197" s="30">
        <v>27500</v>
      </c>
      <c r="G197" s="228">
        <f t="shared" si="13"/>
        <v>3169375</v>
      </c>
      <c r="H197" s="27"/>
      <c r="I197" s="33"/>
      <c r="J197" s="33" t="s">
        <v>640</v>
      </c>
      <c r="K197" s="191"/>
    </row>
    <row r="198" spans="1:11" ht="15.75" thickBot="1" x14ac:dyDescent="0.3">
      <c r="A198" s="18"/>
      <c r="B198" s="2"/>
      <c r="C198" s="3"/>
      <c r="D198" s="4"/>
      <c r="E198" s="134"/>
      <c r="F198" s="36"/>
      <c r="G198" s="221"/>
      <c r="H198" s="189">
        <f>SUM(G195:G197)</f>
        <v>21042820</v>
      </c>
      <c r="I198" s="33"/>
      <c r="J198" s="33"/>
      <c r="K198" s="191"/>
    </row>
    <row r="199" spans="1:11" x14ac:dyDescent="0.25">
      <c r="A199" s="18"/>
      <c r="B199" s="222" t="s">
        <v>43</v>
      </c>
      <c r="C199" s="6"/>
      <c r="D199" s="7"/>
      <c r="E199" s="146"/>
      <c r="F199" s="31"/>
      <c r="G199" s="224"/>
      <c r="H199" s="181"/>
      <c r="I199" s="33"/>
      <c r="J199" s="33"/>
      <c r="K199" s="191"/>
    </row>
    <row r="200" spans="1:11" x14ac:dyDescent="0.25">
      <c r="A200" s="18">
        <v>1</v>
      </c>
      <c r="B200" s="226" t="s">
        <v>70</v>
      </c>
      <c r="C200" s="15">
        <v>173.2</v>
      </c>
      <c r="D200" s="16" t="s">
        <v>17</v>
      </c>
      <c r="E200" s="133"/>
      <c r="F200" s="136">
        <v>105000</v>
      </c>
      <c r="G200" s="223">
        <f t="shared" si="13"/>
        <v>18186000</v>
      </c>
      <c r="H200" s="27"/>
      <c r="I200" s="33" t="s">
        <v>136</v>
      </c>
      <c r="J200" s="33" t="s">
        <v>640</v>
      </c>
      <c r="K200" s="191"/>
    </row>
    <row r="201" spans="1:11" x14ac:dyDescent="0.25">
      <c r="A201" s="18">
        <v>2</v>
      </c>
      <c r="B201" s="205" t="s">
        <v>71</v>
      </c>
      <c r="C201" s="13">
        <v>7.05</v>
      </c>
      <c r="D201" s="14" t="s">
        <v>17</v>
      </c>
      <c r="E201" s="32"/>
      <c r="F201" s="29">
        <f>F196</f>
        <v>156650</v>
      </c>
      <c r="G201" s="206">
        <f t="shared" si="13"/>
        <v>1104382.5</v>
      </c>
      <c r="H201" s="27"/>
      <c r="I201" s="33"/>
      <c r="J201" s="33" t="s">
        <v>640</v>
      </c>
      <c r="K201" s="191"/>
    </row>
    <row r="202" spans="1:11" ht="15.75" thickBot="1" x14ac:dyDescent="0.3">
      <c r="A202" s="18">
        <v>3</v>
      </c>
      <c r="B202" s="227" t="s">
        <v>72</v>
      </c>
      <c r="C202" s="192">
        <v>122.5</v>
      </c>
      <c r="D202" s="193" t="s">
        <v>16</v>
      </c>
      <c r="E202" s="194"/>
      <c r="F202" s="30">
        <f>F197</f>
        <v>27500</v>
      </c>
      <c r="G202" s="228">
        <f t="shared" si="13"/>
        <v>3368750</v>
      </c>
      <c r="H202" s="27"/>
      <c r="I202" s="33"/>
      <c r="J202" s="33" t="s">
        <v>640</v>
      </c>
      <c r="K202" s="191"/>
    </row>
    <row r="203" spans="1:11" ht="15.75" thickBot="1" x14ac:dyDescent="0.3">
      <c r="A203" s="18"/>
      <c r="B203" s="2"/>
      <c r="C203" s="3"/>
      <c r="D203" s="4"/>
      <c r="E203" s="134"/>
      <c r="F203" s="36"/>
      <c r="G203" s="221"/>
      <c r="H203" s="189">
        <f>SUM(G200:G202)</f>
        <v>22659132.5</v>
      </c>
      <c r="I203" s="33"/>
      <c r="J203" s="33"/>
      <c r="K203" s="191"/>
    </row>
    <row r="204" spans="1:11" x14ac:dyDescent="0.25">
      <c r="A204" s="18"/>
      <c r="B204" s="222" t="s">
        <v>44</v>
      </c>
      <c r="C204" s="6"/>
      <c r="D204" s="7"/>
      <c r="E204" s="146"/>
      <c r="F204" s="31"/>
      <c r="G204" s="224"/>
      <c r="H204" s="181"/>
      <c r="I204" s="33"/>
      <c r="J204" s="33"/>
      <c r="K204" s="191"/>
    </row>
    <row r="205" spans="1:11" x14ac:dyDescent="0.25">
      <c r="A205" s="18">
        <v>1</v>
      </c>
      <c r="B205" s="226" t="s">
        <v>73</v>
      </c>
      <c r="C205" s="15">
        <v>188.2</v>
      </c>
      <c r="D205" s="16" t="s">
        <v>17</v>
      </c>
      <c r="E205" s="133"/>
      <c r="F205" s="136">
        <v>105000</v>
      </c>
      <c r="G205" s="223">
        <f t="shared" si="13"/>
        <v>19761000</v>
      </c>
      <c r="H205" s="27"/>
      <c r="I205" s="33" t="s">
        <v>136</v>
      </c>
      <c r="J205" s="33" t="s">
        <v>640</v>
      </c>
      <c r="K205" s="191"/>
    </row>
    <row r="206" spans="1:11" x14ac:dyDescent="0.25">
      <c r="A206" s="18">
        <v>2</v>
      </c>
      <c r="B206" s="205" t="s">
        <v>74</v>
      </c>
      <c r="C206" s="13">
        <v>7.05</v>
      </c>
      <c r="D206" s="14" t="s">
        <v>17</v>
      </c>
      <c r="E206" s="32"/>
      <c r="F206" s="29">
        <f>F201</f>
        <v>156650</v>
      </c>
      <c r="G206" s="206">
        <f t="shared" si="13"/>
        <v>1104382.5</v>
      </c>
      <c r="H206" s="27"/>
      <c r="I206" s="33"/>
      <c r="J206" s="33" t="s">
        <v>640</v>
      </c>
      <c r="K206" s="191"/>
    </row>
    <row r="207" spans="1:11" ht="15.75" thickBot="1" x14ac:dyDescent="0.3">
      <c r="A207" s="18">
        <v>3</v>
      </c>
      <c r="B207" s="227" t="s">
        <v>75</v>
      </c>
      <c r="C207" s="192">
        <v>118</v>
      </c>
      <c r="D207" s="193" t="s">
        <v>16</v>
      </c>
      <c r="E207" s="194"/>
      <c r="F207" s="30">
        <f>F202</f>
        <v>27500</v>
      </c>
      <c r="G207" s="228">
        <f t="shared" si="13"/>
        <v>3245000</v>
      </c>
      <c r="H207" s="27"/>
      <c r="I207" s="33"/>
      <c r="J207" s="33" t="s">
        <v>640</v>
      </c>
      <c r="K207" s="191"/>
    </row>
    <row r="208" spans="1:11" ht="15.75" thickBot="1" x14ac:dyDescent="0.3">
      <c r="A208" s="18"/>
      <c r="B208" s="2"/>
      <c r="C208" s="3"/>
      <c r="D208" s="4"/>
      <c r="E208" s="134"/>
      <c r="F208" s="36"/>
      <c r="G208" s="221"/>
      <c r="H208" s="189">
        <f>SUM(G205:G207)</f>
        <v>24110382.5</v>
      </c>
      <c r="I208" s="33"/>
      <c r="J208" s="33"/>
      <c r="K208" s="191"/>
    </row>
    <row r="209" spans="1:11" x14ac:dyDescent="0.25">
      <c r="A209" s="18"/>
      <c r="B209" s="222" t="s">
        <v>45</v>
      </c>
      <c r="C209" s="6"/>
      <c r="D209" s="7"/>
      <c r="E209" s="146"/>
      <c r="F209" s="31"/>
      <c r="G209" s="224"/>
      <c r="H209" s="181"/>
      <c r="I209" s="33"/>
      <c r="J209" s="33"/>
      <c r="K209" s="191"/>
    </row>
    <row r="210" spans="1:11" x14ac:dyDescent="0.25">
      <c r="A210" s="18">
        <v>1</v>
      </c>
      <c r="B210" s="226" t="s">
        <v>76</v>
      </c>
      <c r="C210" s="15">
        <v>70.8</v>
      </c>
      <c r="D210" s="16" t="s">
        <v>17</v>
      </c>
      <c r="E210" s="133"/>
      <c r="F210" s="136">
        <v>105000</v>
      </c>
      <c r="G210" s="223">
        <f t="shared" si="13"/>
        <v>7434000</v>
      </c>
      <c r="H210" s="27"/>
      <c r="I210" s="33" t="s">
        <v>136</v>
      </c>
      <c r="J210" s="33" t="s">
        <v>640</v>
      </c>
      <c r="K210" s="191"/>
    </row>
    <row r="211" spans="1:11" x14ac:dyDescent="0.25">
      <c r="A211" s="18">
        <v>2</v>
      </c>
      <c r="B211" s="205" t="s">
        <v>77</v>
      </c>
      <c r="C211" s="13">
        <v>3.3</v>
      </c>
      <c r="D211" s="14" t="s">
        <v>17</v>
      </c>
      <c r="E211" s="32"/>
      <c r="F211" s="29">
        <f>F206</f>
        <v>156650</v>
      </c>
      <c r="G211" s="206">
        <f t="shared" si="13"/>
        <v>516945</v>
      </c>
      <c r="H211" s="27"/>
      <c r="I211" s="33"/>
      <c r="J211" s="33" t="s">
        <v>640</v>
      </c>
      <c r="K211" s="191"/>
    </row>
    <row r="212" spans="1:11" ht="15.75" thickBot="1" x14ac:dyDescent="0.3">
      <c r="A212" s="18">
        <v>3</v>
      </c>
      <c r="B212" s="209" t="s">
        <v>78</v>
      </c>
      <c r="C212" s="143">
        <v>89.75</v>
      </c>
      <c r="D212" s="144" t="s">
        <v>16</v>
      </c>
      <c r="E212" s="37"/>
      <c r="F212" s="31">
        <f>F207</f>
        <v>27500</v>
      </c>
      <c r="G212" s="207">
        <f t="shared" si="13"/>
        <v>2468125</v>
      </c>
      <c r="H212" s="27"/>
      <c r="I212" s="33"/>
      <c r="J212" s="33" t="s">
        <v>640</v>
      </c>
      <c r="K212" s="191"/>
    </row>
    <row r="213" spans="1:11" ht="15.75" thickBot="1" x14ac:dyDescent="0.3">
      <c r="A213" s="18"/>
      <c r="B213" s="2"/>
      <c r="C213" s="3"/>
      <c r="D213" s="4"/>
      <c r="E213" s="21"/>
      <c r="F213" s="21"/>
      <c r="G213" s="216"/>
      <c r="H213" s="189">
        <f>SUM(G210:G212)</f>
        <v>10419070</v>
      </c>
      <c r="I213" s="33"/>
      <c r="J213" s="33"/>
      <c r="K213" s="191"/>
    </row>
    <row r="214" spans="1:11" x14ac:dyDescent="0.25">
      <c r="A214" s="201" t="s">
        <v>79</v>
      </c>
      <c r="B214" s="212" t="s">
        <v>80</v>
      </c>
      <c r="C214" s="6"/>
      <c r="D214" s="7"/>
      <c r="E214" s="32"/>
      <c r="F214" s="20"/>
      <c r="G214" s="213"/>
      <c r="H214" s="27"/>
      <c r="I214" s="33"/>
      <c r="J214" s="33"/>
      <c r="K214" s="191"/>
    </row>
    <row r="215" spans="1:11" x14ac:dyDescent="0.25">
      <c r="A215" s="18">
        <v>1</v>
      </c>
      <c r="B215" s="623" t="s">
        <v>302</v>
      </c>
      <c r="C215" s="624">
        <v>47</v>
      </c>
      <c r="D215" s="625" t="s">
        <v>17</v>
      </c>
      <c r="E215" s="597"/>
      <c r="F215" s="626">
        <v>2450000</v>
      </c>
      <c r="G215" s="599">
        <f>F215*C215</f>
        <v>115150000</v>
      </c>
      <c r="H215" s="600"/>
      <c r="I215" s="559" t="s">
        <v>330</v>
      </c>
      <c r="J215" s="559" t="s">
        <v>656</v>
      </c>
      <c r="K215" s="191"/>
    </row>
    <row r="216" spans="1:11" x14ac:dyDescent="0.25">
      <c r="A216" s="18">
        <v>2</v>
      </c>
      <c r="B216" s="623" t="s">
        <v>308</v>
      </c>
      <c r="C216" s="624">
        <v>4.5</v>
      </c>
      <c r="D216" s="625" t="s">
        <v>17</v>
      </c>
      <c r="E216" s="597"/>
      <c r="F216" s="620">
        <f>$F$215</f>
        <v>2450000</v>
      </c>
      <c r="G216" s="599">
        <f>F216*C216</f>
        <v>11025000</v>
      </c>
      <c r="H216" s="600"/>
      <c r="I216" s="559" t="s">
        <v>330</v>
      </c>
      <c r="J216" s="559" t="s">
        <v>656</v>
      </c>
      <c r="K216" s="191"/>
    </row>
    <row r="217" spans="1:11" x14ac:dyDescent="0.25">
      <c r="A217" s="18">
        <v>3</v>
      </c>
      <c r="B217" s="601" t="s">
        <v>301</v>
      </c>
      <c r="C217" s="602">
        <v>6</v>
      </c>
      <c r="D217" s="603" t="s">
        <v>17</v>
      </c>
      <c r="E217" s="604"/>
      <c r="F217" s="627">
        <v>555600</v>
      </c>
      <c r="G217" s="606">
        <f t="shared" ref="G217:G218" si="14">F217*C217</f>
        <v>3333600</v>
      </c>
      <c r="H217" s="607"/>
      <c r="I217" s="327" t="s">
        <v>137</v>
      </c>
      <c r="J217" s="327" t="s">
        <v>657</v>
      </c>
      <c r="K217" s="191"/>
    </row>
    <row r="218" spans="1:11" ht="15.75" thickBot="1" x14ac:dyDescent="0.3">
      <c r="A218" s="18">
        <v>4</v>
      </c>
      <c r="B218" s="628" t="s">
        <v>81</v>
      </c>
      <c r="C218" s="629">
        <v>4</v>
      </c>
      <c r="D218" s="630" t="s">
        <v>59</v>
      </c>
      <c r="E218" s="611"/>
      <c r="F218" s="631">
        <v>650000</v>
      </c>
      <c r="G218" s="613">
        <f t="shared" si="14"/>
        <v>2600000</v>
      </c>
      <c r="H218" s="614"/>
      <c r="I218" s="615"/>
      <c r="J218" s="615" t="s">
        <v>651</v>
      </c>
      <c r="K218" s="191"/>
    </row>
    <row r="219" spans="1:11" ht="15.75" thickBot="1" x14ac:dyDescent="0.3">
      <c r="A219" s="18"/>
      <c r="B219" s="2"/>
      <c r="C219" s="3"/>
      <c r="D219" s="4"/>
      <c r="E219" s="21"/>
      <c r="F219" s="36"/>
      <c r="G219" s="216"/>
      <c r="H219" s="189">
        <f>SUM(G215:G218)</f>
        <v>132108600</v>
      </c>
      <c r="I219" s="33"/>
      <c r="J219" s="33"/>
      <c r="K219" s="191"/>
    </row>
    <row r="220" spans="1:11" x14ac:dyDescent="0.25">
      <c r="A220" s="201" t="s">
        <v>82</v>
      </c>
      <c r="B220" s="212" t="s">
        <v>83</v>
      </c>
      <c r="C220" s="6"/>
      <c r="D220" s="7"/>
      <c r="E220" s="32"/>
      <c r="F220" s="31"/>
      <c r="G220" s="213"/>
      <c r="H220" s="27"/>
      <c r="I220" s="33"/>
      <c r="J220" s="33"/>
      <c r="K220" s="191"/>
    </row>
    <row r="221" spans="1:11" x14ac:dyDescent="0.25">
      <c r="A221" s="18">
        <v>1</v>
      </c>
      <c r="B221" s="205" t="s">
        <v>84</v>
      </c>
      <c r="C221" s="13"/>
      <c r="D221" s="14"/>
      <c r="E221" s="32"/>
      <c r="F221" s="29"/>
      <c r="G221" s="206"/>
      <c r="H221" s="27"/>
      <c r="I221" s="33"/>
      <c r="J221" s="33" t="s">
        <v>640</v>
      </c>
      <c r="K221" s="191"/>
    </row>
    <row r="222" spans="1:11" x14ac:dyDescent="0.25">
      <c r="A222" s="18"/>
      <c r="B222" s="205" t="s">
        <v>85</v>
      </c>
      <c r="C222" s="13">
        <v>1</v>
      </c>
      <c r="D222" s="14" t="s">
        <v>59</v>
      </c>
      <c r="E222" s="32"/>
      <c r="F222" s="30">
        <v>1250000</v>
      </c>
      <c r="G222" s="206">
        <f>F222*C222</f>
        <v>1250000</v>
      </c>
      <c r="H222" s="27"/>
      <c r="I222" s="33" t="s">
        <v>331</v>
      </c>
      <c r="J222" s="33" t="s">
        <v>640</v>
      </c>
      <c r="K222" s="191"/>
    </row>
    <row r="223" spans="1:11" x14ac:dyDescent="0.25">
      <c r="A223" s="18"/>
      <c r="B223" s="205" t="s">
        <v>303</v>
      </c>
      <c r="C223" s="13">
        <v>1</v>
      </c>
      <c r="D223" s="14" t="s">
        <v>59</v>
      </c>
      <c r="E223" s="32"/>
      <c r="F223" s="24">
        <v>1499640</v>
      </c>
      <c r="G223" s="206">
        <f t="shared" ref="G223:G237" si="15">F223*C223</f>
        <v>1499640</v>
      </c>
      <c r="H223" s="27"/>
      <c r="I223" s="33" t="s">
        <v>146</v>
      </c>
      <c r="J223" s="33" t="s">
        <v>640</v>
      </c>
      <c r="K223" s="191"/>
    </row>
    <row r="224" spans="1:11" x14ac:dyDescent="0.25">
      <c r="A224" s="18"/>
      <c r="B224" s="205" t="s">
        <v>86</v>
      </c>
      <c r="C224" s="13">
        <v>28</v>
      </c>
      <c r="D224" s="14" t="s">
        <v>16</v>
      </c>
      <c r="E224" s="32"/>
      <c r="F224" s="24">
        <v>49887</v>
      </c>
      <c r="G224" s="206">
        <f t="shared" si="15"/>
        <v>1396836</v>
      </c>
      <c r="H224" s="27"/>
      <c r="I224" s="33"/>
      <c r="J224" s="33" t="s">
        <v>640</v>
      </c>
      <c r="K224" s="191"/>
    </row>
    <row r="225" spans="1:11" x14ac:dyDescent="0.25">
      <c r="A225" s="18"/>
      <c r="B225" s="205" t="s">
        <v>87</v>
      </c>
      <c r="C225" s="13">
        <v>27</v>
      </c>
      <c r="D225" s="14" t="s">
        <v>16</v>
      </c>
      <c r="E225" s="32"/>
      <c r="F225" s="24">
        <v>35095.199999999997</v>
      </c>
      <c r="G225" s="206">
        <f t="shared" si="15"/>
        <v>947570.39999999991</v>
      </c>
      <c r="H225" s="27"/>
      <c r="I225" s="33"/>
      <c r="J225" s="33" t="s">
        <v>640</v>
      </c>
      <c r="K225" s="191"/>
    </row>
    <row r="226" spans="1:11" x14ac:dyDescent="0.25">
      <c r="A226" s="18"/>
      <c r="B226" s="205" t="s">
        <v>88</v>
      </c>
      <c r="C226" s="13">
        <v>96</v>
      </c>
      <c r="D226" s="14" t="s">
        <v>16</v>
      </c>
      <c r="E226" s="32"/>
      <c r="F226" s="24">
        <v>29513</v>
      </c>
      <c r="G226" s="206">
        <f t="shared" si="15"/>
        <v>2833248</v>
      </c>
      <c r="H226" s="27"/>
      <c r="I226" s="33"/>
      <c r="J226" s="33" t="s">
        <v>640</v>
      </c>
      <c r="K226" s="191"/>
    </row>
    <row r="227" spans="1:11" ht="15.75" thickBot="1" x14ac:dyDescent="0.3">
      <c r="A227" s="18"/>
      <c r="B227" s="219" t="s">
        <v>89</v>
      </c>
      <c r="C227" s="41"/>
      <c r="D227" s="42" t="s">
        <v>16</v>
      </c>
      <c r="E227" s="43"/>
      <c r="F227" s="22"/>
      <c r="G227" s="220">
        <f t="shared" si="15"/>
        <v>0</v>
      </c>
      <c r="H227" s="27"/>
      <c r="I227" s="33"/>
      <c r="J227" s="33" t="s">
        <v>658</v>
      </c>
      <c r="K227" s="191"/>
    </row>
    <row r="228" spans="1:11" ht="15.75" thickBot="1" x14ac:dyDescent="0.3">
      <c r="A228" s="18"/>
      <c r="B228" s="2"/>
      <c r="C228" s="3"/>
      <c r="D228" s="4"/>
      <c r="E228" s="134"/>
      <c r="F228" s="21"/>
      <c r="G228" s="221"/>
      <c r="H228" s="189">
        <f>SUM(G222:G227)</f>
        <v>7927294.4000000004</v>
      </c>
      <c r="I228" s="33"/>
      <c r="J228" s="33"/>
      <c r="K228" s="191"/>
    </row>
    <row r="229" spans="1:11" x14ac:dyDescent="0.25">
      <c r="A229" s="18"/>
      <c r="B229" s="226" t="s">
        <v>90</v>
      </c>
      <c r="C229" s="15">
        <v>2</v>
      </c>
      <c r="D229" s="16" t="s">
        <v>59</v>
      </c>
      <c r="E229" s="133"/>
      <c r="F229" s="136">
        <v>135095.20000000001</v>
      </c>
      <c r="G229" s="223">
        <f t="shared" si="15"/>
        <v>270190.40000000002</v>
      </c>
      <c r="H229" s="27"/>
      <c r="I229" s="34" t="s">
        <v>338</v>
      </c>
      <c r="J229" s="33" t="s">
        <v>640</v>
      </c>
      <c r="K229" s="632"/>
    </row>
    <row r="230" spans="1:11" x14ac:dyDescent="0.25">
      <c r="A230" s="18"/>
      <c r="B230" s="205" t="s">
        <v>91</v>
      </c>
      <c r="C230" s="13">
        <v>4</v>
      </c>
      <c r="D230" s="14" t="s">
        <v>59</v>
      </c>
      <c r="E230" s="32"/>
      <c r="F230" s="24">
        <v>195095.2</v>
      </c>
      <c r="G230" s="206">
        <f t="shared" si="15"/>
        <v>780380.8</v>
      </c>
      <c r="H230" s="27"/>
      <c r="I230" s="34" t="s">
        <v>338</v>
      </c>
      <c r="J230" s="33" t="s">
        <v>640</v>
      </c>
      <c r="K230" s="632"/>
    </row>
    <row r="231" spans="1:11" x14ac:dyDescent="0.25">
      <c r="A231" s="18"/>
      <c r="B231" s="205" t="s">
        <v>92</v>
      </c>
      <c r="C231" s="13">
        <v>6</v>
      </c>
      <c r="D231" s="14" t="s">
        <v>59</v>
      </c>
      <c r="E231" s="32"/>
      <c r="F231" s="24">
        <v>477500</v>
      </c>
      <c r="G231" s="206">
        <f t="shared" si="15"/>
        <v>2865000</v>
      </c>
      <c r="H231" s="27"/>
      <c r="I231" s="33" t="s">
        <v>147</v>
      </c>
      <c r="J231" s="33" t="s">
        <v>640</v>
      </c>
      <c r="K231" s="191"/>
    </row>
    <row r="232" spans="1:11" x14ac:dyDescent="0.25">
      <c r="A232" s="18"/>
      <c r="B232" s="205" t="s">
        <v>93</v>
      </c>
      <c r="C232" s="13">
        <v>5</v>
      </c>
      <c r="D232" s="14" t="s">
        <v>59</v>
      </c>
      <c r="E232" s="32"/>
      <c r="F232" s="24">
        <v>2250000</v>
      </c>
      <c r="G232" s="206">
        <f t="shared" si="15"/>
        <v>11250000</v>
      </c>
      <c r="H232" s="27"/>
      <c r="I232" s="33" t="s">
        <v>659</v>
      </c>
      <c r="J232" s="33" t="s">
        <v>640</v>
      </c>
      <c r="K232" s="191"/>
    </row>
    <row r="233" spans="1:11" x14ac:dyDescent="0.25">
      <c r="A233" s="18"/>
      <c r="B233" s="633" t="s">
        <v>94</v>
      </c>
      <c r="C233" s="634">
        <v>1</v>
      </c>
      <c r="D233" s="635" t="s">
        <v>59</v>
      </c>
      <c r="E233" s="636"/>
      <c r="F233" s="637"/>
      <c r="G233" s="638">
        <f t="shared" si="15"/>
        <v>0</v>
      </c>
      <c r="H233" s="639"/>
      <c r="I233" s="640" t="s">
        <v>336</v>
      </c>
      <c r="J233" s="640" t="s">
        <v>660</v>
      </c>
      <c r="K233" s="191"/>
    </row>
    <row r="234" spans="1:11" x14ac:dyDescent="0.25">
      <c r="A234" s="18"/>
      <c r="B234" s="205" t="s">
        <v>95</v>
      </c>
      <c r="C234" s="13">
        <v>4</v>
      </c>
      <c r="D234" s="14" t="s">
        <v>59</v>
      </c>
      <c r="E234" s="32"/>
      <c r="F234" s="24">
        <v>718700</v>
      </c>
      <c r="G234" s="206">
        <f>F234*C234</f>
        <v>2874800</v>
      </c>
      <c r="H234" s="27"/>
      <c r="I234" s="33" t="s">
        <v>339</v>
      </c>
      <c r="J234" s="33" t="s">
        <v>640</v>
      </c>
      <c r="K234" s="191"/>
    </row>
    <row r="235" spans="1:11" x14ac:dyDescent="0.25">
      <c r="A235" s="18"/>
      <c r="B235" s="205" t="s">
        <v>96</v>
      </c>
      <c r="C235" s="13">
        <v>5</v>
      </c>
      <c r="D235" s="14" t="s">
        <v>59</v>
      </c>
      <c r="E235" s="32"/>
      <c r="F235" s="24">
        <v>185300</v>
      </c>
      <c r="G235" s="206">
        <f t="shared" si="15"/>
        <v>926500</v>
      </c>
      <c r="H235" s="27"/>
      <c r="I235" s="34" t="s">
        <v>338</v>
      </c>
      <c r="J235" s="33" t="s">
        <v>640</v>
      </c>
      <c r="K235" s="632"/>
    </row>
    <row r="236" spans="1:11" x14ac:dyDescent="0.25">
      <c r="A236" s="135"/>
      <c r="B236" s="214" t="s">
        <v>177</v>
      </c>
      <c r="C236" s="38">
        <v>1</v>
      </c>
      <c r="D236" s="39" t="s">
        <v>59</v>
      </c>
      <c r="E236" s="37"/>
      <c r="F236" s="136">
        <v>3750000</v>
      </c>
      <c r="G236" s="207">
        <f t="shared" si="15"/>
        <v>3750000</v>
      </c>
      <c r="H236" s="27"/>
      <c r="I236" s="33" t="s">
        <v>337</v>
      </c>
      <c r="J236" s="33" t="s">
        <v>640</v>
      </c>
      <c r="K236" s="191"/>
    </row>
    <row r="237" spans="1:11" ht="15.75" thickBot="1" x14ac:dyDescent="0.3">
      <c r="A237" s="135"/>
      <c r="B237" s="227" t="s">
        <v>176</v>
      </c>
      <c r="C237" s="192">
        <v>1</v>
      </c>
      <c r="D237" s="193" t="s">
        <v>59</v>
      </c>
      <c r="E237" s="194"/>
      <c r="F237" s="179">
        <v>1775000</v>
      </c>
      <c r="G237" s="228">
        <f t="shared" si="15"/>
        <v>1775000</v>
      </c>
      <c r="H237" s="27"/>
      <c r="I237" s="33" t="s">
        <v>332</v>
      </c>
      <c r="J237" s="33" t="s">
        <v>640</v>
      </c>
      <c r="K237" s="191"/>
    </row>
    <row r="238" spans="1:11" ht="15.75" thickBot="1" x14ac:dyDescent="0.3">
      <c r="A238" s="135"/>
      <c r="B238" s="137"/>
      <c r="C238" s="138"/>
      <c r="D238" s="139"/>
      <c r="E238" s="140"/>
      <c r="F238" s="141"/>
      <c r="G238" s="225"/>
      <c r="H238" s="189">
        <f>SUM(G229:G237)</f>
        <v>24491871.199999999</v>
      </c>
      <c r="I238" s="33"/>
      <c r="J238" s="33"/>
      <c r="K238" s="191"/>
    </row>
    <row r="239" spans="1:11" x14ac:dyDescent="0.25">
      <c r="A239" s="18">
        <v>2</v>
      </c>
      <c r="B239" s="205" t="s">
        <v>97</v>
      </c>
      <c r="C239" s="13"/>
      <c r="D239" s="14"/>
      <c r="E239" s="12"/>
      <c r="F239" s="19"/>
      <c r="G239" s="206"/>
      <c r="H239" s="27"/>
      <c r="I239" s="33"/>
      <c r="J239" s="33" t="s">
        <v>640</v>
      </c>
      <c r="K239" s="191"/>
    </row>
    <row r="240" spans="1:11" x14ac:dyDescent="0.25">
      <c r="A240" s="18"/>
      <c r="B240" s="205" t="s">
        <v>98</v>
      </c>
      <c r="C240" s="13">
        <v>29.4</v>
      </c>
      <c r="D240" s="14" t="s">
        <v>16</v>
      </c>
      <c r="E240" s="32"/>
      <c r="F240" s="19">
        <v>83232</v>
      </c>
      <c r="G240" s="206">
        <f>F240*C240</f>
        <v>2447020.7999999998</v>
      </c>
      <c r="H240" s="27"/>
      <c r="I240" s="33"/>
      <c r="J240" s="33" t="s">
        <v>640</v>
      </c>
      <c r="K240" s="191"/>
    </row>
    <row r="241" spans="1:11" x14ac:dyDescent="0.25">
      <c r="A241" s="18"/>
      <c r="B241" s="205" t="s">
        <v>99</v>
      </c>
      <c r="C241" s="13">
        <v>66</v>
      </c>
      <c r="D241" s="14" t="s">
        <v>16</v>
      </c>
      <c r="E241" s="32"/>
      <c r="F241" s="19">
        <v>46930</v>
      </c>
      <c r="G241" s="206">
        <f t="shared" ref="G241:G247" si="16">F241*C241</f>
        <v>3097380</v>
      </c>
      <c r="H241" s="27"/>
      <c r="I241" s="33"/>
      <c r="J241" s="33" t="s">
        <v>640</v>
      </c>
      <c r="K241" s="191"/>
    </row>
    <row r="242" spans="1:11" x14ac:dyDescent="0.25">
      <c r="A242" s="18"/>
      <c r="B242" s="205" t="s">
        <v>100</v>
      </c>
      <c r="C242" s="13">
        <v>34</v>
      </c>
      <c r="D242" s="14" t="s">
        <v>16</v>
      </c>
      <c r="E242" s="32"/>
      <c r="F242" s="22">
        <v>46930</v>
      </c>
      <c r="G242" s="206">
        <f t="shared" si="16"/>
        <v>1595620</v>
      </c>
      <c r="H242" s="27"/>
      <c r="I242" s="33"/>
      <c r="J242" s="33" t="s">
        <v>640</v>
      </c>
      <c r="K242" s="191"/>
    </row>
    <row r="243" spans="1:11" x14ac:dyDescent="0.25">
      <c r="A243" s="18"/>
      <c r="B243" s="205" t="s">
        <v>101</v>
      </c>
      <c r="C243" s="13">
        <v>6</v>
      </c>
      <c r="D243" s="14" t="s">
        <v>59</v>
      </c>
      <c r="E243" s="32"/>
      <c r="F243" s="24">
        <v>29513</v>
      </c>
      <c r="G243" s="206">
        <f t="shared" si="16"/>
        <v>177078</v>
      </c>
      <c r="H243" s="27"/>
      <c r="I243" s="33"/>
      <c r="J243" s="33" t="s">
        <v>640</v>
      </c>
      <c r="K243" s="191"/>
    </row>
    <row r="244" spans="1:11" x14ac:dyDescent="0.25">
      <c r="A244" s="18"/>
      <c r="B244" s="205" t="s">
        <v>102</v>
      </c>
      <c r="C244" s="13">
        <v>6</v>
      </c>
      <c r="D244" s="14" t="s">
        <v>59</v>
      </c>
      <c r="E244" s="32"/>
      <c r="F244" s="24">
        <v>29513</v>
      </c>
      <c r="G244" s="206">
        <f t="shared" si="16"/>
        <v>177078</v>
      </c>
      <c r="H244" s="27"/>
      <c r="I244" s="33"/>
      <c r="J244" s="33" t="s">
        <v>640</v>
      </c>
      <c r="K244" s="191"/>
    </row>
    <row r="245" spans="1:11" x14ac:dyDescent="0.25">
      <c r="A245" s="18"/>
      <c r="B245" s="205" t="s">
        <v>103</v>
      </c>
      <c r="C245" s="13">
        <v>1</v>
      </c>
      <c r="D245" s="14" t="s">
        <v>59</v>
      </c>
      <c r="E245" s="32"/>
      <c r="F245" s="23">
        <v>4841200</v>
      </c>
      <c r="G245" s="206">
        <f t="shared" si="16"/>
        <v>4841200</v>
      </c>
      <c r="H245" s="27"/>
      <c r="I245" s="33" t="s">
        <v>148</v>
      </c>
      <c r="J245" s="33" t="s">
        <v>640</v>
      </c>
      <c r="K245" s="191"/>
    </row>
    <row r="246" spans="1:11" x14ac:dyDescent="0.25">
      <c r="A246" s="18"/>
      <c r="B246" s="205" t="s">
        <v>104</v>
      </c>
      <c r="C246" s="13">
        <v>2</v>
      </c>
      <c r="D246" s="14" t="s">
        <v>59</v>
      </c>
      <c r="E246" s="32"/>
      <c r="F246" s="29">
        <v>1365000</v>
      </c>
      <c r="G246" s="206">
        <f t="shared" si="16"/>
        <v>2730000</v>
      </c>
      <c r="H246" s="27"/>
      <c r="I246" s="33" t="s">
        <v>149</v>
      </c>
      <c r="J246" s="33" t="s">
        <v>640</v>
      </c>
      <c r="K246" s="191"/>
    </row>
    <row r="247" spans="1:11" ht="15.75" thickBot="1" x14ac:dyDescent="0.3">
      <c r="A247" s="18"/>
      <c r="B247" s="208" t="s">
        <v>128</v>
      </c>
      <c r="C247" s="6">
        <v>15</v>
      </c>
      <c r="D247" s="7" t="s">
        <v>16</v>
      </c>
      <c r="E247" s="32"/>
      <c r="F247" s="20">
        <v>1500000</v>
      </c>
      <c r="G247" s="206">
        <f t="shared" si="16"/>
        <v>22500000</v>
      </c>
      <c r="H247" s="27"/>
      <c r="I247" s="33" t="s">
        <v>661</v>
      </c>
      <c r="J247" s="33" t="s">
        <v>640</v>
      </c>
      <c r="K247" s="191"/>
    </row>
    <row r="248" spans="1:11" ht="15.75" thickBot="1" x14ac:dyDescent="0.3">
      <c r="A248" s="18"/>
      <c r="B248" s="2"/>
      <c r="C248" s="3"/>
      <c r="D248" s="4"/>
      <c r="E248" s="5"/>
      <c r="F248" s="21"/>
      <c r="G248" s="216"/>
      <c r="H248" s="189">
        <f>SUM(G240:G247)</f>
        <v>37565376.799999997</v>
      </c>
      <c r="I248" s="33"/>
      <c r="J248" s="33"/>
      <c r="K248" s="191"/>
    </row>
    <row r="249" spans="1:11" x14ac:dyDescent="0.25">
      <c r="A249" s="201" t="s">
        <v>105</v>
      </c>
      <c r="B249" s="212" t="s">
        <v>106</v>
      </c>
      <c r="C249" s="6"/>
      <c r="D249" s="7"/>
      <c r="E249" s="8"/>
      <c r="F249" s="20"/>
      <c r="G249" s="206"/>
      <c r="H249" s="27"/>
      <c r="I249" s="33"/>
      <c r="J249" s="33"/>
      <c r="K249" s="191"/>
    </row>
    <row r="250" spans="1:11" x14ac:dyDescent="0.25">
      <c r="A250" s="201"/>
      <c r="B250" s="222" t="s">
        <v>202</v>
      </c>
      <c r="C250" s="6"/>
      <c r="D250" s="7"/>
      <c r="E250" s="8"/>
      <c r="F250" s="20"/>
      <c r="G250" s="229"/>
      <c r="H250" s="27"/>
      <c r="I250" s="33"/>
      <c r="J250" s="33"/>
      <c r="K250" s="191"/>
    </row>
    <row r="251" spans="1:11" x14ac:dyDescent="0.25">
      <c r="A251" s="18">
        <v>1</v>
      </c>
      <c r="B251" s="205" t="s">
        <v>304</v>
      </c>
      <c r="C251" s="13">
        <v>336.46</v>
      </c>
      <c r="D251" s="14" t="s">
        <v>17</v>
      </c>
      <c r="E251" s="32"/>
      <c r="F251" s="24">
        <v>30500</v>
      </c>
      <c r="G251" s="229">
        <f>F251*C251</f>
        <v>10262030</v>
      </c>
      <c r="H251" s="27"/>
      <c r="I251" s="33" t="s">
        <v>138</v>
      </c>
      <c r="J251" s="33" t="s">
        <v>640</v>
      </c>
      <c r="K251" s="191"/>
    </row>
    <row r="252" spans="1:11" x14ac:dyDescent="0.25">
      <c r="A252" s="18">
        <v>2</v>
      </c>
      <c r="B252" s="205" t="s">
        <v>305</v>
      </c>
      <c r="C252" s="13">
        <v>67.5</v>
      </c>
      <c r="D252" s="14" t="s">
        <v>17</v>
      </c>
      <c r="E252" s="32"/>
      <c r="F252" s="23">
        <v>36500</v>
      </c>
      <c r="G252" s="206">
        <f t="shared" ref="G252:G253" si="17">F252*C252</f>
        <v>2463750</v>
      </c>
      <c r="H252" s="27"/>
      <c r="I252" s="33" t="s">
        <v>134</v>
      </c>
      <c r="J252" s="33" t="s">
        <v>640</v>
      </c>
      <c r="K252" s="191"/>
    </row>
    <row r="253" spans="1:11" ht="15.75" thickBot="1" x14ac:dyDescent="0.3">
      <c r="A253" s="18">
        <v>3</v>
      </c>
      <c r="B253" s="219" t="s">
        <v>107</v>
      </c>
      <c r="C253" s="41">
        <f>SUM(C195:C196)</f>
        <v>168.60000000000002</v>
      </c>
      <c r="D253" s="42" t="s">
        <v>17</v>
      </c>
      <c r="E253" s="43"/>
      <c r="F253" s="22">
        <v>29500</v>
      </c>
      <c r="G253" s="220">
        <f t="shared" si="17"/>
        <v>4973700.0000000009</v>
      </c>
      <c r="H253" s="27"/>
      <c r="I253" s="33" t="s">
        <v>150</v>
      </c>
      <c r="J253" s="33" t="s">
        <v>640</v>
      </c>
      <c r="K253" s="191"/>
    </row>
    <row r="254" spans="1:11" ht="15.75" thickBot="1" x14ac:dyDescent="0.3">
      <c r="A254" s="18"/>
      <c r="B254" s="2"/>
      <c r="C254" s="3"/>
      <c r="D254" s="4"/>
      <c r="E254" s="134"/>
      <c r="F254" s="21"/>
      <c r="G254" s="221"/>
      <c r="H254" s="189">
        <f>SUM(G250:G253)</f>
        <v>17699480</v>
      </c>
      <c r="I254" s="33"/>
      <c r="J254" s="33"/>
      <c r="K254" s="191"/>
    </row>
    <row r="255" spans="1:11" x14ac:dyDescent="0.25">
      <c r="A255" s="201"/>
      <c r="B255" s="222" t="s">
        <v>43</v>
      </c>
      <c r="C255" s="6"/>
      <c r="D255" s="7"/>
      <c r="E255" s="8"/>
      <c r="F255" s="20"/>
      <c r="G255" s="229"/>
      <c r="H255" s="27"/>
      <c r="I255" s="33"/>
      <c r="J255" s="33"/>
      <c r="K255" s="191"/>
    </row>
    <row r="256" spans="1:11" x14ac:dyDescent="0.25">
      <c r="A256" s="18">
        <v>1</v>
      </c>
      <c r="B256" s="205" t="s">
        <v>304</v>
      </c>
      <c r="C256" s="13">
        <v>507.57</v>
      </c>
      <c r="D256" s="14" t="s">
        <v>17</v>
      </c>
      <c r="E256" s="32"/>
      <c r="F256" s="24">
        <f t="shared" ref="F256:F258" si="18">F251</f>
        <v>30500</v>
      </c>
      <c r="G256" s="229">
        <f>F256*C256</f>
        <v>15480885</v>
      </c>
      <c r="H256" s="27"/>
      <c r="I256" s="33" t="s">
        <v>138</v>
      </c>
      <c r="J256" s="33" t="s">
        <v>640</v>
      </c>
      <c r="K256" s="191"/>
    </row>
    <row r="257" spans="1:11" x14ac:dyDescent="0.25">
      <c r="A257" s="18">
        <v>2</v>
      </c>
      <c r="B257" s="205" t="s">
        <v>305</v>
      </c>
      <c r="C257" s="13">
        <v>95.4</v>
      </c>
      <c r="D257" s="14" t="s">
        <v>17</v>
      </c>
      <c r="E257" s="32"/>
      <c r="F257" s="23">
        <f t="shared" si="18"/>
        <v>36500</v>
      </c>
      <c r="G257" s="206">
        <f t="shared" ref="G257:G258" si="19">F257*C257</f>
        <v>3482100</v>
      </c>
      <c r="H257" s="27"/>
      <c r="I257" s="33" t="s">
        <v>134</v>
      </c>
      <c r="J257" s="33" t="s">
        <v>640</v>
      </c>
      <c r="K257" s="191"/>
    </row>
    <row r="258" spans="1:11" ht="15.75" thickBot="1" x14ac:dyDescent="0.3">
      <c r="A258" s="18">
        <v>3</v>
      </c>
      <c r="B258" s="219" t="s">
        <v>107</v>
      </c>
      <c r="C258" s="41">
        <f>SUM(C200:C201)</f>
        <v>180.25</v>
      </c>
      <c r="D258" s="42" t="s">
        <v>17</v>
      </c>
      <c r="E258" s="43"/>
      <c r="F258" s="22">
        <f t="shared" si="18"/>
        <v>29500</v>
      </c>
      <c r="G258" s="220">
        <f t="shared" si="19"/>
        <v>5317375</v>
      </c>
      <c r="H258" s="27"/>
      <c r="I258" s="33" t="s">
        <v>150</v>
      </c>
      <c r="J258" s="33" t="s">
        <v>640</v>
      </c>
      <c r="K258" s="191"/>
    </row>
    <row r="259" spans="1:11" ht="15.75" thickBot="1" x14ac:dyDescent="0.3">
      <c r="A259" s="18"/>
      <c r="B259" s="2"/>
      <c r="C259" s="3"/>
      <c r="D259" s="4"/>
      <c r="E259" s="134"/>
      <c r="F259" s="21"/>
      <c r="G259" s="221"/>
      <c r="H259" s="189">
        <f>SUM(G256:G258)</f>
        <v>24280360</v>
      </c>
      <c r="I259" s="33"/>
      <c r="J259" s="33"/>
      <c r="K259" s="191"/>
    </row>
    <row r="260" spans="1:11" x14ac:dyDescent="0.25">
      <c r="A260" s="201"/>
      <c r="B260" s="222" t="s">
        <v>44</v>
      </c>
      <c r="C260" s="6"/>
      <c r="D260" s="7"/>
      <c r="E260" s="8"/>
      <c r="F260" s="20"/>
      <c r="G260" s="229"/>
      <c r="H260" s="27"/>
      <c r="I260" s="33"/>
      <c r="J260" s="33"/>
      <c r="K260" s="191"/>
    </row>
    <row r="261" spans="1:11" x14ac:dyDescent="0.25">
      <c r="A261" s="18">
        <v>1</v>
      </c>
      <c r="B261" s="205" t="s">
        <v>304</v>
      </c>
      <c r="C261" s="13">
        <v>480.29</v>
      </c>
      <c r="D261" s="14" t="s">
        <v>17</v>
      </c>
      <c r="E261" s="32"/>
      <c r="F261" s="24">
        <f t="shared" ref="F261:F263" si="20">F256</f>
        <v>30500</v>
      </c>
      <c r="G261" s="229">
        <f>F261*C261</f>
        <v>14648845</v>
      </c>
      <c r="H261" s="27"/>
      <c r="I261" s="33" t="s">
        <v>138</v>
      </c>
      <c r="J261" s="33" t="s">
        <v>640</v>
      </c>
      <c r="K261" s="191"/>
    </row>
    <row r="262" spans="1:11" x14ac:dyDescent="0.25">
      <c r="A262" s="18">
        <v>2</v>
      </c>
      <c r="B262" s="205" t="s">
        <v>305</v>
      </c>
      <c r="C262" s="13">
        <v>106.3</v>
      </c>
      <c r="D262" s="14" t="s">
        <v>17</v>
      </c>
      <c r="E262" s="32"/>
      <c r="F262" s="23">
        <f t="shared" si="20"/>
        <v>36500</v>
      </c>
      <c r="G262" s="206">
        <f t="shared" ref="G262:G263" si="21">F262*C262</f>
        <v>3879950</v>
      </c>
      <c r="H262" s="27"/>
      <c r="I262" s="33" t="s">
        <v>134</v>
      </c>
      <c r="J262" s="33" t="s">
        <v>640</v>
      </c>
      <c r="K262" s="191"/>
    </row>
    <row r="263" spans="1:11" ht="15.75" thickBot="1" x14ac:dyDescent="0.3">
      <c r="A263" s="18">
        <v>3</v>
      </c>
      <c r="B263" s="219" t="s">
        <v>107</v>
      </c>
      <c r="C263" s="41">
        <f>SUM(C205:C206)</f>
        <v>195.25</v>
      </c>
      <c r="D263" s="42" t="s">
        <v>17</v>
      </c>
      <c r="E263" s="43"/>
      <c r="F263" s="22">
        <f t="shared" si="20"/>
        <v>29500</v>
      </c>
      <c r="G263" s="220">
        <f t="shared" si="21"/>
        <v>5759875</v>
      </c>
      <c r="H263" s="27"/>
      <c r="I263" s="33" t="s">
        <v>150</v>
      </c>
      <c r="J263" s="33" t="s">
        <v>640</v>
      </c>
      <c r="K263" s="191"/>
    </row>
    <row r="264" spans="1:11" ht="15.75" thickBot="1" x14ac:dyDescent="0.3">
      <c r="A264" s="18"/>
      <c r="B264" s="2"/>
      <c r="C264" s="3"/>
      <c r="D264" s="4"/>
      <c r="E264" s="134"/>
      <c r="F264" s="21"/>
      <c r="G264" s="221"/>
      <c r="H264" s="189">
        <f>SUM(G261:G263)</f>
        <v>24288670</v>
      </c>
      <c r="I264" s="33"/>
      <c r="J264" s="33"/>
      <c r="K264" s="191"/>
    </row>
    <row r="265" spans="1:11" x14ac:dyDescent="0.25">
      <c r="A265" s="201"/>
      <c r="B265" s="222" t="s">
        <v>45</v>
      </c>
      <c r="C265" s="6"/>
      <c r="D265" s="7"/>
      <c r="E265" s="8"/>
      <c r="F265" s="20"/>
      <c r="G265" s="229"/>
      <c r="H265" s="27"/>
      <c r="I265" s="33"/>
      <c r="J265" s="33"/>
      <c r="K265" s="191"/>
    </row>
    <row r="266" spans="1:11" x14ac:dyDescent="0.25">
      <c r="A266" s="18">
        <v>1</v>
      </c>
      <c r="B266" s="205" t="s">
        <v>304</v>
      </c>
      <c r="C266" s="13">
        <v>217.12</v>
      </c>
      <c r="D266" s="14" t="s">
        <v>17</v>
      </c>
      <c r="E266" s="32"/>
      <c r="F266" s="24">
        <f t="shared" ref="F266:F268" si="22">F261</f>
        <v>30500</v>
      </c>
      <c r="G266" s="229">
        <f>F266*C266</f>
        <v>6622160</v>
      </c>
      <c r="H266" s="27"/>
      <c r="I266" s="33" t="s">
        <v>138</v>
      </c>
      <c r="J266" s="33" t="s">
        <v>640</v>
      </c>
      <c r="K266" s="191"/>
    </row>
    <row r="267" spans="1:11" x14ac:dyDescent="0.25">
      <c r="A267" s="18">
        <v>2</v>
      </c>
      <c r="B267" s="205" t="s">
        <v>305</v>
      </c>
      <c r="C267" s="13">
        <v>153</v>
      </c>
      <c r="D267" s="14" t="s">
        <v>17</v>
      </c>
      <c r="E267" s="32"/>
      <c r="F267" s="23">
        <f t="shared" si="22"/>
        <v>36500</v>
      </c>
      <c r="G267" s="206">
        <f t="shared" ref="G267:G268" si="23">F267*C267</f>
        <v>5584500</v>
      </c>
      <c r="H267" s="27"/>
      <c r="I267" s="33" t="s">
        <v>134</v>
      </c>
      <c r="J267" s="33" t="s">
        <v>640</v>
      </c>
      <c r="K267" s="191"/>
    </row>
    <row r="268" spans="1:11" ht="15.75" thickBot="1" x14ac:dyDescent="0.3">
      <c r="A268" s="18">
        <v>3</v>
      </c>
      <c r="B268" s="219" t="s">
        <v>107</v>
      </c>
      <c r="C268" s="41">
        <f>SUM(C210:C211)</f>
        <v>74.099999999999994</v>
      </c>
      <c r="D268" s="42" t="s">
        <v>17</v>
      </c>
      <c r="E268" s="43"/>
      <c r="F268" s="22">
        <f t="shared" si="22"/>
        <v>29500</v>
      </c>
      <c r="G268" s="220">
        <f t="shared" si="23"/>
        <v>2185950</v>
      </c>
      <c r="H268" s="27"/>
      <c r="I268" s="33" t="s">
        <v>150</v>
      </c>
      <c r="J268" s="33" t="s">
        <v>640</v>
      </c>
      <c r="K268" s="191"/>
    </row>
    <row r="269" spans="1:11" ht="15.75" thickBot="1" x14ac:dyDescent="0.3">
      <c r="A269" s="18"/>
      <c r="B269" s="2"/>
      <c r="C269" s="3"/>
      <c r="D269" s="4"/>
      <c r="E269" s="134"/>
      <c r="F269" s="21"/>
      <c r="G269" s="221"/>
      <c r="H269" s="189">
        <f>SUM(G266:G268)</f>
        <v>14392610</v>
      </c>
      <c r="I269" s="33"/>
      <c r="J269" s="33"/>
      <c r="K269" s="191"/>
    </row>
    <row r="270" spans="1:11" x14ac:dyDescent="0.25">
      <c r="A270" s="201" t="s">
        <v>108</v>
      </c>
      <c r="B270" s="212" t="s">
        <v>109</v>
      </c>
      <c r="C270" s="6"/>
      <c r="D270" s="7"/>
      <c r="E270" s="8"/>
      <c r="F270" s="20"/>
      <c r="G270" s="213"/>
      <c r="H270" s="27"/>
      <c r="I270" s="33"/>
      <c r="J270" s="33"/>
      <c r="K270" s="191"/>
    </row>
    <row r="271" spans="1:11" x14ac:dyDescent="0.25">
      <c r="A271" s="201"/>
      <c r="B271" s="222" t="s">
        <v>202</v>
      </c>
      <c r="C271" s="6"/>
      <c r="D271" s="7"/>
      <c r="E271" s="8"/>
      <c r="F271" s="20"/>
      <c r="G271" s="213"/>
      <c r="H271" s="27"/>
      <c r="I271" s="33"/>
      <c r="J271" s="33"/>
      <c r="K271" s="191"/>
    </row>
    <row r="272" spans="1:11" x14ac:dyDescent="0.25">
      <c r="A272" s="18">
        <v>1</v>
      </c>
      <c r="B272" s="219" t="s">
        <v>201</v>
      </c>
      <c r="C272" s="41">
        <f>SUM(C273:C278)</f>
        <v>62</v>
      </c>
      <c r="D272" s="42" t="s">
        <v>110</v>
      </c>
      <c r="E272" s="43"/>
      <c r="F272" s="26">
        <v>156500</v>
      </c>
      <c r="G272" s="220">
        <f>F272*C272</f>
        <v>9703000</v>
      </c>
      <c r="H272" s="27"/>
      <c r="I272" s="33"/>
      <c r="J272" s="33"/>
      <c r="K272" s="191"/>
    </row>
    <row r="273" spans="1:12" x14ac:dyDescent="0.25">
      <c r="A273" s="18">
        <v>2</v>
      </c>
      <c r="B273" s="226" t="s">
        <v>112</v>
      </c>
      <c r="C273" s="15">
        <v>20</v>
      </c>
      <c r="D273" s="16" t="s">
        <v>111</v>
      </c>
      <c r="E273" s="133"/>
      <c r="F273" s="23">
        <v>52978</v>
      </c>
      <c r="G273" s="223">
        <f t="shared" ref="G273:G281" si="24">F273*C273</f>
        <v>1059560</v>
      </c>
      <c r="H273" s="27"/>
      <c r="I273" s="33" t="s">
        <v>139</v>
      </c>
      <c r="J273" s="33"/>
      <c r="K273" s="191"/>
    </row>
    <row r="274" spans="1:12" x14ac:dyDescent="0.25">
      <c r="A274" s="18">
        <v>3</v>
      </c>
      <c r="B274" s="205" t="s">
        <v>113</v>
      </c>
      <c r="C274" s="13">
        <v>23</v>
      </c>
      <c r="D274" s="14" t="s">
        <v>111</v>
      </c>
      <c r="E274" s="32"/>
      <c r="F274" s="19">
        <v>105000</v>
      </c>
      <c r="G274" s="206">
        <f t="shared" si="24"/>
        <v>2415000</v>
      </c>
      <c r="H274" s="27"/>
      <c r="I274" s="33" t="s">
        <v>333</v>
      </c>
      <c r="J274" s="33"/>
      <c r="K274" s="191"/>
      <c r="L274" s="25"/>
    </row>
    <row r="275" spans="1:12" x14ac:dyDescent="0.25">
      <c r="A275" s="18">
        <v>4</v>
      </c>
      <c r="B275" s="205" t="s">
        <v>203</v>
      </c>
      <c r="C275" s="13">
        <v>13</v>
      </c>
      <c r="D275" s="14" t="s">
        <v>111</v>
      </c>
      <c r="E275" s="32"/>
      <c r="F275" s="19">
        <v>325000</v>
      </c>
      <c r="G275" s="206">
        <f t="shared" si="24"/>
        <v>4225000</v>
      </c>
      <c r="H275" s="27"/>
      <c r="I275" s="33"/>
      <c r="J275" s="33"/>
      <c r="K275" s="191"/>
      <c r="L275" s="25"/>
    </row>
    <row r="276" spans="1:12" x14ac:dyDescent="0.25">
      <c r="A276" s="18">
        <v>5</v>
      </c>
      <c r="B276" s="205" t="s">
        <v>204</v>
      </c>
      <c r="C276" s="13">
        <v>2</v>
      </c>
      <c r="D276" s="14" t="s">
        <v>111</v>
      </c>
      <c r="E276" s="32"/>
      <c r="F276" s="19">
        <v>161000</v>
      </c>
      <c r="G276" s="206">
        <f t="shared" si="24"/>
        <v>322000</v>
      </c>
      <c r="H276" s="27"/>
      <c r="I276" s="33"/>
      <c r="J276" s="33"/>
      <c r="K276" s="191"/>
      <c r="L276" s="25"/>
    </row>
    <row r="277" spans="1:12" x14ac:dyDescent="0.25">
      <c r="A277" s="18">
        <v>6</v>
      </c>
      <c r="B277" s="205" t="s">
        <v>114</v>
      </c>
      <c r="C277" s="13">
        <v>2</v>
      </c>
      <c r="D277" s="14" t="s">
        <v>111</v>
      </c>
      <c r="E277" s="32"/>
      <c r="F277" s="19">
        <v>240000</v>
      </c>
      <c r="G277" s="206">
        <f t="shared" si="24"/>
        <v>480000</v>
      </c>
      <c r="H277" s="27"/>
      <c r="I277" s="33"/>
      <c r="J277" s="33"/>
      <c r="K277" s="191"/>
    </row>
    <row r="278" spans="1:12" x14ac:dyDescent="0.25">
      <c r="A278" s="18">
        <v>7</v>
      </c>
      <c r="B278" s="205" t="s">
        <v>115</v>
      </c>
      <c r="C278" s="13">
        <v>2</v>
      </c>
      <c r="D278" s="14" t="s">
        <v>111</v>
      </c>
      <c r="E278" s="32"/>
      <c r="F278" s="19">
        <v>260000</v>
      </c>
      <c r="G278" s="206">
        <f t="shared" si="24"/>
        <v>520000</v>
      </c>
      <c r="H278" s="27"/>
      <c r="I278" s="33"/>
      <c r="J278" s="33"/>
      <c r="K278" s="191"/>
    </row>
    <row r="279" spans="1:12" x14ac:dyDescent="0.25">
      <c r="A279" s="18">
        <v>8</v>
      </c>
      <c r="B279" s="214" t="s">
        <v>116</v>
      </c>
      <c r="C279" s="38">
        <v>1</v>
      </c>
      <c r="D279" s="39" t="s">
        <v>111</v>
      </c>
      <c r="E279" s="37"/>
      <c r="F279" s="29">
        <v>64714</v>
      </c>
      <c r="G279" s="207">
        <f t="shared" si="24"/>
        <v>64714</v>
      </c>
      <c r="H279" s="27"/>
      <c r="I279" s="33" t="s">
        <v>139</v>
      </c>
      <c r="J279" s="33"/>
      <c r="K279" s="191"/>
    </row>
    <row r="280" spans="1:12" x14ac:dyDescent="0.25">
      <c r="A280" s="18">
        <v>9</v>
      </c>
      <c r="B280" s="214" t="s">
        <v>117</v>
      </c>
      <c r="C280" s="38">
        <v>30</v>
      </c>
      <c r="D280" s="39" t="s">
        <v>16</v>
      </c>
      <c r="E280" s="37"/>
      <c r="F280" s="30">
        <v>9410</v>
      </c>
      <c r="G280" s="207">
        <f t="shared" si="24"/>
        <v>282300</v>
      </c>
      <c r="H280" s="27"/>
      <c r="I280" s="33"/>
      <c r="J280" s="33"/>
      <c r="K280" s="191"/>
    </row>
    <row r="281" spans="1:12" ht="15.75" thickBot="1" x14ac:dyDescent="0.3">
      <c r="A281" s="202">
        <v>10</v>
      </c>
      <c r="B281" s="208" t="s">
        <v>118</v>
      </c>
      <c r="C281" s="6">
        <v>1</v>
      </c>
      <c r="D281" s="7" t="s">
        <v>111</v>
      </c>
      <c r="E281" s="43"/>
      <c r="F281" s="26">
        <v>839800</v>
      </c>
      <c r="G281" s="220">
        <f t="shared" si="24"/>
        <v>839800</v>
      </c>
      <c r="H281" s="27"/>
      <c r="I281" s="33"/>
      <c r="J281" s="33"/>
      <c r="K281" s="191"/>
    </row>
    <row r="282" spans="1:12" ht="15.75" thickBot="1" x14ac:dyDescent="0.3">
      <c r="A282" s="538"/>
      <c r="B282" s="183"/>
      <c r="C282" s="184"/>
      <c r="D282" s="185"/>
      <c r="E282" s="186"/>
      <c r="F282" s="187"/>
      <c r="G282" s="230"/>
      <c r="H282" s="189">
        <f>SUM(G272:G281)</f>
        <v>19911374</v>
      </c>
      <c r="I282" s="33"/>
      <c r="J282" s="33"/>
      <c r="K282" s="191"/>
    </row>
    <row r="283" spans="1:12" x14ac:dyDescent="0.25">
      <c r="A283" s="201"/>
      <c r="B283" s="222" t="s">
        <v>43</v>
      </c>
      <c r="C283" s="6"/>
      <c r="D283" s="7"/>
      <c r="E283" s="146"/>
      <c r="F283" s="179"/>
      <c r="G283" s="224"/>
      <c r="H283" s="27"/>
      <c r="I283" s="33"/>
      <c r="J283" s="33"/>
      <c r="K283" s="191"/>
    </row>
    <row r="284" spans="1:12" x14ac:dyDescent="0.25">
      <c r="A284" s="18">
        <v>1</v>
      </c>
      <c r="B284" s="219" t="s">
        <v>201</v>
      </c>
      <c r="C284" s="41">
        <f>SUM(C285:C291)</f>
        <v>90</v>
      </c>
      <c r="D284" s="42" t="s">
        <v>110</v>
      </c>
      <c r="E284" s="195"/>
      <c r="F284" s="196">
        <f>F272</f>
        <v>156500</v>
      </c>
      <c r="G284" s="231">
        <f t="shared" ref="G284:G291" si="25">F284*C284</f>
        <v>14085000</v>
      </c>
      <c r="H284" s="27"/>
      <c r="I284" s="33"/>
      <c r="J284" s="33"/>
      <c r="K284" s="191"/>
    </row>
    <row r="285" spans="1:12" x14ac:dyDescent="0.25">
      <c r="A285" s="18">
        <v>2</v>
      </c>
      <c r="B285" s="226" t="s">
        <v>112</v>
      </c>
      <c r="C285" s="15">
        <v>22</v>
      </c>
      <c r="D285" s="16" t="s">
        <v>111</v>
      </c>
      <c r="E285" s="195"/>
      <c r="F285" s="196">
        <f>F273</f>
        <v>52978</v>
      </c>
      <c r="G285" s="231">
        <f t="shared" si="25"/>
        <v>1165516</v>
      </c>
      <c r="H285" s="27"/>
      <c r="I285" s="33" t="s">
        <v>139</v>
      </c>
      <c r="J285" s="33"/>
      <c r="K285" s="191"/>
    </row>
    <row r="286" spans="1:12" x14ac:dyDescent="0.25">
      <c r="A286" s="18">
        <v>3</v>
      </c>
      <c r="B286" s="205" t="s">
        <v>113</v>
      </c>
      <c r="C286" s="13">
        <v>37</v>
      </c>
      <c r="D286" s="14" t="s">
        <v>111</v>
      </c>
      <c r="E286" s="195"/>
      <c r="F286" s="196">
        <f>F274</f>
        <v>105000</v>
      </c>
      <c r="G286" s="231">
        <f t="shared" si="25"/>
        <v>3885000</v>
      </c>
      <c r="H286" s="27"/>
      <c r="I286" s="33" t="s">
        <v>333</v>
      </c>
      <c r="J286" s="33"/>
      <c r="K286" s="191"/>
    </row>
    <row r="287" spans="1:12" x14ac:dyDescent="0.25">
      <c r="A287" s="18">
        <v>4</v>
      </c>
      <c r="B287" s="205" t="s">
        <v>204</v>
      </c>
      <c r="C287" s="13">
        <v>3</v>
      </c>
      <c r="D287" s="14" t="s">
        <v>111</v>
      </c>
      <c r="E287" s="195"/>
      <c r="F287" s="196">
        <f>F276</f>
        <v>161000</v>
      </c>
      <c r="G287" s="231">
        <f t="shared" si="25"/>
        <v>483000</v>
      </c>
      <c r="H287" s="27"/>
      <c r="I287" s="33"/>
      <c r="J287" s="33"/>
      <c r="K287" s="191"/>
    </row>
    <row r="288" spans="1:12" x14ac:dyDescent="0.25">
      <c r="A288" s="18">
        <v>5</v>
      </c>
      <c r="B288" s="205" t="s">
        <v>114</v>
      </c>
      <c r="C288" s="13">
        <v>2</v>
      </c>
      <c r="D288" s="14" t="s">
        <v>111</v>
      </c>
      <c r="E288" s="195"/>
      <c r="F288" s="196">
        <f>F277</f>
        <v>240000</v>
      </c>
      <c r="G288" s="231">
        <f t="shared" si="25"/>
        <v>480000</v>
      </c>
      <c r="H288" s="27"/>
      <c r="I288" s="33"/>
      <c r="J288" s="33"/>
      <c r="K288" s="191"/>
    </row>
    <row r="289" spans="1:11" x14ac:dyDescent="0.25">
      <c r="A289" s="18">
        <v>6</v>
      </c>
      <c r="B289" s="205" t="s">
        <v>116</v>
      </c>
      <c r="C289" s="13">
        <v>1</v>
      </c>
      <c r="D289" s="14" t="s">
        <v>111</v>
      </c>
      <c r="E289" s="195"/>
      <c r="F289" s="196">
        <f>F279</f>
        <v>64714</v>
      </c>
      <c r="G289" s="231">
        <f t="shared" si="25"/>
        <v>64714</v>
      </c>
      <c r="H289" s="27"/>
      <c r="I289" s="33"/>
      <c r="J289" s="33"/>
      <c r="K289" s="191"/>
    </row>
    <row r="290" spans="1:11" x14ac:dyDescent="0.25">
      <c r="A290" s="18">
        <v>7</v>
      </c>
      <c r="B290" s="205" t="s">
        <v>117</v>
      </c>
      <c r="C290" s="13">
        <v>24</v>
      </c>
      <c r="D290" s="14" t="s">
        <v>16</v>
      </c>
      <c r="E290" s="195"/>
      <c r="F290" s="196">
        <f>F280</f>
        <v>9410</v>
      </c>
      <c r="G290" s="231">
        <f t="shared" si="25"/>
        <v>225840</v>
      </c>
      <c r="H290" s="27"/>
      <c r="I290" s="33"/>
      <c r="J290" s="33"/>
      <c r="K290" s="191"/>
    </row>
    <row r="291" spans="1:11" ht="15.75" thickBot="1" x14ac:dyDescent="0.3">
      <c r="A291" s="202">
        <v>8</v>
      </c>
      <c r="B291" s="208" t="s">
        <v>118</v>
      </c>
      <c r="C291" s="6">
        <v>1</v>
      </c>
      <c r="D291" s="7" t="s">
        <v>111</v>
      </c>
      <c r="E291" s="146"/>
      <c r="F291" s="179">
        <f>F281</f>
        <v>839800</v>
      </c>
      <c r="G291" s="224">
        <f t="shared" si="25"/>
        <v>839800</v>
      </c>
      <c r="H291" s="27"/>
      <c r="I291" s="33"/>
      <c r="J291" s="33"/>
      <c r="K291" s="191"/>
    </row>
    <row r="292" spans="1:11" ht="15.75" thickBot="1" x14ac:dyDescent="0.3">
      <c r="A292" s="538"/>
      <c r="B292" s="183"/>
      <c r="C292" s="184"/>
      <c r="D292" s="185"/>
      <c r="E292" s="186"/>
      <c r="F292" s="187"/>
      <c r="G292" s="230"/>
      <c r="H292" s="189">
        <f>SUM(G284:G291)</f>
        <v>21228870</v>
      </c>
      <c r="I292" s="33"/>
      <c r="J292" s="33"/>
      <c r="K292" s="191"/>
    </row>
    <row r="293" spans="1:11" x14ac:dyDescent="0.25">
      <c r="A293" s="201"/>
      <c r="B293" s="222" t="s">
        <v>44</v>
      </c>
      <c r="C293" s="6"/>
      <c r="D293" s="7"/>
      <c r="E293" s="146"/>
      <c r="F293" s="179"/>
      <c r="G293" s="224"/>
      <c r="H293" s="27"/>
      <c r="I293" s="33"/>
      <c r="J293" s="33"/>
      <c r="K293" s="191"/>
    </row>
    <row r="294" spans="1:11" x14ac:dyDescent="0.25">
      <c r="A294" s="18">
        <v>1</v>
      </c>
      <c r="B294" s="219" t="s">
        <v>201</v>
      </c>
      <c r="C294" s="41">
        <f>SUM(C295:C302)</f>
        <v>76</v>
      </c>
      <c r="D294" s="42" t="s">
        <v>110</v>
      </c>
      <c r="E294" s="195"/>
      <c r="F294" s="196">
        <f t="shared" ref="F294:F298" si="26">F284</f>
        <v>156500</v>
      </c>
      <c r="G294" s="231">
        <f t="shared" ref="G294:G302" si="27">F294*C294</f>
        <v>11894000</v>
      </c>
      <c r="H294" s="27"/>
      <c r="I294" s="33"/>
      <c r="J294" s="33"/>
      <c r="K294" s="191"/>
    </row>
    <row r="295" spans="1:11" x14ac:dyDescent="0.25">
      <c r="A295" s="18">
        <v>2</v>
      </c>
      <c r="B295" s="226" t="s">
        <v>112</v>
      </c>
      <c r="C295" s="15">
        <v>23</v>
      </c>
      <c r="D295" s="16" t="s">
        <v>111</v>
      </c>
      <c r="E295" s="195"/>
      <c r="F295" s="196">
        <f t="shared" si="26"/>
        <v>52978</v>
      </c>
      <c r="G295" s="231">
        <f t="shared" si="27"/>
        <v>1218494</v>
      </c>
      <c r="H295" s="27"/>
      <c r="I295" s="33" t="s">
        <v>139</v>
      </c>
      <c r="J295" s="33"/>
      <c r="K295" s="191"/>
    </row>
    <row r="296" spans="1:11" x14ac:dyDescent="0.25">
      <c r="A296" s="18">
        <v>3</v>
      </c>
      <c r="B296" s="205" t="s">
        <v>113</v>
      </c>
      <c r="C296" s="13">
        <v>22</v>
      </c>
      <c r="D296" s="14" t="s">
        <v>111</v>
      </c>
      <c r="E296" s="195"/>
      <c r="F296" s="196">
        <f t="shared" si="26"/>
        <v>105000</v>
      </c>
      <c r="G296" s="231">
        <f t="shared" si="27"/>
        <v>2310000</v>
      </c>
      <c r="H296" s="27"/>
      <c r="I296" s="33" t="s">
        <v>333</v>
      </c>
      <c r="J296" s="33"/>
      <c r="K296" s="191"/>
    </row>
    <row r="297" spans="1:11" x14ac:dyDescent="0.25">
      <c r="A297" s="18">
        <v>4</v>
      </c>
      <c r="B297" s="205" t="s">
        <v>204</v>
      </c>
      <c r="C297" s="13">
        <v>4</v>
      </c>
      <c r="D297" s="14" t="s">
        <v>111</v>
      </c>
      <c r="E297" s="195"/>
      <c r="F297" s="196">
        <f t="shared" si="26"/>
        <v>161000</v>
      </c>
      <c r="G297" s="231">
        <f t="shared" si="27"/>
        <v>644000</v>
      </c>
      <c r="H297" s="27"/>
      <c r="I297" s="33"/>
      <c r="J297" s="33"/>
      <c r="K297" s="191"/>
    </row>
    <row r="298" spans="1:11" x14ac:dyDescent="0.25">
      <c r="A298" s="18">
        <v>5</v>
      </c>
      <c r="B298" s="205" t="s">
        <v>114</v>
      </c>
      <c r="C298" s="13">
        <v>2</v>
      </c>
      <c r="D298" s="14" t="s">
        <v>111</v>
      </c>
      <c r="E298" s="195"/>
      <c r="F298" s="196">
        <f t="shared" si="26"/>
        <v>240000</v>
      </c>
      <c r="G298" s="231">
        <f t="shared" si="27"/>
        <v>480000</v>
      </c>
      <c r="H298" s="27"/>
      <c r="I298" s="33"/>
      <c r="J298" s="33"/>
      <c r="K298" s="191"/>
    </row>
    <row r="299" spans="1:11" x14ac:dyDescent="0.25">
      <c r="A299" s="18">
        <v>6</v>
      </c>
      <c r="B299" s="205" t="s">
        <v>205</v>
      </c>
      <c r="C299" s="13">
        <v>4</v>
      </c>
      <c r="D299" s="14" t="s">
        <v>111</v>
      </c>
      <c r="E299" s="195"/>
      <c r="F299" s="196">
        <v>375000</v>
      </c>
      <c r="G299" s="231">
        <f t="shared" si="27"/>
        <v>1500000</v>
      </c>
      <c r="H299" s="27"/>
      <c r="I299" s="33"/>
      <c r="J299" s="33"/>
      <c r="K299" s="191"/>
    </row>
    <row r="300" spans="1:11" x14ac:dyDescent="0.25">
      <c r="A300" s="18">
        <v>7</v>
      </c>
      <c r="B300" s="205" t="s">
        <v>116</v>
      </c>
      <c r="C300" s="13">
        <v>2</v>
      </c>
      <c r="D300" s="14" t="s">
        <v>111</v>
      </c>
      <c r="E300" s="195"/>
      <c r="F300" s="196">
        <f t="shared" ref="F300:F302" si="28">F289</f>
        <v>64714</v>
      </c>
      <c r="G300" s="231">
        <f t="shared" si="27"/>
        <v>129428</v>
      </c>
      <c r="H300" s="27"/>
      <c r="I300" s="33"/>
      <c r="J300" s="33"/>
      <c r="K300" s="191"/>
    </row>
    <row r="301" spans="1:11" x14ac:dyDescent="0.25">
      <c r="A301" s="18">
        <v>8</v>
      </c>
      <c r="B301" s="205" t="s">
        <v>117</v>
      </c>
      <c r="C301" s="13">
        <v>18</v>
      </c>
      <c r="D301" s="14" t="s">
        <v>16</v>
      </c>
      <c r="E301" s="195"/>
      <c r="F301" s="196">
        <f t="shared" si="28"/>
        <v>9410</v>
      </c>
      <c r="G301" s="231">
        <f t="shared" si="27"/>
        <v>169380</v>
      </c>
      <c r="H301" s="27"/>
      <c r="I301" s="33"/>
      <c r="J301" s="33"/>
      <c r="K301" s="191"/>
    </row>
    <row r="302" spans="1:11" ht="15.75" thickBot="1" x14ac:dyDescent="0.3">
      <c r="A302" s="202">
        <v>9</v>
      </c>
      <c r="B302" s="208" t="s">
        <v>118</v>
      </c>
      <c r="C302" s="6">
        <v>1</v>
      </c>
      <c r="D302" s="7" t="s">
        <v>111</v>
      </c>
      <c r="E302" s="146"/>
      <c r="F302" s="179">
        <f t="shared" si="28"/>
        <v>839800</v>
      </c>
      <c r="G302" s="224">
        <f t="shared" si="27"/>
        <v>839800</v>
      </c>
      <c r="H302" s="27"/>
      <c r="I302" s="33"/>
      <c r="J302" s="33"/>
      <c r="K302" s="191"/>
    </row>
    <row r="303" spans="1:11" ht="15.75" thickBot="1" x14ac:dyDescent="0.3">
      <c r="A303" s="538"/>
      <c r="B303" s="183"/>
      <c r="C303" s="184"/>
      <c r="D303" s="185"/>
      <c r="E303" s="186"/>
      <c r="F303" s="187"/>
      <c r="G303" s="230"/>
      <c r="H303" s="189">
        <f>SUM(G294:G302)</f>
        <v>19185102</v>
      </c>
      <c r="I303" s="33"/>
      <c r="J303" s="33"/>
      <c r="K303" s="191"/>
    </row>
    <row r="304" spans="1:11" x14ac:dyDescent="0.25">
      <c r="A304" s="201"/>
      <c r="B304" s="222" t="s">
        <v>45</v>
      </c>
      <c r="C304" s="6"/>
      <c r="D304" s="7"/>
      <c r="E304" s="146"/>
      <c r="F304" s="179"/>
      <c r="G304" s="224"/>
      <c r="H304" s="27"/>
      <c r="I304" s="33"/>
      <c r="J304" s="33"/>
      <c r="K304" s="191"/>
    </row>
    <row r="305" spans="1:11" x14ac:dyDescent="0.25">
      <c r="A305" s="18">
        <v>1</v>
      </c>
      <c r="B305" s="219" t="s">
        <v>201</v>
      </c>
      <c r="C305" s="41">
        <f>SUM(C306:C312)</f>
        <v>40</v>
      </c>
      <c r="D305" s="42" t="s">
        <v>110</v>
      </c>
      <c r="E305" s="195"/>
      <c r="F305" s="196">
        <f t="shared" ref="F305:F312" si="29">F284</f>
        <v>156500</v>
      </c>
      <c r="G305" s="231">
        <f t="shared" ref="G305:G312" si="30">F305*C305</f>
        <v>6260000</v>
      </c>
      <c r="H305" s="27"/>
      <c r="I305" s="33"/>
      <c r="J305" s="33"/>
      <c r="K305" s="191"/>
    </row>
    <row r="306" spans="1:11" x14ac:dyDescent="0.25">
      <c r="A306" s="18">
        <v>2</v>
      </c>
      <c r="B306" s="226" t="s">
        <v>112</v>
      </c>
      <c r="C306" s="15">
        <v>11</v>
      </c>
      <c r="D306" s="16" t="s">
        <v>111</v>
      </c>
      <c r="E306" s="195"/>
      <c r="F306" s="196">
        <f t="shared" si="29"/>
        <v>52978</v>
      </c>
      <c r="G306" s="231">
        <f t="shared" si="30"/>
        <v>582758</v>
      </c>
      <c r="H306" s="27"/>
      <c r="I306" s="33" t="s">
        <v>139</v>
      </c>
      <c r="J306" s="33"/>
      <c r="K306" s="191"/>
    </row>
    <row r="307" spans="1:11" x14ac:dyDescent="0.25">
      <c r="A307" s="18">
        <v>3</v>
      </c>
      <c r="B307" s="205" t="s">
        <v>113</v>
      </c>
      <c r="C307" s="13">
        <v>11</v>
      </c>
      <c r="D307" s="14" t="s">
        <v>111</v>
      </c>
      <c r="E307" s="195"/>
      <c r="F307" s="196">
        <f t="shared" si="29"/>
        <v>105000</v>
      </c>
      <c r="G307" s="231">
        <f t="shared" si="30"/>
        <v>1155000</v>
      </c>
      <c r="H307" s="27"/>
      <c r="I307" s="33" t="s">
        <v>333</v>
      </c>
      <c r="J307" s="33"/>
      <c r="K307" s="191"/>
    </row>
    <row r="308" spans="1:11" x14ac:dyDescent="0.25">
      <c r="A308" s="18">
        <v>4</v>
      </c>
      <c r="B308" s="205" t="s">
        <v>204</v>
      </c>
      <c r="C308" s="13">
        <v>2</v>
      </c>
      <c r="D308" s="14" t="s">
        <v>111</v>
      </c>
      <c r="E308" s="195"/>
      <c r="F308" s="196">
        <f t="shared" si="29"/>
        <v>161000</v>
      </c>
      <c r="G308" s="231">
        <f t="shared" si="30"/>
        <v>322000</v>
      </c>
      <c r="H308" s="27"/>
      <c r="I308" s="33"/>
      <c r="J308" s="33"/>
      <c r="K308" s="191"/>
    </row>
    <row r="309" spans="1:11" x14ac:dyDescent="0.25">
      <c r="A309" s="18">
        <v>5</v>
      </c>
      <c r="B309" s="205" t="s">
        <v>114</v>
      </c>
      <c r="C309" s="13">
        <v>2</v>
      </c>
      <c r="D309" s="14" t="s">
        <v>111</v>
      </c>
      <c r="E309" s="195"/>
      <c r="F309" s="196">
        <f t="shared" si="29"/>
        <v>240000</v>
      </c>
      <c r="G309" s="231">
        <f t="shared" si="30"/>
        <v>480000</v>
      </c>
      <c r="H309" s="27"/>
      <c r="I309" s="33"/>
      <c r="J309" s="33"/>
      <c r="K309" s="191"/>
    </row>
    <row r="310" spans="1:11" x14ac:dyDescent="0.25">
      <c r="A310" s="18">
        <v>6</v>
      </c>
      <c r="B310" s="205" t="s">
        <v>116</v>
      </c>
      <c r="C310" s="13">
        <v>1</v>
      </c>
      <c r="D310" s="14" t="s">
        <v>111</v>
      </c>
      <c r="E310" s="195"/>
      <c r="F310" s="196">
        <f t="shared" si="29"/>
        <v>64714</v>
      </c>
      <c r="G310" s="231">
        <f t="shared" si="30"/>
        <v>64714</v>
      </c>
      <c r="H310" s="27"/>
      <c r="I310" s="33"/>
      <c r="J310" s="33"/>
      <c r="K310" s="191"/>
    </row>
    <row r="311" spans="1:11" x14ac:dyDescent="0.25">
      <c r="A311" s="18">
        <v>7</v>
      </c>
      <c r="B311" s="205" t="s">
        <v>117</v>
      </c>
      <c r="C311" s="13">
        <v>12</v>
      </c>
      <c r="D311" s="14" t="s">
        <v>16</v>
      </c>
      <c r="E311" s="195"/>
      <c r="F311" s="196">
        <f t="shared" si="29"/>
        <v>9410</v>
      </c>
      <c r="G311" s="231">
        <f t="shared" si="30"/>
        <v>112920</v>
      </c>
      <c r="H311" s="27"/>
      <c r="I311" s="33"/>
      <c r="J311" s="33"/>
      <c r="K311" s="191"/>
    </row>
    <row r="312" spans="1:11" ht="15.75" thickBot="1" x14ac:dyDescent="0.3">
      <c r="A312" s="18">
        <v>8</v>
      </c>
      <c r="B312" s="208" t="s">
        <v>118</v>
      </c>
      <c r="C312" s="6">
        <v>1</v>
      </c>
      <c r="D312" s="7" t="s">
        <v>111</v>
      </c>
      <c r="E312" s="146"/>
      <c r="F312" s="154">
        <f t="shared" si="29"/>
        <v>839800</v>
      </c>
      <c r="G312" s="224">
        <f t="shared" si="30"/>
        <v>839800</v>
      </c>
      <c r="H312" s="27"/>
      <c r="I312" s="33"/>
      <c r="J312" s="33"/>
      <c r="K312" s="191"/>
    </row>
    <row r="313" spans="1:11" ht="15.75" thickBot="1" x14ac:dyDescent="0.3">
      <c r="A313" s="18"/>
      <c r="B313" s="2"/>
      <c r="C313" s="3"/>
      <c r="D313" s="4"/>
      <c r="E313" s="5"/>
      <c r="F313" s="21"/>
      <c r="G313" s="216"/>
      <c r="H313" s="189">
        <f>SUM(G305:G312)</f>
        <v>9817192</v>
      </c>
      <c r="I313" s="33"/>
      <c r="J313" s="33"/>
      <c r="K313" s="191"/>
    </row>
    <row r="314" spans="1:11" x14ac:dyDescent="0.25">
      <c r="A314" s="201" t="s">
        <v>119</v>
      </c>
      <c r="B314" s="212" t="s">
        <v>120</v>
      </c>
      <c r="C314" s="6"/>
      <c r="D314" s="7"/>
      <c r="E314" s="8"/>
      <c r="F314" s="20"/>
      <c r="G314" s="213"/>
      <c r="H314" s="27"/>
      <c r="I314" s="33"/>
      <c r="J314" s="33"/>
      <c r="K314" s="191"/>
    </row>
    <row r="315" spans="1:11" x14ac:dyDescent="0.25">
      <c r="A315" s="201"/>
      <c r="B315" s="222" t="s">
        <v>202</v>
      </c>
      <c r="C315" s="6"/>
      <c r="D315" s="7"/>
      <c r="E315" s="8"/>
      <c r="F315" s="20"/>
      <c r="G315" s="213"/>
      <c r="H315" s="27"/>
      <c r="I315" s="33"/>
      <c r="J315" s="33"/>
      <c r="K315" s="191"/>
    </row>
    <row r="316" spans="1:11" x14ac:dyDescent="0.25">
      <c r="A316" s="18">
        <v>1</v>
      </c>
      <c r="B316" s="214" t="s">
        <v>318</v>
      </c>
      <c r="C316" s="38">
        <v>124</v>
      </c>
      <c r="D316" s="39" t="s">
        <v>17</v>
      </c>
      <c r="E316" s="37"/>
      <c r="F316" s="29">
        <v>284000</v>
      </c>
      <c r="G316" s="207">
        <f>F316*C316</f>
        <v>35216000</v>
      </c>
      <c r="H316" s="27"/>
      <c r="I316" s="33"/>
      <c r="J316" s="33" t="s">
        <v>662</v>
      </c>
      <c r="K316" s="191"/>
    </row>
    <row r="317" spans="1:11" x14ac:dyDescent="0.25">
      <c r="A317" s="18">
        <v>2</v>
      </c>
      <c r="B317" s="219" t="s">
        <v>121</v>
      </c>
      <c r="C317" s="41">
        <v>67.75</v>
      </c>
      <c r="D317" s="42" t="s">
        <v>169</v>
      </c>
      <c r="E317" s="43"/>
      <c r="F317" s="22">
        <v>49000</v>
      </c>
      <c r="G317" s="220">
        <f t="shared" ref="G317:G320" si="31">F317*C317</f>
        <v>3319750</v>
      </c>
      <c r="H317" s="27"/>
      <c r="I317" s="33"/>
      <c r="J317" s="33" t="s">
        <v>662</v>
      </c>
      <c r="K317" s="191"/>
    </row>
    <row r="318" spans="1:11" x14ac:dyDescent="0.25">
      <c r="A318" s="641">
        <v>3</v>
      </c>
      <c r="B318" s="642" t="s">
        <v>321</v>
      </c>
      <c r="C318" s="643">
        <v>12.45</v>
      </c>
      <c r="D318" s="644" t="s">
        <v>17</v>
      </c>
      <c r="E318" s="645"/>
      <c r="F318" s="646">
        <f>$F$316</f>
        <v>284000</v>
      </c>
      <c r="G318" s="647">
        <f>F318*C318</f>
        <v>3535800</v>
      </c>
      <c r="H318" s="607"/>
      <c r="I318" s="327"/>
      <c r="J318" s="327" t="s">
        <v>663</v>
      </c>
      <c r="K318" s="191"/>
    </row>
    <row r="319" spans="1:11" x14ac:dyDescent="0.25">
      <c r="A319" s="641">
        <v>4</v>
      </c>
      <c r="B319" s="648" t="s">
        <v>185</v>
      </c>
      <c r="C319" s="643">
        <v>46.4</v>
      </c>
      <c r="D319" s="644" t="s">
        <v>17</v>
      </c>
      <c r="E319" s="645"/>
      <c r="F319" s="646">
        <v>192000</v>
      </c>
      <c r="G319" s="647">
        <f t="shared" si="31"/>
        <v>8908800</v>
      </c>
      <c r="H319" s="607"/>
      <c r="I319" s="327"/>
      <c r="J319" s="327" t="s">
        <v>664</v>
      </c>
      <c r="K319" s="191"/>
    </row>
    <row r="320" spans="1:11" ht="15.75" thickBot="1" x14ac:dyDescent="0.3">
      <c r="A320" s="18">
        <v>5</v>
      </c>
      <c r="B320" s="208" t="s">
        <v>186</v>
      </c>
      <c r="C320" s="6">
        <v>3.3</v>
      </c>
      <c r="D320" s="7" t="s">
        <v>17</v>
      </c>
      <c r="E320" s="146"/>
      <c r="F320" s="20">
        <f>$F$319</f>
        <v>192000</v>
      </c>
      <c r="G320" s="224">
        <f t="shared" si="31"/>
        <v>633600</v>
      </c>
      <c r="H320" s="27"/>
      <c r="I320" s="33"/>
      <c r="J320" s="33" t="s">
        <v>662</v>
      </c>
      <c r="K320" s="191"/>
    </row>
    <row r="321" spans="1:11" ht="15.75" thickBot="1" x14ac:dyDescent="0.3">
      <c r="A321" s="18"/>
      <c r="B321" s="2"/>
      <c r="C321" s="3"/>
      <c r="D321" s="4"/>
      <c r="E321" s="134"/>
      <c r="F321" s="21"/>
      <c r="G321" s="221"/>
      <c r="H321" s="189">
        <f>SUM(G316:G320)</f>
        <v>51613950</v>
      </c>
      <c r="I321" s="33"/>
      <c r="J321" s="33"/>
      <c r="K321" s="191"/>
    </row>
    <row r="322" spans="1:11" x14ac:dyDescent="0.25">
      <c r="A322" s="18"/>
      <c r="B322" s="222" t="s">
        <v>43</v>
      </c>
      <c r="C322" s="6"/>
      <c r="D322" s="7"/>
      <c r="E322" s="146"/>
      <c r="F322" s="20"/>
      <c r="G322" s="224"/>
      <c r="H322" s="181"/>
      <c r="I322" s="33"/>
      <c r="J322" s="33"/>
      <c r="K322" s="191"/>
    </row>
    <row r="323" spans="1:11" x14ac:dyDescent="0.25">
      <c r="A323" s="18">
        <v>1</v>
      </c>
      <c r="B323" s="232" t="s">
        <v>319</v>
      </c>
      <c r="C323" s="197">
        <v>166</v>
      </c>
      <c r="D323" s="198" t="s">
        <v>17</v>
      </c>
      <c r="E323" s="199"/>
      <c r="F323" s="35">
        <f>$F$316</f>
        <v>284000</v>
      </c>
      <c r="G323" s="233">
        <f t="shared" ref="G323:G344" si="32">F323*C323</f>
        <v>47144000</v>
      </c>
      <c r="H323" s="27"/>
      <c r="I323" s="33"/>
      <c r="J323" s="33" t="s">
        <v>662</v>
      </c>
      <c r="K323" s="191"/>
    </row>
    <row r="324" spans="1:11" x14ac:dyDescent="0.25">
      <c r="A324" s="18">
        <v>2</v>
      </c>
      <c r="B324" s="219" t="s">
        <v>121</v>
      </c>
      <c r="C324" s="41">
        <v>92.25</v>
      </c>
      <c r="D324" s="42" t="s">
        <v>169</v>
      </c>
      <c r="E324" s="43"/>
      <c r="F324" s="22">
        <f>$F$317</f>
        <v>49000</v>
      </c>
      <c r="G324" s="220">
        <f t="shared" si="32"/>
        <v>4520250</v>
      </c>
      <c r="H324" s="27"/>
      <c r="I324" s="33"/>
      <c r="J324" s="33" t="s">
        <v>662</v>
      </c>
      <c r="K324" s="191"/>
    </row>
    <row r="325" spans="1:11" x14ac:dyDescent="0.25">
      <c r="A325" s="641">
        <v>3</v>
      </c>
      <c r="B325" s="642" t="s">
        <v>321</v>
      </c>
      <c r="C325" s="643">
        <v>12.45</v>
      </c>
      <c r="D325" s="644" t="s">
        <v>17</v>
      </c>
      <c r="E325" s="645"/>
      <c r="F325" s="646">
        <f>$F$316</f>
        <v>284000</v>
      </c>
      <c r="G325" s="647">
        <f t="shared" si="32"/>
        <v>3535800</v>
      </c>
      <c r="H325" s="607"/>
      <c r="I325" s="327"/>
      <c r="J325" s="327" t="s">
        <v>663</v>
      </c>
      <c r="K325" s="191"/>
    </row>
    <row r="326" spans="1:11" ht="15.75" thickBot="1" x14ac:dyDescent="0.3">
      <c r="A326" s="18">
        <v>4</v>
      </c>
      <c r="B326" s="208" t="s">
        <v>186</v>
      </c>
      <c r="C326" s="6">
        <v>7.05</v>
      </c>
      <c r="D326" s="7" t="s">
        <v>17</v>
      </c>
      <c r="E326" s="146"/>
      <c r="F326" s="20">
        <f>$F$320</f>
        <v>192000</v>
      </c>
      <c r="G326" s="224">
        <f t="shared" si="32"/>
        <v>1353600</v>
      </c>
      <c r="H326" s="27"/>
      <c r="I326" s="33"/>
      <c r="J326" s="33" t="s">
        <v>662</v>
      </c>
      <c r="K326" s="191"/>
    </row>
    <row r="327" spans="1:11" ht="15.75" thickBot="1" x14ac:dyDescent="0.3">
      <c r="A327" s="18"/>
      <c r="B327" s="2"/>
      <c r="C327" s="3"/>
      <c r="D327" s="4"/>
      <c r="E327" s="134"/>
      <c r="F327" s="21"/>
      <c r="G327" s="221"/>
      <c r="H327" s="189">
        <f>SUM(G323:G326)</f>
        <v>56553650</v>
      </c>
      <c r="I327" s="33"/>
      <c r="J327" s="33"/>
      <c r="K327" s="191"/>
    </row>
    <row r="328" spans="1:11" x14ac:dyDescent="0.25">
      <c r="A328" s="18"/>
      <c r="B328" s="222" t="s">
        <v>44</v>
      </c>
      <c r="C328" s="6"/>
      <c r="D328" s="7"/>
      <c r="E328" s="146"/>
      <c r="F328" s="20"/>
      <c r="G328" s="224"/>
      <c r="H328" s="181"/>
      <c r="I328" s="33"/>
      <c r="J328" s="33"/>
      <c r="K328" s="191"/>
    </row>
    <row r="329" spans="1:11" x14ac:dyDescent="0.25">
      <c r="A329" s="18">
        <v>1</v>
      </c>
      <c r="B329" s="232" t="s">
        <v>320</v>
      </c>
      <c r="C329" s="197">
        <v>161</v>
      </c>
      <c r="D329" s="198" t="s">
        <v>17</v>
      </c>
      <c r="E329" s="199"/>
      <c r="F329" s="35">
        <f>$F$316</f>
        <v>284000</v>
      </c>
      <c r="G329" s="233">
        <f t="shared" si="32"/>
        <v>45724000</v>
      </c>
      <c r="H329" s="27"/>
      <c r="I329" s="33"/>
      <c r="J329" s="33" t="s">
        <v>662</v>
      </c>
      <c r="K329" s="191"/>
    </row>
    <row r="330" spans="1:11" x14ac:dyDescent="0.25">
      <c r="A330" s="18">
        <v>2</v>
      </c>
      <c r="B330" s="219" t="s">
        <v>121</v>
      </c>
      <c r="C330" s="41">
        <v>89.4</v>
      </c>
      <c r="D330" s="42" t="s">
        <v>169</v>
      </c>
      <c r="E330" s="43"/>
      <c r="F330" s="22">
        <f>$F$324</f>
        <v>49000</v>
      </c>
      <c r="G330" s="220">
        <f t="shared" si="32"/>
        <v>4380600</v>
      </c>
      <c r="H330" s="27"/>
      <c r="I330" s="33"/>
      <c r="J330" s="33" t="s">
        <v>662</v>
      </c>
      <c r="K330" s="191"/>
    </row>
    <row r="331" spans="1:11" x14ac:dyDescent="0.25">
      <c r="A331" s="641">
        <v>3</v>
      </c>
      <c r="B331" s="642" t="s">
        <v>321</v>
      </c>
      <c r="C331" s="643">
        <v>12.45</v>
      </c>
      <c r="D331" s="644" t="s">
        <v>17</v>
      </c>
      <c r="E331" s="645"/>
      <c r="F331" s="646">
        <f>$F$325</f>
        <v>284000</v>
      </c>
      <c r="G331" s="647">
        <f t="shared" si="32"/>
        <v>3535800</v>
      </c>
      <c r="H331" s="607"/>
      <c r="I331" s="327"/>
      <c r="J331" s="327" t="s">
        <v>663</v>
      </c>
      <c r="K331" s="191"/>
    </row>
    <row r="332" spans="1:11" ht="15.75" thickBot="1" x14ac:dyDescent="0.3">
      <c r="A332" s="18">
        <v>4</v>
      </c>
      <c r="B332" s="208" t="s">
        <v>186</v>
      </c>
      <c r="C332" s="6">
        <v>7.05</v>
      </c>
      <c r="D332" s="7" t="s">
        <v>17</v>
      </c>
      <c r="E332" s="146"/>
      <c r="F332" s="20">
        <f>$F$326</f>
        <v>192000</v>
      </c>
      <c r="G332" s="224">
        <f t="shared" si="32"/>
        <v>1353600</v>
      </c>
      <c r="H332" s="27"/>
      <c r="I332" s="33"/>
      <c r="J332" s="33" t="s">
        <v>662</v>
      </c>
      <c r="K332" s="191"/>
    </row>
    <row r="333" spans="1:11" ht="15.75" thickBot="1" x14ac:dyDescent="0.3">
      <c r="A333" s="18"/>
      <c r="B333" s="2"/>
      <c r="C333" s="3"/>
      <c r="D333" s="4"/>
      <c r="E333" s="134"/>
      <c r="F333" s="21"/>
      <c r="G333" s="221"/>
      <c r="H333" s="189">
        <f>SUM(G329:G332)</f>
        <v>54994000</v>
      </c>
      <c r="I333" s="33"/>
      <c r="J333" s="33"/>
      <c r="K333" s="191"/>
    </row>
    <row r="334" spans="1:11" x14ac:dyDescent="0.25">
      <c r="A334" s="18"/>
      <c r="B334" s="222" t="s">
        <v>45</v>
      </c>
      <c r="C334" s="6"/>
      <c r="D334" s="7"/>
      <c r="E334" s="146"/>
      <c r="F334" s="20"/>
      <c r="G334" s="224"/>
      <c r="H334" s="181"/>
      <c r="I334" s="33"/>
      <c r="J334" s="33"/>
      <c r="K334" s="191"/>
    </row>
    <row r="335" spans="1:11" x14ac:dyDescent="0.25">
      <c r="A335" s="641">
        <v>1</v>
      </c>
      <c r="B335" s="642" t="s">
        <v>122</v>
      </c>
      <c r="C335" s="649">
        <v>110</v>
      </c>
      <c r="D335" s="650" t="s">
        <v>17</v>
      </c>
      <c r="E335" s="651"/>
      <c r="F335" s="652">
        <v>192000</v>
      </c>
      <c r="G335" s="653">
        <f t="shared" si="32"/>
        <v>21120000</v>
      </c>
      <c r="H335" s="607"/>
      <c r="I335" s="327"/>
      <c r="J335" s="327" t="s">
        <v>664</v>
      </c>
      <c r="K335" s="191"/>
    </row>
    <row r="336" spans="1:11" x14ac:dyDescent="0.25">
      <c r="A336" s="18">
        <v>2</v>
      </c>
      <c r="B336" s="205" t="s">
        <v>306</v>
      </c>
      <c r="C336" s="13">
        <v>82</v>
      </c>
      <c r="D336" s="14" t="s">
        <v>17</v>
      </c>
      <c r="E336" s="32"/>
      <c r="F336" s="19">
        <v>26400</v>
      </c>
      <c r="G336" s="206">
        <f t="shared" si="32"/>
        <v>2164800</v>
      </c>
      <c r="H336" s="27"/>
      <c r="I336" s="33"/>
      <c r="J336" s="33" t="s">
        <v>662</v>
      </c>
      <c r="K336" s="191"/>
    </row>
    <row r="337" spans="1:11" ht="15.75" thickBot="1" x14ac:dyDescent="0.3">
      <c r="A337" s="18">
        <v>3</v>
      </c>
      <c r="B337" s="208" t="s">
        <v>186</v>
      </c>
      <c r="C337" s="41">
        <v>7.05</v>
      </c>
      <c r="D337" s="42" t="s">
        <v>17</v>
      </c>
      <c r="E337" s="43"/>
      <c r="F337" s="22">
        <f>$F$335</f>
        <v>192000</v>
      </c>
      <c r="G337" s="220">
        <f t="shared" si="32"/>
        <v>1353600</v>
      </c>
      <c r="H337" s="27"/>
      <c r="I337" s="33"/>
      <c r="J337" s="33" t="s">
        <v>662</v>
      </c>
      <c r="K337" s="191"/>
    </row>
    <row r="338" spans="1:11" ht="15.75" thickBot="1" x14ac:dyDescent="0.3">
      <c r="A338" s="18"/>
      <c r="B338" s="2"/>
      <c r="C338" s="3"/>
      <c r="D338" s="4"/>
      <c r="E338" s="134"/>
      <c r="F338" s="21"/>
      <c r="G338" s="221"/>
      <c r="H338" s="189">
        <f>SUM(G335:G337)</f>
        <v>24638400</v>
      </c>
      <c r="I338" s="33"/>
      <c r="J338" s="33"/>
      <c r="K338" s="191"/>
    </row>
    <row r="339" spans="1:11" x14ac:dyDescent="0.25">
      <c r="A339" s="18"/>
      <c r="B339" s="222" t="s">
        <v>307</v>
      </c>
      <c r="C339" s="13"/>
      <c r="D339" s="14"/>
      <c r="E339" s="32"/>
      <c r="F339" s="19"/>
      <c r="G339" s="206"/>
      <c r="H339" s="27"/>
      <c r="I339" s="33"/>
      <c r="J339" s="33"/>
      <c r="K339" s="191"/>
    </row>
    <row r="340" spans="1:11" x14ac:dyDescent="0.25">
      <c r="A340" s="18">
        <v>1</v>
      </c>
      <c r="B340" s="205" t="s">
        <v>312</v>
      </c>
      <c r="C340" s="13">
        <v>48.75</v>
      </c>
      <c r="D340" s="14" t="s">
        <v>17</v>
      </c>
      <c r="E340" s="32"/>
      <c r="F340" s="19">
        <v>54000</v>
      </c>
      <c r="G340" s="206">
        <f t="shared" si="32"/>
        <v>2632500</v>
      </c>
      <c r="H340" s="27"/>
      <c r="I340" s="33"/>
      <c r="J340" s="33" t="s">
        <v>662</v>
      </c>
      <c r="K340" s="191"/>
    </row>
    <row r="341" spans="1:11" x14ac:dyDescent="0.25">
      <c r="A341" s="654">
        <v>2</v>
      </c>
      <c r="B341" s="608" t="s">
        <v>341</v>
      </c>
      <c r="C341" s="609">
        <v>1.8</v>
      </c>
      <c r="D341" s="610" t="s">
        <v>17</v>
      </c>
      <c r="E341" s="611"/>
      <c r="F341" s="612">
        <f>$F$329</f>
        <v>284000</v>
      </c>
      <c r="G341" s="613">
        <f t="shared" si="32"/>
        <v>511200</v>
      </c>
      <c r="H341" s="614"/>
      <c r="I341" s="615"/>
      <c r="J341" s="615" t="s">
        <v>665</v>
      </c>
      <c r="K341" s="191"/>
    </row>
    <row r="342" spans="1:11" x14ac:dyDescent="0.25">
      <c r="A342" s="654">
        <v>3</v>
      </c>
      <c r="B342" s="655" t="s">
        <v>334</v>
      </c>
      <c r="C342" s="656">
        <v>13.8</v>
      </c>
      <c r="D342" s="657" t="s">
        <v>17</v>
      </c>
      <c r="E342" s="658"/>
      <c r="F342" s="659">
        <v>196000</v>
      </c>
      <c r="G342" s="660">
        <f t="shared" si="32"/>
        <v>2704800</v>
      </c>
      <c r="H342" s="614"/>
      <c r="I342" s="615"/>
      <c r="J342" s="615" t="s">
        <v>665</v>
      </c>
      <c r="K342" s="191"/>
    </row>
    <row r="343" spans="1:11" x14ac:dyDescent="0.25">
      <c r="A343" s="654">
        <v>4</v>
      </c>
      <c r="B343" s="655" t="s">
        <v>313</v>
      </c>
      <c r="C343" s="656">
        <v>36</v>
      </c>
      <c r="D343" s="657" t="s">
        <v>169</v>
      </c>
      <c r="E343" s="658"/>
      <c r="F343" s="659">
        <v>110000</v>
      </c>
      <c r="G343" s="660">
        <f t="shared" si="32"/>
        <v>3960000</v>
      </c>
      <c r="H343" s="614"/>
      <c r="I343" s="615"/>
      <c r="J343" s="615" t="s">
        <v>665</v>
      </c>
      <c r="K343" s="191"/>
    </row>
    <row r="344" spans="1:11" ht="15.75" thickBot="1" x14ac:dyDescent="0.3">
      <c r="A344" s="654">
        <v>5</v>
      </c>
      <c r="B344" s="655" t="s">
        <v>123</v>
      </c>
      <c r="C344" s="656">
        <v>43</v>
      </c>
      <c r="D344" s="657" t="s">
        <v>17</v>
      </c>
      <c r="E344" s="658"/>
      <c r="F344" s="659">
        <v>168306</v>
      </c>
      <c r="G344" s="660">
        <f t="shared" si="32"/>
        <v>7237158</v>
      </c>
      <c r="H344" s="614"/>
      <c r="I344" s="615"/>
      <c r="J344" s="615" t="s">
        <v>665</v>
      </c>
      <c r="K344" s="191"/>
    </row>
    <row r="345" spans="1:11" ht="15.75" thickBot="1" x14ac:dyDescent="0.3">
      <c r="A345" s="9"/>
      <c r="B345" s="243"/>
      <c r="C345" s="244"/>
      <c r="D345" s="245"/>
      <c r="E345" s="246"/>
      <c r="F345" s="247"/>
      <c r="G345" s="248"/>
      <c r="H345" s="249">
        <f>SUM(G340:G344)</f>
        <v>17045658</v>
      </c>
      <c r="I345" s="33"/>
      <c r="J345" s="33"/>
      <c r="K345" s="191"/>
    </row>
    <row r="346" spans="1:11" ht="15.75" thickBot="1" x14ac:dyDescent="0.3">
      <c r="A346" s="250"/>
      <c r="B346" s="251" t="s">
        <v>124</v>
      </c>
      <c r="C346" s="252"/>
      <c r="D346" s="237"/>
      <c r="E346" s="253"/>
      <c r="F346" s="254"/>
      <c r="G346" s="211"/>
      <c r="H346" s="255">
        <f>SUM(H8:H345)</f>
        <v>2149804440.9639001</v>
      </c>
    </row>
    <row r="347" spans="1:11" ht="15.75" thickBot="1" x14ac:dyDescent="0.3">
      <c r="A347" s="250"/>
      <c r="B347" s="251" t="s">
        <v>125</v>
      </c>
      <c r="C347" s="252"/>
      <c r="D347" s="237"/>
      <c r="E347" s="256"/>
      <c r="F347" s="254"/>
      <c r="G347" s="211"/>
      <c r="H347" s="257"/>
    </row>
    <row r="348" spans="1:11" x14ac:dyDescent="0.25">
      <c r="A348" s="538"/>
      <c r="B348" s="1"/>
      <c r="C348" s="661"/>
      <c r="D348" s="662"/>
      <c r="E348" s="1"/>
      <c r="F348" s="663"/>
      <c r="G348" s="181"/>
      <c r="H348" s="11"/>
    </row>
    <row r="349" spans="1:11" x14ac:dyDescent="0.25">
      <c r="A349" s="538"/>
      <c r="B349" s="11"/>
      <c r="C349" s="10"/>
      <c r="D349" s="538"/>
      <c r="E349" s="11"/>
      <c r="F349" s="11"/>
      <c r="G349" s="11"/>
    </row>
    <row r="350" spans="1:11" x14ac:dyDescent="0.25">
      <c r="A350" s="538"/>
      <c r="B350" s="1" t="s">
        <v>126</v>
      </c>
      <c r="C350" s="10"/>
      <c r="D350" s="538"/>
      <c r="E350" s="11"/>
      <c r="F350" s="695" t="s">
        <v>324</v>
      </c>
      <c r="G350" s="695"/>
    </row>
    <row r="351" spans="1:11" x14ac:dyDescent="0.25">
      <c r="A351" s="538"/>
      <c r="B351" s="40" t="s">
        <v>144</v>
      </c>
      <c r="C351" s="10"/>
      <c r="D351" s="538"/>
      <c r="E351" s="11"/>
      <c r="F351" s="695" t="s">
        <v>127</v>
      </c>
      <c r="G351" s="695"/>
    </row>
    <row r="352" spans="1:11" x14ac:dyDescent="0.25">
      <c r="A352" s="538"/>
      <c r="B352" s="40" t="s">
        <v>145</v>
      </c>
      <c r="C352" s="10"/>
      <c r="D352" s="538"/>
      <c r="E352" s="11"/>
      <c r="F352" s="695" t="s">
        <v>142</v>
      </c>
      <c r="G352" s="695"/>
      <c r="I352" s="188"/>
      <c r="J352" s="188"/>
      <c r="K352" s="188"/>
    </row>
    <row r="353" spans="1:11" x14ac:dyDescent="0.25">
      <c r="A353" s="538"/>
      <c r="B353" s="40" t="s">
        <v>37</v>
      </c>
      <c r="C353" s="10"/>
      <c r="D353" s="538"/>
      <c r="E353" s="11"/>
      <c r="F353" s="11"/>
      <c r="G353" s="11"/>
      <c r="I353" s="261"/>
      <c r="J353" s="261"/>
      <c r="K353" s="261"/>
    </row>
    <row r="354" spans="1:11" x14ac:dyDescent="0.25">
      <c r="A354" s="538"/>
      <c r="B354" s="11"/>
      <c r="C354" s="10"/>
      <c r="D354" s="538"/>
      <c r="E354" s="11"/>
      <c r="F354" s="11"/>
      <c r="G354" s="11"/>
    </row>
    <row r="355" spans="1:11" x14ac:dyDescent="0.25">
      <c r="A355" s="538"/>
      <c r="B355" s="11"/>
      <c r="C355" s="10"/>
      <c r="D355" s="538"/>
      <c r="E355" s="11"/>
      <c r="F355" s="694" t="s">
        <v>143</v>
      </c>
      <c r="G355" s="694"/>
    </row>
    <row r="356" spans="1:11" x14ac:dyDescent="0.25">
      <c r="A356" s="538"/>
      <c r="B356" s="11"/>
      <c r="C356" s="10"/>
      <c r="D356" s="538"/>
      <c r="E356" s="11"/>
      <c r="F356" s="11"/>
      <c r="G356" s="11"/>
    </row>
    <row r="357" spans="1:11" x14ac:dyDescent="0.25">
      <c r="A357" s="538"/>
      <c r="B357" s="11"/>
      <c r="C357" s="10"/>
      <c r="D357" s="538"/>
      <c r="E357" s="11"/>
      <c r="F357" s="11"/>
      <c r="G357" s="11"/>
    </row>
  </sheetData>
  <mergeCells count="4">
    <mergeCell ref="F355:G355"/>
    <mergeCell ref="F350:G350"/>
    <mergeCell ref="F351:G351"/>
    <mergeCell ref="F352:G352"/>
  </mergeCells>
  <pageMargins left="0.7" right="0.7" top="0.75" bottom="0.75" header="0.3" footer="0.3"/>
  <pageSetup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topLeftCell="A198" workbookViewId="0">
      <selection activeCell="B227" sqref="B227"/>
    </sheetView>
  </sheetViews>
  <sheetFormatPr defaultRowHeight="15" x14ac:dyDescent="0.25"/>
  <cols>
    <col min="2" max="2" width="41" bestFit="1" customWidth="1"/>
    <col min="6" max="7" width="9.85546875" bestFit="1" customWidth="1"/>
  </cols>
  <sheetData>
    <row r="1" spans="1:7" x14ac:dyDescent="0.25">
      <c r="A1" s="696" t="s">
        <v>206</v>
      </c>
      <c r="B1" s="696"/>
      <c r="C1" s="696"/>
      <c r="D1" s="696"/>
      <c r="E1" s="696"/>
      <c r="F1" s="696"/>
      <c r="G1" s="696"/>
    </row>
    <row r="2" spans="1:7" x14ac:dyDescent="0.25">
      <c r="A2" s="155" t="s">
        <v>207</v>
      </c>
      <c r="B2" s="155" t="s">
        <v>226</v>
      </c>
      <c r="C2" s="156"/>
      <c r="D2" s="156"/>
      <c r="E2" s="156"/>
      <c r="F2" s="156"/>
      <c r="G2" s="156"/>
    </row>
    <row r="3" spans="1:7" x14ac:dyDescent="0.25">
      <c r="A3" s="155" t="s">
        <v>208</v>
      </c>
      <c r="B3" s="155" t="s">
        <v>227</v>
      </c>
      <c r="C3" s="156"/>
      <c r="D3" s="156"/>
      <c r="E3" s="156"/>
      <c r="F3" s="156"/>
      <c r="G3" s="156"/>
    </row>
    <row r="4" spans="1:7" x14ac:dyDescent="0.25">
      <c r="A4" s="155" t="s">
        <v>209</v>
      </c>
      <c r="B4" s="155" t="s">
        <v>228</v>
      </c>
      <c r="C4" s="156"/>
      <c r="D4" s="156"/>
      <c r="E4" s="156"/>
      <c r="F4" s="156"/>
      <c r="G4" s="156"/>
    </row>
    <row r="5" spans="1:7" ht="15.75" thickBot="1" x14ac:dyDescent="0.3">
      <c r="A5" s="157"/>
      <c r="B5" s="155"/>
      <c r="C5" s="157"/>
      <c r="D5" s="157"/>
      <c r="E5" s="157"/>
      <c r="F5" s="157"/>
      <c r="G5" s="157"/>
    </row>
    <row r="6" spans="1:7" ht="15.75" thickBot="1" x14ac:dyDescent="0.3">
      <c r="A6" s="158" t="s">
        <v>210</v>
      </c>
      <c r="B6" s="159" t="s">
        <v>211</v>
      </c>
      <c r="C6" s="160" t="s">
        <v>212</v>
      </c>
      <c r="D6" s="160" t="s">
        <v>213</v>
      </c>
      <c r="E6" s="160" t="s">
        <v>214</v>
      </c>
      <c r="F6" s="160" t="s">
        <v>215</v>
      </c>
      <c r="G6" s="161" t="s">
        <v>216</v>
      </c>
    </row>
    <row r="7" spans="1:7" x14ac:dyDescent="0.25">
      <c r="A7" s="162"/>
      <c r="B7" s="163" t="s">
        <v>229</v>
      </c>
      <c r="C7" s="164"/>
      <c r="D7" s="165"/>
      <c r="E7" s="164"/>
      <c r="F7" s="165"/>
      <c r="G7" s="166"/>
    </row>
    <row r="8" spans="1:7" x14ac:dyDescent="0.25">
      <c r="A8" s="167"/>
      <c r="B8" s="86" t="s">
        <v>217</v>
      </c>
      <c r="C8" s="168">
        <v>6.1</v>
      </c>
      <c r="D8" s="86" t="s">
        <v>169</v>
      </c>
      <c r="E8" s="169">
        <v>132000</v>
      </c>
      <c r="F8" s="170">
        <f t="shared" ref="F8:F14" si="0">SUM(C8*E8)</f>
        <v>805200</v>
      </c>
      <c r="G8" s="171"/>
    </row>
    <row r="9" spans="1:7" x14ac:dyDescent="0.25">
      <c r="A9" s="167"/>
      <c r="B9" s="86" t="s">
        <v>233</v>
      </c>
      <c r="C9" s="168">
        <v>2</v>
      </c>
      <c r="D9" s="86" t="s">
        <v>218</v>
      </c>
      <c r="E9" s="169">
        <v>1300000</v>
      </c>
      <c r="F9" s="170">
        <f t="shared" si="0"/>
        <v>2600000</v>
      </c>
      <c r="G9" s="171"/>
    </row>
    <row r="10" spans="1:7" x14ac:dyDescent="0.25">
      <c r="A10" s="167"/>
      <c r="B10" s="86" t="s">
        <v>231</v>
      </c>
      <c r="C10" s="168">
        <v>1</v>
      </c>
      <c r="D10" s="86" t="s">
        <v>218</v>
      </c>
      <c r="E10" s="169">
        <v>175000</v>
      </c>
      <c r="F10" s="170">
        <f t="shared" si="0"/>
        <v>175000</v>
      </c>
      <c r="G10" s="171"/>
    </row>
    <row r="11" spans="1:7" x14ac:dyDescent="0.25">
      <c r="A11" s="167"/>
      <c r="B11" s="86" t="s">
        <v>232</v>
      </c>
      <c r="C11" s="168">
        <v>2</v>
      </c>
      <c r="D11" s="86" t="s">
        <v>218</v>
      </c>
      <c r="E11" s="169">
        <v>250000</v>
      </c>
      <c r="F11" s="170">
        <f t="shared" si="0"/>
        <v>500000</v>
      </c>
      <c r="G11" s="171"/>
    </row>
    <row r="12" spans="1:7" x14ac:dyDescent="0.25">
      <c r="A12" s="167"/>
      <c r="B12" s="86" t="s">
        <v>219</v>
      </c>
      <c r="C12" s="168">
        <v>2</v>
      </c>
      <c r="D12" s="86" t="s">
        <v>220</v>
      </c>
      <c r="E12" s="169">
        <v>55000</v>
      </c>
      <c r="F12" s="170">
        <f t="shared" si="0"/>
        <v>110000</v>
      </c>
      <c r="G12" s="171"/>
    </row>
    <row r="13" spans="1:7" x14ac:dyDescent="0.25">
      <c r="A13" s="167"/>
      <c r="B13" s="86" t="s">
        <v>234</v>
      </c>
      <c r="C13" s="168">
        <v>4.0549999999999997</v>
      </c>
      <c r="D13" s="86" t="s">
        <v>17</v>
      </c>
      <c r="E13" s="169">
        <v>185000</v>
      </c>
      <c r="F13" s="170">
        <f t="shared" si="0"/>
        <v>750175</v>
      </c>
      <c r="G13" s="171"/>
    </row>
    <row r="14" spans="1:7" x14ac:dyDescent="0.25">
      <c r="A14" s="167"/>
      <c r="B14" s="86" t="s">
        <v>222</v>
      </c>
      <c r="C14" s="168">
        <v>1</v>
      </c>
      <c r="D14" s="86" t="s">
        <v>223</v>
      </c>
      <c r="E14" s="169">
        <v>150000</v>
      </c>
      <c r="F14" s="170">
        <f t="shared" si="0"/>
        <v>150000</v>
      </c>
      <c r="G14" s="171"/>
    </row>
    <row r="15" spans="1:7" x14ac:dyDescent="0.25">
      <c r="A15" s="167"/>
      <c r="B15" s="86"/>
      <c r="C15" s="168"/>
      <c r="D15" s="86"/>
      <c r="E15" s="168"/>
      <c r="F15" s="86"/>
      <c r="G15" s="172">
        <f>SUM(F8:F14)</f>
        <v>5090375</v>
      </c>
    </row>
    <row r="16" spans="1:7" ht="15.75" thickBot="1" x14ac:dyDescent="0.3">
      <c r="A16" s="173"/>
      <c r="B16" s="175"/>
      <c r="C16" s="176"/>
      <c r="D16" s="175"/>
      <c r="E16" s="176"/>
      <c r="F16" s="175"/>
      <c r="G16" s="177"/>
    </row>
    <row r="17" spans="1:7" x14ac:dyDescent="0.25">
      <c r="A17" s="167"/>
      <c r="B17" s="174" t="s">
        <v>230</v>
      </c>
      <c r="C17" s="168"/>
      <c r="D17" s="86"/>
      <c r="E17" s="168"/>
      <c r="F17" s="86"/>
      <c r="G17" s="172"/>
    </row>
    <row r="18" spans="1:7" x14ac:dyDescent="0.25">
      <c r="A18" s="167"/>
      <c r="B18" s="86" t="s">
        <v>237</v>
      </c>
      <c r="C18" s="168">
        <v>7.8</v>
      </c>
      <c r="D18" s="86" t="s">
        <v>169</v>
      </c>
      <c r="E18" s="169">
        <v>215000</v>
      </c>
      <c r="F18" s="170">
        <f t="shared" ref="F18:F25" si="1">SUM(C18*E18)</f>
        <v>1677000</v>
      </c>
      <c r="G18" s="171"/>
    </row>
    <row r="19" spans="1:7" x14ac:dyDescent="0.25">
      <c r="A19" s="167"/>
      <c r="B19" s="86" t="s">
        <v>238</v>
      </c>
      <c r="C19" s="168">
        <v>1.72</v>
      </c>
      <c r="D19" s="86" t="s">
        <v>17</v>
      </c>
      <c r="E19" s="169">
        <v>1250000</v>
      </c>
      <c r="F19" s="170">
        <f t="shared" si="1"/>
        <v>2150000</v>
      </c>
      <c r="G19" s="171"/>
    </row>
    <row r="20" spans="1:7" x14ac:dyDescent="0.25">
      <c r="A20" s="167"/>
      <c r="B20" s="86" t="s">
        <v>235</v>
      </c>
      <c r="C20" s="168">
        <v>1</v>
      </c>
      <c r="D20" s="86" t="s">
        <v>218</v>
      </c>
      <c r="E20" s="169">
        <v>175000</v>
      </c>
      <c r="F20" s="170">
        <f t="shared" si="1"/>
        <v>175000</v>
      </c>
      <c r="G20" s="171"/>
    </row>
    <row r="21" spans="1:7" x14ac:dyDescent="0.25">
      <c r="A21" s="167"/>
      <c r="B21" s="86" t="s">
        <v>236</v>
      </c>
      <c r="C21" s="168">
        <v>1</v>
      </c>
      <c r="D21" s="86" t="s">
        <v>218</v>
      </c>
      <c r="E21" s="169">
        <v>250000</v>
      </c>
      <c r="F21" s="170">
        <f t="shared" si="1"/>
        <v>250000</v>
      </c>
      <c r="G21" s="171"/>
    </row>
    <row r="22" spans="1:7" x14ac:dyDescent="0.25">
      <c r="A22" s="167"/>
      <c r="B22" s="86" t="s">
        <v>219</v>
      </c>
      <c r="C22" s="168">
        <v>1</v>
      </c>
      <c r="D22" s="86" t="s">
        <v>220</v>
      </c>
      <c r="E22" s="169">
        <v>55000</v>
      </c>
      <c r="F22" s="170">
        <f t="shared" si="1"/>
        <v>55000</v>
      </c>
      <c r="G22" s="171"/>
    </row>
    <row r="23" spans="1:7" x14ac:dyDescent="0.25">
      <c r="A23" s="167"/>
      <c r="B23" s="86" t="s">
        <v>221</v>
      </c>
      <c r="C23" s="168">
        <v>3.44</v>
      </c>
      <c r="D23" s="86" t="s">
        <v>17</v>
      </c>
      <c r="E23" s="169">
        <v>120000</v>
      </c>
      <c r="F23" s="170">
        <f t="shared" si="1"/>
        <v>412800</v>
      </c>
      <c r="G23" s="171"/>
    </row>
    <row r="24" spans="1:7" x14ac:dyDescent="0.25">
      <c r="A24" s="167"/>
      <c r="B24" s="86" t="s">
        <v>239</v>
      </c>
      <c r="C24" s="168">
        <v>0.6</v>
      </c>
      <c r="D24" s="86" t="s">
        <v>17</v>
      </c>
      <c r="E24" s="169">
        <v>155000</v>
      </c>
      <c r="F24" s="170">
        <f t="shared" si="1"/>
        <v>93000</v>
      </c>
      <c r="G24" s="171"/>
    </row>
    <row r="25" spans="1:7" x14ac:dyDescent="0.25">
      <c r="A25" s="167"/>
      <c r="B25" s="86" t="s">
        <v>222</v>
      </c>
      <c r="C25" s="168">
        <v>1</v>
      </c>
      <c r="D25" s="86" t="s">
        <v>223</v>
      </c>
      <c r="E25" s="169">
        <v>150000</v>
      </c>
      <c r="F25" s="170">
        <f t="shared" si="1"/>
        <v>150000</v>
      </c>
      <c r="G25" s="171"/>
    </row>
    <row r="26" spans="1:7" x14ac:dyDescent="0.25">
      <c r="A26" s="167"/>
      <c r="B26" s="86"/>
      <c r="C26" s="168"/>
      <c r="D26" s="86"/>
      <c r="E26" s="168"/>
      <c r="F26" s="86"/>
      <c r="G26" s="172">
        <f>SUM(F18:F25)</f>
        <v>4962800</v>
      </c>
    </row>
    <row r="27" spans="1:7" ht="15.75" thickBot="1" x14ac:dyDescent="0.3">
      <c r="A27" s="167"/>
      <c r="B27" s="86"/>
      <c r="C27" s="168"/>
      <c r="D27" s="86"/>
      <c r="E27" s="168"/>
      <c r="F27" s="86"/>
      <c r="G27" s="172"/>
    </row>
    <row r="28" spans="1:7" x14ac:dyDescent="0.25">
      <c r="A28" s="162"/>
      <c r="B28" s="163" t="s">
        <v>240</v>
      </c>
      <c r="C28" s="164"/>
      <c r="D28" s="165"/>
      <c r="E28" s="164"/>
      <c r="F28" s="165"/>
      <c r="G28" s="166"/>
    </row>
    <row r="29" spans="1:7" x14ac:dyDescent="0.25">
      <c r="A29" s="167"/>
      <c r="B29" s="86" t="s">
        <v>237</v>
      </c>
      <c r="C29" s="168">
        <v>7.6</v>
      </c>
      <c r="D29" s="86" t="s">
        <v>169</v>
      </c>
      <c r="E29" s="169">
        <v>215000</v>
      </c>
      <c r="F29" s="170">
        <f t="shared" ref="F29:F36" si="2">SUM(C29*E29)</f>
        <v>1634000</v>
      </c>
      <c r="G29" s="171"/>
    </row>
    <row r="30" spans="1:7" x14ac:dyDescent="0.25">
      <c r="A30" s="167"/>
      <c r="B30" s="86" t="s">
        <v>241</v>
      </c>
      <c r="C30" s="168">
        <v>1.5049999999999999</v>
      </c>
      <c r="D30" s="86" t="s">
        <v>17</v>
      </c>
      <c r="E30" s="169">
        <v>1250000</v>
      </c>
      <c r="F30" s="170">
        <f t="shared" si="2"/>
        <v>1881249.9999999998</v>
      </c>
      <c r="G30" s="171"/>
    </row>
    <row r="31" spans="1:7" x14ac:dyDescent="0.25">
      <c r="A31" s="167"/>
      <c r="B31" s="86" t="s">
        <v>235</v>
      </c>
      <c r="C31" s="168">
        <v>1</v>
      </c>
      <c r="D31" s="86" t="s">
        <v>218</v>
      </c>
      <c r="E31" s="169">
        <v>175000</v>
      </c>
      <c r="F31" s="170">
        <f t="shared" si="2"/>
        <v>175000</v>
      </c>
      <c r="G31" s="171"/>
    </row>
    <row r="32" spans="1:7" x14ac:dyDescent="0.25">
      <c r="A32" s="167"/>
      <c r="B32" s="86" t="s">
        <v>236</v>
      </c>
      <c r="C32" s="168">
        <v>1</v>
      </c>
      <c r="D32" s="86" t="s">
        <v>218</v>
      </c>
      <c r="E32" s="169">
        <v>250000</v>
      </c>
      <c r="F32" s="170">
        <f t="shared" si="2"/>
        <v>250000</v>
      </c>
      <c r="G32" s="171"/>
    </row>
    <row r="33" spans="1:7" x14ac:dyDescent="0.25">
      <c r="A33" s="167"/>
      <c r="B33" s="86" t="s">
        <v>219</v>
      </c>
      <c r="C33" s="168">
        <v>1</v>
      </c>
      <c r="D33" s="86" t="s">
        <v>220</v>
      </c>
      <c r="E33" s="169">
        <v>55000</v>
      </c>
      <c r="F33" s="170">
        <f t="shared" si="2"/>
        <v>55000</v>
      </c>
      <c r="G33" s="171"/>
    </row>
    <row r="34" spans="1:7" x14ac:dyDescent="0.25">
      <c r="A34" s="167"/>
      <c r="B34" s="86" t="s">
        <v>221</v>
      </c>
      <c r="C34" s="168">
        <v>3.01</v>
      </c>
      <c r="D34" s="86" t="s">
        <v>17</v>
      </c>
      <c r="E34" s="169">
        <v>120000</v>
      </c>
      <c r="F34" s="170">
        <f t="shared" si="2"/>
        <v>361200</v>
      </c>
      <c r="G34" s="171"/>
    </row>
    <row r="35" spans="1:7" x14ac:dyDescent="0.25">
      <c r="A35" s="167"/>
      <c r="B35" s="86" t="s">
        <v>239</v>
      </c>
      <c r="C35" s="168">
        <v>0.52500000000000002</v>
      </c>
      <c r="D35" s="86" t="s">
        <v>17</v>
      </c>
      <c r="E35" s="169">
        <v>155000</v>
      </c>
      <c r="F35" s="170">
        <f t="shared" si="2"/>
        <v>81375</v>
      </c>
      <c r="G35" s="171"/>
    </row>
    <row r="36" spans="1:7" x14ac:dyDescent="0.25">
      <c r="A36" s="167"/>
      <c r="B36" s="86" t="s">
        <v>222</v>
      </c>
      <c r="C36" s="168">
        <v>1</v>
      </c>
      <c r="D36" s="86" t="s">
        <v>223</v>
      </c>
      <c r="E36" s="169">
        <v>150000</v>
      </c>
      <c r="F36" s="170">
        <f t="shared" si="2"/>
        <v>150000</v>
      </c>
      <c r="G36" s="171"/>
    </row>
    <row r="37" spans="1:7" x14ac:dyDescent="0.25">
      <c r="A37" s="167"/>
      <c r="B37" s="86"/>
      <c r="C37" s="168"/>
      <c r="D37" s="86"/>
      <c r="E37" s="168"/>
      <c r="F37" s="86"/>
      <c r="G37" s="172">
        <f>SUM(F29:F36)</f>
        <v>4587825</v>
      </c>
    </row>
    <row r="38" spans="1:7" ht="15.75" thickBot="1" x14ac:dyDescent="0.3">
      <c r="A38" s="173"/>
      <c r="B38" s="175"/>
      <c r="C38" s="176"/>
      <c r="D38" s="175"/>
      <c r="E38" s="176"/>
      <c r="F38" s="175"/>
      <c r="G38" s="177"/>
    </row>
    <row r="39" spans="1:7" x14ac:dyDescent="0.25">
      <c r="A39" s="162"/>
      <c r="B39" s="163" t="s">
        <v>242</v>
      </c>
      <c r="C39" s="164"/>
      <c r="D39" s="165"/>
      <c r="E39" s="164"/>
      <c r="F39" s="165"/>
      <c r="G39" s="166"/>
    </row>
    <row r="40" spans="1:7" x14ac:dyDescent="0.25">
      <c r="A40" s="167"/>
      <c r="B40" s="86" t="s">
        <v>217</v>
      </c>
      <c r="C40" s="168">
        <v>5.7</v>
      </c>
      <c r="D40" s="86" t="s">
        <v>169</v>
      </c>
      <c r="E40" s="169">
        <v>132000</v>
      </c>
      <c r="F40" s="170">
        <f t="shared" ref="F40:F46" si="3">SUM(C40*E40)</f>
        <v>752400</v>
      </c>
      <c r="G40" s="171"/>
    </row>
    <row r="41" spans="1:7" x14ac:dyDescent="0.25">
      <c r="A41" s="167"/>
      <c r="B41" s="86" t="s">
        <v>233</v>
      </c>
      <c r="C41" s="168">
        <v>2</v>
      </c>
      <c r="D41" s="86" t="s">
        <v>218</v>
      </c>
      <c r="E41" s="169">
        <v>1300000</v>
      </c>
      <c r="F41" s="170">
        <f t="shared" si="3"/>
        <v>2600000</v>
      </c>
      <c r="G41" s="171"/>
    </row>
    <row r="42" spans="1:7" x14ac:dyDescent="0.25">
      <c r="A42" s="167"/>
      <c r="B42" s="86" t="s">
        <v>231</v>
      </c>
      <c r="C42" s="168">
        <v>1</v>
      </c>
      <c r="D42" s="86" t="s">
        <v>218</v>
      </c>
      <c r="E42" s="169">
        <v>175000</v>
      </c>
      <c r="F42" s="170">
        <f t="shared" si="3"/>
        <v>175000</v>
      </c>
      <c r="G42" s="171"/>
    </row>
    <row r="43" spans="1:7" x14ac:dyDescent="0.25">
      <c r="A43" s="167"/>
      <c r="B43" s="86" t="s">
        <v>232</v>
      </c>
      <c r="C43" s="168">
        <v>2</v>
      </c>
      <c r="D43" s="86" t="s">
        <v>218</v>
      </c>
      <c r="E43" s="169">
        <v>250000</v>
      </c>
      <c r="F43" s="170">
        <f t="shared" si="3"/>
        <v>500000</v>
      </c>
      <c r="G43" s="171"/>
    </row>
    <row r="44" spans="1:7" x14ac:dyDescent="0.25">
      <c r="A44" s="167"/>
      <c r="B44" s="86" t="s">
        <v>219</v>
      </c>
      <c r="C44" s="168">
        <v>2</v>
      </c>
      <c r="D44" s="86" t="s">
        <v>220</v>
      </c>
      <c r="E44" s="169">
        <v>55000</v>
      </c>
      <c r="F44" s="170">
        <f t="shared" si="3"/>
        <v>110000</v>
      </c>
      <c r="G44" s="171"/>
    </row>
    <row r="45" spans="1:7" x14ac:dyDescent="0.25">
      <c r="A45" s="167"/>
      <c r="B45" s="86" t="s">
        <v>234</v>
      </c>
      <c r="C45" s="168">
        <v>0.26</v>
      </c>
      <c r="D45" s="86" t="s">
        <v>17</v>
      </c>
      <c r="E45" s="169">
        <v>185000</v>
      </c>
      <c r="F45" s="170">
        <f t="shared" si="3"/>
        <v>48100</v>
      </c>
      <c r="G45" s="171"/>
    </row>
    <row r="46" spans="1:7" x14ac:dyDescent="0.25">
      <c r="A46" s="167"/>
      <c r="B46" s="86" t="s">
        <v>222</v>
      </c>
      <c r="C46" s="168">
        <v>1</v>
      </c>
      <c r="D46" s="86" t="s">
        <v>223</v>
      </c>
      <c r="E46" s="169">
        <v>150000</v>
      </c>
      <c r="F46" s="170">
        <f t="shared" si="3"/>
        <v>150000</v>
      </c>
      <c r="G46" s="171"/>
    </row>
    <row r="47" spans="1:7" x14ac:dyDescent="0.25">
      <c r="A47" s="167"/>
      <c r="B47" s="86"/>
      <c r="C47" s="168"/>
      <c r="D47" s="86"/>
      <c r="E47" s="168"/>
      <c r="F47" s="86"/>
      <c r="G47" s="172">
        <f>SUM(F40:F46)</f>
        <v>4335500</v>
      </c>
    </row>
    <row r="48" spans="1:7" ht="15.75" thickBot="1" x14ac:dyDescent="0.3">
      <c r="A48" s="173"/>
      <c r="B48" s="175"/>
      <c r="C48" s="176"/>
      <c r="D48" s="175"/>
      <c r="E48" s="176"/>
      <c r="F48" s="175"/>
      <c r="G48" s="177"/>
    </row>
    <row r="49" spans="1:7" x14ac:dyDescent="0.25">
      <c r="A49" s="167"/>
      <c r="B49" s="174" t="s">
        <v>243</v>
      </c>
      <c r="C49" s="168"/>
      <c r="D49" s="86"/>
      <c r="E49" s="168"/>
      <c r="F49" s="86"/>
      <c r="G49" s="172"/>
    </row>
    <row r="50" spans="1:7" x14ac:dyDescent="0.25">
      <c r="A50" s="167"/>
      <c r="B50" s="86" t="s">
        <v>237</v>
      </c>
      <c r="C50" s="168">
        <v>17.2</v>
      </c>
      <c r="D50" s="86" t="s">
        <v>169</v>
      </c>
      <c r="E50" s="169">
        <v>215000</v>
      </c>
      <c r="F50" s="170">
        <f t="shared" ref="F50:F57" si="4">SUM(C50*E50)</f>
        <v>3698000</v>
      </c>
      <c r="G50" s="171"/>
    </row>
    <row r="51" spans="1:7" x14ac:dyDescent="0.25">
      <c r="A51" s="167"/>
      <c r="B51" s="86" t="s">
        <v>238</v>
      </c>
      <c r="C51" s="168">
        <v>1.72</v>
      </c>
      <c r="D51" s="86" t="s">
        <v>17</v>
      </c>
      <c r="E51" s="169">
        <v>1250000</v>
      </c>
      <c r="F51" s="170">
        <f t="shared" si="4"/>
        <v>2150000</v>
      </c>
      <c r="G51" s="171"/>
    </row>
    <row r="52" spans="1:7" x14ac:dyDescent="0.25">
      <c r="A52" s="167"/>
      <c r="B52" s="86" t="s">
        <v>235</v>
      </c>
      <c r="C52" s="168">
        <v>1</v>
      </c>
      <c r="D52" s="86" t="s">
        <v>218</v>
      </c>
      <c r="E52" s="169">
        <v>175000</v>
      </c>
      <c r="F52" s="170">
        <f t="shared" si="4"/>
        <v>175000</v>
      </c>
      <c r="G52" s="171"/>
    </row>
    <row r="53" spans="1:7" x14ac:dyDescent="0.25">
      <c r="A53" s="167"/>
      <c r="B53" s="86" t="s">
        <v>236</v>
      </c>
      <c r="C53" s="168">
        <v>1</v>
      </c>
      <c r="D53" s="86" t="s">
        <v>218</v>
      </c>
      <c r="E53" s="169">
        <v>250000</v>
      </c>
      <c r="F53" s="170">
        <f t="shared" si="4"/>
        <v>250000</v>
      </c>
      <c r="G53" s="171"/>
    </row>
    <row r="54" spans="1:7" x14ac:dyDescent="0.25">
      <c r="A54" s="167"/>
      <c r="B54" s="86" t="s">
        <v>219</v>
      </c>
      <c r="C54" s="168">
        <v>1</v>
      </c>
      <c r="D54" s="86" t="s">
        <v>220</v>
      </c>
      <c r="E54" s="169">
        <v>55000</v>
      </c>
      <c r="F54" s="170">
        <f t="shared" si="4"/>
        <v>55000</v>
      </c>
      <c r="G54" s="171"/>
    </row>
    <row r="55" spans="1:7" x14ac:dyDescent="0.25">
      <c r="A55" s="167"/>
      <c r="B55" s="86" t="s">
        <v>221</v>
      </c>
      <c r="C55" s="168">
        <v>3.44</v>
      </c>
      <c r="D55" s="86" t="s">
        <v>17</v>
      </c>
      <c r="E55" s="169">
        <v>120000</v>
      </c>
      <c r="F55" s="170">
        <f t="shared" si="4"/>
        <v>412800</v>
      </c>
      <c r="G55" s="171"/>
    </row>
    <row r="56" spans="1:7" x14ac:dyDescent="0.25">
      <c r="A56" s="167"/>
      <c r="B56" s="86" t="s">
        <v>239</v>
      </c>
      <c r="C56" s="168">
        <v>4</v>
      </c>
      <c r="D56" s="86" t="s">
        <v>17</v>
      </c>
      <c r="E56" s="169">
        <v>155000</v>
      </c>
      <c r="F56" s="170">
        <f t="shared" si="4"/>
        <v>620000</v>
      </c>
      <c r="G56" s="171"/>
    </row>
    <row r="57" spans="1:7" x14ac:dyDescent="0.25">
      <c r="A57" s="167"/>
      <c r="B57" s="86" t="s">
        <v>222</v>
      </c>
      <c r="C57" s="168">
        <v>1</v>
      </c>
      <c r="D57" s="86" t="s">
        <v>223</v>
      </c>
      <c r="E57" s="169">
        <v>150000</v>
      </c>
      <c r="F57" s="170">
        <f t="shared" si="4"/>
        <v>150000</v>
      </c>
      <c r="G57" s="171"/>
    </row>
    <row r="58" spans="1:7" x14ac:dyDescent="0.25">
      <c r="A58" s="167"/>
      <c r="B58" s="86"/>
      <c r="C58" s="168"/>
      <c r="D58" s="86"/>
      <c r="E58" s="168"/>
      <c r="F58" s="86"/>
      <c r="G58" s="172">
        <f>SUM(F50:F57)</f>
        <v>7510800</v>
      </c>
    </row>
    <row r="59" spans="1:7" ht="15.75" thickBot="1" x14ac:dyDescent="0.3">
      <c r="A59" s="167"/>
      <c r="B59" s="86"/>
      <c r="C59" s="168"/>
      <c r="D59" s="86"/>
      <c r="E59" s="168"/>
      <c r="F59" s="86"/>
      <c r="G59" s="172"/>
    </row>
    <row r="60" spans="1:7" x14ac:dyDescent="0.25">
      <c r="A60" s="162"/>
      <c r="B60" s="163" t="s">
        <v>278</v>
      </c>
      <c r="C60" s="164"/>
      <c r="D60" s="165"/>
      <c r="E60" s="164"/>
      <c r="F60" s="165"/>
      <c r="G60" s="166"/>
    </row>
    <row r="61" spans="1:7" x14ac:dyDescent="0.25">
      <c r="A61" s="167"/>
      <c r="B61" s="86" t="s">
        <v>237</v>
      </c>
      <c r="C61" s="168">
        <v>9.5500000000000007</v>
      </c>
      <c r="D61" s="86" t="s">
        <v>169</v>
      </c>
      <c r="E61" s="169">
        <v>215000</v>
      </c>
      <c r="F61" s="170">
        <f t="shared" ref="F61:F68" si="5">SUM(C61*E61)</f>
        <v>2053250.0000000002</v>
      </c>
      <c r="G61" s="171"/>
    </row>
    <row r="62" spans="1:7" x14ac:dyDescent="0.25">
      <c r="A62" s="167"/>
      <c r="B62" s="86" t="s">
        <v>241</v>
      </c>
      <c r="C62" s="168">
        <v>1.5049999999999999</v>
      </c>
      <c r="D62" s="86" t="s">
        <v>17</v>
      </c>
      <c r="E62" s="169">
        <v>1250000</v>
      </c>
      <c r="F62" s="170">
        <f t="shared" si="5"/>
        <v>1881249.9999999998</v>
      </c>
      <c r="G62" s="171"/>
    </row>
    <row r="63" spans="1:7" x14ac:dyDescent="0.25">
      <c r="A63" s="167"/>
      <c r="B63" s="86" t="s">
        <v>235</v>
      </c>
      <c r="C63" s="168">
        <v>1</v>
      </c>
      <c r="D63" s="86" t="s">
        <v>218</v>
      </c>
      <c r="E63" s="169">
        <v>175000</v>
      </c>
      <c r="F63" s="170">
        <f t="shared" si="5"/>
        <v>175000</v>
      </c>
      <c r="G63" s="171"/>
    </row>
    <row r="64" spans="1:7" x14ac:dyDescent="0.25">
      <c r="A64" s="167"/>
      <c r="B64" s="86" t="s">
        <v>236</v>
      </c>
      <c r="C64" s="168">
        <v>1</v>
      </c>
      <c r="D64" s="86" t="s">
        <v>218</v>
      </c>
      <c r="E64" s="169">
        <v>250000</v>
      </c>
      <c r="F64" s="170">
        <f t="shared" si="5"/>
        <v>250000</v>
      </c>
      <c r="G64" s="171"/>
    </row>
    <row r="65" spans="1:7" x14ac:dyDescent="0.25">
      <c r="A65" s="167"/>
      <c r="B65" s="86" t="s">
        <v>219</v>
      </c>
      <c r="C65" s="168">
        <v>1</v>
      </c>
      <c r="D65" s="86" t="s">
        <v>220</v>
      </c>
      <c r="E65" s="169">
        <v>55000</v>
      </c>
      <c r="F65" s="170">
        <f t="shared" si="5"/>
        <v>55000</v>
      </c>
      <c r="G65" s="171"/>
    </row>
    <row r="66" spans="1:7" x14ac:dyDescent="0.25">
      <c r="A66" s="167"/>
      <c r="B66" s="86" t="s">
        <v>221</v>
      </c>
      <c r="C66" s="168">
        <v>3.01</v>
      </c>
      <c r="D66" s="86" t="s">
        <v>17</v>
      </c>
      <c r="E66" s="169">
        <v>120000</v>
      </c>
      <c r="F66" s="170">
        <f t="shared" si="5"/>
        <v>361200</v>
      </c>
      <c r="G66" s="171"/>
    </row>
    <row r="67" spans="1:7" x14ac:dyDescent="0.25">
      <c r="A67" s="167"/>
      <c r="B67" s="86" t="s">
        <v>239</v>
      </c>
      <c r="C67" s="168">
        <v>1.0125</v>
      </c>
      <c r="D67" s="86" t="s">
        <v>17</v>
      </c>
      <c r="E67" s="169">
        <v>155000</v>
      </c>
      <c r="F67" s="170">
        <f t="shared" si="5"/>
        <v>156937.5</v>
      </c>
      <c r="G67" s="171"/>
    </row>
    <row r="68" spans="1:7" x14ac:dyDescent="0.25">
      <c r="A68" s="167"/>
      <c r="B68" s="86" t="s">
        <v>222</v>
      </c>
      <c r="C68" s="168">
        <v>1</v>
      </c>
      <c r="D68" s="86" t="s">
        <v>223</v>
      </c>
      <c r="E68" s="169">
        <v>150000</v>
      </c>
      <c r="F68" s="170">
        <f t="shared" si="5"/>
        <v>150000</v>
      </c>
      <c r="G68" s="171"/>
    </row>
    <row r="69" spans="1:7" x14ac:dyDescent="0.25">
      <c r="A69" s="167"/>
      <c r="B69" s="86"/>
      <c r="C69" s="168"/>
      <c r="D69" s="86"/>
      <c r="E69" s="168"/>
      <c r="F69" s="86"/>
      <c r="G69" s="172">
        <f>SUM(F61:F68)</f>
        <v>5082637.5</v>
      </c>
    </row>
    <row r="70" spans="1:7" ht="15.75" thickBot="1" x14ac:dyDescent="0.3">
      <c r="A70" s="173"/>
      <c r="B70" s="175"/>
      <c r="C70" s="176"/>
      <c r="D70" s="175"/>
      <c r="E70" s="176"/>
      <c r="F70" s="175"/>
      <c r="G70" s="177"/>
    </row>
    <row r="71" spans="1:7" x14ac:dyDescent="0.25">
      <c r="A71" s="162"/>
      <c r="B71" s="163" t="s">
        <v>244</v>
      </c>
      <c r="C71" s="164"/>
      <c r="D71" s="165"/>
      <c r="E71" s="164"/>
      <c r="F71" s="165"/>
      <c r="G71" s="166"/>
    </row>
    <row r="72" spans="1:7" x14ac:dyDescent="0.25">
      <c r="A72" s="167"/>
      <c r="B72" s="86" t="s">
        <v>217</v>
      </c>
      <c r="C72" s="168">
        <v>5.6</v>
      </c>
      <c r="D72" s="86" t="s">
        <v>169</v>
      </c>
      <c r="E72" s="169">
        <v>132000</v>
      </c>
      <c r="F72" s="170">
        <f t="shared" ref="F72:F78" si="6">SUM(C72*E72)</f>
        <v>739200</v>
      </c>
      <c r="G72" s="171"/>
    </row>
    <row r="73" spans="1:7" x14ac:dyDescent="0.25">
      <c r="A73" s="167"/>
      <c r="B73" s="86" t="s">
        <v>245</v>
      </c>
      <c r="C73" s="168">
        <v>2</v>
      </c>
      <c r="D73" s="86" t="s">
        <v>218</v>
      </c>
      <c r="E73" s="169">
        <v>750000</v>
      </c>
      <c r="F73" s="170">
        <f t="shared" si="6"/>
        <v>1500000</v>
      </c>
      <c r="G73" s="171"/>
    </row>
    <row r="74" spans="1:7" x14ac:dyDescent="0.25">
      <c r="A74" s="167"/>
      <c r="B74" s="86" t="s">
        <v>231</v>
      </c>
      <c r="C74" s="168">
        <v>1</v>
      </c>
      <c r="D74" s="86" t="s">
        <v>218</v>
      </c>
      <c r="E74" s="169">
        <v>75000</v>
      </c>
      <c r="F74" s="170">
        <f t="shared" si="6"/>
        <v>75000</v>
      </c>
      <c r="G74" s="171"/>
    </row>
    <row r="75" spans="1:7" x14ac:dyDescent="0.25">
      <c r="A75" s="167"/>
      <c r="B75" s="86" t="s">
        <v>232</v>
      </c>
      <c r="C75" s="168">
        <v>2</v>
      </c>
      <c r="D75" s="86" t="s">
        <v>218</v>
      </c>
      <c r="E75" s="169">
        <v>150000</v>
      </c>
      <c r="F75" s="170">
        <f t="shared" si="6"/>
        <v>300000</v>
      </c>
      <c r="G75" s="171"/>
    </row>
    <row r="76" spans="1:7" x14ac:dyDescent="0.25">
      <c r="A76" s="167"/>
      <c r="B76" s="86" t="s">
        <v>246</v>
      </c>
      <c r="C76" s="168">
        <v>2</v>
      </c>
      <c r="D76" s="86" t="s">
        <v>220</v>
      </c>
      <c r="E76" s="169">
        <v>55000</v>
      </c>
      <c r="F76" s="170">
        <f t="shared" si="6"/>
        <v>110000</v>
      </c>
      <c r="G76" s="171"/>
    </row>
    <row r="77" spans="1:7" x14ac:dyDescent="0.25">
      <c r="A77" s="167"/>
      <c r="B77" s="86" t="s">
        <v>234</v>
      </c>
      <c r="C77" s="168">
        <v>3</v>
      </c>
      <c r="D77" s="86" t="s">
        <v>17</v>
      </c>
      <c r="E77" s="169">
        <v>185000</v>
      </c>
      <c r="F77" s="170">
        <f t="shared" si="6"/>
        <v>555000</v>
      </c>
      <c r="G77" s="171"/>
    </row>
    <row r="78" spans="1:7" x14ac:dyDescent="0.25">
      <c r="A78" s="167"/>
      <c r="B78" s="86" t="s">
        <v>222</v>
      </c>
      <c r="C78" s="168">
        <v>1</v>
      </c>
      <c r="D78" s="86" t="s">
        <v>223</v>
      </c>
      <c r="E78" s="169">
        <v>150000</v>
      </c>
      <c r="F78" s="170">
        <f t="shared" si="6"/>
        <v>150000</v>
      </c>
      <c r="G78" s="171"/>
    </row>
    <row r="79" spans="1:7" x14ac:dyDescent="0.25">
      <c r="A79" s="167"/>
      <c r="B79" s="86"/>
      <c r="C79" s="168"/>
      <c r="D79" s="86"/>
      <c r="E79" s="168"/>
      <c r="F79" s="86"/>
      <c r="G79" s="172">
        <f>SUM(F72:F78)</f>
        <v>3429200</v>
      </c>
    </row>
    <row r="80" spans="1:7" ht="15.75" thickBot="1" x14ac:dyDescent="0.3">
      <c r="A80" s="173"/>
      <c r="B80" s="175"/>
      <c r="C80" s="176"/>
      <c r="D80" s="175"/>
      <c r="E80" s="176"/>
      <c r="F80" s="175"/>
      <c r="G80" s="177"/>
    </row>
    <row r="81" spans="1:7" x14ac:dyDescent="0.25">
      <c r="A81" s="162"/>
      <c r="B81" s="163" t="s">
        <v>247</v>
      </c>
      <c r="C81" s="164"/>
      <c r="D81" s="165"/>
      <c r="E81" s="164"/>
      <c r="F81" s="165"/>
      <c r="G81" s="166"/>
    </row>
    <row r="82" spans="1:7" x14ac:dyDescent="0.25">
      <c r="A82" s="167"/>
      <c r="B82" s="86" t="s">
        <v>217</v>
      </c>
      <c r="C82" s="168">
        <v>5.6</v>
      </c>
      <c r="D82" s="86" t="s">
        <v>169</v>
      </c>
      <c r="E82" s="169">
        <v>132000</v>
      </c>
      <c r="F82" s="170">
        <f t="shared" ref="F82:F88" si="7">SUM(C82*E82)</f>
        <v>739200</v>
      </c>
      <c r="G82" s="171"/>
    </row>
    <row r="83" spans="1:7" x14ac:dyDescent="0.25">
      <c r="A83" s="167"/>
      <c r="B83" s="86" t="s">
        <v>245</v>
      </c>
      <c r="C83" s="168">
        <v>2</v>
      </c>
      <c r="D83" s="86" t="s">
        <v>218</v>
      </c>
      <c r="E83" s="169">
        <v>750000</v>
      </c>
      <c r="F83" s="170">
        <f t="shared" si="7"/>
        <v>1500000</v>
      </c>
      <c r="G83" s="171"/>
    </row>
    <row r="84" spans="1:7" x14ac:dyDescent="0.25">
      <c r="A84" s="167"/>
      <c r="B84" s="86" t="s">
        <v>231</v>
      </c>
      <c r="C84" s="168">
        <v>1</v>
      </c>
      <c r="D84" s="86" t="s">
        <v>218</v>
      </c>
      <c r="E84" s="169">
        <v>75000</v>
      </c>
      <c r="F84" s="170">
        <f t="shared" si="7"/>
        <v>75000</v>
      </c>
      <c r="G84" s="171"/>
    </row>
    <row r="85" spans="1:7" x14ac:dyDescent="0.25">
      <c r="A85" s="167"/>
      <c r="B85" s="86" t="s">
        <v>232</v>
      </c>
      <c r="C85" s="168">
        <v>2</v>
      </c>
      <c r="D85" s="86" t="s">
        <v>218</v>
      </c>
      <c r="E85" s="169">
        <v>150000</v>
      </c>
      <c r="F85" s="170">
        <f t="shared" si="7"/>
        <v>300000</v>
      </c>
      <c r="G85" s="171"/>
    </row>
    <row r="86" spans="1:7" x14ac:dyDescent="0.25">
      <c r="A86" s="167"/>
      <c r="B86" s="86" t="s">
        <v>246</v>
      </c>
      <c r="C86" s="168">
        <v>2</v>
      </c>
      <c r="D86" s="86" t="s">
        <v>220</v>
      </c>
      <c r="E86" s="169">
        <v>55000</v>
      </c>
      <c r="F86" s="170">
        <f t="shared" si="7"/>
        <v>110000</v>
      </c>
      <c r="G86" s="171"/>
    </row>
    <row r="87" spans="1:7" x14ac:dyDescent="0.25">
      <c r="A87" s="167"/>
      <c r="B87" s="86" t="s">
        <v>234</v>
      </c>
      <c r="C87" s="168">
        <v>1.2</v>
      </c>
      <c r="D87" s="86" t="s">
        <v>17</v>
      </c>
      <c r="E87" s="169">
        <v>185000</v>
      </c>
      <c r="F87" s="170">
        <f t="shared" si="7"/>
        <v>222000</v>
      </c>
      <c r="G87" s="171"/>
    </row>
    <row r="88" spans="1:7" x14ac:dyDescent="0.25">
      <c r="A88" s="167"/>
      <c r="B88" s="86" t="s">
        <v>222</v>
      </c>
      <c r="C88" s="168">
        <v>1</v>
      </c>
      <c r="D88" s="86" t="s">
        <v>223</v>
      </c>
      <c r="E88" s="169">
        <v>150000</v>
      </c>
      <c r="F88" s="170">
        <f t="shared" si="7"/>
        <v>150000</v>
      </c>
      <c r="G88" s="171"/>
    </row>
    <row r="89" spans="1:7" x14ac:dyDescent="0.25">
      <c r="A89" s="167"/>
      <c r="B89" s="86"/>
      <c r="C89" s="168"/>
      <c r="D89" s="86"/>
      <c r="E89" s="168"/>
      <c r="F89" s="86"/>
      <c r="G89" s="172">
        <f>SUM(F82:F88)</f>
        <v>3096200</v>
      </c>
    </row>
    <row r="90" spans="1:7" ht="15.75" thickBot="1" x14ac:dyDescent="0.3">
      <c r="A90" s="173"/>
      <c r="B90" s="175"/>
      <c r="C90" s="176"/>
      <c r="D90" s="175"/>
      <c r="E90" s="176"/>
      <c r="F90" s="175"/>
      <c r="G90" s="177"/>
    </row>
    <row r="91" spans="1:7" x14ac:dyDescent="0.25">
      <c r="A91" s="162"/>
      <c r="B91" s="163" t="s">
        <v>248</v>
      </c>
      <c r="C91" s="164"/>
      <c r="D91" s="165"/>
      <c r="E91" s="164"/>
      <c r="F91" s="165"/>
      <c r="G91" s="166"/>
    </row>
    <row r="92" spans="1:7" x14ac:dyDescent="0.25">
      <c r="A92" s="167"/>
      <c r="B92" s="86" t="s">
        <v>217</v>
      </c>
      <c r="C92" s="168">
        <v>4</v>
      </c>
      <c r="D92" s="86" t="s">
        <v>169</v>
      </c>
      <c r="E92" s="169">
        <v>132000</v>
      </c>
      <c r="F92" s="170">
        <f t="shared" ref="F92:F98" si="8">SUM(C92*E92)</f>
        <v>528000</v>
      </c>
      <c r="G92" s="171"/>
    </row>
    <row r="93" spans="1:7" x14ac:dyDescent="0.25">
      <c r="A93" s="167"/>
      <c r="B93" s="86" t="s">
        <v>245</v>
      </c>
      <c r="C93" s="168">
        <v>1</v>
      </c>
      <c r="D93" s="86" t="s">
        <v>218</v>
      </c>
      <c r="E93" s="169">
        <v>750000</v>
      </c>
      <c r="F93" s="170">
        <f t="shared" si="8"/>
        <v>750000</v>
      </c>
      <c r="G93" s="171"/>
    </row>
    <row r="94" spans="1:7" x14ac:dyDescent="0.25">
      <c r="A94" s="167"/>
      <c r="B94" s="86" t="s">
        <v>231</v>
      </c>
      <c r="C94" s="168">
        <v>1</v>
      </c>
      <c r="D94" s="86" t="s">
        <v>218</v>
      </c>
      <c r="E94" s="169">
        <v>75000</v>
      </c>
      <c r="F94" s="170">
        <f t="shared" si="8"/>
        <v>75000</v>
      </c>
      <c r="G94" s="171"/>
    </row>
    <row r="95" spans="1:7" x14ac:dyDescent="0.25">
      <c r="A95" s="167"/>
      <c r="B95" s="86" t="s">
        <v>232</v>
      </c>
      <c r="C95" s="168">
        <v>1</v>
      </c>
      <c r="D95" s="86" t="s">
        <v>218</v>
      </c>
      <c r="E95" s="169">
        <v>150000</v>
      </c>
      <c r="F95" s="170">
        <f t="shared" si="8"/>
        <v>150000</v>
      </c>
      <c r="G95" s="171"/>
    </row>
    <row r="96" spans="1:7" x14ac:dyDescent="0.25">
      <c r="A96" s="167"/>
      <c r="B96" s="86" t="s">
        <v>246</v>
      </c>
      <c r="C96" s="168">
        <v>1</v>
      </c>
      <c r="D96" s="86" t="s">
        <v>220</v>
      </c>
      <c r="E96" s="169">
        <v>55000</v>
      </c>
      <c r="F96" s="170">
        <f t="shared" si="8"/>
        <v>55000</v>
      </c>
      <c r="G96" s="171"/>
    </row>
    <row r="97" spans="1:7" x14ac:dyDescent="0.25">
      <c r="A97" s="167"/>
      <c r="B97" s="86" t="s">
        <v>234</v>
      </c>
      <c r="C97" s="168">
        <v>1.4850000000000001</v>
      </c>
      <c r="D97" s="86" t="s">
        <v>17</v>
      </c>
      <c r="E97" s="169">
        <v>185000</v>
      </c>
      <c r="F97" s="170">
        <f t="shared" si="8"/>
        <v>274725</v>
      </c>
      <c r="G97" s="171"/>
    </row>
    <row r="98" spans="1:7" x14ac:dyDescent="0.25">
      <c r="A98" s="167"/>
      <c r="B98" s="86" t="s">
        <v>222</v>
      </c>
      <c r="C98" s="168">
        <v>1</v>
      </c>
      <c r="D98" s="86" t="s">
        <v>223</v>
      </c>
      <c r="E98" s="169">
        <v>150000</v>
      </c>
      <c r="F98" s="170">
        <f t="shared" si="8"/>
        <v>150000</v>
      </c>
      <c r="G98" s="171"/>
    </row>
    <row r="99" spans="1:7" x14ac:dyDescent="0.25">
      <c r="A99" s="167"/>
      <c r="B99" s="86"/>
      <c r="C99" s="168"/>
      <c r="D99" s="86"/>
      <c r="E99" s="168"/>
      <c r="F99" s="86"/>
      <c r="G99" s="172">
        <f>SUM(F92:F98)</f>
        <v>1982725</v>
      </c>
    </row>
    <row r="100" spans="1:7" ht="15.75" thickBot="1" x14ac:dyDescent="0.3">
      <c r="A100" s="173"/>
      <c r="B100" s="175"/>
      <c r="C100" s="176"/>
      <c r="D100" s="175"/>
      <c r="E100" s="176"/>
      <c r="F100" s="175"/>
      <c r="G100" s="177"/>
    </row>
    <row r="101" spans="1:7" x14ac:dyDescent="0.25">
      <c r="A101" s="162"/>
      <c r="B101" s="163" t="s">
        <v>249</v>
      </c>
      <c r="C101" s="164"/>
      <c r="D101" s="165"/>
      <c r="E101" s="164"/>
      <c r="F101" s="165"/>
      <c r="G101" s="166"/>
    </row>
    <row r="102" spans="1:7" x14ac:dyDescent="0.25">
      <c r="A102" s="167"/>
      <c r="B102" s="86" t="s">
        <v>217</v>
      </c>
      <c r="C102" s="168">
        <v>4</v>
      </c>
      <c r="D102" s="86" t="s">
        <v>169</v>
      </c>
      <c r="E102" s="169">
        <v>132000</v>
      </c>
      <c r="F102" s="170">
        <f t="shared" ref="F102:F108" si="9">SUM(C102*E102)</f>
        <v>528000</v>
      </c>
      <c r="G102" s="171"/>
    </row>
    <row r="103" spans="1:7" x14ac:dyDescent="0.25">
      <c r="A103" s="167"/>
      <c r="B103" s="86" t="s">
        <v>245</v>
      </c>
      <c r="C103" s="168">
        <v>1</v>
      </c>
      <c r="D103" s="86" t="s">
        <v>218</v>
      </c>
      <c r="E103" s="169">
        <v>750000</v>
      </c>
      <c r="F103" s="170">
        <f t="shared" si="9"/>
        <v>750000</v>
      </c>
      <c r="G103" s="171"/>
    </row>
    <row r="104" spans="1:7" x14ac:dyDescent="0.25">
      <c r="A104" s="167"/>
      <c r="B104" s="86" t="s">
        <v>231</v>
      </c>
      <c r="C104" s="168">
        <v>1</v>
      </c>
      <c r="D104" s="86" t="s">
        <v>218</v>
      </c>
      <c r="E104" s="169">
        <v>75000</v>
      </c>
      <c r="F104" s="170">
        <f t="shared" si="9"/>
        <v>75000</v>
      </c>
      <c r="G104" s="171"/>
    </row>
    <row r="105" spans="1:7" x14ac:dyDescent="0.25">
      <c r="A105" s="167"/>
      <c r="B105" s="86" t="s">
        <v>232</v>
      </c>
      <c r="C105" s="168">
        <v>1</v>
      </c>
      <c r="D105" s="86" t="s">
        <v>218</v>
      </c>
      <c r="E105" s="169">
        <v>150000</v>
      </c>
      <c r="F105" s="170">
        <f t="shared" si="9"/>
        <v>150000</v>
      </c>
      <c r="G105" s="171"/>
    </row>
    <row r="106" spans="1:7" x14ac:dyDescent="0.25">
      <c r="A106" s="167"/>
      <c r="B106" s="86" t="s">
        <v>246</v>
      </c>
      <c r="C106" s="168">
        <v>1</v>
      </c>
      <c r="D106" s="86" t="s">
        <v>220</v>
      </c>
      <c r="E106" s="169">
        <v>55000</v>
      </c>
      <c r="F106" s="170">
        <f t="shared" si="9"/>
        <v>55000</v>
      </c>
      <c r="G106" s="171"/>
    </row>
    <row r="107" spans="1:7" x14ac:dyDescent="0.25">
      <c r="A107" s="167"/>
      <c r="B107" s="86" t="s">
        <v>234</v>
      </c>
      <c r="C107" s="168">
        <v>3.375</v>
      </c>
      <c r="D107" s="86" t="s">
        <v>17</v>
      </c>
      <c r="E107" s="169">
        <v>185000</v>
      </c>
      <c r="F107" s="170">
        <f t="shared" si="9"/>
        <v>624375</v>
      </c>
      <c r="G107" s="171"/>
    </row>
    <row r="108" spans="1:7" x14ac:dyDescent="0.25">
      <c r="A108" s="167"/>
      <c r="B108" s="86" t="s">
        <v>222</v>
      </c>
      <c r="C108" s="168">
        <v>1</v>
      </c>
      <c r="D108" s="86" t="s">
        <v>223</v>
      </c>
      <c r="E108" s="169">
        <v>150000</v>
      </c>
      <c r="F108" s="170">
        <f t="shared" si="9"/>
        <v>150000</v>
      </c>
      <c r="G108" s="171"/>
    </row>
    <row r="109" spans="1:7" x14ac:dyDescent="0.25">
      <c r="A109" s="167"/>
      <c r="B109" s="86"/>
      <c r="C109" s="168"/>
      <c r="D109" s="86"/>
      <c r="E109" s="168"/>
      <c r="F109" s="86"/>
      <c r="G109" s="172">
        <f>SUM(F102:F108)</f>
        <v>2332375</v>
      </c>
    </row>
    <row r="110" spans="1:7" ht="15.75" thickBot="1" x14ac:dyDescent="0.3">
      <c r="A110" s="173"/>
      <c r="B110" s="175"/>
      <c r="C110" s="176"/>
      <c r="D110" s="175"/>
      <c r="E110" s="176"/>
      <c r="F110" s="175"/>
      <c r="G110" s="177"/>
    </row>
    <row r="111" spans="1:7" x14ac:dyDescent="0.25">
      <c r="A111" s="162"/>
      <c r="B111" s="163" t="s">
        <v>250</v>
      </c>
      <c r="C111" s="164"/>
      <c r="D111" s="165"/>
      <c r="E111" s="164"/>
      <c r="F111" s="165"/>
      <c r="G111" s="166"/>
    </row>
    <row r="112" spans="1:7" x14ac:dyDescent="0.25">
      <c r="A112" s="167"/>
      <c r="B112" s="86" t="s">
        <v>217</v>
      </c>
      <c r="C112" s="168">
        <v>4</v>
      </c>
      <c r="D112" s="86" t="s">
        <v>169</v>
      </c>
      <c r="E112" s="169">
        <v>132000</v>
      </c>
      <c r="F112" s="170">
        <f t="shared" ref="F112:F118" si="10">SUM(C112*E112)</f>
        <v>528000</v>
      </c>
      <c r="G112" s="171"/>
    </row>
    <row r="113" spans="1:7" x14ac:dyDescent="0.25">
      <c r="A113" s="167"/>
      <c r="B113" s="86" t="s">
        <v>245</v>
      </c>
      <c r="C113" s="168">
        <v>1</v>
      </c>
      <c r="D113" s="86" t="s">
        <v>218</v>
      </c>
      <c r="E113" s="169">
        <v>750000</v>
      </c>
      <c r="F113" s="170">
        <f t="shared" si="10"/>
        <v>750000</v>
      </c>
      <c r="G113" s="171"/>
    </row>
    <row r="114" spans="1:7" x14ac:dyDescent="0.25">
      <c r="A114" s="167"/>
      <c r="B114" s="86" t="s">
        <v>231</v>
      </c>
      <c r="C114" s="168">
        <v>1</v>
      </c>
      <c r="D114" s="86" t="s">
        <v>218</v>
      </c>
      <c r="E114" s="169">
        <v>75000</v>
      </c>
      <c r="F114" s="170">
        <f t="shared" si="10"/>
        <v>75000</v>
      </c>
      <c r="G114" s="171"/>
    </row>
    <row r="115" spans="1:7" x14ac:dyDescent="0.25">
      <c r="A115" s="167"/>
      <c r="B115" s="86" t="s">
        <v>232</v>
      </c>
      <c r="C115" s="168">
        <v>1</v>
      </c>
      <c r="D115" s="86" t="s">
        <v>218</v>
      </c>
      <c r="E115" s="169">
        <v>150000</v>
      </c>
      <c r="F115" s="170">
        <f t="shared" si="10"/>
        <v>150000</v>
      </c>
      <c r="G115" s="171"/>
    </row>
    <row r="116" spans="1:7" x14ac:dyDescent="0.25">
      <c r="A116" s="167"/>
      <c r="B116" s="86" t="s">
        <v>246</v>
      </c>
      <c r="C116" s="168">
        <v>1</v>
      </c>
      <c r="D116" s="86" t="s">
        <v>220</v>
      </c>
      <c r="E116" s="169">
        <v>55000</v>
      </c>
      <c r="F116" s="170">
        <f t="shared" si="10"/>
        <v>55000</v>
      </c>
      <c r="G116" s="171"/>
    </row>
    <row r="117" spans="1:7" x14ac:dyDescent="0.25">
      <c r="A117" s="167"/>
      <c r="B117" s="86" t="s">
        <v>234</v>
      </c>
      <c r="C117" s="168">
        <v>1.89</v>
      </c>
      <c r="D117" s="86" t="s">
        <v>17</v>
      </c>
      <c r="E117" s="169">
        <v>185000</v>
      </c>
      <c r="F117" s="170">
        <f t="shared" si="10"/>
        <v>349650</v>
      </c>
      <c r="G117" s="171"/>
    </row>
    <row r="118" spans="1:7" x14ac:dyDescent="0.25">
      <c r="A118" s="167"/>
      <c r="B118" s="86" t="s">
        <v>222</v>
      </c>
      <c r="C118" s="168">
        <v>1</v>
      </c>
      <c r="D118" s="86" t="s">
        <v>223</v>
      </c>
      <c r="E118" s="169">
        <v>150000</v>
      </c>
      <c r="F118" s="170">
        <f t="shared" si="10"/>
        <v>150000</v>
      </c>
      <c r="G118" s="171"/>
    </row>
    <row r="119" spans="1:7" x14ac:dyDescent="0.25">
      <c r="A119" s="167"/>
      <c r="B119" s="86"/>
      <c r="C119" s="168"/>
      <c r="D119" s="86"/>
      <c r="E119" s="168"/>
      <c r="F119" s="86"/>
      <c r="G119" s="172">
        <f>SUM(F112:F118)</f>
        <v>2057650</v>
      </c>
    </row>
    <row r="120" spans="1:7" ht="15.75" thickBot="1" x14ac:dyDescent="0.3">
      <c r="A120" s="173"/>
      <c r="B120" s="175"/>
      <c r="C120" s="176"/>
      <c r="D120" s="175"/>
      <c r="E120" s="176"/>
      <c r="F120" s="175"/>
      <c r="G120" s="177"/>
    </row>
    <row r="121" spans="1:7" x14ac:dyDescent="0.25">
      <c r="A121" s="167"/>
      <c r="B121" s="174" t="s">
        <v>251</v>
      </c>
      <c r="C121" s="168"/>
      <c r="D121" s="86"/>
      <c r="E121" s="168"/>
      <c r="F121" s="86"/>
      <c r="G121" s="172"/>
    </row>
    <row r="122" spans="1:7" x14ac:dyDescent="0.25">
      <c r="A122" s="167"/>
      <c r="B122" s="86" t="s">
        <v>237</v>
      </c>
      <c r="C122" s="168">
        <v>10.5</v>
      </c>
      <c r="D122" s="86" t="s">
        <v>169</v>
      </c>
      <c r="E122" s="169">
        <v>215000</v>
      </c>
      <c r="F122" s="170">
        <f t="shared" ref="F122:F124" si="11">SUM(C122*E122)</f>
        <v>2257500</v>
      </c>
      <c r="G122" s="171"/>
    </row>
    <row r="123" spans="1:7" x14ac:dyDescent="0.25">
      <c r="A123" s="167"/>
      <c r="B123" s="86" t="s">
        <v>239</v>
      </c>
      <c r="C123" s="168">
        <v>2.7</v>
      </c>
      <c r="D123" s="86" t="s">
        <v>17</v>
      </c>
      <c r="E123" s="169">
        <v>155000</v>
      </c>
      <c r="F123" s="170">
        <f t="shared" si="11"/>
        <v>418500</v>
      </c>
      <c r="G123" s="171"/>
    </row>
    <row r="124" spans="1:7" x14ac:dyDescent="0.25">
      <c r="A124" s="167"/>
      <c r="B124" s="86" t="s">
        <v>222</v>
      </c>
      <c r="C124" s="168">
        <v>1</v>
      </c>
      <c r="D124" s="86" t="s">
        <v>223</v>
      </c>
      <c r="E124" s="169">
        <v>150000</v>
      </c>
      <c r="F124" s="170">
        <f t="shared" si="11"/>
        <v>150000</v>
      </c>
      <c r="G124" s="171"/>
    </row>
    <row r="125" spans="1:7" x14ac:dyDescent="0.25">
      <c r="A125" s="167"/>
      <c r="B125" s="86"/>
      <c r="C125" s="168"/>
      <c r="D125" s="86"/>
      <c r="E125" s="168"/>
      <c r="F125" s="86"/>
      <c r="G125" s="172">
        <f>SUM(F122:F124)</f>
        <v>2826000</v>
      </c>
    </row>
    <row r="126" spans="1:7" ht="15.75" thickBot="1" x14ac:dyDescent="0.3">
      <c r="A126" s="167"/>
      <c r="B126" s="86"/>
      <c r="C126" s="168"/>
      <c r="D126" s="86"/>
      <c r="E126" s="168"/>
      <c r="F126" s="86"/>
      <c r="G126" s="172"/>
    </row>
    <row r="127" spans="1:7" x14ac:dyDescent="0.25">
      <c r="A127" s="162"/>
      <c r="B127" s="163" t="s">
        <v>252</v>
      </c>
      <c r="C127" s="164"/>
      <c r="D127" s="165"/>
      <c r="E127" s="164"/>
      <c r="F127" s="165"/>
      <c r="G127" s="166"/>
    </row>
    <row r="128" spans="1:7" x14ac:dyDescent="0.25">
      <c r="A128" s="167"/>
      <c r="B128" s="86" t="s">
        <v>237</v>
      </c>
      <c r="C128" s="168">
        <v>11.25</v>
      </c>
      <c r="D128" s="86" t="s">
        <v>169</v>
      </c>
      <c r="E128" s="169">
        <v>215000</v>
      </c>
      <c r="F128" s="170">
        <f t="shared" ref="F128:F130" si="12">SUM(C128*E128)</f>
        <v>2418750</v>
      </c>
      <c r="G128" s="171"/>
    </row>
    <row r="129" spans="1:7" x14ac:dyDescent="0.25">
      <c r="A129" s="167"/>
      <c r="B129" s="86" t="s">
        <v>239</v>
      </c>
      <c r="C129" s="168">
        <v>2.625</v>
      </c>
      <c r="D129" s="86" t="s">
        <v>17</v>
      </c>
      <c r="E129" s="169">
        <v>155000</v>
      </c>
      <c r="F129" s="170">
        <f t="shared" si="12"/>
        <v>406875</v>
      </c>
      <c r="G129" s="171"/>
    </row>
    <row r="130" spans="1:7" x14ac:dyDescent="0.25">
      <c r="A130" s="167"/>
      <c r="B130" s="86" t="s">
        <v>222</v>
      </c>
      <c r="C130" s="168">
        <v>1</v>
      </c>
      <c r="D130" s="86" t="s">
        <v>223</v>
      </c>
      <c r="E130" s="169">
        <v>150000</v>
      </c>
      <c r="F130" s="170">
        <f t="shared" si="12"/>
        <v>150000</v>
      </c>
      <c r="G130" s="171"/>
    </row>
    <row r="131" spans="1:7" x14ac:dyDescent="0.25">
      <c r="A131" s="167"/>
      <c r="B131" s="86"/>
      <c r="C131" s="168"/>
      <c r="D131" s="86"/>
      <c r="E131" s="168"/>
      <c r="F131" s="86"/>
      <c r="G131" s="172">
        <f>SUM(F128:F130)</f>
        <v>2975625</v>
      </c>
    </row>
    <row r="132" spans="1:7" ht="15.75" thickBot="1" x14ac:dyDescent="0.3">
      <c r="A132" s="173"/>
      <c r="B132" s="175"/>
      <c r="C132" s="176"/>
      <c r="D132" s="175"/>
      <c r="E132" s="176"/>
      <c r="F132" s="175"/>
      <c r="G132" s="177"/>
    </row>
    <row r="133" spans="1:7" x14ac:dyDescent="0.25">
      <c r="A133" s="162"/>
      <c r="B133" s="163" t="s">
        <v>253</v>
      </c>
      <c r="C133" s="164"/>
      <c r="D133" s="165"/>
      <c r="E133" s="164"/>
      <c r="F133" s="165"/>
      <c r="G133" s="166"/>
    </row>
    <row r="134" spans="1:7" x14ac:dyDescent="0.25">
      <c r="A134" s="167"/>
      <c r="B134" s="86" t="s">
        <v>237</v>
      </c>
      <c r="C134" s="168">
        <v>5.65</v>
      </c>
      <c r="D134" s="86" t="s">
        <v>169</v>
      </c>
      <c r="E134" s="169">
        <v>215000</v>
      </c>
      <c r="F134" s="170">
        <f t="shared" ref="F134:F136" si="13">SUM(C134*E134)</f>
        <v>1214750</v>
      </c>
      <c r="G134" s="171"/>
    </row>
    <row r="135" spans="1:7" x14ac:dyDescent="0.25">
      <c r="A135" s="167"/>
      <c r="B135" s="86" t="s">
        <v>239</v>
      </c>
      <c r="C135" s="168">
        <v>1.1625000000000001</v>
      </c>
      <c r="D135" s="86" t="s">
        <v>17</v>
      </c>
      <c r="E135" s="169">
        <v>155000</v>
      </c>
      <c r="F135" s="170">
        <f t="shared" si="13"/>
        <v>180187.5</v>
      </c>
      <c r="G135" s="171"/>
    </row>
    <row r="136" spans="1:7" x14ac:dyDescent="0.25">
      <c r="A136" s="167"/>
      <c r="B136" s="86" t="s">
        <v>222</v>
      </c>
      <c r="C136" s="168">
        <v>1</v>
      </c>
      <c r="D136" s="86" t="s">
        <v>223</v>
      </c>
      <c r="E136" s="169">
        <v>150000</v>
      </c>
      <c r="F136" s="170">
        <f t="shared" si="13"/>
        <v>150000</v>
      </c>
      <c r="G136" s="171"/>
    </row>
    <row r="137" spans="1:7" x14ac:dyDescent="0.25">
      <c r="A137" s="167"/>
      <c r="B137" s="86"/>
      <c r="C137" s="168"/>
      <c r="D137" s="86"/>
      <c r="E137" s="168"/>
      <c r="F137" s="86"/>
      <c r="G137" s="172">
        <f>SUM(F134:F136)</f>
        <v>1544937.5</v>
      </c>
    </row>
    <row r="138" spans="1:7" ht="15.75" thickBot="1" x14ac:dyDescent="0.3">
      <c r="A138" s="173"/>
      <c r="B138" s="175"/>
      <c r="C138" s="176"/>
      <c r="D138" s="175"/>
      <c r="E138" s="176"/>
      <c r="F138" s="175"/>
      <c r="G138" s="177"/>
    </row>
    <row r="139" spans="1:7" x14ac:dyDescent="0.25">
      <c r="A139" s="162"/>
      <c r="B139" s="163" t="s">
        <v>254</v>
      </c>
      <c r="C139" s="164"/>
      <c r="D139" s="165"/>
      <c r="E139" s="164"/>
      <c r="F139" s="165"/>
      <c r="G139" s="166"/>
    </row>
    <row r="140" spans="1:7" x14ac:dyDescent="0.25">
      <c r="A140" s="167"/>
      <c r="B140" s="86" t="s">
        <v>237</v>
      </c>
      <c r="C140" s="168">
        <v>7.8</v>
      </c>
      <c r="D140" s="86" t="s">
        <v>169</v>
      </c>
      <c r="E140" s="169">
        <v>215000</v>
      </c>
      <c r="F140" s="170">
        <f t="shared" ref="F140:F142" si="14">SUM(C140*E140)</f>
        <v>1677000</v>
      </c>
      <c r="G140" s="171"/>
    </row>
    <row r="141" spans="1:7" x14ac:dyDescent="0.25">
      <c r="A141" s="167"/>
      <c r="B141" s="86" t="s">
        <v>239</v>
      </c>
      <c r="C141" s="168">
        <v>1.65</v>
      </c>
      <c r="D141" s="86" t="s">
        <v>17</v>
      </c>
      <c r="E141" s="169">
        <v>155000</v>
      </c>
      <c r="F141" s="170">
        <f t="shared" si="14"/>
        <v>255750</v>
      </c>
      <c r="G141" s="171"/>
    </row>
    <row r="142" spans="1:7" x14ac:dyDescent="0.25">
      <c r="A142" s="167"/>
      <c r="B142" s="86" t="s">
        <v>222</v>
      </c>
      <c r="C142" s="168">
        <v>1</v>
      </c>
      <c r="D142" s="86" t="s">
        <v>223</v>
      </c>
      <c r="E142" s="169">
        <v>150000</v>
      </c>
      <c r="F142" s="170">
        <f t="shared" si="14"/>
        <v>150000</v>
      </c>
      <c r="G142" s="171"/>
    </row>
    <row r="143" spans="1:7" x14ac:dyDescent="0.25">
      <c r="A143" s="167"/>
      <c r="B143" s="86"/>
      <c r="C143" s="168"/>
      <c r="D143" s="86"/>
      <c r="E143" s="168"/>
      <c r="F143" s="86"/>
      <c r="G143" s="172">
        <f>SUM(F140:F142)</f>
        <v>2082750</v>
      </c>
    </row>
    <row r="144" spans="1:7" ht="15.75" thickBot="1" x14ac:dyDescent="0.3">
      <c r="A144" s="173"/>
      <c r="B144" s="175"/>
      <c r="C144" s="176"/>
      <c r="D144" s="175"/>
      <c r="E144" s="176"/>
      <c r="F144" s="175"/>
      <c r="G144" s="177"/>
    </row>
    <row r="145" spans="1:7" x14ac:dyDescent="0.25">
      <c r="A145" s="162"/>
      <c r="B145" s="163" t="s">
        <v>255</v>
      </c>
      <c r="C145" s="164"/>
      <c r="D145" s="165"/>
      <c r="E145" s="164"/>
      <c r="F145" s="165"/>
      <c r="G145" s="166"/>
    </row>
    <row r="146" spans="1:7" x14ac:dyDescent="0.25">
      <c r="A146" s="167"/>
      <c r="B146" s="86" t="s">
        <v>237</v>
      </c>
      <c r="C146" s="168">
        <v>6.55</v>
      </c>
      <c r="D146" s="86" t="s">
        <v>169</v>
      </c>
      <c r="E146" s="169">
        <v>215000</v>
      </c>
      <c r="F146" s="170">
        <f t="shared" ref="F146:F148" si="15">SUM(C146*E146)</f>
        <v>1408250</v>
      </c>
      <c r="G146" s="171"/>
    </row>
    <row r="147" spans="1:7" x14ac:dyDescent="0.25">
      <c r="A147" s="167"/>
      <c r="B147" s="86" t="s">
        <v>239</v>
      </c>
      <c r="C147" s="168">
        <v>1.7</v>
      </c>
      <c r="D147" s="86" t="s">
        <v>17</v>
      </c>
      <c r="E147" s="169">
        <v>155000</v>
      </c>
      <c r="F147" s="170">
        <f t="shared" si="15"/>
        <v>263500</v>
      </c>
      <c r="G147" s="171"/>
    </row>
    <row r="148" spans="1:7" x14ac:dyDescent="0.25">
      <c r="A148" s="167"/>
      <c r="B148" s="86" t="s">
        <v>222</v>
      </c>
      <c r="C148" s="168">
        <v>1</v>
      </c>
      <c r="D148" s="86" t="s">
        <v>223</v>
      </c>
      <c r="E148" s="169">
        <v>150000</v>
      </c>
      <c r="F148" s="170">
        <f t="shared" si="15"/>
        <v>150000</v>
      </c>
      <c r="G148" s="171"/>
    </row>
    <row r="149" spans="1:7" x14ac:dyDescent="0.25">
      <c r="A149" s="167"/>
      <c r="B149" s="86"/>
      <c r="C149" s="168"/>
      <c r="D149" s="86"/>
      <c r="E149" s="168"/>
      <c r="F149" s="86"/>
      <c r="G149" s="172">
        <f>SUM(F146:F148)</f>
        <v>1821750</v>
      </c>
    </row>
    <row r="150" spans="1:7" ht="15.75" thickBot="1" x14ac:dyDescent="0.3">
      <c r="A150" s="173"/>
      <c r="B150" s="175"/>
      <c r="C150" s="176"/>
      <c r="D150" s="175"/>
      <c r="E150" s="176"/>
      <c r="F150" s="175"/>
      <c r="G150" s="177"/>
    </row>
    <row r="151" spans="1:7" x14ac:dyDescent="0.25">
      <c r="A151" s="162"/>
      <c r="B151" s="163" t="s">
        <v>256</v>
      </c>
      <c r="C151" s="164"/>
      <c r="D151" s="165"/>
      <c r="E151" s="164"/>
      <c r="F151" s="165"/>
      <c r="G151" s="166"/>
    </row>
    <row r="152" spans="1:7" x14ac:dyDescent="0.25">
      <c r="A152" s="167"/>
      <c r="B152" s="86" t="s">
        <v>237</v>
      </c>
      <c r="C152" s="168">
        <v>4.4000000000000004</v>
      </c>
      <c r="D152" s="86" t="s">
        <v>169</v>
      </c>
      <c r="E152" s="169">
        <v>215000</v>
      </c>
      <c r="F152" s="170">
        <f t="shared" ref="F152:F154" si="16">SUM(C152*E152)</f>
        <v>946000.00000000012</v>
      </c>
      <c r="G152" s="171"/>
    </row>
    <row r="153" spans="1:7" x14ac:dyDescent="0.25">
      <c r="A153" s="167"/>
      <c r="B153" s="86" t="s">
        <v>239</v>
      </c>
      <c r="C153" s="168">
        <v>1.0125</v>
      </c>
      <c r="D153" s="86" t="s">
        <v>17</v>
      </c>
      <c r="E153" s="169">
        <v>155000</v>
      </c>
      <c r="F153" s="170">
        <f t="shared" si="16"/>
        <v>156937.5</v>
      </c>
      <c r="G153" s="171"/>
    </row>
    <row r="154" spans="1:7" x14ac:dyDescent="0.25">
      <c r="A154" s="167"/>
      <c r="B154" s="86" t="s">
        <v>222</v>
      </c>
      <c r="C154" s="168">
        <v>1</v>
      </c>
      <c r="D154" s="86" t="s">
        <v>223</v>
      </c>
      <c r="E154" s="169">
        <v>150000</v>
      </c>
      <c r="F154" s="170">
        <f t="shared" si="16"/>
        <v>150000</v>
      </c>
      <c r="G154" s="171"/>
    </row>
    <row r="155" spans="1:7" x14ac:dyDescent="0.25">
      <c r="A155" s="167"/>
      <c r="B155" s="86"/>
      <c r="C155" s="168"/>
      <c r="D155" s="86"/>
      <c r="E155" s="168"/>
      <c r="F155" s="86"/>
      <c r="G155" s="172">
        <f>SUM(F152:F154)</f>
        <v>1252937.5</v>
      </c>
    </row>
    <row r="156" spans="1:7" ht="15.75" thickBot="1" x14ac:dyDescent="0.3">
      <c r="A156" s="173"/>
      <c r="B156" s="175"/>
      <c r="C156" s="176"/>
      <c r="D156" s="175"/>
      <c r="E156" s="176"/>
      <c r="F156" s="175"/>
      <c r="G156" s="177"/>
    </row>
    <row r="157" spans="1:7" x14ac:dyDescent="0.25">
      <c r="A157" s="162"/>
      <c r="B157" s="163" t="s">
        <v>260</v>
      </c>
      <c r="C157" s="164"/>
      <c r="D157" s="165"/>
      <c r="E157" s="164"/>
      <c r="F157" s="165"/>
      <c r="G157" s="166"/>
    </row>
    <row r="158" spans="1:7" x14ac:dyDescent="0.25">
      <c r="A158" s="167"/>
      <c r="B158" s="86" t="s">
        <v>217</v>
      </c>
      <c r="C158" s="168">
        <v>1.1000000000000001</v>
      </c>
      <c r="D158" s="86" t="s">
        <v>169</v>
      </c>
      <c r="E158" s="169">
        <v>132000</v>
      </c>
      <c r="F158" s="170">
        <f t="shared" ref="F158:F160" si="17">SUM(C158*E158)</f>
        <v>145200</v>
      </c>
      <c r="G158" s="171"/>
    </row>
    <row r="159" spans="1:7" x14ac:dyDescent="0.25">
      <c r="A159" s="167"/>
      <c r="B159" s="86" t="s">
        <v>234</v>
      </c>
      <c r="C159" s="168">
        <v>1.4850000000000001</v>
      </c>
      <c r="D159" s="86" t="s">
        <v>17</v>
      </c>
      <c r="E159" s="169">
        <v>185000</v>
      </c>
      <c r="F159" s="170">
        <f t="shared" si="17"/>
        <v>274725</v>
      </c>
      <c r="G159" s="171"/>
    </row>
    <row r="160" spans="1:7" x14ac:dyDescent="0.25">
      <c r="A160" s="167"/>
      <c r="B160" s="86" t="s">
        <v>222</v>
      </c>
      <c r="C160" s="168">
        <v>1</v>
      </c>
      <c r="D160" s="86" t="s">
        <v>223</v>
      </c>
      <c r="E160" s="169">
        <v>150000</v>
      </c>
      <c r="F160" s="170">
        <f t="shared" si="17"/>
        <v>150000</v>
      </c>
      <c r="G160" s="171"/>
    </row>
    <row r="161" spans="1:7" x14ac:dyDescent="0.25">
      <c r="A161" s="167"/>
      <c r="B161" s="86"/>
      <c r="C161" s="168"/>
      <c r="D161" s="86"/>
      <c r="E161" s="168"/>
      <c r="F161" s="86"/>
      <c r="G161" s="172">
        <f>SUM(F158:F160)</f>
        <v>569925</v>
      </c>
    </row>
    <row r="162" spans="1:7" ht="15.75" thickBot="1" x14ac:dyDescent="0.3">
      <c r="A162" s="173"/>
      <c r="B162" s="175"/>
      <c r="C162" s="176"/>
      <c r="D162" s="175"/>
      <c r="E162" s="176"/>
      <c r="F162" s="175"/>
      <c r="G162" s="177"/>
    </row>
    <row r="163" spans="1:7" x14ac:dyDescent="0.25">
      <c r="A163" s="162"/>
      <c r="B163" s="163" t="s">
        <v>257</v>
      </c>
      <c r="C163" s="164"/>
      <c r="D163" s="165"/>
      <c r="E163" s="164"/>
      <c r="F163" s="165"/>
      <c r="G163" s="166"/>
    </row>
    <row r="164" spans="1:7" x14ac:dyDescent="0.25">
      <c r="A164" s="167"/>
      <c r="B164" s="86" t="s">
        <v>234</v>
      </c>
      <c r="C164" s="168">
        <v>7.56</v>
      </c>
      <c r="D164" s="86" t="s">
        <v>17</v>
      </c>
      <c r="E164" s="169">
        <v>185000</v>
      </c>
      <c r="F164" s="170">
        <f t="shared" ref="F164:F165" si="18">SUM(C164*E164)</f>
        <v>1398600</v>
      </c>
      <c r="G164" s="171"/>
    </row>
    <row r="165" spans="1:7" x14ac:dyDescent="0.25">
      <c r="A165" s="167"/>
      <c r="B165" s="86" t="s">
        <v>222</v>
      </c>
      <c r="C165" s="168">
        <v>1</v>
      </c>
      <c r="D165" s="86" t="s">
        <v>223</v>
      </c>
      <c r="E165" s="169">
        <v>150000</v>
      </c>
      <c r="F165" s="170">
        <f t="shared" si="18"/>
        <v>150000</v>
      </c>
      <c r="G165" s="171"/>
    </row>
    <row r="166" spans="1:7" x14ac:dyDescent="0.25">
      <c r="A166" s="167"/>
      <c r="B166" s="86"/>
      <c r="C166" s="168"/>
      <c r="D166" s="86"/>
      <c r="E166" s="168"/>
      <c r="F166" s="86"/>
      <c r="G166" s="172">
        <f>SUM(F164:F165)</f>
        <v>1548600</v>
      </c>
    </row>
    <row r="167" spans="1:7" ht="15.75" thickBot="1" x14ac:dyDescent="0.3">
      <c r="A167" s="173"/>
      <c r="B167" s="175"/>
      <c r="C167" s="176"/>
      <c r="D167" s="175"/>
      <c r="E167" s="176"/>
      <c r="F167" s="175"/>
      <c r="G167" s="177"/>
    </row>
    <row r="168" spans="1:7" x14ac:dyDescent="0.25">
      <c r="A168" s="162"/>
      <c r="B168" s="163" t="s">
        <v>258</v>
      </c>
      <c r="C168" s="164"/>
      <c r="D168" s="165"/>
      <c r="E168" s="164"/>
      <c r="F168" s="165"/>
      <c r="G168" s="166"/>
    </row>
    <row r="169" spans="1:7" x14ac:dyDescent="0.25">
      <c r="A169" s="167"/>
      <c r="B169" s="86" t="s">
        <v>259</v>
      </c>
      <c r="C169" s="168">
        <v>3.24</v>
      </c>
      <c r="D169" s="86" t="s">
        <v>17</v>
      </c>
      <c r="E169" s="169">
        <v>576000</v>
      </c>
      <c r="F169" s="170">
        <f t="shared" ref="F169:F170" si="19">SUM(C169*E169)</f>
        <v>1866240.0000000002</v>
      </c>
      <c r="G169" s="171"/>
    </row>
    <row r="170" spans="1:7" x14ac:dyDescent="0.25">
      <c r="A170" s="167"/>
      <c r="B170" s="86" t="s">
        <v>222</v>
      </c>
      <c r="C170" s="168">
        <v>1</v>
      </c>
      <c r="D170" s="86" t="s">
        <v>223</v>
      </c>
      <c r="E170" s="169">
        <v>150000</v>
      </c>
      <c r="F170" s="170">
        <f t="shared" si="19"/>
        <v>150000</v>
      </c>
      <c r="G170" s="171"/>
    </row>
    <row r="171" spans="1:7" x14ac:dyDescent="0.25">
      <c r="A171" s="167"/>
      <c r="B171" s="86"/>
      <c r="C171" s="168"/>
      <c r="D171" s="86"/>
      <c r="E171" s="168"/>
      <c r="F171" s="86"/>
      <c r="G171" s="172">
        <f>SUM(F169:F170)</f>
        <v>2016240.0000000002</v>
      </c>
    </row>
    <row r="172" spans="1:7" ht="15.75" thickBot="1" x14ac:dyDescent="0.3">
      <c r="A172" s="173"/>
      <c r="B172" s="175"/>
      <c r="C172" s="176"/>
      <c r="D172" s="175"/>
      <c r="E172" s="176"/>
      <c r="F172" s="175"/>
      <c r="G172" s="177"/>
    </row>
    <row r="173" spans="1:7" x14ac:dyDescent="0.25">
      <c r="A173" s="162"/>
      <c r="B173" s="163" t="s">
        <v>261</v>
      </c>
      <c r="C173" s="164"/>
      <c r="D173" s="165"/>
      <c r="E173" s="164"/>
      <c r="F173" s="165"/>
      <c r="G173" s="166"/>
    </row>
    <row r="174" spans="1:7" x14ac:dyDescent="0.25">
      <c r="A174" s="167"/>
      <c r="B174" s="86" t="s">
        <v>217</v>
      </c>
      <c r="C174" s="168">
        <v>1.4</v>
      </c>
      <c r="D174" s="86" t="s">
        <v>169</v>
      </c>
      <c r="E174" s="169">
        <v>132000</v>
      </c>
      <c r="F174" s="170">
        <f t="shared" ref="F174:F176" si="20">SUM(C174*E174)</f>
        <v>184800</v>
      </c>
      <c r="G174" s="171"/>
    </row>
    <row r="175" spans="1:7" x14ac:dyDescent="0.25">
      <c r="A175" s="167"/>
      <c r="B175" s="86" t="s">
        <v>234</v>
      </c>
      <c r="C175" s="168">
        <v>1.89</v>
      </c>
      <c r="D175" s="86" t="s">
        <v>17</v>
      </c>
      <c r="E175" s="169">
        <v>185000</v>
      </c>
      <c r="F175" s="170">
        <f t="shared" si="20"/>
        <v>349650</v>
      </c>
      <c r="G175" s="171"/>
    </row>
    <row r="176" spans="1:7" x14ac:dyDescent="0.25">
      <c r="A176" s="167"/>
      <c r="B176" s="86" t="s">
        <v>222</v>
      </c>
      <c r="C176" s="168">
        <v>1</v>
      </c>
      <c r="D176" s="86" t="s">
        <v>223</v>
      </c>
      <c r="E176" s="169">
        <v>150000</v>
      </c>
      <c r="F176" s="170">
        <f t="shared" si="20"/>
        <v>150000</v>
      </c>
      <c r="G176" s="171"/>
    </row>
    <row r="177" spans="1:7" x14ac:dyDescent="0.25">
      <c r="A177" s="167"/>
      <c r="B177" s="86"/>
      <c r="C177" s="168"/>
      <c r="D177" s="86"/>
      <c r="E177" s="168"/>
      <c r="F177" s="86"/>
      <c r="G177" s="172">
        <f>SUM(F174:F176)</f>
        <v>684450</v>
      </c>
    </row>
    <row r="178" spans="1:7" ht="15.75" thickBot="1" x14ac:dyDescent="0.3">
      <c r="A178" s="167"/>
      <c r="B178" s="86"/>
      <c r="C178" s="168"/>
      <c r="D178" s="86"/>
      <c r="E178" s="168"/>
      <c r="F178" s="86"/>
      <c r="G178" s="172"/>
    </row>
    <row r="179" spans="1:7" x14ac:dyDescent="0.25">
      <c r="A179" s="162"/>
      <c r="B179" s="163" t="s">
        <v>327</v>
      </c>
      <c r="C179" s="164"/>
      <c r="D179" s="165"/>
      <c r="E179" s="164"/>
      <c r="F179" s="165"/>
      <c r="G179" s="166"/>
    </row>
    <row r="180" spans="1:7" x14ac:dyDescent="0.25">
      <c r="A180" s="167"/>
      <c r="B180" s="86" t="s">
        <v>217</v>
      </c>
      <c r="C180" s="168">
        <v>26</v>
      </c>
      <c r="D180" s="86" t="s">
        <v>169</v>
      </c>
      <c r="E180" s="169">
        <v>132000</v>
      </c>
      <c r="F180" s="170">
        <f t="shared" ref="F180:F182" si="21">SUM(C180*E180)</f>
        <v>3432000</v>
      </c>
      <c r="G180" s="171"/>
    </row>
    <row r="181" spans="1:7" x14ac:dyDescent="0.25">
      <c r="A181" s="167"/>
      <c r="B181" s="86" t="s">
        <v>234</v>
      </c>
      <c r="C181" s="168">
        <v>9</v>
      </c>
      <c r="D181" s="86" t="s">
        <v>17</v>
      </c>
      <c r="E181" s="169">
        <v>185000</v>
      </c>
      <c r="F181" s="170">
        <f t="shared" si="21"/>
        <v>1665000</v>
      </c>
      <c r="G181" s="171"/>
    </row>
    <row r="182" spans="1:7" x14ac:dyDescent="0.25">
      <c r="A182" s="167"/>
      <c r="B182" s="86" t="s">
        <v>222</v>
      </c>
      <c r="C182" s="168">
        <v>1</v>
      </c>
      <c r="D182" s="86" t="s">
        <v>223</v>
      </c>
      <c r="E182" s="169">
        <v>150000</v>
      </c>
      <c r="F182" s="170">
        <f t="shared" si="21"/>
        <v>150000</v>
      </c>
      <c r="G182" s="171"/>
    </row>
    <row r="183" spans="1:7" x14ac:dyDescent="0.25">
      <c r="A183" s="167"/>
      <c r="B183" s="86"/>
      <c r="C183" s="168"/>
      <c r="D183" s="86"/>
      <c r="E183" s="168"/>
      <c r="F183" s="86"/>
      <c r="G183" s="172">
        <f>SUM(F180:F182)</f>
        <v>5247000</v>
      </c>
    </row>
    <row r="184" spans="1:7" ht="15.75" thickBot="1" x14ac:dyDescent="0.3">
      <c r="A184" s="167"/>
      <c r="B184" s="86"/>
      <c r="C184" s="168"/>
      <c r="D184" s="86"/>
      <c r="E184" s="168"/>
      <c r="F184" s="86"/>
      <c r="G184" s="172"/>
    </row>
    <row r="185" spans="1:7" x14ac:dyDescent="0.25">
      <c r="A185" s="162"/>
      <c r="B185" s="163" t="s">
        <v>326</v>
      </c>
      <c r="C185" s="164"/>
      <c r="D185" s="165"/>
      <c r="E185" s="164"/>
      <c r="F185" s="165"/>
      <c r="G185" s="166"/>
    </row>
    <row r="186" spans="1:7" x14ac:dyDescent="0.25">
      <c r="A186" s="167"/>
      <c r="B186" s="86" t="s">
        <v>217</v>
      </c>
      <c r="C186" s="168">
        <v>5.45</v>
      </c>
      <c r="D186" s="86" t="s">
        <v>169</v>
      </c>
      <c r="E186" s="169">
        <v>132000</v>
      </c>
      <c r="F186" s="170">
        <f t="shared" ref="F186:F188" si="22">SUM(C186*E186)</f>
        <v>719400</v>
      </c>
      <c r="G186" s="171"/>
    </row>
    <row r="187" spans="1:7" x14ac:dyDescent="0.25">
      <c r="A187" s="167"/>
      <c r="B187" s="86" t="s">
        <v>234</v>
      </c>
      <c r="C187" s="168">
        <v>0.9</v>
      </c>
      <c r="D187" s="86" t="s">
        <v>17</v>
      </c>
      <c r="E187" s="169">
        <v>185000</v>
      </c>
      <c r="F187" s="170">
        <f t="shared" si="22"/>
        <v>166500</v>
      </c>
      <c r="G187" s="171"/>
    </row>
    <row r="188" spans="1:7" x14ac:dyDescent="0.25">
      <c r="A188" s="167"/>
      <c r="B188" s="86" t="s">
        <v>222</v>
      </c>
      <c r="C188" s="168">
        <v>1</v>
      </c>
      <c r="D188" s="86" t="s">
        <v>223</v>
      </c>
      <c r="E188" s="169">
        <v>150000</v>
      </c>
      <c r="F188" s="170">
        <f t="shared" si="22"/>
        <v>150000</v>
      </c>
      <c r="G188" s="171"/>
    </row>
    <row r="189" spans="1:7" x14ac:dyDescent="0.25">
      <c r="A189" s="167"/>
      <c r="B189" s="86"/>
      <c r="C189" s="168"/>
      <c r="D189" s="86"/>
      <c r="E189" s="168"/>
      <c r="F189" s="86"/>
      <c r="G189" s="172">
        <f>SUM(F186:F188)</f>
        <v>1035900</v>
      </c>
    </row>
    <row r="190" spans="1:7" ht="15.75" thickBot="1" x14ac:dyDescent="0.3">
      <c r="A190" s="173"/>
      <c r="B190" s="175"/>
      <c r="C190" s="176"/>
      <c r="D190" s="175"/>
      <c r="E190" s="176"/>
      <c r="F190" s="175"/>
      <c r="G190" s="177"/>
    </row>
    <row r="191" spans="1:7" x14ac:dyDescent="0.25">
      <c r="A191" s="162"/>
      <c r="B191" s="163" t="s">
        <v>262</v>
      </c>
      <c r="C191" s="164"/>
      <c r="D191" s="165"/>
      <c r="E191" s="164"/>
      <c r="F191" s="165"/>
      <c r="G191" s="166"/>
    </row>
    <row r="192" spans="1:7" x14ac:dyDescent="0.25">
      <c r="A192" s="167"/>
      <c r="B192" s="86" t="s">
        <v>263</v>
      </c>
      <c r="C192" s="168">
        <v>0.4</v>
      </c>
      <c r="D192" s="86" t="s">
        <v>17</v>
      </c>
      <c r="E192" s="169">
        <v>185000</v>
      </c>
      <c r="F192" s="170">
        <f t="shared" ref="F192:F193" si="23">SUM(C192*E192)</f>
        <v>74000</v>
      </c>
      <c r="G192" s="171"/>
    </row>
    <row r="193" spans="1:7" x14ac:dyDescent="0.25">
      <c r="A193" s="167"/>
      <c r="B193" s="86" t="s">
        <v>222</v>
      </c>
      <c r="C193" s="168">
        <v>1</v>
      </c>
      <c r="D193" s="86" t="s">
        <v>223</v>
      </c>
      <c r="E193" s="169">
        <v>150000</v>
      </c>
      <c r="F193" s="170">
        <f t="shared" si="23"/>
        <v>150000</v>
      </c>
      <c r="G193" s="171"/>
    </row>
    <row r="194" spans="1:7" x14ac:dyDescent="0.25">
      <c r="A194" s="167"/>
      <c r="B194" s="86"/>
      <c r="C194" s="168"/>
      <c r="D194" s="86"/>
      <c r="E194" s="168"/>
      <c r="F194" s="86"/>
      <c r="G194" s="172">
        <f>SUM(F192:F193)</f>
        <v>224000</v>
      </c>
    </row>
    <row r="195" spans="1:7" ht="15.75" thickBot="1" x14ac:dyDescent="0.3">
      <c r="A195" s="173"/>
      <c r="B195" s="175"/>
      <c r="C195" s="176"/>
      <c r="D195" s="175"/>
      <c r="E195" s="176"/>
      <c r="F195" s="175"/>
      <c r="G195" s="177"/>
    </row>
    <row r="196" spans="1:7" x14ac:dyDescent="0.25">
      <c r="A196" s="162"/>
      <c r="B196" s="163" t="s">
        <v>264</v>
      </c>
      <c r="C196" s="164"/>
      <c r="D196" s="165"/>
      <c r="E196" s="164"/>
      <c r="F196" s="165"/>
      <c r="G196" s="166"/>
    </row>
    <row r="197" spans="1:7" x14ac:dyDescent="0.25">
      <c r="A197" s="167"/>
      <c r="B197" s="86" t="s">
        <v>265</v>
      </c>
      <c r="C197" s="168">
        <v>10.45</v>
      </c>
      <c r="D197" s="86" t="s">
        <v>169</v>
      </c>
      <c r="E197" s="169">
        <v>165000</v>
      </c>
      <c r="F197" s="170">
        <f t="shared" ref="F197:F199" si="24">SUM(C197*E197)</f>
        <v>1724249.9999999998</v>
      </c>
      <c r="G197" s="171"/>
    </row>
    <row r="198" spans="1:7" x14ac:dyDescent="0.25">
      <c r="A198" s="167"/>
      <c r="B198" s="86" t="s">
        <v>266</v>
      </c>
      <c r="C198" s="168">
        <v>14.04</v>
      </c>
      <c r="D198" s="86" t="s">
        <v>17</v>
      </c>
      <c r="E198" s="169">
        <v>1250000</v>
      </c>
      <c r="F198" s="170">
        <f t="shared" si="24"/>
        <v>17550000</v>
      </c>
      <c r="G198" s="171"/>
    </row>
    <row r="199" spans="1:7" x14ac:dyDescent="0.25">
      <c r="A199" s="167"/>
      <c r="B199" s="86" t="s">
        <v>222</v>
      </c>
      <c r="C199" s="168">
        <v>1</v>
      </c>
      <c r="D199" s="86" t="s">
        <v>223</v>
      </c>
      <c r="E199" s="169">
        <v>150000</v>
      </c>
      <c r="F199" s="170">
        <f t="shared" si="24"/>
        <v>150000</v>
      </c>
      <c r="G199" s="171"/>
    </row>
    <row r="200" spans="1:7" x14ac:dyDescent="0.25">
      <c r="A200" s="167"/>
      <c r="B200" s="86"/>
      <c r="C200" s="168"/>
      <c r="D200" s="86"/>
      <c r="E200" s="168"/>
      <c r="F200" s="86"/>
      <c r="G200" s="172">
        <f>SUM(F197:F199)</f>
        <v>19424250</v>
      </c>
    </row>
    <row r="201" spans="1:7" ht="15.75" thickBot="1" x14ac:dyDescent="0.3">
      <c r="A201" s="173"/>
      <c r="B201" s="175"/>
      <c r="C201" s="176"/>
      <c r="D201" s="175"/>
      <c r="E201" s="176"/>
      <c r="F201" s="175"/>
      <c r="G201" s="177"/>
    </row>
    <row r="204" spans="1:7" ht="15.75" thickBot="1" x14ac:dyDescent="0.3"/>
    <row r="205" spans="1:7" x14ac:dyDescent="0.25">
      <c r="A205" s="162"/>
      <c r="B205" s="163" t="s">
        <v>528</v>
      </c>
      <c r="C205" s="164"/>
      <c r="D205" s="165"/>
      <c r="E205" s="164"/>
      <c r="F205" s="165"/>
      <c r="G205" s="166"/>
    </row>
    <row r="206" spans="1:7" x14ac:dyDescent="0.25">
      <c r="A206" s="167"/>
      <c r="B206" s="86" t="s">
        <v>237</v>
      </c>
      <c r="C206" s="168">
        <v>6.2</v>
      </c>
      <c r="D206" s="86" t="s">
        <v>169</v>
      </c>
      <c r="E206" s="169">
        <v>215000</v>
      </c>
      <c r="F206" s="170">
        <f t="shared" ref="F206:F212" si="25">SUM(C206*E206)</f>
        <v>1333000</v>
      </c>
      <c r="G206" s="171"/>
    </row>
    <row r="207" spans="1:7" x14ac:dyDescent="0.25">
      <c r="A207" s="167"/>
      <c r="B207" s="86" t="s">
        <v>529</v>
      </c>
      <c r="C207" s="168">
        <v>3.65</v>
      </c>
      <c r="D207" s="86" t="s">
        <v>17</v>
      </c>
      <c r="E207" s="169">
        <v>1250000</v>
      </c>
      <c r="F207" s="170">
        <f t="shared" si="25"/>
        <v>4562500</v>
      </c>
      <c r="G207" s="171"/>
    </row>
    <row r="208" spans="1:7" x14ac:dyDescent="0.25">
      <c r="A208" s="167"/>
      <c r="B208" s="86" t="s">
        <v>235</v>
      </c>
      <c r="C208" s="168">
        <v>1</v>
      </c>
      <c r="D208" s="86" t="s">
        <v>218</v>
      </c>
      <c r="E208" s="169">
        <v>175000</v>
      </c>
      <c r="F208" s="170">
        <f t="shared" si="25"/>
        <v>175000</v>
      </c>
      <c r="G208" s="171"/>
    </row>
    <row r="209" spans="1:7" x14ac:dyDescent="0.25">
      <c r="A209" s="167"/>
      <c r="B209" s="86" t="s">
        <v>236</v>
      </c>
      <c r="C209" s="168">
        <v>2</v>
      </c>
      <c r="D209" s="86" t="s">
        <v>218</v>
      </c>
      <c r="E209" s="169">
        <v>250000</v>
      </c>
      <c r="F209" s="170">
        <f t="shared" si="25"/>
        <v>500000</v>
      </c>
      <c r="G209" s="171"/>
    </row>
    <row r="210" spans="1:7" x14ac:dyDescent="0.25">
      <c r="A210" s="167"/>
      <c r="B210" s="86" t="s">
        <v>219</v>
      </c>
      <c r="C210" s="168">
        <v>2</v>
      </c>
      <c r="D210" s="86" t="s">
        <v>220</v>
      </c>
      <c r="E210" s="169">
        <v>55000</v>
      </c>
      <c r="F210" s="170">
        <f t="shared" si="25"/>
        <v>110000</v>
      </c>
      <c r="G210" s="171"/>
    </row>
    <row r="211" spans="1:7" x14ac:dyDescent="0.25">
      <c r="A211" s="167"/>
      <c r="B211" s="86" t="s">
        <v>221</v>
      </c>
      <c r="C211" s="168">
        <v>7.31</v>
      </c>
      <c r="D211" s="86" t="s">
        <v>17</v>
      </c>
      <c r="E211" s="169">
        <v>120000</v>
      </c>
      <c r="F211" s="170">
        <f t="shared" si="25"/>
        <v>877200</v>
      </c>
      <c r="G211" s="171"/>
    </row>
    <row r="212" spans="1:7" x14ac:dyDescent="0.25">
      <c r="A212" s="167"/>
      <c r="B212" s="86" t="s">
        <v>222</v>
      </c>
      <c r="C212" s="168">
        <v>1</v>
      </c>
      <c r="D212" s="86" t="s">
        <v>223</v>
      </c>
      <c r="E212" s="169">
        <v>150000</v>
      </c>
      <c r="F212" s="170">
        <f t="shared" si="25"/>
        <v>150000</v>
      </c>
      <c r="G212" s="171"/>
    </row>
    <row r="213" spans="1:7" x14ac:dyDescent="0.25">
      <c r="A213" s="167"/>
      <c r="B213" s="86"/>
      <c r="C213" s="168"/>
      <c r="D213" s="86"/>
      <c r="E213" s="168"/>
      <c r="F213" s="86"/>
      <c r="G213" s="172">
        <f>SUM(F206:F212)</f>
        <v>7707700</v>
      </c>
    </row>
    <row r="214" spans="1:7" ht="15.75" thickBot="1" x14ac:dyDescent="0.3">
      <c r="A214" s="173"/>
      <c r="B214" s="175"/>
      <c r="C214" s="176"/>
      <c r="D214" s="175"/>
      <c r="E214" s="176"/>
      <c r="F214" s="175"/>
      <c r="G214" s="177"/>
    </row>
    <row r="215" spans="1:7" x14ac:dyDescent="0.25">
      <c r="A215" s="162"/>
      <c r="B215" s="163" t="s">
        <v>530</v>
      </c>
      <c r="C215" s="164"/>
      <c r="D215" s="165"/>
      <c r="E215" s="164"/>
      <c r="F215" s="165"/>
      <c r="G215" s="166"/>
    </row>
    <row r="216" spans="1:7" x14ac:dyDescent="0.25">
      <c r="A216" s="167"/>
      <c r="B216" s="86" t="s">
        <v>237</v>
      </c>
      <c r="C216" s="168">
        <v>5.2</v>
      </c>
      <c r="D216" s="86" t="s">
        <v>169</v>
      </c>
      <c r="E216" s="169">
        <v>215000</v>
      </c>
      <c r="F216" s="170">
        <f t="shared" ref="F216:F222" si="26">SUM(C216*E216)</f>
        <v>1118000</v>
      </c>
      <c r="G216" s="171"/>
    </row>
    <row r="217" spans="1:7" x14ac:dyDescent="0.25">
      <c r="A217" s="167"/>
      <c r="B217" s="86" t="s">
        <v>531</v>
      </c>
      <c r="C217" s="168">
        <v>5.2</v>
      </c>
      <c r="D217" s="86" t="s">
        <v>169</v>
      </c>
      <c r="E217" s="169">
        <v>235000</v>
      </c>
      <c r="F217" s="170">
        <f t="shared" si="26"/>
        <v>1222000</v>
      </c>
      <c r="G217" s="171"/>
    </row>
    <row r="218" spans="1:7" x14ac:dyDescent="0.25">
      <c r="A218" s="167"/>
      <c r="B218" s="86" t="s">
        <v>235</v>
      </c>
      <c r="C218" s="168">
        <v>1</v>
      </c>
      <c r="D218" s="86" t="s">
        <v>218</v>
      </c>
      <c r="E218" s="169">
        <v>175000</v>
      </c>
      <c r="F218" s="170">
        <f t="shared" si="26"/>
        <v>175000</v>
      </c>
      <c r="G218" s="171"/>
    </row>
    <row r="219" spans="1:7" x14ac:dyDescent="0.25">
      <c r="A219" s="167"/>
      <c r="B219" s="86" t="s">
        <v>236</v>
      </c>
      <c r="C219" s="168">
        <v>1</v>
      </c>
      <c r="D219" s="86" t="s">
        <v>218</v>
      </c>
      <c r="E219" s="169">
        <v>250000</v>
      </c>
      <c r="F219" s="170">
        <f t="shared" si="26"/>
        <v>250000</v>
      </c>
      <c r="G219" s="171"/>
    </row>
    <row r="220" spans="1:7" x14ac:dyDescent="0.25">
      <c r="A220" s="167"/>
      <c r="B220" s="86" t="s">
        <v>219</v>
      </c>
      <c r="C220" s="168">
        <v>1</v>
      </c>
      <c r="D220" s="86" t="s">
        <v>220</v>
      </c>
      <c r="E220" s="169">
        <v>55000</v>
      </c>
      <c r="F220" s="170">
        <f t="shared" si="26"/>
        <v>55000</v>
      </c>
      <c r="G220" s="171"/>
    </row>
    <row r="221" spans="1:7" x14ac:dyDescent="0.25">
      <c r="A221" s="167"/>
      <c r="B221" s="86" t="s">
        <v>532</v>
      </c>
      <c r="C221" s="168">
        <v>7.31</v>
      </c>
      <c r="D221" s="86" t="s">
        <v>17</v>
      </c>
      <c r="E221" s="169">
        <v>120000</v>
      </c>
      <c r="F221" s="170">
        <f t="shared" si="26"/>
        <v>877200</v>
      </c>
      <c r="G221" s="171"/>
    </row>
    <row r="222" spans="1:7" x14ac:dyDescent="0.25">
      <c r="A222" s="167"/>
      <c r="B222" s="86" t="s">
        <v>222</v>
      </c>
      <c r="C222" s="168">
        <v>1</v>
      </c>
      <c r="D222" s="86" t="s">
        <v>223</v>
      </c>
      <c r="E222" s="169">
        <v>150000</v>
      </c>
      <c r="F222" s="170">
        <f t="shared" si="26"/>
        <v>150000</v>
      </c>
      <c r="G222" s="171"/>
    </row>
    <row r="223" spans="1:7" x14ac:dyDescent="0.25">
      <c r="A223" s="167"/>
      <c r="B223" s="86"/>
      <c r="C223" s="168"/>
      <c r="D223" s="86"/>
      <c r="E223" s="168"/>
      <c r="F223" s="86"/>
      <c r="G223" s="172">
        <f>SUM(F216:F222)</f>
        <v>3847200</v>
      </c>
    </row>
    <row r="224" spans="1:7" ht="15.75" thickBot="1" x14ac:dyDescent="0.3">
      <c r="A224" s="173"/>
      <c r="B224" s="175"/>
      <c r="C224" s="176"/>
      <c r="D224" s="175"/>
      <c r="E224" s="176"/>
      <c r="F224" s="175"/>
      <c r="G224" s="177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E11" sqref="E11"/>
    </sheetView>
  </sheetViews>
  <sheetFormatPr defaultRowHeight="15" x14ac:dyDescent="0.25"/>
  <cols>
    <col min="2" max="2" width="42.42578125" bestFit="1" customWidth="1"/>
  </cols>
  <sheetData>
    <row r="2" spans="1:7" ht="15.75" thickBot="1" x14ac:dyDescent="0.3"/>
    <row r="3" spans="1:7" ht="15.75" thickBot="1" x14ac:dyDescent="0.3">
      <c r="A3" s="414"/>
      <c r="B3" s="415" t="s">
        <v>535</v>
      </c>
      <c r="C3" s="416"/>
      <c r="D3" s="417"/>
      <c r="E3" s="416"/>
      <c r="F3" s="417"/>
      <c r="G3" s="418"/>
    </row>
    <row r="4" spans="1:7" x14ac:dyDescent="0.25">
      <c r="A4" s="167"/>
      <c r="B4" s="86" t="s">
        <v>534</v>
      </c>
      <c r="C4" s="168">
        <v>1</v>
      </c>
      <c r="D4" s="86" t="s">
        <v>17</v>
      </c>
      <c r="E4" s="169">
        <v>462000</v>
      </c>
      <c r="F4" s="170">
        <f t="shared" ref="F4:F7" si="0">SUM(C4*E4)</f>
        <v>462000</v>
      </c>
      <c r="G4" s="171"/>
    </row>
    <row r="5" spans="1:7" x14ac:dyDescent="0.25">
      <c r="A5" s="167"/>
      <c r="B5" s="86" t="s">
        <v>538</v>
      </c>
      <c r="C5" s="168">
        <v>1</v>
      </c>
      <c r="D5" s="86" t="s">
        <v>17</v>
      </c>
      <c r="E5" s="169">
        <v>221500</v>
      </c>
      <c r="F5" s="170">
        <f t="shared" si="0"/>
        <v>221500</v>
      </c>
      <c r="G5" s="171"/>
    </row>
    <row r="6" spans="1:7" x14ac:dyDescent="0.25">
      <c r="A6" s="167"/>
      <c r="B6" s="86" t="s">
        <v>222</v>
      </c>
      <c r="C6" s="168">
        <v>1</v>
      </c>
      <c r="D6" s="86" t="s">
        <v>17</v>
      </c>
      <c r="E6" s="169">
        <v>250000</v>
      </c>
      <c r="F6" s="170">
        <f t="shared" si="0"/>
        <v>250000</v>
      </c>
      <c r="G6" s="171"/>
    </row>
    <row r="7" spans="1:7" x14ac:dyDescent="0.25">
      <c r="A7" s="167"/>
      <c r="B7" s="86" t="s">
        <v>533</v>
      </c>
      <c r="C7" s="168">
        <v>1</v>
      </c>
      <c r="D7" s="86" t="s">
        <v>17</v>
      </c>
      <c r="E7" s="169">
        <v>82000</v>
      </c>
      <c r="F7" s="170">
        <f t="shared" si="0"/>
        <v>82000</v>
      </c>
      <c r="G7" s="171"/>
    </row>
    <row r="8" spans="1:7" x14ac:dyDescent="0.25">
      <c r="A8" s="167"/>
      <c r="B8" s="86"/>
      <c r="C8" s="168"/>
      <c r="D8" s="86"/>
      <c r="E8" s="168"/>
      <c r="F8" s="86"/>
      <c r="G8" s="172">
        <f>SUM(F4:F7)</f>
        <v>1015500</v>
      </c>
    </row>
    <row r="9" spans="1:7" ht="15.75" thickBot="1" x14ac:dyDescent="0.3">
      <c r="A9" s="173"/>
      <c r="B9" s="175"/>
      <c r="C9" s="176"/>
      <c r="D9" s="175"/>
      <c r="E9" s="176"/>
      <c r="F9" s="175"/>
      <c r="G9" s="177"/>
    </row>
    <row r="10" spans="1:7" ht="15.75" thickBot="1" x14ac:dyDescent="0.3">
      <c r="A10" s="414"/>
      <c r="B10" s="415" t="s">
        <v>536</v>
      </c>
      <c r="C10" s="416"/>
      <c r="D10" s="417"/>
      <c r="E10" s="416"/>
      <c r="F10" s="417"/>
      <c r="G10" s="418"/>
    </row>
    <row r="11" spans="1:7" x14ac:dyDescent="0.25">
      <c r="A11" s="167"/>
      <c r="B11" s="86" t="s">
        <v>537</v>
      </c>
      <c r="C11" s="168">
        <v>1</v>
      </c>
      <c r="D11" s="86" t="s">
        <v>17</v>
      </c>
      <c r="E11" s="169">
        <v>371000</v>
      </c>
      <c r="F11" s="170">
        <f t="shared" ref="F11:F14" si="1">SUM(C11*E11)</f>
        <v>371000</v>
      </c>
      <c r="G11" s="171"/>
    </row>
    <row r="12" spans="1:7" x14ac:dyDescent="0.25">
      <c r="A12" s="167"/>
      <c r="B12" s="86" t="s">
        <v>538</v>
      </c>
      <c r="C12" s="168">
        <v>1</v>
      </c>
      <c r="D12" s="86" t="s">
        <v>17</v>
      </c>
      <c r="E12" s="169">
        <v>221500</v>
      </c>
      <c r="F12" s="170">
        <f t="shared" si="1"/>
        <v>221500</v>
      </c>
      <c r="G12" s="171"/>
    </row>
    <row r="13" spans="1:7" x14ac:dyDescent="0.25">
      <c r="A13" s="167"/>
      <c r="B13" s="86" t="s">
        <v>222</v>
      </c>
      <c r="C13" s="168">
        <v>1</v>
      </c>
      <c r="D13" s="86" t="s">
        <v>17</v>
      </c>
      <c r="E13" s="169">
        <f>$E$6</f>
        <v>250000</v>
      </c>
      <c r="F13" s="170">
        <f t="shared" si="1"/>
        <v>250000</v>
      </c>
      <c r="G13" s="171"/>
    </row>
    <row r="14" spans="1:7" x14ac:dyDescent="0.25">
      <c r="A14" s="167"/>
      <c r="B14" s="86" t="s">
        <v>533</v>
      </c>
      <c r="C14" s="168">
        <v>1</v>
      </c>
      <c r="D14" s="86" t="s">
        <v>17</v>
      </c>
      <c r="E14" s="169">
        <v>82000</v>
      </c>
      <c r="F14" s="170">
        <f t="shared" si="1"/>
        <v>82000</v>
      </c>
      <c r="G14" s="171"/>
    </row>
    <row r="15" spans="1:7" x14ac:dyDescent="0.25">
      <c r="A15" s="167"/>
      <c r="B15" s="86"/>
      <c r="C15" s="168"/>
      <c r="D15" s="86"/>
      <c r="E15" s="168"/>
      <c r="F15" s="86"/>
      <c r="G15" s="172">
        <f>SUM(F11:F14)</f>
        <v>924500</v>
      </c>
    </row>
    <row r="16" spans="1:7" ht="15.75" thickBot="1" x14ac:dyDescent="0.3">
      <c r="A16" s="173"/>
      <c r="B16" s="175"/>
      <c r="C16" s="176"/>
      <c r="D16" s="175"/>
      <c r="E16" s="176"/>
      <c r="F16" s="175"/>
      <c r="G16" s="177"/>
    </row>
    <row r="17" spans="1:7" ht="15.75" thickBot="1" x14ac:dyDescent="0.3"/>
    <row r="18" spans="1:7" ht="15.75" thickBot="1" x14ac:dyDescent="0.3">
      <c r="A18" s="414"/>
      <c r="B18" s="415" t="s">
        <v>552</v>
      </c>
      <c r="C18" s="416"/>
      <c r="D18" s="417"/>
      <c r="E18" s="416"/>
      <c r="F18" s="417"/>
      <c r="G18" s="418"/>
    </row>
    <row r="19" spans="1:7" x14ac:dyDescent="0.25">
      <c r="A19" s="167"/>
      <c r="B19" s="86" t="s">
        <v>553</v>
      </c>
      <c r="C19" s="168">
        <v>1</v>
      </c>
      <c r="D19" s="86" t="s">
        <v>169</v>
      </c>
      <c r="E19" s="169">
        <v>85000</v>
      </c>
      <c r="F19" s="170">
        <f t="shared" ref="F19:F22" si="2">SUM(C19*E19)</f>
        <v>85000</v>
      </c>
      <c r="G19" s="171"/>
    </row>
    <row r="20" spans="1:7" x14ac:dyDescent="0.25">
      <c r="A20" s="167"/>
      <c r="B20" s="86" t="s">
        <v>556</v>
      </c>
      <c r="C20" s="168">
        <v>1</v>
      </c>
      <c r="D20" s="86" t="s">
        <v>169</v>
      </c>
      <c r="E20" s="169">
        <v>275000</v>
      </c>
      <c r="F20" s="170">
        <f t="shared" si="2"/>
        <v>275000</v>
      </c>
      <c r="G20" s="171"/>
    </row>
    <row r="21" spans="1:7" x14ac:dyDescent="0.25">
      <c r="A21" s="167"/>
      <c r="B21" s="86" t="s">
        <v>554</v>
      </c>
      <c r="C21" s="168">
        <v>1</v>
      </c>
      <c r="D21" s="86" t="s">
        <v>169</v>
      </c>
      <c r="E21" s="169">
        <v>44000</v>
      </c>
      <c r="F21" s="170">
        <f t="shared" si="2"/>
        <v>44000</v>
      </c>
      <c r="G21" s="171"/>
    </row>
    <row r="22" spans="1:7" x14ac:dyDescent="0.25">
      <c r="A22" s="167"/>
      <c r="B22" s="86" t="s">
        <v>555</v>
      </c>
      <c r="C22" s="168">
        <v>1</v>
      </c>
      <c r="D22" s="86" t="s">
        <v>169</v>
      </c>
      <c r="E22" s="169">
        <v>550000</v>
      </c>
      <c r="F22" s="170">
        <f t="shared" si="2"/>
        <v>550000</v>
      </c>
      <c r="G22" s="171"/>
    </row>
    <row r="23" spans="1:7" x14ac:dyDescent="0.25">
      <c r="A23" s="167"/>
      <c r="B23" s="86"/>
      <c r="C23" s="168"/>
      <c r="D23" s="86"/>
      <c r="E23" s="168"/>
      <c r="F23" s="86"/>
      <c r="G23" s="172">
        <f>SUM(F19:F22)</f>
        <v>954000</v>
      </c>
    </row>
    <row r="24" spans="1:7" ht="15.75" thickBot="1" x14ac:dyDescent="0.3">
      <c r="A24" s="173"/>
      <c r="B24" s="175"/>
      <c r="C24" s="176"/>
      <c r="D24" s="175"/>
      <c r="E24" s="176"/>
      <c r="F24" s="175"/>
      <c r="G24" s="17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3"/>
  <sheetViews>
    <sheetView topLeftCell="A31" zoomScale="75" zoomScaleNormal="75" workbookViewId="0">
      <selection activeCell="E53" sqref="E53"/>
    </sheetView>
  </sheetViews>
  <sheetFormatPr defaultRowHeight="15" x14ac:dyDescent="0.25"/>
  <cols>
    <col min="2" max="2" width="45.140625" customWidth="1"/>
    <col min="3" max="4" width="15.7109375" bestFit="1" customWidth="1"/>
    <col min="5" max="5" width="18.140625" bestFit="1" customWidth="1"/>
    <col min="6" max="43" width="4.28515625" customWidth="1"/>
  </cols>
  <sheetData>
    <row r="1" spans="1:43" ht="18.75" x14ac:dyDescent="0.3">
      <c r="A1" s="702" t="s">
        <v>348</v>
      </c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  <c r="U1" s="703"/>
      <c r="V1" s="703"/>
      <c r="W1" s="703"/>
      <c r="X1" s="703"/>
      <c r="Y1" s="703"/>
      <c r="Z1" s="703"/>
      <c r="AA1" s="703"/>
      <c r="AB1" s="703"/>
      <c r="AC1" s="703"/>
      <c r="AD1" s="703"/>
      <c r="AE1" s="703"/>
      <c r="AF1" s="703"/>
      <c r="AG1" s="703"/>
      <c r="AH1" s="703"/>
      <c r="AI1" s="703"/>
      <c r="AJ1" s="703"/>
      <c r="AK1" s="703"/>
      <c r="AL1" s="703"/>
      <c r="AM1" s="703"/>
      <c r="AN1" s="281"/>
    </row>
    <row r="2" spans="1:43" x14ac:dyDescent="0.25">
      <c r="A2" s="263" t="s">
        <v>404</v>
      </c>
      <c r="B2" s="1"/>
    </row>
    <row r="3" spans="1:43" x14ac:dyDescent="0.25">
      <c r="A3" s="263" t="s">
        <v>224</v>
      </c>
      <c r="B3" s="1"/>
    </row>
    <row r="4" spans="1:43" x14ac:dyDescent="0.25">
      <c r="A4" s="263" t="s">
        <v>349</v>
      </c>
      <c r="B4" s="1"/>
    </row>
    <row r="5" spans="1:43" ht="15.75" thickBot="1" x14ac:dyDescent="0.3"/>
    <row r="6" spans="1:43" x14ac:dyDescent="0.25">
      <c r="A6" s="264" t="s">
        <v>1</v>
      </c>
      <c r="B6" s="265" t="s">
        <v>350</v>
      </c>
      <c r="C6" s="265" t="s">
        <v>351</v>
      </c>
      <c r="D6" s="265" t="s">
        <v>352</v>
      </c>
      <c r="E6" s="283" t="s">
        <v>395</v>
      </c>
      <c r="F6" s="704" t="s">
        <v>358</v>
      </c>
      <c r="G6" s="697"/>
      <c r="H6" s="697"/>
      <c r="I6" s="697" t="s">
        <v>359</v>
      </c>
      <c r="J6" s="697"/>
      <c r="K6" s="697"/>
      <c r="L6" s="697"/>
      <c r="M6" s="697" t="s">
        <v>401</v>
      </c>
      <c r="N6" s="697"/>
      <c r="O6" s="697"/>
      <c r="P6" s="697"/>
      <c r="Q6" s="697" t="s">
        <v>402</v>
      </c>
      <c r="R6" s="697"/>
      <c r="S6" s="697"/>
      <c r="T6" s="697"/>
      <c r="U6" s="697" t="s">
        <v>403</v>
      </c>
      <c r="V6" s="697"/>
      <c r="W6" s="697"/>
      <c r="X6" s="697"/>
      <c r="Y6" s="697" t="s">
        <v>353</v>
      </c>
      <c r="Z6" s="697"/>
      <c r="AA6" s="697"/>
      <c r="AB6" s="697"/>
      <c r="AC6" s="697" t="s">
        <v>354</v>
      </c>
      <c r="AD6" s="697"/>
      <c r="AE6" s="697"/>
      <c r="AF6" s="697"/>
      <c r="AG6" s="697" t="s">
        <v>355</v>
      </c>
      <c r="AH6" s="697"/>
      <c r="AI6" s="697"/>
      <c r="AJ6" s="697"/>
      <c r="AK6" s="699" t="s">
        <v>356</v>
      </c>
      <c r="AL6" s="700"/>
      <c r="AM6" s="700"/>
      <c r="AN6" s="701"/>
      <c r="AO6" s="697" t="s">
        <v>357</v>
      </c>
      <c r="AP6" s="697"/>
      <c r="AQ6" s="698"/>
    </row>
    <row r="7" spans="1:43" ht="15.75" thickBot="1" x14ac:dyDescent="0.3">
      <c r="A7" s="266"/>
      <c r="B7" s="267"/>
      <c r="C7" s="267"/>
      <c r="D7" s="267"/>
      <c r="E7" s="284">
        <v>0.97</v>
      </c>
      <c r="F7" s="297">
        <v>2</v>
      </c>
      <c r="G7" s="295">
        <v>3</v>
      </c>
      <c r="H7" s="295">
        <v>4</v>
      </c>
      <c r="I7" s="295">
        <v>1</v>
      </c>
      <c r="J7" s="295">
        <v>2</v>
      </c>
      <c r="K7" s="295">
        <v>3</v>
      </c>
      <c r="L7" s="295">
        <v>4</v>
      </c>
      <c r="M7" s="295">
        <v>1</v>
      </c>
      <c r="N7" s="295">
        <v>2</v>
      </c>
      <c r="O7" s="295">
        <v>3</v>
      </c>
      <c r="P7" s="295">
        <v>4</v>
      </c>
      <c r="Q7" s="295">
        <v>1</v>
      </c>
      <c r="R7" s="295">
        <v>2</v>
      </c>
      <c r="S7" s="295">
        <v>3</v>
      </c>
      <c r="T7" s="295">
        <v>4</v>
      </c>
      <c r="U7" s="295">
        <v>1</v>
      </c>
      <c r="V7" s="295">
        <v>2</v>
      </c>
      <c r="W7" s="295">
        <v>3</v>
      </c>
      <c r="X7" s="295">
        <v>4</v>
      </c>
      <c r="Y7" s="295">
        <v>1</v>
      </c>
      <c r="Z7" s="295">
        <v>2</v>
      </c>
      <c r="AA7" s="295">
        <v>3</v>
      </c>
      <c r="AB7" s="295">
        <v>4</v>
      </c>
      <c r="AC7" s="295">
        <v>1</v>
      </c>
      <c r="AD7" s="295">
        <v>2</v>
      </c>
      <c r="AE7" s="295">
        <v>3</v>
      </c>
      <c r="AF7" s="295">
        <v>4</v>
      </c>
      <c r="AG7" s="295">
        <v>1</v>
      </c>
      <c r="AH7" s="295">
        <v>2</v>
      </c>
      <c r="AI7" s="295">
        <v>3</v>
      </c>
      <c r="AJ7" s="295">
        <v>4</v>
      </c>
      <c r="AK7" s="295">
        <v>1</v>
      </c>
      <c r="AL7" s="295">
        <v>2</v>
      </c>
      <c r="AM7" s="295">
        <v>3</v>
      </c>
      <c r="AN7" s="295">
        <v>4</v>
      </c>
      <c r="AO7" s="295">
        <v>1</v>
      </c>
      <c r="AP7" s="295">
        <v>2</v>
      </c>
      <c r="AQ7" s="296">
        <v>3</v>
      </c>
    </row>
    <row r="8" spans="1:43" x14ac:dyDescent="0.25">
      <c r="A8" s="268"/>
      <c r="B8" s="269"/>
      <c r="C8" s="269"/>
      <c r="D8" s="269"/>
      <c r="E8" s="285"/>
      <c r="F8" s="298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4"/>
      <c r="AQ8" s="299"/>
    </row>
    <row r="9" spans="1:43" x14ac:dyDescent="0.25">
      <c r="A9" s="270"/>
      <c r="B9" s="271" t="s">
        <v>360</v>
      </c>
      <c r="C9" s="271"/>
      <c r="D9" s="272">
        <f>SUM(C10:C13)</f>
        <v>285270909.56389999</v>
      </c>
      <c r="E9" s="286">
        <f>SUM(D9*E7)</f>
        <v>276712782.27698296</v>
      </c>
      <c r="F9" s="300"/>
      <c r="G9" s="273"/>
      <c r="H9" s="273"/>
      <c r="I9" s="273"/>
      <c r="J9" s="273"/>
      <c r="K9" s="273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282"/>
      <c r="AO9" s="33"/>
      <c r="AP9" s="292"/>
      <c r="AQ9" s="301"/>
    </row>
    <row r="10" spans="1:43" x14ac:dyDescent="0.25">
      <c r="A10" s="270">
        <v>1</v>
      </c>
      <c r="B10" s="33" t="s">
        <v>347</v>
      </c>
      <c r="C10" s="274">
        <f>SUM(RAB!H20)</f>
        <v>39081462.703999996</v>
      </c>
      <c r="D10" s="33"/>
      <c r="E10" s="287"/>
      <c r="F10" s="302"/>
      <c r="G10" s="273"/>
      <c r="H10" s="273"/>
      <c r="I10" s="273"/>
      <c r="J10" s="273"/>
      <c r="K10" s="273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33"/>
      <c r="AP10" s="292"/>
      <c r="AQ10" s="301"/>
    </row>
    <row r="11" spans="1:43" x14ac:dyDescent="0.25">
      <c r="A11" s="270">
        <v>2</v>
      </c>
      <c r="B11" s="33" t="s">
        <v>361</v>
      </c>
      <c r="C11" s="274">
        <f>SUM(RAB!H29)</f>
        <v>13971972.844000001</v>
      </c>
      <c r="D11" s="33"/>
      <c r="E11" s="287"/>
      <c r="F11" s="302"/>
      <c r="G11" s="273"/>
      <c r="H11" s="273"/>
      <c r="I11" s="273"/>
      <c r="J11" s="273"/>
      <c r="K11" s="273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33"/>
      <c r="AP11" s="292"/>
      <c r="AQ11" s="301"/>
    </row>
    <row r="12" spans="1:43" x14ac:dyDescent="0.25">
      <c r="A12" s="270">
        <v>3</v>
      </c>
      <c r="B12" s="33" t="s">
        <v>362</v>
      </c>
      <c r="C12" s="274">
        <f>SUM(RAB!H38)</f>
        <v>141056259</v>
      </c>
      <c r="D12" s="33"/>
      <c r="E12" s="287"/>
      <c r="F12" s="302"/>
      <c r="G12" s="273"/>
      <c r="H12" s="273"/>
      <c r="I12" s="273"/>
      <c r="J12" s="273"/>
      <c r="K12" s="273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33"/>
      <c r="AP12" s="292"/>
      <c r="AQ12" s="301"/>
    </row>
    <row r="13" spans="1:43" x14ac:dyDescent="0.25">
      <c r="A13" s="270">
        <v>4</v>
      </c>
      <c r="B13" s="33" t="s">
        <v>364</v>
      </c>
      <c r="C13" s="274">
        <f>SUM(RAB!H51)</f>
        <v>91161215.015900016</v>
      </c>
      <c r="D13" s="33"/>
      <c r="E13" s="287"/>
      <c r="F13" s="302"/>
      <c r="G13" s="273"/>
      <c r="H13" s="273"/>
      <c r="I13" s="273"/>
      <c r="J13" s="273"/>
      <c r="K13" s="273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33"/>
      <c r="AP13" s="292"/>
      <c r="AQ13" s="301"/>
    </row>
    <row r="14" spans="1:43" x14ac:dyDescent="0.25">
      <c r="A14" s="270"/>
      <c r="B14" s="33"/>
      <c r="C14" s="274"/>
      <c r="D14" s="33"/>
      <c r="E14" s="287"/>
      <c r="F14" s="303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33"/>
      <c r="AP14" s="292"/>
      <c r="AQ14" s="301"/>
    </row>
    <row r="15" spans="1:43" x14ac:dyDescent="0.25">
      <c r="A15" s="270"/>
      <c r="B15" s="271" t="s">
        <v>363</v>
      </c>
      <c r="C15" s="271"/>
      <c r="D15" s="272">
        <f>SUM(C16:C17)</f>
        <v>266983101.81</v>
      </c>
      <c r="E15" s="286">
        <f>SUM(D15*E7)</f>
        <v>258973608.75569999</v>
      </c>
      <c r="F15" s="304"/>
      <c r="G15" s="282"/>
      <c r="H15" s="282"/>
      <c r="I15" s="282"/>
      <c r="J15" s="282"/>
      <c r="K15" s="282"/>
      <c r="L15" s="273"/>
      <c r="M15" s="273"/>
      <c r="N15" s="273"/>
      <c r="O15" s="273"/>
      <c r="P15" s="273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33"/>
      <c r="AP15" s="292"/>
      <c r="AQ15" s="301"/>
    </row>
    <row r="16" spans="1:43" x14ac:dyDescent="0.25">
      <c r="A16" s="270">
        <v>1</v>
      </c>
      <c r="B16" s="33" t="s">
        <v>366</v>
      </c>
      <c r="C16" s="274">
        <f>SUM(RAB!H63)</f>
        <v>219427993.39000002</v>
      </c>
      <c r="D16" s="33"/>
      <c r="E16" s="287"/>
      <c r="F16" s="303"/>
      <c r="G16" s="282"/>
      <c r="H16" s="282"/>
      <c r="I16" s="282"/>
      <c r="J16" s="282"/>
      <c r="K16" s="282"/>
      <c r="L16" s="273"/>
      <c r="M16" s="273"/>
      <c r="N16" s="273"/>
      <c r="O16" s="273"/>
      <c r="P16" s="273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33"/>
      <c r="AP16" s="292"/>
      <c r="AQ16" s="301"/>
    </row>
    <row r="17" spans="1:43" x14ac:dyDescent="0.25">
      <c r="A17" s="270">
        <v>2</v>
      </c>
      <c r="B17" s="33" t="s">
        <v>367</v>
      </c>
      <c r="C17" s="274">
        <f>SUM(RAB!H101)</f>
        <v>47555108.420000002</v>
      </c>
      <c r="D17" s="33"/>
      <c r="E17" s="287"/>
      <c r="F17" s="303"/>
      <c r="G17" s="282"/>
      <c r="H17" s="282"/>
      <c r="I17" s="282"/>
      <c r="J17" s="282"/>
      <c r="K17" s="282"/>
      <c r="L17" s="273"/>
      <c r="M17" s="273"/>
      <c r="N17" s="273"/>
      <c r="O17" s="273"/>
      <c r="P17" s="273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2"/>
      <c r="AJ17" s="282"/>
      <c r="AK17" s="282"/>
      <c r="AL17" s="282"/>
      <c r="AM17" s="282"/>
      <c r="AN17" s="282"/>
      <c r="AO17" s="33"/>
      <c r="AP17" s="292"/>
      <c r="AQ17" s="301"/>
    </row>
    <row r="18" spans="1:43" x14ac:dyDescent="0.25">
      <c r="A18" s="270"/>
      <c r="B18" s="33"/>
      <c r="C18" s="274"/>
      <c r="D18" s="33"/>
      <c r="E18" s="287"/>
      <c r="F18" s="303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33"/>
      <c r="AP18" s="292"/>
      <c r="AQ18" s="301"/>
    </row>
    <row r="19" spans="1:43" x14ac:dyDescent="0.25">
      <c r="A19" s="270"/>
      <c r="B19" s="271" t="s">
        <v>365</v>
      </c>
      <c r="C19" s="271"/>
      <c r="D19" s="272">
        <f>SUM(C20:C21)</f>
        <v>277504435.22000003</v>
      </c>
      <c r="E19" s="286">
        <f>SUM(D19*E7)</f>
        <v>269179302.16339999</v>
      </c>
      <c r="F19" s="304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73"/>
      <c r="R19" s="273"/>
      <c r="S19" s="273"/>
      <c r="T19" s="273"/>
      <c r="U19" s="273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33"/>
      <c r="AP19" s="292"/>
      <c r="AQ19" s="301"/>
    </row>
    <row r="20" spans="1:43" x14ac:dyDescent="0.25">
      <c r="A20" s="270">
        <v>1</v>
      </c>
      <c r="B20" s="33" t="s">
        <v>369</v>
      </c>
      <c r="C20" s="274">
        <f>SUM(RAB!H75)</f>
        <v>210046755.14000002</v>
      </c>
      <c r="D20" s="33"/>
      <c r="E20" s="287"/>
      <c r="F20" s="303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73"/>
      <c r="R20" s="273"/>
      <c r="S20" s="273"/>
      <c r="T20" s="273"/>
      <c r="U20" s="273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82"/>
      <c r="AK20" s="282"/>
      <c r="AL20" s="282"/>
      <c r="AM20" s="282"/>
      <c r="AN20" s="282"/>
      <c r="AO20" s="33"/>
      <c r="AP20" s="292"/>
      <c r="AQ20" s="301"/>
    </row>
    <row r="21" spans="1:43" x14ac:dyDescent="0.25">
      <c r="A21" s="270">
        <v>2</v>
      </c>
      <c r="B21" s="33" t="s">
        <v>370</v>
      </c>
      <c r="C21" s="274">
        <f>SUM(RAB!H108)</f>
        <v>67457680.079999998</v>
      </c>
      <c r="D21" s="33"/>
      <c r="E21" s="287"/>
      <c r="F21" s="303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73"/>
      <c r="R21" s="273"/>
      <c r="S21" s="273"/>
      <c r="T21" s="273"/>
      <c r="U21" s="273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33"/>
      <c r="AP21" s="292"/>
      <c r="AQ21" s="301"/>
    </row>
    <row r="22" spans="1:43" x14ac:dyDescent="0.25">
      <c r="A22" s="270"/>
      <c r="B22" s="33"/>
      <c r="C22" s="33"/>
      <c r="D22" s="33"/>
      <c r="E22" s="287"/>
      <c r="F22" s="303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2"/>
      <c r="AF22" s="282"/>
      <c r="AG22" s="282"/>
      <c r="AH22" s="282"/>
      <c r="AI22" s="282"/>
      <c r="AJ22" s="282"/>
      <c r="AK22" s="282"/>
      <c r="AL22" s="282"/>
      <c r="AM22" s="282"/>
      <c r="AN22" s="282"/>
      <c r="AO22" s="33"/>
      <c r="AP22" s="292"/>
      <c r="AQ22" s="301"/>
    </row>
    <row r="23" spans="1:43" x14ac:dyDescent="0.25">
      <c r="A23" s="270"/>
      <c r="B23" s="271" t="s">
        <v>368</v>
      </c>
      <c r="C23" s="271"/>
      <c r="D23" s="272">
        <f>SUM(C24:C26)</f>
        <v>272662589.87</v>
      </c>
      <c r="E23" s="286">
        <f>SUM(D23*E7)</f>
        <v>264482712.17390001</v>
      </c>
      <c r="F23" s="304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73"/>
      <c r="W23" s="273"/>
      <c r="X23" s="273"/>
      <c r="Y23" s="273"/>
      <c r="Z23" s="273"/>
      <c r="AA23" s="282"/>
      <c r="AB23" s="282"/>
      <c r="AC23" s="282"/>
      <c r="AD23" s="282"/>
      <c r="AE23" s="282"/>
      <c r="AF23" s="282"/>
      <c r="AG23" s="282"/>
      <c r="AH23" s="282"/>
      <c r="AI23" s="282"/>
      <c r="AJ23" s="282"/>
      <c r="AK23" s="282"/>
      <c r="AL23" s="282"/>
      <c r="AM23" s="282"/>
      <c r="AN23" s="282"/>
      <c r="AO23" s="33"/>
      <c r="AP23" s="292"/>
      <c r="AQ23" s="301"/>
    </row>
    <row r="24" spans="1:43" x14ac:dyDescent="0.25">
      <c r="A24" s="270">
        <v>1</v>
      </c>
      <c r="B24" s="33" t="s">
        <v>372</v>
      </c>
      <c r="C24" s="274">
        <f>SUM(RAB!H87)</f>
        <v>144821459.99000001</v>
      </c>
      <c r="D24" s="33"/>
      <c r="E24" s="287"/>
      <c r="F24" s="303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73"/>
      <c r="W24" s="273"/>
      <c r="X24" s="273"/>
      <c r="Y24" s="273"/>
      <c r="Z24" s="273"/>
      <c r="AA24" s="282"/>
      <c r="AB24" s="282"/>
      <c r="AC24" s="282"/>
      <c r="AD24" s="282"/>
      <c r="AE24" s="282"/>
      <c r="AF24" s="282"/>
      <c r="AG24" s="282"/>
      <c r="AH24" s="282"/>
      <c r="AI24" s="282"/>
      <c r="AJ24" s="282"/>
      <c r="AK24" s="282"/>
      <c r="AL24" s="282"/>
      <c r="AM24" s="282"/>
      <c r="AN24" s="282"/>
      <c r="AO24" s="33"/>
      <c r="AP24" s="292"/>
      <c r="AQ24" s="301"/>
    </row>
    <row r="25" spans="1:43" x14ac:dyDescent="0.25">
      <c r="A25" s="270">
        <v>2</v>
      </c>
      <c r="B25" s="33" t="s">
        <v>374</v>
      </c>
      <c r="C25" s="274">
        <f>SUM(RAB!H115)</f>
        <v>65425004.879999995</v>
      </c>
      <c r="D25" s="33"/>
      <c r="E25" s="287"/>
      <c r="F25" s="303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73"/>
      <c r="W25" s="273"/>
      <c r="X25" s="273"/>
      <c r="Y25" s="273"/>
      <c r="Z25" s="273"/>
      <c r="AA25" s="282"/>
      <c r="AB25" s="282"/>
      <c r="AC25" s="282"/>
      <c r="AD25" s="282"/>
      <c r="AE25" s="282"/>
      <c r="AF25" s="282"/>
      <c r="AG25" s="282"/>
      <c r="AH25" s="282"/>
      <c r="AI25" s="282"/>
      <c r="AJ25" s="282"/>
      <c r="AK25" s="282"/>
      <c r="AL25" s="282"/>
      <c r="AM25" s="282"/>
      <c r="AN25" s="282"/>
      <c r="AO25" s="33"/>
      <c r="AP25" s="292"/>
      <c r="AQ25" s="301"/>
    </row>
    <row r="26" spans="1:43" x14ac:dyDescent="0.25">
      <c r="A26" s="270">
        <v>3</v>
      </c>
      <c r="B26" s="33" t="s">
        <v>373</v>
      </c>
      <c r="C26" s="274">
        <f>SUM(RAB!H192)</f>
        <v>62416125</v>
      </c>
      <c r="D26" s="33"/>
      <c r="E26" s="287"/>
      <c r="F26" s="303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73"/>
      <c r="W26" s="273"/>
      <c r="X26" s="273"/>
      <c r="Y26" s="273"/>
      <c r="Z26" s="273"/>
      <c r="AA26" s="282"/>
      <c r="AB26" s="282"/>
      <c r="AC26" s="282"/>
      <c r="AD26" s="282"/>
      <c r="AE26" s="282"/>
      <c r="AF26" s="282"/>
      <c r="AG26" s="282"/>
      <c r="AH26" s="282"/>
      <c r="AI26" s="282"/>
      <c r="AJ26" s="282"/>
      <c r="AK26" s="282"/>
      <c r="AL26" s="282"/>
      <c r="AM26" s="282"/>
      <c r="AN26" s="282"/>
      <c r="AO26" s="33"/>
      <c r="AP26" s="292"/>
      <c r="AQ26" s="301"/>
    </row>
    <row r="27" spans="1:43" x14ac:dyDescent="0.25">
      <c r="A27" s="270"/>
      <c r="B27" s="33"/>
      <c r="C27" s="274"/>
      <c r="D27" s="33"/>
      <c r="E27" s="287"/>
      <c r="F27" s="303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282"/>
      <c r="AO27" s="33"/>
      <c r="AP27" s="292"/>
      <c r="AQ27" s="301"/>
    </row>
    <row r="28" spans="1:43" x14ac:dyDescent="0.25">
      <c r="A28" s="270"/>
      <c r="B28" s="271" t="s">
        <v>371</v>
      </c>
      <c r="C28" s="274"/>
      <c r="D28" s="272">
        <f>SUM(C29:C35)</f>
        <v>234471100.30000001</v>
      </c>
      <c r="E28" s="286">
        <f>SUM(D28*E7)</f>
        <v>227436967.29100001</v>
      </c>
      <c r="F28" s="304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73"/>
      <c r="AB28" s="273"/>
      <c r="AC28" s="273"/>
      <c r="AD28" s="273"/>
      <c r="AE28" s="282"/>
      <c r="AF28" s="282"/>
      <c r="AG28" s="282"/>
      <c r="AH28" s="282"/>
      <c r="AI28" s="282"/>
      <c r="AJ28" s="282"/>
      <c r="AK28" s="282"/>
      <c r="AL28" s="282"/>
      <c r="AM28" s="282"/>
      <c r="AN28" s="282"/>
      <c r="AO28" s="33"/>
      <c r="AP28" s="292"/>
      <c r="AQ28" s="301"/>
    </row>
    <row r="29" spans="1:43" x14ac:dyDescent="0.25">
      <c r="A29" s="270">
        <v>1</v>
      </c>
      <c r="B29" s="33" t="s">
        <v>396</v>
      </c>
      <c r="C29" s="274">
        <f>SUM(RAB!H93)</f>
        <v>31311842.619999997</v>
      </c>
      <c r="D29" s="33"/>
      <c r="E29" s="287"/>
      <c r="F29" s="303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73"/>
      <c r="AB29" s="273"/>
      <c r="AC29" s="273"/>
      <c r="AD29" s="273"/>
      <c r="AE29" s="282"/>
      <c r="AF29" s="282"/>
      <c r="AG29" s="282"/>
      <c r="AH29" s="282"/>
      <c r="AI29" s="282"/>
      <c r="AJ29" s="282"/>
      <c r="AK29" s="282"/>
      <c r="AL29" s="282"/>
      <c r="AM29" s="282"/>
      <c r="AN29" s="282"/>
      <c r="AO29" s="33"/>
      <c r="AP29" s="292"/>
      <c r="AQ29" s="301"/>
    </row>
    <row r="30" spans="1:43" x14ac:dyDescent="0.25">
      <c r="A30" s="270">
        <v>2</v>
      </c>
      <c r="B30" s="33" t="s">
        <v>375</v>
      </c>
      <c r="C30" s="274">
        <f>SUM(RAB!G117:G121)</f>
        <v>43822095.979999997</v>
      </c>
      <c r="D30" s="33"/>
      <c r="E30" s="287"/>
      <c r="F30" s="303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73"/>
      <c r="AB30" s="273"/>
      <c r="AC30" s="273"/>
      <c r="AD30" s="273"/>
      <c r="AE30" s="282"/>
      <c r="AF30" s="282"/>
      <c r="AG30" s="282"/>
      <c r="AH30" s="282"/>
      <c r="AI30" s="282"/>
      <c r="AJ30" s="282"/>
      <c r="AK30" s="282"/>
      <c r="AL30" s="282"/>
      <c r="AM30" s="282"/>
      <c r="AN30" s="282"/>
      <c r="AO30" s="33"/>
      <c r="AP30" s="292"/>
      <c r="AQ30" s="301"/>
    </row>
    <row r="31" spans="1:43" x14ac:dyDescent="0.25">
      <c r="A31" s="270">
        <v>3</v>
      </c>
      <c r="B31" s="33" t="s">
        <v>377</v>
      </c>
      <c r="C31" s="274">
        <f>SUM(RAB!H228)</f>
        <v>7927294.4000000004</v>
      </c>
      <c r="D31" s="33"/>
      <c r="E31" s="287"/>
      <c r="F31" s="303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73"/>
      <c r="AB31" s="273"/>
      <c r="AC31" s="273"/>
      <c r="AD31" s="273"/>
      <c r="AE31" s="282"/>
      <c r="AF31" s="282"/>
      <c r="AG31" s="282"/>
      <c r="AH31" s="282"/>
      <c r="AI31" s="282"/>
      <c r="AJ31" s="282"/>
      <c r="AK31" s="282"/>
      <c r="AL31" s="282"/>
      <c r="AM31" s="282"/>
      <c r="AN31" s="282"/>
      <c r="AO31" s="33"/>
      <c r="AP31" s="292"/>
      <c r="AQ31" s="301"/>
    </row>
    <row r="32" spans="1:43" x14ac:dyDescent="0.25">
      <c r="A32" s="270">
        <v>4</v>
      </c>
      <c r="B32" s="33" t="s">
        <v>378</v>
      </c>
      <c r="C32" s="274">
        <f>SUM(RAB!H248)</f>
        <v>37565376.799999997</v>
      </c>
      <c r="D32" s="33"/>
      <c r="E32" s="287"/>
      <c r="F32" s="303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73"/>
      <c r="AB32" s="273"/>
      <c r="AC32" s="273"/>
      <c r="AD32" s="273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33"/>
      <c r="AP32" s="292"/>
      <c r="AQ32" s="301"/>
    </row>
    <row r="33" spans="1:43" x14ac:dyDescent="0.25">
      <c r="A33" s="270">
        <v>5</v>
      </c>
      <c r="B33" s="33" t="s">
        <v>379</v>
      </c>
      <c r="C33" s="274">
        <f>SUM(RAB!H282:H313)</f>
        <v>70142538</v>
      </c>
      <c r="D33" s="33"/>
      <c r="E33" s="287"/>
      <c r="F33" s="303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73"/>
      <c r="AB33" s="273"/>
      <c r="AC33" s="273"/>
      <c r="AD33" s="273"/>
      <c r="AE33" s="282"/>
      <c r="AF33" s="282"/>
      <c r="AG33" s="282"/>
      <c r="AH33" s="282"/>
      <c r="AI33" s="282"/>
      <c r="AJ33" s="282"/>
      <c r="AK33" s="282"/>
      <c r="AL33" s="282"/>
      <c r="AM33" s="282"/>
      <c r="AN33" s="282"/>
      <c r="AO33" s="33"/>
      <c r="AP33" s="292"/>
      <c r="AQ33" s="301"/>
    </row>
    <row r="34" spans="1:43" x14ac:dyDescent="0.25">
      <c r="A34" s="270">
        <v>6</v>
      </c>
      <c r="B34" s="33" t="s">
        <v>380</v>
      </c>
      <c r="C34" s="274">
        <f>SUM(RAB!H198)</f>
        <v>21042820</v>
      </c>
      <c r="D34" s="33"/>
      <c r="E34" s="287"/>
      <c r="F34" s="303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73"/>
      <c r="AB34" s="273"/>
      <c r="AC34" s="273"/>
      <c r="AD34" s="273"/>
      <c r="AE34" s="282"/>
      <c r="AF34" s="282"/>
      <c r="AG34" s="282"/>
      <c r="AH34" s="282"/>
      <c r="AI34" s="282"/>
      <c r="AJ34" s="282"/>
      <c r="AK34" s="282"/>
      <c r="AL34" s="282"/>
      <c r="AM34" s="282"/>
      <c r="AN34" s="282"/>
      <c r="AO34" s="33"/>
      <c r="AP34" s="292"/>
      <c r="AQ34" s="301"/>
    </row>
    <row r="35" spans="1:43" x14ac:dyDescent="0.25">
      <c r="A35" s="270">
        <v>7</v>
      </c>
      <c r="B35" s="33" t="s">
        <v>381</v>
      </c>
      <c r="C35" s="274">
        <f>SUM(RAB!H203)</f>
        <v>22659132.5</v>
      </c>
      <c r="D35" s="33"/>
      <c r="E35" s="287"/>
      <c r="F35" s="303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73"/>
      <c r="AB35" s="273"/>
      <c r="AC35" s="273"/>
      <c r="AD35" s="273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33"/>
      <c r="AP35" s="292"/>
      <c r="AQ35" s="301"/>
    </row>
    <row r="36" spans="1:43" x14ac:dyDescent="0.25">
      <c r="A36" s="270"/>
      <c r="B36" s="33"/>
      <c r="C36" s="274"/>
      <c r="D36" s="33"/>
      <c r="E36" s="287"/>
      <c r="F36" s="303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82"/>
      <c r="AK36" s="282"/>
      <c r="AL36" s="282"/>
      <c r="AM36" s="282"/>
      <c r="AN36" s="282"/>
      <c r="AO36" s="33"/>
      <c r="AP36" s="292"/>
      <c r="AQ36" s="301"/>
    </row>
    <row r="37" spans="1:43" x14ac:dyDescent="0.25">
      <c r="A37" s="270"/>
      <c r="B37" s="271" t="s">
        <v>376</v>
      </c>
      <c r="C37" s="272"/>
      <c r="D37" s="272">
        <f>SUM(C38:C43)</f>
        <v>222329452.5</v>
      </c>
      <c r="E37" s="286">
        <f>SUM(D37*E7)</f>
        <v>215659568.92499998</v>
      </c>
      <c r="F37" s="304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73"/>
      <c r="AF37" s="273"/>
      <c r="AG37" s="273"/>
      <c r="AH37" s="273"/>
      <c r="AI37" s="282"/>
      <c r="AJ37" s="282"/>
      <c r="AK37" s="282"/>
      <c r="AL37" s="282"/>
      <c r="AM37" s="282"/>
      <c r="AN37" s="282"/>
      <c r="AO37" s="33"/>
      <c r="AP37" s="292"/>
      <c r="AQ37" s="301"/>
    </row>
    <row r="38" spans="1:43" x14ac:dyDescent="0.25">
      <c r="A38" s="270">
        <v>1</v>
      </c>
      <c r="B38" s="33" t="s">
        <v>382</v>
      </c>
      <c r="C38" s="274">
        <f>SUM(RAB!H208)</f>
        <v>24110382.5</v>
      </c>
      <c r="D38" s="33"/>
      <c r="E38" s="287"/>
      <c r="F38" s="303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73"/>
      <c r="AF38" s="273"/>
      <c r="AG38" s="273"/>
      <c r="AH38" s="273"/>
      <c r="AI38" s="282"/>
      <c r="AJ38" s="282"/>
      <c r="AK38" s="282"/>
      <c r="AL38" s="282"/>
      <c r="AM38" s="282"/>
      <c r="AN38" s="282"/>
      <c r="AO38" s="33"/>
      <c r="AP38" s="292"/>
      <c r="AQ38" s="301"/>
    </row>
    <row r="39" spans="1:43" x14ac:dyDescent="0.25">
      <c r="A39" s="270">
        <v>2</v>
      </c>
      <c r="B39" s="33" t="s">
        <v>383</v>
      </c>
      <c r="C39" s="274">
        <f>SUM(RAB!H213)</f>
        <v>10419070</v>
      </c>
      <c r="D39" s="33"/>
      <c r="E39" s="287"/>
      <c r="F39" s="303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73"/>
      <c r="AF39" s="273"/>
      <c r="AG39" s="273"/>
      <c r="AH39" s="273"/>
      <c r="AI39" s="282"/>
      <c r="AJ39" s="282"/>
      <c r="AK39" s="282"/>
      <c r="AL39" s="282"/>
      <c r="AM39" s="282"/>
      <c r="AN39" s="282"/>
      <c r="AO39" s="33"/>
      <c r="AP39" s="292"/>
      <c r="AQ39" s="301"/>
    </row>
    <row r="40" spans="1:43" x14ac:dyDescent="0.25">
      <c r="A40" s="270">
        <v>3</v>
      </c>
      <c r="B40" s="33" t="s">
        <v>386</v>
      </c>
      <c r="C40" s="274">
        <f>SUM(RAB!H321)</f>
        <v>51613950</v>
      </c>
      <c r="D40" s="33"/>
      <c r="E40" s="287"/>
      <c r="F40" s="303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2"/>
      <c r="AE40" s="273"/>
      <c r="AF40" s="273"/>
      <c r="AG40" s="273"/>
      <c r="AH40" s="273"/>
      <c r="AI40" s="282"/>
      <c r="AJ40" s="282"/>
      <c r="AK40" s="282"/>
      <c r="AL40" s="282"/>
      <c r="AM40" s="282"/>
      <c r="AN40" s="282"/>
      <c r="AO40" s="33"/>
      <c r="AP40" s="292"/>
      <c r="AQ40" s="301"/>
    </row>
    <row r="41" spans="1:43" x14ac:dyDescent="0.25">
      <c r="A41" s="270">
        <v>4</v>
      </c>
      <c r="B41" s="33" t="s">
        <v>387</v>
      </c>
      <c r="C41" s="274">
        <f>SUM(RAB!H327)</f>
        <v>56553650</v>
      </c>
      <c r="D41" s="33"/>
      <c r="E41" s="287"/>
      <c r="F41" s="303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82"/>
      <c r="AB41" s="282"/>
      <c r="AC41" s="282"/>
      <c r="AD41" s="282"/>
      <c r="AE41" s="273"/>
      <c r="AF41" s="273"/>
      <c r="AG41" s="273"/>
      <c r="AH41" s="273"/>
      <c r="AI41" s="282"/>
      <c r="AJ41" s="282"/>
      <c r="AK41" s="282"/>
      <c r="AL41" s="282"/>
      <c r="AM41" s="282"/>
      <c r="AN41" s="282"/>
      <c r="AO41" s="33"/>
      <c r="AP41" s="292"/>
      <c r="AQ41" s="301"/>
    </row>
    <row r="42" spans="1:43" x14ac:dyDescent="0.25">
      <c r="A42" s="270">
        <v>5</v>
      </c>
      <c r="B42" s="33" t="s">
        <v>388</v>
      </c>
      <c r="C42" s="274">
        <f>SUM(RAB!H333)</f>
        <v>54994000</v>
      </c>
      <c r="D42" s="33"/>
      <c r="E42" s="287"/>
      <c r="F42" s="303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  <c r="AB42" s="282"/>
      <c r="AC42" s="282"/>
      <c r="AD42" s="282"/>
      <c r="AE42" s="273"/>
      <c r="AF42" s="273"/>
      <c r="AG42" s="273"/>
      <c r="AH42" s="273"/>
      <c r="AI42" s="282"/>
      <c r="AJ42" s="282"/>
      <c r="AK42" s="282"/>
      <c r="AL42" s="282"/>
      <c r="AM42" s="282"/>
      <c r="AN42" s="282"/>
      <c r="AO42" s="33"/>
      <c r="AP42" s="292"/>
      <c r="AQ42" s="301"/>
    </row>
    <row r="43" spans="1:43" x14ac:dyDescent="0.25">
      <c r="A43" s="270">
        <v>6</v>
      </c>
      <c r="B43" s="33" t="s">
        <v>389</v>
      </c>
      <c r="C43" s="274">
        <f>SUM(RAB!H338)</f>
        <v>24638400</v>
      </c>
      <c r="D43" s="33"/>
      <c r="E43" s="287"/>
      <c r="F43" s="303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73"/>
      <c r="AF43" s="273"/>
      <c r="AG43" s="273"/>
      <c r="AH43" s="273"/>
      <c r="AI43" s="282"/>
      <c r="AJ43" s="282"/>
      <c r="AK43" s="282"/>
      <c r="AL43" s="282"/>
      <c r="AM43" s="282"/>
      <c r="AN43" s="282"/>
      <c r="AO43" s="33"/>
      <c r="AP43" s="292"/>
      <c r="AQ43" s="301"/>
    </row>
    <row r="44" spans="1:43" x14ac:dyDescent="0.25">
      <c r="A44" s="270"/>
      <c r="B44" s="33"/>
      <c r="C44" s="274"/>
      <c r="D44" s="33"/>
      <c r="E44" s="287"/>
      <c r="F44" s="303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282"/>
      <c r="AK44" s="282"/>
      <c r="AL44" s="282"/>
      <c r="AM44" s="282"/>
      <c r="AN44" s="282"/>
      <c r="AO44" s="33"/>
      <c r="AP44" s="292"/>
      <c r="AQ44" s="301"/>
    </row>
    <row r="45" spans="1:43" x14ac:dyDescent="0.25">
      <c r="A45" s="270"/>
      <c r="B45" s="271" t="s">
        <v>385</v>
      </c>
      <c r="C45" s="272"/>
      <c r="D45" s="272">
        <f>SUM(C46:C48)</f>
        <v>234743241.19999999</v>
      </c>
      <c r="E45" s="286">
        <f>SUM(D45*E7)</f>
        <v>227700943.96399999</v>
      </c>
      <c r="F45" s="304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82"/>
      <c r="AC45" s="282"/>
      <c r="AD45" s="282"/>
      <c r="AE45" s="282"/>
      <c r="AF45" s="282"/>
      <c r="AG45" s="282"/>
      <c r="AH45" s="282"/>
      <c r="AI45" s="273"/>
      <c r="AJ45" s="273"/>
      <c r="AK45" s="273"/>
      <c r="AL45" s="273"/>
      <c r="AM45" s="282"/>
      <c r="AN45" s="282"/>
      <c r="AO45" s="33"/>
      <c r="AP45" s="292"/>
      <c r="AQ45" s="301"/>
    </row>
    <row r="46" spans="1:43" x14ac:dyDescent="0.25">
      <c r="A46" s="270">
        <v>1</v>
      </c>
      <c r="B46" s="33" t="s">
        <v>384</v>
      </c>
      <c r="C46" s="274">
        <f>SUM(RAB!H238)</f>
        <v>24491871.199999999</v>
      </c>
      <c r="D46" s="33"/>
      <c r="E46" s="287"/>
      <c r="F46" s="303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2"/>
      <c r="AI46" s="273"/>
      <c r="AJ46" s="273"/>
      <c r="AK46" s="273"/>
      <c r="AL46" s="273"/>
      <c r="AM46" s="282"/>
      <c r="AN46" s="282"/>
      <c r="AO46" s="33"/>
      <c r="AP46" s="292"/>
      <c r="AQ46" s="301"/>
    </row>
    <row r="47" spans="1:43" x14ac:dyDescent="0.25">
      <c r="A47" s="270">
        <v>2</v>
      </c>
      <c r="B47" s="33" t="s">
        <v>399</v>
      </c>
      <c r="C47" s="274">
        <f>SUM(RAB!G123:G126)</f>
        <v>129590250</v>
      </c>
      <c r="D47" s="33"/>
      <c r="E47" s="287"/>
      <c r="F47" s="303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73"/>
      <c r="AJ47" s="273"/>
      <c r="AK47" s="273"/>
      <c r="AL47" s="273"/>
      <c r="AM47" s="282"/>
      <c r="AN47" s="282"/>
      <c r="AO47" s="33"/>
      <c r="AP47" s="292"/>
      <c r="AQ47" s="301"/>
    </row>
    <row r="48" spans="1:43" x14ac:dyDescent="0.25">
      <c r="A48" s="270">
        <v>3</v>
      </c>
      <c r="B48" s="33" t="s">
        <v>390</v>
      </c>
      <c r="C48" s="274">
        <f>SUM(RAB!H254:H269)</f>
        <v>80661120</v>
      </c>
      <c r="D48" s="33"/>
      <c r="E48" s="287"/>
      <c r="F48" s="303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282"/>
      <c r="AI48" s="273"/>
      <c r="AJ48" s="273"/>
      <c r="AK48" s="273"/>
      <c r="AL48" s="273"/>
      <c r="AM48" s="282"/>
      <c r="AN48" s="282"/>
      <c r="AO48" s="33"/>
      <c r="AP48" s="292"/>
      <c r="AQ48" s="301"/>
    </row>
    <row r="49" spans="1:43" x14ac:dyDescent="0.25">
      <c r="A49" s="270"/>
      <c r="B49" s="33"/>
      <c r="C49" s="274"/>
      <c r="D49" s="33"/>
      <c r="E49" s="287"/>
      <c r="F49" s="303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2"/>
      <c r="AM49" s="282"/>
      <c r="AN49" s="282"/>
      <c r="AO49" s="33"/>
      <c r="AP49" s="292"/>
      <c r="AQ49" s="301"/>
    </row>
    <row r="50" spans="1:43" x14ac:dyDescent="0.25">
      <c r="A50" s="270"/>
      <c r="B50" s="271" t="s">
        <v>391</v>
      </c>
      <c r="C50" s="272"/>
      <c r="D50" s="272">
        <f>SUM(C51)</f>
        <v>206685352.5</v>
      </c>
      <c r="E50" s="286">
        <f>SUM(D50*E7)</f>
        <v>200484791.92499998</v>
      </c>
      <c r="F50" s="304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282"/>
      <c r="Z50" s="282"/>
      <c r="AA50" s="282"/>
      <c r="AB50" s="282"/>
      <c r="AC50" s="282"/>
      <c r="AD50" s="282"/>
      <c r="AE50" s="282"/>
      <c r="AF50" s="282"/>
      <c r="AG50" s="282"/>
      <c r="AH50" s="282"/>
      <c r="AI50" s="282"/>
      <c r="AJ50" s="282"/>
      <c r="AK50" s="282"/>
      <c r="AL50" s="273"/>
      <c r="AM50" s="273"/>
      <c r="AN50" s="273"/>
      <c r="AO50" s="273"/>
      <c r="AP50" s="292"/>
      <c r="AQ50" s="301"/>
    </row>
    <row r="51" spans="1:43" x14ac:dyDescent="0.25">
      <c r="A51" s="270">
        <v>1</v>
      </c>
      <c r="B51" s="33" t="s">
        <v>392</v>
      </c>
      <c r="C51" s="274">
        <f>SUM(RAB!H142:H183)</f>
        <v>206685352.5</v>
      </c>
      <c r="D51" s="33"/>
      <c r="E51" s="287"/>
      <c r="F51" s="303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82"/>
      <c r="AK51" s="282"/>
      <c r="AL51" s="273"/>
      <c r="AM51" s="273"/>
      <c r="AN51" s="273"/>
      <c r="AO51" s="273"/>
      <c r="AP51" s="292"/>
      <c r="AQ51" s="301"/>
    </row>
    <row r="52" spans="1:43" x14ac:dyDescent="0.25">
      <c r="A52" s="270"/>
      <c r="B52" s="33"/>
      <c r="C52" s="274"/>
      <c r="D52" s="33"/>
      <c r="E52" s="287"/>
      <c r="F52" s="303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2"/>
      <c r="AO52" s="33"/>
      <c r="AP52" s="292"/>
      <c r="AQ52" s="301"/>
    </row>
    <row r="53" spans="1:43" x14ac:dyDescent="0.25">
      <c r="A53" s="270"/>
      <c r="B53" s="271" t="s">
        <v>400</v>
      </c>
      <c r="C53" s="272"/>
      <c r="D53" s="272">
        <f>SUM(C54:C55)</f>
        <v>149154258</v>
      </c>
      <c r="E53" s="286">
        <f>SUM(D53*E7)</f>
        <v>144679630.25999999</v>
      </c>
      <c r="F53" s="304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282"/>
      <c r="AJ53" s="282"/>
      <c r="AK53" s="282"/>
      <c r="AL53" s="282"/>
      <c r="AM53" s="273"/>
      <c r="AN53" s="273"/>
      <c r="AO53" s="273"/>
      <c r="AP53" s="292"/>
      <c r="AQ53" s="301"/>
    </row>
    <row r="54" spans="1:43" x14ac:dyDescent="0.25">
      <c r="A54" s="270">
        <v>1</v>
      </c>
      <c r="B54" s="33" t="s">
        <v>398</v>
      </c>
      <c r="C54" s="274">
        <f>SUM(RAB!H219)</f>
        <v>132108600</v>
      </c>
      <c r="D54" s="33"/>
      <c r="E54" s="287"/>
      <c r="F54" s="303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82"/>
      <c r="AK54" s="282"/>
      <c r="AL54" s="282"/>
      <c r="AM54" s="273"/>
      <c r="AN54" s="273"/>
      <c r="AO54" s="273"/>
      <c r="AP54" s="292"/>
      <c r="AQ54" s="301"/>
    </row>
    <row r="55" spans="1:43" x14ac:dyDescent="0.25">
      <c r="A55" s="270">
        <v>2</v>
      </c>
      <c r="B55" s="33" t="s">
        <v>397</v>
      </c>
      <c r="C55" s="274">
        <f>SUM(RAB!H345)</f>
        <v>17045658</v>
      </c>
      <c r="D55" s="33"/>
      <c r="E55" s="287"/>
      <c r="F55" s="303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2"/>
      <c r="AF55" s="282"/>
      <c r="AG55" s="282"/>
      <c r="AH55" s="282"/>
      <c r="AI55" s="282"/>
      <c r="AJ55" s="282"/>
      <c r="AK55" s="282"/>
      <c r="AL55" s="282"/>
      <c r="AM55" s="273"/>
      <c r="AN55" s="273"/>
      <c r="AO55" s="273"/>
      <c r="AP55" s="292"/>
      <c r="AQ55" s="301"/>
    </row>
    <row r="56" spans="1:43" x14ac:dyDescent="0.25">
      <c r="A56" s="270"/>
      <c r="B56" s="33"/>
      <c r="C56" s="33"/>
      <c r="D56" s="33"/>
      <c r="E56" s="287"/>
      <c r="F56" s="303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282"/>
      <c r="AL56" s="282"/>
      <c r="AM56" s="282"/>
      <c r="AN56" s="282"/>
      <c r="AO56" s="33"/>
      <c r="AP56" s="292"/>
      <c r="AQ56" s="301"/>
    </row>
    <row r="57" spans="1:43" ht="15.75" thickBot="1" x14ac:dyDescent="0.3">
      <c r="A57" s="275"/>
      <c r="B57" s="276"/>
      <c r="C57" s="276"/>
      <c r="D57" s="276"/>
      <c r="E57" s="288"/>
      <c r="F57" s="305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301"/>
    </row>
    <row r="58" spans="1:43" ht="15.75" thickBot="1" x14ac:dyDescent="0.3">
      <c r="A58" s="277"/>
      <c r="B58" s="278" t="s">
        <v>124</v>
      </c>
      <c r="C58" s="280">
        <f>SUM(C10:C57)</f>
        <v>2149804440.9639001</v>
      </c>
      <c r="D58" s="279">
        <f>SUM(D9:D57)</f>
        <v>2149804440.9639001</v>
      </c>
      <c r="E58" s="289">
        <f>SUM(E9:E57)</f>
        <v>2085310307.734983</v>
      </c>
      <c r="F58" s="306"/>
      <c r="G58" s="276"/>
      <c r="H58" s="276"/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6"/>
      <c r="AK58" s="276"/>
      <c r="AL58" s="276"/>
      <c r="AM58" s="276"/>
      <c r="AN58" s="276"/>
      <c r="AO58" s="276"/>
      <c r="AP58" s="307"/>
      <c r="AQ58" s="308"/>
    </row>
    <row r="59" spans="1:43" x14ac:dyDescent="0.25">
      <c r="D59" s="290" t="s">
        <v>125</v>
      </c>
      <c r="E59" s="291">
        <v>2085000000</v>
      </c>
    </row>
    <row r="61" spans="1:43" x14ac:dyDescent="0.25">
      <c r="B61" t="s">
        <v>126</v>
      </c>
    </row>
    <row r="62" spans="1:43" x14ac:dyDescent="0.25">
      <c r="A62">
        <v>1</v>
      </c>
      <c r="B62" t="s">
        <v>393</v>
      </c>
    </row>
    <row r="63" spans="1:43" x14ac:dyDescent="0.25">
      <c r="A63">
        <v>2</v>
      </c>
      <c r="B63" t="s">
        <v>394</v>
      </c>
    </row>
  </sheetData>
  <mergeCells count="11">
    <mergeCell ref="AO6:AQ6"/>
    <mergeCell ref="AK6:AN6"/>
    <mergeCell ref="A1:AM1"/>
    <mergeCell ref="I6:L6"/>
    <mergeCell ref="M6:P6"/>
    <mergeCell ref="Q6:T6"/>
    <mergeCell ref="U6:X6"/>
    <mergeCell ref="Y6:AB6"/>
    <mergeCell ref="AC6:AF6"/>
    <mergeCell ref="AG6:AJ6"/>
    <mergeCell ref="F6:H6"/>
  </mergeCells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4"/>
  <sheetViews>
    <sheetView topLeftCell="A4" zoomScale="75" zoomScaleNormal="75" workbookViewId="0">
      <selection activeCell="AK39" sqref="AK39"/>
    </sheetView>
  </sheetViews>
  <sheetFormatPr defaultRowHeight="15" x14ac:dyDescent="0.25"/>
  <cols>
    <col min="1" max="1" width="9.28515625" bestFit="1" customWidth="1"/>
    <col min="2" max="2" width="40.140625" bestFit="1" customWidth="1"/>
    <col min="3" max="20" width="9.28515625" bestFit="1" customWidth="1"/>
  </cols>
  <sheetData>
    <row r="1" spans="1:54" ht="18.75" x14ac:dyDescent="0.3">
      <c r="A1" s="702" t="s">
        <v>348</v>
      </c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  <c r="U1" s="703"/>
      <c r="V1" s="703"/>
      <c r="W1" s="703"/>
      <c r="X1" s="703"/>
      <c r="Y1" s="703"/>
      <c r="Z1" s="703"/>
      <c r="AA1" s="703"/>
      <c r="AB1" s="703"/>
      <c r="AC1" s="703"/>
      <c r="AD1" s="703"/>
      <c r="AE1" s="703"/>
      <c r="AF1" s="703"/>
      <c r="AG1" s="703"/>
      <c r="AH1" s="703"/>
      <c r="AI1" s="703"/>
      <c r="AJ1" s="703"/>
      <c r="AK1" s="281"/>
    </row>
    <row r="2" spans="1:54" x14ac:dyDescent="0.25">
      <c r="A2" s="263" t="s">
        <v>404</v>
      </c>
      <c r="B2" s="1"/>
    </row>
    <row r="3" spans="1:54" x14ac:dyDescent="0.25">
      <c r="A3" s="263" t="s">
        <v>224</v>
      </c>
      <c r="B3" s="1"/>
    </row>
    <row r="4" spans="1:54" x14ac:dyDescent="0.25">
      <c r="A4" s="263" t="s">
        <v>349</v>
      </c>
      <c r="B4" s="1"/>
    </row>
    <row r="5" spans="1:54" ht="15.75" thickBot="1" x14ac:dyDescent="0.3"/>
    <row r="6" spans="1:54" x14ac:dyDescent="0.25">
      <c r="A6" s="310" t="s">
        <v>1</v>
      </c>
      <c r="B6" s="309" t="s">
        <v>350</v>
      </c>
      <c r="C6" s="704" t="s">
        <v>358</v>
      </c>
      <c r="D6" s="697"/>
      <c r="E6" s="697"/>
      <c r="F6" s="697" t="s">
        <v>359</v>
      </c>
      <c r="G6" s="697"/>
      <c r="H6" s="697"/>
      <c r="I6" s="697"/>
      <c r="J6" s="697" t="s">
        <v>401</v>
      </c>
      <c r="K6" s="697"/>
      <c r="L6" s="697"/>
      <c r="M6" s="697"/>
      <c r="N6" s="697" t="s">
        <v>402</v>
      </c>
      <c r="O6" s="697"/>
      <c r="P6" s="697"/>
      <c r="Q6" s="697"/>
      <c r="R6" s="697" t="s">
        <v>403</v>
      </c>
      <c r="S6" s="697"/>
      <c r="T6" s="697"/>
      <c r="U6" s="697"/>
      <c r="V6" s="697" t="s">
        <v>353</v>
      </c>
      <c r="W6" s="697"/>
      <c r="X6" s="697"/>
      <c r="Y6" s="697"/>
      <c r="Z6" s="697" t="s">
        <v>354</v>
      </c>
      <c r="AA6" s="697"/>
      <c r="AB6" s="697"/>
      <c r="AC6" s="697"/>
      <c r="AD6" s="697" t="s">
        <v>355</v>
      </c>
      <c r="AE6" s="697"/>
      <c r="AF6" s="697"/>
      <c r="AG6" s="699"/>
      <c r="AH6" s="705" t="s">
        <v>356</v>
      </c>
      <c r="AI6" s="700"/>
      <c r="AJ6" s="700"/>
      <c r="AK6" s="700"/>
      <c r="AL6" s="705" t="s">
        <v>357</v>
      </c>
      <c r="AM6" s="700"/>
      <c r="AN6" s="700"/>
      <c r="AO6" s="706"/>
      <c r="AQ6" s="707" t="s">
        <v>443</v>
      </c>
      <c r="AR6" s="708"/>
      <c r="AS6" s="708"/>
      <c r="AT6" s="708"/>
      <c r="AU6" s="709"/>
      <c r="AV6" s="707" t="s">
        <v>442</v>
      </c>
      <c r="AW6" s="708"/>
      <c r="AX6" s="708"/>
      <c r="AY6" s="708"/>
      <c r="AZ6" s="708"/>
      <c r="BA6" s="708"/>
      <c r="BB6" s="709"/>
    </row>
    <row r="7" spans="1:54" ht="15.75" thickBot="1" x14ac:dyDescent="0.3">
      <c r="A7" s="266"/>
      <c r="B7" s="267"/>
      <c r="C7" s="297">
        <v>2</v>
      </c>
      <c r="D7" s="295">
        <v>3</v>
      </c>
      <c r="E7" s="295">
        <v>4</v>
      </c>
      <c r="F7" s="295">
        <v>1</v>
      </c>
      <c r="G7" s="295">
        <v>2</v>
      </c>
      <c r="H7" s="295">
        <v>3</v>
      </c>
      <c r="I7" s="295">
        <v>4</v>
      </c>
      <c r="J7" s="295">
        <v>1</v>
      </c>
      <c r="K7" s="295">
        <v>2</v>
      </c>
      <c r="L7" s="295">
        <v>3</v>
      </c>
      <c r="M7" s="295">
        <v>4</v>
      </c>
      <c r="N7" s="295">
        <v>1</v>
      </c>
      <c r="O7" s="295">
        <v>2</v>
      </c>
      <c r="P7" s="295">
        <v>3</v>
      </c>
      <c r="Q7" s="295">
        <v>4</v>
      </c>
      <c r="R7" s="295">
        <v>1</v>
      </c>
      <c r="S7" s="295">
        <v>2</v>
      </c>
      <c r="T7" s="295">
        <v>3</v>
      </c>
      <c r="U7" s="295">
        <v>4</v>
      </c>
      <c r="V7" s="295">
        <v>1</v>
      </c>
      <c r="W7" s="295">
        <v>2</v>
      </c>
      <c r="X7" s="295">
        <v>3</v>
      </c>
      <c r="Y7" s="295">
        <v>4</v>
      </c>
      <c r="Z7" s="295">
        <v>1</v>
      </c>
      <c r="AA7" s="295">
        <v>2</v>
      </c>
      <c r="AB7" s="295">
        <v>3</v>
      </c>
      <c r="AC7" s="295">
        <v>4</v>
      </c>
      <c r="AD7" s="295">
        <v>1</v>
      </c>
      <c r="AE7" s="295">
        <v>2</v>
      </c>
      <c r="AF7" s="295">
        <v>3</v>
      </c>
      <c r="AG7" s="313">
        <v>4</v>
      </c>
      <c r="AH7" s="319">
        <v>1</v>
      </c>
      <c r="AI7" s="295">
        <v>2</v>
      </c>
      <c r="AJ7" s="295">
        <v>3</v>
      </c>
      <c r="AK7" s="313">
        <v>4</v>
      </c>
      <c r="AL7" s="332">
        <v>1</v>
      </c>
      <c r="AM7" s="311">
        <v>2</v>
      </c>
      <c r="AN7" s="311">
        <v>3</v>
      </c>
      <c r="AO7" s="320">
        <v>4</v>
      </c>
      <c r="AQ7" s="319">
        <v>27</v>
      </c>
      <c r="AR7" s="295">
        <v>28</v>
      </c>
      <c r="AS7" s="338">
        <v>29</v>
      </c>
      <c r="AT7" s="295">
        <v>30</v>
      </c>
      <c r="AU7" s="296">
        <v>31</v>
      </c>
      <c r="AV7" s="319">
        <v>1</v>
      </c>
      <c r="AW7" s="295">
        <v>2</v>
      </c>
      <c r="AX7" s="295">
        <v>3</v>
      </c>
      <c r="AY7" s="295">
        <v>4</v>
      </c>
      <c r="AZ7" s="338">
        <v>5</v>
      </c>
      <c r="BA7" s="295">
        <v>6</v>
      </c>
      <c r="BB7" s="296">
        <v>7</v>
      </c>
    </row>
    <row r="8" spans="1:54" x14ac:dyDescent="0.25">
      <c r="A8" s="268"/>
      <c r="B8" s="269"/>
      <c r="C8" s="298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314"/>
      <c r="AH8" s="321"/>
      <c r="AI8" s="294"/>
      <c r="AJ8" s="294"/>
      <c r="AK8" s="329"/>
      <c r="AL8" s="322"/>
      <c r="AM8" s="292"/>
      <c r="AN8" s="292"/>
      <c r="AO8" s="301"/>
      <c r="AQ8" s="268"/>
      <c r="AR8" s="269"/>
      <c r="AS8" s="269"/>
      <c r="AT8" s="269"/>
      <c r="AU8" s="337"/>
      <c r="AV8" s="268"/>
      <c r="AW8" s="269"/>
      <c r="AX8" s="269"/>
      <c r="AY8" s="269"/>
      <c r="AZ8" s="269"/>
      <c r="BA8" s="269"/>
      <c r="BB8" s="337"/>
    </row>
    <row r="9" spans="1:54" x14ac:dyDescent="0.25">
      <c r="A9" s="270"/>
      <c r="B9" s="271" t="s">
        <v>360</v>
      </c>
      <c r="C9" s="300"/>
      <c r="D9" s="273"/>
      <c r="E9" s="273"/>
      <c r="F9" s="273"/>
      <c r="G9" s="273"/>
      <c r="H9" s="273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315"/>
      <c r="AH9" s="322"/>
      <c r="AI9" s="292"/>
      <c r="AJ9" s="292"/>
      <c r="AK9" s="317"/>
      <c r="AL9" s="322"/>
      <c r="AM9" s="292"/>
      <c r="AN9" s="292"/>
      <c r="AO9" s="301"/>
      <c r="AQ9" s="270"/>
      <c r="AR9" s="33"/>
      <c r="AS9" s="33"/>
      <c r="AT9" s="33"/>
      <c r="AU9" s="335"/>
      <c r="AV9" s="270"/>
      <c r="AW9" s="33"/>
      <c r="AX9" s="33"/>
      <c r="AY9" s="33"/>
      <c r="AZ9" s="33"/>
      <c r="BA9" s="33"/>
      <c r="BB9" s="335"/>
    </row>
    <row r="10" spans="1:54" x14ac:dyDescent="0.25">
      <c r="A10" s="270">
        <v>1</v>
      </c>
      <c r="B10" s="33" t="s">
        <v>347</v>
      </c>
      <c r="C10" s="302"/>
      <c r="D10" s="273"/>
      <c r="E10" s="273"/>
      <c r="F10" s="273"/>
      <c r="G10" s="273"/>
      <c r="H10" s="273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315"/>
      <c r="AH10" s="322"/>
      <c r="AI10" s="292"/>
      <c r="AJ10" s="292"/>
      <c r="AK10" s="317"/>
      <c r="AL10" s="322"/>
      <c r="AM10" s="292"/>
      <c r="AN10" s="292"/>
      <c r="AO10" s="301"/>
      <c r="AQ10" s="270"/>
      <c r="AR10" s="33"/>
      <c r="AS10" s="33"/>
      <c r="AT10" s="33"/>
      <c r="AU10" s="335"/>
      <c r="AV10" s="270"/>
      <c r="AW10" s="33"/>
      <c r="AX10" s="33"/>
      <c r="AY10" s="33"/>
      <c r="AZ10" s="33"/>
      <c r="BA10" s="33"/>
      <c r="BB10" s="335"/>
    </row>
    <row r="11" spans="1:54" x14ac:dyDescent="0.25">
      <c r="A11" s="270">
        <v>2</v>
      </c>
      <c r="B11" s="33" t="s">
        <v>361</v>
      </c>
      <c r="C11" s="302"/>
      <c r="D11" s="273"/>
      <c r="E11" s="273"/>
      <c r="F11" s="273"/>
      <c r="G11" s="273"/>
      <c r="H11" s="273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315"/>
      <c r="AH11" s="322"/>
      <c r="AI11" s="292"/>
      <c r="AJ11" s="292"/>
      <c r="AK11" s="317"/>
      <c r="AL11" s="322"/>
      <c r="AM11" s="292"/>
      <c r="AN11" s="292"/>
      <c r="AO11" s="301"/>
      <c r="AQ11" s="270"/>
      <c r="AR11" s="33"/>
      <c r="AS11" s="33"/>
      <c r="AT11" s="33"/>
      <c r="AU11" s="335"/>
      <c r="AV11" s="270"/>
      <c r="AW11" s="33"/>
      <c r="AX11" s="33"/>
      <c r="AY11" s="33"/>
      <c r="AZ11" s="33"/>
      <c r="BA11" s="33"/>
      <c r="BB11" s="335"/>
    </row>
    <row r="12" spans="1:54" x14ac:dyDescent="0.25">
      <c r="A12" s="270">
        <v>3</v>
      </c>
      <c r="B12" s="33" t="s">
        <v>362</v>
      </c>
      <c r="C12" s="302"/>
      <c r="D12" s="273"/>
      <c r="E12" s="273"/>
      <c r="F12" s="273"/>
      <c r="G12" s="273"/>
      <c r="H12" s="273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315"/>
      <c r="AH12" s="322"/>
      <c r="AI12" s="292"/>
      <c r="AJ12" s="292"/>
      <c r="AK12" s="317"/>
      <c r="AL12" s="322"/>
      <c r="AM12" s="292"/>
      <c r="AN12" s="292"/>
      <c r="AO12" s="301"/>
      <c r="AQ12" s="270"/>
      <c r="AR12" s="33"/>
      <c r="AS12" s="33"/>
      <c r="AT12" s="33"/>
      <c r="AU12" s="335"/>
      <c r="AV12" s="270"/>
      <c r="AW12" s="33"/>
      <c r="AX12" s="33"/>
      <c r="AY12" s="33"/>
      <c r="AZ12" s="33"/>
      <c r="BA12" s="33"/>
      <c r="BB12" s="335"/>
    </row>
    <row r="13" spans="1:54" x14ac:dyDescent="0.25">
      <c r="A13" s="270">
        <v>4</v>
      </c>
      <c r="B13" s="33" t="s">
        <v>364</v>
      </c>
      <c r="C13" s="302"/>
      <c r="D13" s="273"/>
      <c r="E13" s="273"/>
      <c r="F13" s="273"/>
      <c r="G13" s="273"/>
      <c r="H13" s="273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315"/>
      <c r="AH13" s="322"/>
      <c r="AI13" s="292"/>
      <c r="AJ13" s="292"/>
      <c r="AK13" s="317"/>
      <c r="AL13" s="322"/>
      <c r="AM13" s="292"/>
      <c r="AN13" s="292"/>
      <c r="AO13" s="301"/>
      <c r="AQ13" s="270"/>
      <c r="AR13" s="33"/>
      <c r="AS13" s="33"/>
      <c r="AT13" s="33"/>
      <c r="AU13" s="335"/>
      <c r="AV13" s="270"/>
      <c r="AW13" s="33"/>
      <c r="AX13" s="33"/>
      <c r="AY13" s="33"/>
      <c r="AZ13" s="33"/>
      <c r="BA13" s="33"/>
      <c r="BB13" s="335"/>
    </row>
    <row r="14" spans="1:54" x14ac:dyDescent="0.25">
      <c r="A14" s="270"/>
      <c r="B14" s="33"/>
      <c r="C14" s="303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315"/>
      <c r="AH14" s="322"/>
      <c r="AI14" s="292"/>
      <c r="AJ14" s="292"/>
      <c r="AK14" s="317"/>
      <c r="AL14" s="322"/>
      <c r="AM14" s="292"/>
      <c r="AN14" s="292"/>
      <c r="AO14" s="301"/>
      <c r="AQ14" s="270"/>
      <c r="AR14" s="33"/>
      <c r="AS14" s="33"/>
      <c r="AT14" s="33"/>
      <c r="AU14" s="335"/>
      <c r="AV14" s="270"/>
      <c r="AW14" s="33"/>
      <c r="AX14" s="33"/>
      <c r="AY14" s="33"/>
      <c r="AZ14" s="33"/>
      <c r="BA14" s="33"/>
      <c r="BB14" s="335"/>
    </row>
    <row r="15" spans="1:54" x14ac:dyDescent="0.25">
      <c r="A15" s="270"/>
      <c r="B15" s="271" t="s">
        <v>363</v>
      </c>
      <c r="C15" s="304"/>
      <c r="D15" s="282"/>
      <c r="E15" s="282"/>
      <c r="F15" s="282"/>
      <c r="G15" s="282"/>
      <c r="H15" s="282"/>
      <c r="I15" s="273"/>
      <c r="J15" s="273"/>
      <c r="K15" s="273"/>
      <c r="L15" s="273"/>
      <c r="M15" s="273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315"/>
      <c r="AH15" s="322"/>
      <c r="AI15" s="292"/>
      <c r="AJ15" s="292"/>
      <c r="AK15" s="317"/>
      <c r="AL15" s="322"/>
      <c r="AM15" s="292"/>
      <c r="AN15" s="292"/>
      <c r="AO15" s="301"/>
      <c r="AQ15" s="270"/>
      <c r="AR15" s="33"/>
      <c r="AS15" s="33"/>
      <c r="AT15" s="33"/>
      <c r="AU15" s="335"/>
      <c r="AV15" s="270"/>
      <c r="AW15" s="33"/>
      <c r="AX15" s="33"/>
      <c r="AY15" s="33"/>
      <c r="AZ15" s="33"/>
      <c r="BA15" s="33"/>
      <c r="BB15" s="335"/>
    </row>
    <row r="16" spans="1:54" x14ac:dyDescent="0.25">
      <c r="A16" s="270">
        <v>1</v>
      </c>
      <c r="B16" s="33" t="s">
        <v>366</v>
      </c>
      <c r="C16" s="303"/>
      <c r="D16" s="282"/>
      <c r="E16" s="282"/>
      <c r="F16" s="282"/>
      <c r="G16" s="282"/>
      <c r="H16" s="282"/>
      <c r="I16" s="273"/>
      <c r="J16" s="273"/>
      <c r="K16" s="273"/>
      <c r="L16" s="273"/>
      <c r="M16" s="273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315"/>
      <c r="AH16" s="322"/>
      <c r="AI16" s="292"/>
      <c r="AJ16" s="292"/>
      <c r="AK16" s="317"/>
      <c r="AL16" s="322"/>
      <c r="AM16" s="292"/>
      <c r="AN16" s="292"/>
      <c r="AO16" s="301"/>
      <c r="AQ16" s="270"/>
      <c r="AR16" s="33"/>
      <c r="AS16" s="33"/>
      <c r="AT16" s="33"/>
      <c r="AU16" s="335"/>
      <c r="AV16" s="270"/>
      <c r="AW16" s="33"/>
      <c r="AX16" s="33"/>
      <c r="AY16" s="33"/>
      <c r="AZ16" s="33"/>
      <c r="BA16" s="33"/>
      <c r="BB16" s="335"/>
    </row>
    <row r="17" spans="1:54" x14ac:dyDescent="0.25">
      <c r="A17" s="270">
        <v>2</v>
      </c>
      <c r="B17" s="33" t="s">
        <v>367</v>
      </c>
      <c r="C17" s="303"/>
      <c r="D17" s="282"/>
      <c r="E17" s="282"/>
      <c r="F17" s="282"/>
      <c r="G17" s="282"/>
      <c r="H17" s="282"/>
      <c r="I17" s="273"/>
      <c r="J17" s="273"/>
      <c r="K17" s="273"/>
      <c r="L17" s="273"/>
      <c r="M17" s="273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315"/>
      <c r="AH17" s="322"/>
      <c r="AI17" s="292"/>
      <c r="AJ17" s="292"/>
      <c r="AK17" s="317"/>
      <c r="AL17" s="322"/>
      <c r="AM17" s="292"/>
      <c r="AN17" s="292"/>
      <c r="AO17" s="301"/>
      <c r="AQ17" s="270"/>
      <c r="AR17" s="33"/>
      <c r="AS17" s="33"/>
      <c r="AT17" s="33"/>
      <c r="AU17" s="335"/>
      <c r="AV17" s="270"/>
      <c r="AW17" s="33"/>
      <c r="AX17" s="33"/>
      <c r="AY17" s="33"/>
      <c r="AZ17" s="33"/>
      <c r="BA17" s="33"/>
      <c r="BB17" s="335"/>
    </row>
    <row r="18" spans="1:54" x14ac:dyDescent="0.25">
      <c r="A18" s="270"/>
      <c r="B18" s="33"/>
      <c r="C18" s="303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315"/>
      <c r="AH18" s="322"/>
      <c r="AI18" s="292"/>
      <c r="AJ18" s="292"/>
      <c r="AK18" s="317"/>
      <c r="AL18" s="322"/>
      <c r="AM18" s="292"/>
      <c r="AN18" s="292"/>
      <c r="AO18" s="301"/>
      <c r="AQ18" s="270"/>
      <c r="AR18" s="33"/>
      <c r="AS18" s="33"/>
      <c r="AT18" s="33"/>
      <c r="AU18" s="335"/>
      <c r="AV18" s="270"/>
      <c r="AW18" s="33"/>
      <c r="AX18" s="33"/>
      <c r="AY18" s="33"/>
      <c r="AZ18" s="33"/>
      <c r="BA18" s="33"/>
      <c r="BB18" s="335"/>
    </row>
    <row r="19" spans="1:54" x14ac:dyDescent="0.25">
      <c r="A19" s="270"/>
      <c r="B19" s="271" t="s">
        <v>365</v>
      </c>
      <c r="C19" s="304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73"/>
      <c r="O19" s="273"/>
      <c r="P19" s="273"/>
      <c r="Q19" s="273"/>
      <c r="R19" s="273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315"/>
      <c r="AH19" s="322"/>
      <c r="AI19" s="292"/>
      <c r="AJ19" s="292"/>
      <c r="AK19" s="317"/>
      <c r="AL19" s="322"/>
      <c r="AM19" s="292"/>
      <c r="AN19" s="292"/>
      <c r="AO19" s="301"/>
      <c r="AQ19" s="270"/>
      <c r="AR19" s="33"/>
      <c r="AS19" s="33"/>
      <c r="AT19" s="33"/>
      <c r="AU19" s="335"/>
      <c r="AV19" s="270"/>
      <c r="AW19" s="33"/>
      <c r="AX19" s="33"/>
      <c r="AY19" s="33"/>
      <c r="AZ19" s="33"/>
      <c r="BA19" s="33"/>
      <c r="BB19" s="335"/>
    </row>
    <row r="20" spans="1:54" x14ac:dyDescent="0.25">
      <c r="A20" s="270">
        <v>1</v>
      </c>
      <c r="B20" s="33" t="s">
        <v>369</v>
      </c>
      <c r="C20" s="303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73"/>
      <c r="O20" s="273"/>
      <c r="P20" s="273"/>
      <c r="Q20" s="273"/>
      <c r="R20" s="273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315"/>
      <c r="AH20" s="322"/>
      <c r="AI20" s="292"/>
      <c r="AJ20" s="292"/>
      <c r="AK20" s="317"/>
      <c r="AL20" s="322"/>
      <c r="AM20" s="292"/>
      <c r="AN20" s="292"/>
      <c r="AO20" s="301"/>
      <c r="AQ20" s="270"/>
      <c r="AR20" s="33"/>
      <c r="AS20" s="33"/>
      <c r="AT20" s="33"/>
      <c r="AU20" s="335"/>
      <c r="AV20" s="270"/>
      <c r="AW20" s="33"/>
      <c r="AX20" s="33"/>
      <c r="AY20" s="33"/>
      <c r="AZ20" s="33"/>
      <c r="BA20" s="33"/>
      <c r="BB20" s="335"/>
    </row>
    <row r="21" spans="1:54" x14ac:dyDescent="0.25">
      <c r="A21" s="270">
        <v>2</v>
      </c>
      <c r="B21" s="33" t="s">
        <v>370</v>
      </c>
      <c r="C21" s="303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73"/>
      <c r="O21" s="273"/>
      <c r="P21" s="273"/>
      <c r="Q21" s="273"/>
      <c r="R21" s="273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315"/>
      <c r="AH21" s="322"/>
      <c r="AI21" s="292"/>
      <c r="AJ21" s="292"/>
      <c r="AK21" s="317"/>
      <c r="AL21" s="322"/>
      <c r="AM21" s="292"/>
      <c r="AN21" s="292"/>
      <c r="AO21" s="301"/>
      <c r="AQ21" s="270"/>
      <c r="AR21" s="33"/>
      <c r="AS21" s="33"/>
      <c r="AT21" s="33"/>
      <c r="AU21" s="335"/>
      <c r="AV21" s="270"/>
      <c r="AW21" s="33"/>
      <c r="AX21" s="33"/>
      <c r="AY21" s="33"/>
      <c r="AZ21" s="33"/>
      <c r="BA21" s="33"/>
      <c r="BB21" s="335"/>
    </row>
    <row r="22" spans="1:54" x14ac:dyDescent="0.25">
      <c r="A22" s="270"/>
      <c r="B22" s="33"/>
      <c r="C22" s="303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2"/>
      <c r="AF22" s="282"/>
      <c r="AG22" s="315"/>
      <c r="AH22" s="322"/>
      <c r="AI22" s="292"/>
      <c r="AJ22" s="292"/>
      <c r="AK22" s="317"/>
      <c r="AL22" s="322"/>
      <c r="AM22" s="292"/>
      <c r="AN22" s="292"/>
      <c r="AO22" s="301"/>
      <c r="AQ22" s="270"/>
      <c r="AR22" s="33"/>
      <c r="AS22" s="33"/>
      <c r="AT22" s="33"/>
      <c r="AU22" s="335"/>
      <c r="AV22" s="270"/>
      <c r="AW22" s="33"/>
      <c r="AX22" s="33"/>
      <c r="AY22" s="33"/>
      <c r="AZ22" s="33"/>
      <c r="BA22" s="33"/>
      <c r="BB22" s="335"/>
    </row>
    <row r="23" spans="1:54" x14ac:dyDescent="0.25">
      <c r="A23" s="270"/>
      <c r="B23" s="271" t="s">
        <v>368</v>
      </c>
      <c r="C23" s="304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73"/>
      <c r="T23" s="273"/>
      <c r="U23" s="273"/>
      <c r="V23" s="273"/>
      <c r="W23" s="273"/>
      <c r="X23" s="282"/>
      <c r="Y23" s="282"/>
      <c r="Z23" s="282"/>
      <c r="AA23" s="282"/>
      <c r="AB23" s="282"/>
      <c r="AC23" s="282"/>
      <c r="AD23" s="282"/>
      <c r="AE23" s="282"/>
      <c r="AF23" s="282"/>
      <c r="AG23" s="315"/>
      <c r="AH23" s="322"/>
      <c r="AI23" s="292"/>
      <c r="AJ23" s="292"/>
      <c r="AK23" s="317"/>
      <c r="AL23" s="322"/>
      <c r="AM23" s="292"/>
      <c r="AN23" s="292"/>
      <c r="AO23" s="301"/>
      <c r="AQ23" s="270"/>
      <c r="AR23" s="33"/>
      <c r="AS23" s="33"/>
      <c r="AT23" s="33"/>
      <c r="AU23" s="335"/>
      <c r="AV23" s="270"/>
      <c r="AW23" s="33"/>
      <c r="AX23" s="33"/>
      <c r="AY23" s="33"/>
      <c r="AZ23" s="33"/>
      <c r="BA23" s="33"/>
      <c r="BB23" s="335"/>
    </row>
    <row r="24" spans="1:54" x14ac:dyDescent="0.25">
      <c r="A24" s="270">
        <v>1</v>
      </c>
      <c r="B24" s="33" t="s">
        <v>372</v>
      </c>
      <c r="C24" s="303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73"/>
      <c r="T24" s="273"/>
      <c r="U24" s="273"/>
      <c r="V24" s="273"/>
      <c r="W24" s="273"/>
      <c r="X24" s="282"/>
      <c r="Y24" s="282"/>
      <c r="Z24" s="282"/>
      <c r="AA24" s="282"/>
      <c r="AB24" s="282"/>
      <c r="AC24" s="282"/>
      <c r="AD24" s="282"/>
      <c r="AE24" s="282"/>
      <c r="AF24" s="282"/>
      <c r="AG24" s="315"/>
      <c r="AH24" s="322"/>
      <c r="AI24" s="292"/>
      <c r="AJ24" s="292"/>
      <c r="AK24" s="317"/>
      <c r="AL24" s="322"/>
      <c r="AM24" s="292"/>
      <c r="AN24" s="292"/>
      <c r="AO24" s="301"/>
      <c r="AQ24" s="270"/>
      <c r="AR24" s="33"/>
      <c r="AS24" s="33"/>
      <c r="AT24" s="33"/>
      <c r="AU24" s="335"/>
      <c r="AV24" s="270"/>
      <c r="AW24" s="33"/>
      <c r="AX24" s="33"/>
      <c r="AY24" s="33"/>
      <c r="AZ24" s="33"/>
      <c r="BA24" s="33"/>
      <c r="BB24" s="335"/>
    </row>
    <row r="25" spans="1:54" x14ac:dyDescent="0.25">
      <c r="A25" s="270">
        <v>2</v>
      </c>
      <c r="B25" s="33" t="s">
        <v>374</v>
      </c>
      <c r="C25" s="303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73"/>
      <c r="T25" s="273"/>
      <c r="U25" s="273"/>
      <c r="V25" s="273"/>
      <c r="W25" s="273"/>
      <c r="X25" s="282"/>
      <c r="Y25" s="282"/>
      <c r="Z25" s="282"/>
      <c r="AA25" s="282"/>
      <c r="AB25" s="282"/>
      <c r="AC25" s="282"/>
      <c r="AD25" s="282"/>
      <c r="AE25" s="282"/>
      <c r="AF25" s="282"/>
      <c r="AG25" s="315"/>
      <c r="AH25" s="322"/>
      <c r="AI25" s="292"/>
      <c r="AJ25" s="292"/>
      <c r="AK25" s="317"/>
      <c r="AL25" s="322"/>
      <c r="AM25" s="292"/>
      <c r="AN25" s="292"/>
      <c r="AO25" s="301"/>
      <c r="AQ25" s="270"/>
      <c r="AR25" s="33"/>
      <c r="AS25" s="33"/>
      <c r="AT25" s="33"/>
      <c r="AU25" s="335"/>
      <c r="AV25" s="270"/>
      <c r="AW25" s="33"/>
      <c r="AX25" s="33"/>
      <c r="AY25" s="33"/>
      <c r="AZ25" s="33"/>
      <c r="BA25" s="33"/>
      <c r="BB25" s="335"/>
    </row>
    <row r="26" spans="1:54" x14ac:dyDescent="0.25">
      <c r="A26" s="270">
        <v>3</v>
      </c>
      <c r="B26" s="33" t="s">
        <v>373</v>
      </c>
      <c r="C26" s="303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73"/>
      <c r="T26" s="273"/>
      <c r="U26" s="273"/>
      <c r="V26" s="273"/>
      <c r="W26" s="273"/>
      <c r="X26" s="282"/>
      <c r="Y26" s="282"/>
      <c r="Z26" s="282"/>
      <c r="AA26" s="282"/>
      <c r="AB26" s="282"/>
      <c r="AC26" s="282"/>
      <c r="AD26" s="282"/>
      <c r="AE26" s="282"/>
      <c r="AF26" s="282"/>
      <c r="AG26" s="315"/>
      <c r="AH26" s="322"/>
      <c r="AI26" s="312"/>
      <c r="AJ26" s="312"/>
      <c r="AK26" s="317"/>
      <c r="AL26" s="322"/>
      <c r="AM26" s="292"/>
      <c r="AN26" s="292"/>
      <c r="AO26" s="301"/>
      <c r="AQ26" s="270"/>
      <c r="AR26" s="33"/>
      <c r="AS26" s="33"/>
      <c r="AT26" s="33"/>
      <c r="AU26" s="335"/>
      <c r="AV26" s="270"/>
      <c r="AW26" s="33"/>
      <c r="AX26" s="33"/>
      <c r="AY26" s="33"/>
      <c r="AZ26" s="33"/>
      <c r="BA26" s="33"/>
      <c r="BB26" s="335"/>
    </row>
    <row r="27" spans="1:54" x14ac:dyDescent="0.25">
      <c r="A27" s="270"/>
      <c r="B27" s="326" t="s">
        <v>405</v>
      </c>
      <c r="C27" s="303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73"/>
      <c r="T27" s="273"/>
      <c r="U27" s="273"/>
      <c r="V27" s="273"/>
      <c r="W27" s="273"/>
      <c r="X27" s="282"/>
      <c r="Y27" s="282"/>
      <c r="Z27" s="282"/>
      <c r="AA27" s="282"/>
      <c r="AB27" s="282"/>
      <c r="AC27" s="282"/>
      <c r="AD27" s="282"/>
      <c r="AE27" s="282"/>
      <c r="AF27" s="282"/>
      <c r="AG27" s="315"/>
      <c r="AH27" s="322"/>
      <c r="AI27" s="312"/>
      <c r="AJ27" s="292"/>
      <c r="AK27" s="317"/>
      <c r="AL27" s="322"/>
      <c r="AM27" s="292"/>
      <c r="AN27" s="292"/>
      <c r="AO27" s="301"/>
      <c r="AQ27" s="270"/>
      <c r="AR27" s="33"/>
      <c r="AS27" s="33"/>
      <c r="AT27" s="33"/>
      <c r="AU27" s="335"/>
      <c r="AV27" s="270"/>
      <c r="AW27" s="33"/>
      <c r="AX27" s="33"/>
      <c r="AY27" s="33"/>
      <c r="AZ27" s="33"/>
      <c r="BA27" s="33"/>
      <c r="BB27" s="335"/>
    </row>
    <row r="28" spans="1:54" x14ac:dyDescent="0.25">
      <c r="A28" s="270"/>
      <c r="B28" s="326" t="s">
        <v>406</v>
      </c>
      <c r="C28" s="303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73"/>
      <c r="T28" s="273"/>
      <c r="U28" s="273"/>
      <c r="V28" s="273"/>
      <c r="W28" s="273"/>
      <c r="X28" s="282"/>
      <c r="Y28" s="282"/>
      <c r="Z28" s="282"/>
      <c r="AA28" s="282"/>
      <c r="AB28" s="282"/>
      <c r="AC28" s="282"/>
      <c r="AD28" s="282"/>
      <c r="AE28" s="282"/>
      <c r="AF28" s="282"/>
      <c r="AG28" s="315"/>
      <c r="AH28" s="322"/>
      <c r="AI28" s="292"/>
      <c r="AJ28" s="312"/>
      <c r="AK28" s="330"/>
      <c r="AL28" s="333" t="s">
        <v>420</v>
      </c>
      <c r="AM28" s="292"/>
      <c r="AN28" s="292"/>
      <c r="AO28" s="301"/>
      <c r="AQ28" s="270"/>
      <c r="AR28" s="33"/>
      <c r="AS28" s="33"/>
      <c r="AT28" s="33"/>
      <c r="AU28" s="335"/>
      <c r="AV28" s="270"/>
      <c r="AW28" s="33"/>
      <c r="AX28" s="33"/>
      <c r="AY28" s="33"/>
      <c r="AZ28" s="33"/>
      <c r="BA28" s="33"/>
      <c r="BB28" s="335"/>
    </row>
    <row r="29" spans="1:54" x14ac:dyDescent="0.25">
      <c r="A29" s="270"/>
      <c r="B29" s="33"/>
      <c r="C29" s="303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82"/>
      <c r="AB29" s="282"/>
      <c r="AC29" s="282"/>
      <c r="AD29" s="282"/>
      <c r="AE29" s="282"/>
      <c r="AF29" s="282"/>
      <c r="AG29" s="315"/>
      <c r="AH29" s="322"/>
      <c r="AI29" s="292"/>
      <c r="AJ29" s="292"/>
      <c r="AK29" s="317"/>
      <c r="AL29" s="322"/>
      <c r="AM29" s="292"/>
      <c r="AN29" s="292"/>
      <c r="AO29" s="301"/>
      <c r="AQ29" s="270"/>
      <c r="AR29" s="33"/>
      <c r="AS29" s="33"/>
      <c r="AT29" s="33"/>
      <c r="AU29" s="335"/>
      <c r="AV29" s="270"/>
      <c r="AW29" s="33"/>
      <c r="AX29" s="33"/>
      <c r="AY29" s="33"/>
      <c r="AZ29" s="33"/>
      <c r="BA29" s="33"/>
      <c r="BB29" s="335"/>
    </row>
    <row r="30" spans="1:54" x14ac:dyDescent="0.25">
      <c r="A30" s="270"/>
      <c r="B30" s="271" t="s">
        <v>371</v>
      </c>
      <c r="C30" s="304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73"/>
      <c r="Y30" s="273"/>
      <c r="Z30" s="273"/>
      <c r="AA30" s="273"/>
      <c r="AB30" s="282"/>
      <c r="AC30" s="282"/>
      <c r="AD30" s="282"/>
      <c r="AE30" s="282"/>
      <c r="AF30" s="282"/>
      <c r="AG30" s="315"/>
      <c r="AH30" s="322"/>
      <c r="AI30" s="292"/>
      <c r="AJ30" s="292"/>
      <c r="AK30" s="317"/>
      <c r="AL30" s="322"/>
      <c r="AM30" s="292"/>
      <c r="AN30" s="292"/>
      <c r="AO30" s="301"/>
      <c r="AQ30" s="270"/>
      <c r="AR30" s="33"/>
      <c r="AS30" s="33"/>
      <c r="AT30" s="33"/>
      <c r="AU30" s="335"/>
      <c r="AV30" s="270"/>
      <c r="AW30" s="33"/>
      <c r="AX30" s="33"/>
      <c r="AY30" s="33"/>
      <c r="AZ30" s="33"/>
      <c r="BA30" s="33"/>
      <c r="BB30" s="335"/>
    </row>
    <row r="31" spans="1:54" x14ac:dyDescent="0.25">
      <c r="A31" s="270">
        <v>1</v>
      </c>
      <c r="B31" s="33" t="s">
        <v>396</v>
      </c>
      <c r="C31" s="303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73"/>
      <c r="Y31" s="273"/>
      <c r="Z31" s="273"/>
      <c r="AA31" s="273"/>
      <c r="AB31" s="282"/>
      <c r="AC31" s="282"/>
      <c r="AD31" s="282"/>
      <c r="AE31" s="282"/>
      <c r="AF31" s="282"/>
      <c r="AG31" s="315"/>
      <c r="AH31" s="323"/>
      <c r="AI31" s="312"/>
      <c r="AJ31" s="292"/>
      <c r="AK31" s="317"/>
      <c r="AL31" s="322"/>
      <c r="AM31" s="292"/>
      <c r="AN31" s="292"/>
      <c r="AO31" s="301"/>
      <c r="AQ31" s="270"/>
      <c r="AR31" s="33"/>
      <c r="AS31" s="33"/>
      <c r="AT31" s="33"/>
      <c r="AU31" s="335"/>
      <c r="AV31" s="270"/>
      <c r="AW31" s="33"/>
      <c r="AX31" s="33"/>
      <c r="AY31" s="33"/>
      <c r="AZ31" s="33"/>
      <c r="BA31" s="33"/>
      <c r="BB31" s="335"/>
    </row>
    <row r="32" spans="1:54" x14ac:dyDescent="0.25">
      <c r="A32" s="270">
        <v>2</v>
      </c>
      <c r="B32" s="33" t="s">
        <v>375</v>
      </c>
      <c r="C32" s="303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73"/>
      <c r="Y32" s="273"/>
      <c r="Z32" s="273"/>
      <c r="AA32" s="273"/>
      <c r="AB32" s="282"/>
      <c r="AC32" s="282"/>
      <c r="AD32" s="282"/>
      <c r="AE32" s="282"/>
      <c r="AF32" s="282"/>
      <c r="AG32" s="315"/>
      <c r="AH32" s="323"/>
      <c r="AI32" s="292"/>
      <c r="AJ32" s="292"/>
      <c r="AK32" s="317"/>
      <c r="AL32" s="322"/>
      <c r="AM32" s="292"/>
      <c r="AN32" s="292"/>
      <c r="AO32" s="301"/>
      <c r="AQ32" s="270"/>
      <c r="AR32" s="33"/>
      <c r="AS32" s="33"/>
      <c r="AT32" s="273" t="s">
        <v>446</v>
      </c>
      <c r="AU32" s="340"/>
      <c r="AV32" s="339"/>
      <c r="AW32" s="273"/>
      <c r="AX32" s="33"/>
      <c r="AY32" s="33"/>
      <c r="AZ32" s="33"/>
      <c r="BA32" s="33"/>
      <c r="BB32" s="335"/>
    </row>
    <row r="33" spans="1:54" x14ac:dyDescent="0.25">
      <c r="A33" s="270">
        <v>3</v>
      </c>
      <c r="B33" s="33" t="s">
        <v>377</v>
      </c>
      <c r="C33" s="303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73"/>
      <c r="Y33" s="273"/>
      <c r="Z33" s="273"/>
      <c r="AA33" s="273"/>
      <c r="AB33" s="282"/>
      <c r="AC33" s="282"/>
      <c r="AD33" s="282"/>
      <c r="AE33" s="282"/>
      <c r="AF33" s="282"/>
      <c r="AG33" s="315"/>
      <c r="AH33" s="323"/>
      <c r="AI33" s="312"/>
      <c r="AJ33" s="312"/>
      <c r="AK33" s="330"/>
      <c r="AL33" s="333" t="s">
        <v>420</v>
      </c>
      <c r="AM33" s="292"/>
      <c r="AN33" s="292"/>
      <c r="AO33" s="301"/>
      <c r="AQ33" s="270"/>
      <c r="AR33" s="33"/>
      <c r="AS33" s="33"/>
      <c r="AT33" s="33"/>
      <c r="AU33" s="340" t="s">
        <v>457</v>
      </c>
      <c r="AV33" s="339"/>
      <c r="AW33" s="273"/>
      <c r="AX33" s="273"/>
      <c r="AY33" s="273"/>
      <c r="AZ33" s="33"/>
      <c r="BA33" s="33"/>
      <c r="BB33" s="335"/>
    </row>
    <row r="34" spans="1:54" x14ac:dyDescent="0.25">
      <c r="A34" s="270">
        <v>4</v>
      </c>
      <c r="B34" s="33" t="s">
        <v>378</v>
      </c>
      <c r="C34" s="303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73"/>
      <c r="Y34" s="273"/>
      <c r="Z34" s="273"/>
      <c r="AA34" s="273"/>
      <c r="AB34" s="282"/>
      <c r="AC34" s="282"/>
      <c r="AD34" s="282"/>
      <c r="AE34" s="282"/>
      <c r="AF34" s="282"/>
      <c r="AG34" s="315"/>
      <c r="AH34" s="323"/>
      <c r="AI34" s="312"/>
      <c r="AJ34" s="312"/>
      <c r="AK34" s="330"/>
      <c r="AL34" s="333" t="s">
        <v>420</v>
      </c>
      <c r="AM34" s="292"/>
      <c r="AN34" s="292"/>
      <c r="AO34" s="301"/>
      <c r="AQ34" s="270"/>
      <c r="AR34" s="33"/>
      <c r="AS34" s="33"/>
      <c r="AT34" s="33"/>
      <c r="AU34" s="335"/>
      <c r="AV34" s="270"/>
      <c r="AW34" s="33"/>
      <c r="AX34" s="33"/>
      <c r="AY34" s="33"/>
      <c r="AZ34" s="33"/>
      <c r="BA34" s="33"/>
      <c r="BB34" s="335"/>
    </row>
    <row r="35" spans="1:54" x14ac:dyDescent="0.25">
      <c r="A35" s="270">
        <v>5</v>
      </c>
      <c r="B35" s="33" t="s">
        <v>379</v>
      </c>
      <c r="C35" s="303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73"/>
      <c r="Y35" s="273"/>
      <c r="Z35" s="273"/>
      <c r="AA35" s="273"/>
      <c r="AB35" s="282"/>
      <c r="AC35" s="282"/>
      <c r="AD35" s="282"/>
      <c r="AE35" s="282"/>
      <c r="AF35" s="282"/>
      <c r="AG35" s="315"/>
      <c r="AH35" s="322"/>
      <c r="AI35" s="312"/>
      <c r="AJ35" s="312"/>
      <c r="AK35" s="330"/>
      <c r="AL35" s="333" t="s">
        <v>422</v>
      </c>
      <c r="AM35" s="327"/>
      <c r="AN35" s="292"/>
      <c r="AO35" s="301"/>
      <c r="AQ35" s="339" t="s">
        <v>458</v>
      </c>
      <c r="AR35" s="273"/>
      <c r="AS35" s="273"/>
      <c r="AT35" s="273"/>
      <c r="AU35" s="340"/>
      <c r="AV35" s="270"/>
      <c r="AW35" s="33"/>
      <c r="AX35" s="33"/>
      <c r="AY35" s="33"/>
      <c r="AZ35" s="33"/>
      <c r="BA35" s="33"/>
      <c r="BB35" s="335"/>
    </row>
    <row r="36" spans="1:54" x14ac:dyDescent="0.25">
      <c r="A36" s="270">
        <v>6</v>
      </c>
      <c r="B36" s="33" t="s">
        <v>380</v>
      </c>
      <c r="C36" s="303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73"/>
      <c r="Y36" s="273"/>
      <c r="Z36" s="273"/>
      <c r="AA36" s="273"/>
      <c r="AB36" s="282"/>
      <c r="AC36" s="282"/>
      <c r="AD36" s="282"/>
      <c r="AE36" s="282"/>
      <c r="AF36" s="282"/>
      <c r="AG36" s="315"/>
      <c r="AH36" s="323"/>
      <c r="AI36" s="312"/>
      <c r="AJ36" s="292"/>
      <c r="AK36" s="317"/>
      <c r="AL36" s="322"/>
      <c r="AM36" s="327" t="s">
        <v>420</v>
      </c>
      <c r="AN36" s="292"/>
      <c r="AO36" s="301"/>
      <c r="AQ36" s="339" t="s">
        <v>459</v>
      </c>
      <c r="AR36" s="273"/>
      <c r="AS36" s="273"/>
      <c r="AT36" s="33"/>
      <c r="AU36" s="335"/>
      <c r="AV36" s="270"/>
      <c r="AW36" s="33"/>
      <c r="AX36" s="33"/>
      <c r="AY36" s="33"/>
      <c r="AZ36" s="33"/>
      <c r="BA36" s="33"/>
      <c r="BB36" s="335"/>
    </row>
    <row r="37" spans="1:54" x14ac:dyDescent="0.25">
      <c r="A37" s="270">
        <v>7</v>
      </c>
      <c r="B37" s="33" t="s">
        <v>381</v>
      </c>
      <c r="C37" s="303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73"/>
      <c r="Y37" s="273"/>
      <c r="Z37" s="273"/>
      <c r="AA37" s="273"/>
      <c r="AB37" s="282"/>
      <c r="AC37" s="282"/>
      <c r="AD37" s="282"/>
      <c r="AE37" s="282"/>
      <c r="AF37" s="282"/>
      <c r="AG37" s="315"/>
      <c r="AH37" s="322"/>
      <c r="AI37" s="312"/>
      <c r="AJ37" s="312"/>
      <c r="AK37" s="317"/>
      <c r="AL37" s="333" t="s">
        <v>420</v>
      </c>
      <c r="AM37" s="292"/>
      <c r="AN37" s="292"/>
      <c r="AO37" s="301"/>
      <c r="AQ37" s="270"/>
      <c r="AR37" s="33"/>
      <c r="AS37" s="33"/>
      <c r="AT37" s="33"/>
      <c r="AU37" s="335"/>
      <c r="AV37" s="270"/>
      <c r="AW37" s="33"/>
      <c r="AX37" s="33"/>
      <c r="AY37" s="33"/>
      <c r="AZ37" s="33"/>
      <c r="BA37" s="33"/>
      <c r="BB37" s="335"/>
    </row>
    <row r="38" spans="1:54" x14ac:dyDescent="0.25">
      <c r="A38" s="270"/>
      <c r="B38" s="33"/>
      <c r="C38" s="303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315"/>
      <c r="AH38" s="322"/>
      <c r="AI38" s="292"/>
      <c r="AJ38" s="292"/>
      <c r="AK38" s="317"/>
      <c r="AL38" s="322"/>
      <c r="AM38" s="292"/>
      <c r="AN38" s="292"/>
      <c r="AO38" s="301"/>
      <c r="AQ38" s="270"/>
      <c r="AR38" s="33"/>
      <c r="AS38" s="33"/>
      <c r="AT38" s="33"/>
      <c r="AU38" s="335"/>
      <c r="AV38" s="270"/>
      <c r="AW38" s="33"/>
      <c r="AX38" s="33"/>
      <c r="AY38" s="33"/>
      <c r="AZ38" s="33"/>
      <c r="BA38" s="33"/>
      <c r="BB38" s="335"/>
    </row>
    <row r="39" spans="1:54" x14ac:dyDescent="0.25">
      <c r="A39" s="270"/>
      <c r="B39" s="271" t="s">
        <v>376</v>
      </c>
      <c r="C39" s="304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73"/>
      <c r="AC39" s="273"/>
      <c r="AD39" s="273"/>
      <c r="AE39" s="273"/>
      <c r="AF39" s="282"/>
      <c r="AG39" s="315"/>
      <c r="AH39" s="322"/>
      <c r="AI39" s="292"/>
      <c r="AJ39" s="292"/>
      <c r="AK39" s="317"/>
      <c r="AL39" s="322"/>
      <c r="AM39" s="292"/>
      <c r="AN39" s="292"/>
      <c r="AO39" s="301"/>
      <c r="AQ39" s="270"/>
      <c r="AR39" s="33"/>
      <c r="AS39" s="33"/>
      <c r="AT39" s="33"/>
      <c r="AU39" s="335"/>
      <c r="AV39" s="270"/>
      <c r="AW39" s="33"/>
      <c r="AX39" s="33"/>
      <c r="AY39" s="33"/>
      <c r="AZ39" s="33"/>
      <c r="BA39" s="33"/>
      <c r="BB39" s="335"/>
    </row>
    <row r="40" spans="1:54" x14ac:dyDescent="0.25">
      <c r="A40" s="270">
        <v>1</v>
      </c>
      <c r="B40" s="33" t="s">
        <v>382</v>
      </c>
      <c r="C40" s="303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73"/>
      <c r="AC40" s="273"/>
      <c r="AD40" s="273"/>
      <c r="AE40" s="273"/>
      <c r="AF40" s="282"/>
      <c r="AG40" s="315"/>
      <c r="AH40" s="322"/>
      <c r="AI40" s="292"/>
      <c r="AJ40" s="312"/>
      <c r="AK40" s="330"/>
      <c r="AL40" s="322"/>
      <c r="AM40" s="327" t="s">
        <v>420</v>
      </c>
      <c r="AN40" s="292"/>
      <c r="AO40" s="301"/>
      <c r="AQ40" s="270"/>
      <c r="AR40" s="273"/>
      <c r="AS40" s="273"/>
      <c r="AT40" s="33"/>
      <c r="AU40" s="335"/>
      <c r="AV40" s="270"/>
      <c r="AW40" s="33"/>
      <c r="AX40" s="33"/>
      <c r="AY40" s="33"/>
      <c r="AZ40" s="33"/>
      <c r="BA40" s="33"/>
      <c r="BB40" s="335"/>
    </row>
    <row r="41" spans="1:54" x14ac:dyDescent="0.25">
      <c r="A41" s="270">
        <v>2</v>
      </c>
      <c r="B41" s="33" t="s">
        <v>383</v>
      </c>
      <c r="C41" s="303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82"/>
      <c r="AB41" s="273"/>
      <c r="AC41" s="273"/>
      <c r="AD41" s="273"/>
      <c r="AE41" s="273"/>
      <c r="AF41" s="282"/>
      <c r="AG41" s="315"/>
      <c r="AH41" s="322"/>
      <c r="AI41" s="292"/>
      <c r="AJ41" s="292"/>
      <c r="AK41" s="330"/>
      <c r="AL41" s="323"/>
      <c r="AM41" s="312"/>
      <c r="AN41" s="327" t="s">
        <v>420</v>
      </c>
      <c r="AO41" s="328"/>
      <c r="AQ41" s="270"/>
      <c r="AR41" s="33"/>
      <c r="AS41" s="33"/>
      <c r="AT41" s="33"/>
      <c r="AU41" s="335"/>
      <c r="AV41" s="270"/>
      <c r="AW41" s="33"/>
      <c r="AX41" s="33"/>
      <c r="AY41" s="33"/>
      <c r="AZ41" s="33"/>
      <c r="BA41" s="33"/>
      <c r="BB41" s="335"/>
    </row>
    <row r="42" spans="1:54" x14ac:dyDescent="0.25">
      <c r="A42" s="270">
        <v>3</v>
      </c>
      <c r="B42" s="33" t="s">
        <v>386</v>
      </c>
      <c r="C42" s="303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  <c r="AB42" s="273"/>
      <c r="AC42" s="273"/>
      <c r="AD42" s="273"/>
      <c r="AE42" s="273"/>
      <c r="AF42" s="282"/>
      <c r="AG42" s="315"/>
      <c r="AH42" s="322"/>
      <c r="AI42" s="292"/>
      <c r="AJ42" s="312"/>
      <c r="AK42" s="330"/>
      <c r="AL42" s="322"/>
      <c r="AM42" s="292"/>
      <c r="AN42" s="292"/>
      <c r="AO42" s="301"/>
      <c r="AQ42" s="270"/>
      <c r="AR42" s="33"/>
      <c r="AS42" s="33"/>
      <c r="AT42" s="33"/>
      <c r="AU42" s="335"/>
      <c r="AV42" s="270"/>
      <c r="AW42" s="33"/>
      <c r="AX42" s="33"/>
      <c r="AY42" s="33"/>
      <c r="AZ42" s="33"/>
      <c r="BA42" s="33"/>
      <c r="BB42" s="335"/>
    </row>
    <row r="43" spans="1:54" x14ac:dyDescent="0.25">
      <c r="A43" s="270"/>
      <c r="B43" s="326" t="s">
        <v>407</v>
      </c>
      <c r="C43" s="303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73"/>
      <c r="AC43" s="273"/>
      <c r="AD43" s="273"/>
      <c r="AE43" s="273"/>
      <c r="AF43" s="282"/>
      <c r="AG43" s="315"/>
      <c r="AH43" s="322"/>
      <c r="AI43" s="292"/>
      <c r="AJ43" s="312"/>
      <c r="AK43" s="330"/>
      <c r="AL43" s="322"/>
      <c r="AM43" s="292"/>
      <c r="AN43" s="327" t="s">
        <v>420</v>
      </c>
      <c r="AO43" s="328"/>
      <c r="AQ43" s="339" t="s">
        <v>444</v>
      </c>
      <c r="AR43" s="273"/>
      <c r="AS43" s="273"/>
      <c r="AT43" s="273"/>
      <c r="AU43" s="340"/>
      <c r="AV43" s="270"/>
      <c r="AW43" s="33"/>
      <c r="AX43" s="33"/>
      <c r="AY43" s="33"/>
      <c r="AZ43" s="33"/>
      <c r="BA43" s="33"/>
      <c r="BB43" s="335"/>
    </row>
    <row r="44" spans="1:54" x14ac:dyDescent="0.25">
      <c r="A44" s="270"/>
      <c r="B44" s="326" t="s">
        <v>408</v>
      </c>
      <c r="C44" s="303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273"/>
      <c r="AC44" s="273"/>
      <c r="AD44" s="273"/>
      <c r="AE44" s="273"/>
      <c r="AF44" s="282"/>
      <c r="AG44" s="315"/>
      <c r="AH44" s="322"/>
      <c r="AI44" s="292"/>
      <c r="AJ44" s="312"/>
      <c r="AK44" s="330"/>
      <c r="AL44" s="322"/>
      <c r="AM44" s="292"/>
      <c r="AN44" s="327" t="s">
        <v>423</v>
      </c>
      <c r="AO44" s="328"/>
      <c r="AQ44" s="270"/>
      <c r="AR44" s="33"/>
      <c r="AS44" s="33"/>
      <c r="AT44" s="33"/>
      <c r="AU44" s="335"/>
      <c r="AV44" s="270"/>
      <c r="AW44" s="33"/>
      <c r="AX44" s="33"/>
      <c r="AY44" s="33"/>
      <c r="AZ44" s="33"/>
      <c r="BA44" s="33"/>
      <c r="BB44" s="335"/>
    </row>
    <row r="45" spans="1:54" x14ac:dyDescent="0.25">
      <c r="A45" s="270"/>
      <c r="B45" s="326" t="s">
        <v>409</v>
      </c>
      <c r="C45" s="303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73"/>
      <c r="AC45" s="273"/>
      <c r="AD45" s="273"/>
      <c r="AE45" s="273"/>
      <c r="AF45" s="282"/>
      <c r="AG45" s="315"/>
      <c r="AH45" s="322"/>
      <c r="AI45" s="292"/>
      <c r="AJ45" s="292"/>
      <c r="AK45" s="317"/>
      <c r="AL45" s="323"/>
      <c r="AM45" s="292"/>
      <c r="AN45" s="327" t="s">
        <v>420</v>
      </c>
      <c r="AO45" s="301"/>
      <c r="AQ45" s="339"/>
      <c r="AR45" s="273"/>
      <c r="AS45" s="273"/>
      <c r="AT45" s="33"/>
      <c r="AU45" s="335"/>
      <c r="AV45" s="270"/>
      <c r="AW45" s="33"/>
      <c r="AX45" s="33"/>
      <c r="AY45" s="33"/>
      <c r="AZ45" s="33"/>
      <c r="BA45" s="33"/>
      <c r="BB45" s="335"/>
    </row>
    <row r="46" spans="1:54" x14ac:dyDescent="0.25">
      <c r="A46" s="270">
        <v>4</v>
      </c>
      <c r="B46" s="33" t="s">
        <v>387</v>
      </c>
      <c r="C46" s="303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73"/>
      <c r="AC46" s="273"/>
      <c r="AD46" s="273"/>
      <c r="AE46" s="273"/>
      <c r="AF46" s="282"/>
      <c r="AG46" s="315"/>
      <c r="AH46" s="322"/>
      <c r="AI46" s="292"/>
      <c r="AJ46" s="292"/>
      <c r="AK46" s="330"/>
      <c r="AL46" s="323"/>
      <c r="AM46" s="292"/>
      <c r="AN46" s="292"/>
      <c r="AO46" s="301"/>
      <c r="AQ46" s="270"/>
      <c r="AR46" s="33"/>
      <c r="AS46" s="33"/>
      <c r="AT46" s="33"/>
      <c r="AU46" s="335"/>
      <c r="AV46" s="270"/>
      <c r="AW46" s="33"/>
      <c r="AX46" s="33"/>
      <c r="AY46" s="33"/>
      <c r="AZ46" s="33"/>
      <c r="BA46" s="33"/>
      <c r="BB46" s="335"/>
    </row>
    <row r="47" spans="1:54" x14ac:dyDescent="0.25">
      <c r="A47" s="270"/>
      <c r="B47" s="326" t="s">
        <v>407</v>
      </c>
      <c r="C47" s="303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73"/>
      <c r="AC47" s="273"/>
      <c r="AD47" s="273"/>
      <c r="AE47" s="273"/>
      <c r="AF47" s="282"/>
      <c r="AG47" s="315"/>
      <c r="AH47" s="322"/>
      <c r="AI47" s="292"/>
      <c r="AJ47" s="292"/>
      <c r="AK47" s="330"/>
      <c r="AL47" s="323" t="s">
        <v>420</v>
      </c>
      <c r="AM47" s="292"/>
      <c r="AN47" s="292"/>
      <c r="AO47" s="301"/>
      <c r="AQ47" s="339" t="s">
        <v>460</v>
      </c>
      <c r="AR47" s="33"/>
      <c r="AS47" s="33"/>
      <c r="AT47" s="33"/>
      <c r="AU47" s="335"/>
      <c r="AV47" s="270"/>
      <c r="AW47" s="33"/>
      <c r="AX47" s="33"/>
      <c r="AY47" s="33"/>
      <c r="AZ47" s="33"/>
      <c r="BA47" s="33"/>
      <c r="BB47" s="335"/>
    </row>
    <row r="48" spans="1:54" x14ac:dyDescent="0.25">
      <c r="A48" s="270"/>
      <c r="B48" s="326" t="s">
        <v>408</v>
      </c>
      <c r="C48" s="303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73"/>
      <c r="AC48" s="273"/>
      <c r="AD48" s="273"/>
      <c r="AE48" s="273"/>
      <c r="AF48" s="282"/>
      <c r="AG48" s="315"/>
      <c r="AH48" s="322"/>
      <c r="AI48" s="292"/>
      <c r="AJ48" s="292"/>
      <c r="AK48" s="330"/>
      <c r="AL48" s="323" t="s">
        <v>420</v>
      </c>
      <c r="AM48" s="327"/>
      <c r="AN48" s="292"/>
      <c r="AO48" s="301"/>
      <c r="AQ48" s="270"/>
      <c r="AR48" s="33"/>
      <c r="AS48" s="33"/>
      <c r="AT48" s="33"/>
      <c r="AU48" s="335"/>
      <c r="AV48" s="270"/>
      <c r="AW48" s="33"/>
      <c r="AX48" s="33"/>
      <c r="AY48" s="33"/>
      <c r="AZ48" s="33"/>
      <c r="BA48" s="33"/>
      <c r="BB48" s="335"/>
    </row>
    <row r="49" spans="1:54" x14ac:dyDescent="0.25">
      <c r="A49" s="270"/>
      <c r="B49" s="326" t="s">
        <v>409</v>
      </c>
      <c r="C49" s="303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73"/>
      <c r="AC49" s="273"/>
      <c r="AD49" s="273"/>
      <c r="AE49" s="273"/>
      <c r="AF49" s="282"/>
      <c r="AG49" s="315"/>
      <c r="AH49" s="322"/>
      <c r="AI49" s="292"/>
      <c r="AJ49" s="292"/>
      <c r="AK49" s="317"/>
      <c r="AL49" s="322"/>
      <c r="AM49" s="312" t="s">
        <v>420</v>
      </c>
      <c r="AN49" s="292"/>
      <c r="AO49" s="301"/>
      <c r="AQ49" s="270"/>
      <c r="AR49" s="33"/>
      <c r="AS49" s="33"/>
      <c r="AT49" s="273"/>
      <c r="AU49" s="340"/>
      <c r="AV49" s="339"/>
      <c r="AW49" s="33"/>
      <c r="AX49" s="33"/>
      <c r="AY49" s="33"/>
      <c r="AZ49" s="33"/>
      <c r="BA49" s="33"/>
      <c r="BB49" s="335"/>
    </row>
    <row r="50" spans="1:54" x14ac:dyDescent="0.25">
      <c r="A50" s="270">
        <v>5</v>
      </c>
      <c r="B50" s="33" t="s">
        <v>388</v>
      </c>
      <c r="C50" s="303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282"/>
      <c r="Z50" s="282"/>
      <c r="AA50" s="282"/>
      <c r="AB50" s="273"/>
      <c r="AC50" s="273"/>
      <c r="AD50" s="273"/>
      <c r="AE50" s="273"/>
      <c r="AF50" s="282"/>
      <c r="AG50" s="315"/>
      <c r="AH50" s="322"/>
      <c r="AI50" s="292"/>
      <c r="AJ50" s="292"/>
      <c r="AK50" s="317"/>
      <c r="AL50" s="323"/>
      <c r="AM50" s="312"/>
      <c r="AN50" s="292"/>
      <c r="AO50" s="301"/>
      <c r="AQ50" s="270"/>
      <c r="AR50" s="33"/>
      <c r="AS50" s="33"/>
      <c r="AT50" s="33"/>
      <c r="AU50" s="335"/>
      <c r="AV50" s="270"/>
      <c r="AW50" s="33"/>
      <c r="AX50" s="33"/>
      <c r="AY50" s="33"/>
      <c r="AZ50" s="33"/>
      <c r="BA50" s="33"/>
      <c r="BB50" s="335"/>
    </row>
    <row r="51" spans="1:54" x14ac:dyDescent="0.25">
      <c r="A51" s="270"/>
      <c r="B51" s="326" t="s">
        <v>407</v>
      </c>
      <c r="C51" s="303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73"/>
      <c r="AC51" s="273"/>
      <c r="AD51" s="273"/>
      <c r="AE51" s="273"/>
      <c r="AF51" s="282"/>
      <c r="AG51" s="315"/>
      <c r="AH51" s="322"/>
      <c r="AI51" s="292"/>
      <c r="AJ51" s="292"/>
      <c r="AK51" s="317"/>
      <c r="AL51" s="322"/>
      <c r="AM51" s="312" t="s">
        <v>420</v>
      </c>
      <c r="AN51" s="327"/>
      <c r="AO51" s="301"/>
      <c r="AQ51" s="339" t="s">
        <v>445</v>
      </c>
      <c r="AR51" s="273"/>
      <c r="AS51" s="33"/>
      <c r="AT51" s="33"/>
      <c r="AU51" s="335"/>
      <c r="AV51" s="270"/>
      <c r="AW51" s="33"/>
      <c r="AX51" s="33"/>
      <c r="AY51" s="33"/>
      <c r="AZ51" s="33"/>
      <c r="BA51" s="33"/>
      <c r="BB51" s="335"/>
    </row>
    <row r="52" spans="1:54" x14ac:dyDescent="0.25">
      <c r="A52" s="270"/>
      <c r="B52" s="326" t="s">
        <v>408</v>
      </c>
      <c r="C52" s="303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73"/>
      <c r="AC52" s="273"/>
      <c r="AD52" s="273"/>
      <c r="AE52" s="273"/>
      <c r="AF52" s="282"/>
      <c r="AG52" s="315"/>
      <c r="AH52" s="322"/>
      <c r="AI52" s="292"/>
      <c r="AJ52" s="292"/>
      <c r="AK52" s="317"/>
      <c r="AL52" s="323" t="s">
        <v>420</v>
      </c>
      <c r="AM52" s="312"/>
      <c r="AN52" s="292"/>
      <c r="AO52" s="301"/>
      <c r="AQ52" s="270"/>
      <c r="AR52" s="33"/>
      <c r="AS52" s="33"/>
      <c r="AT52" s="33"/>
      <c r="AU52" s="335"/>
      <c r="AV52" s="270"/>
      <c r="AW52" s="33"/>
      <c r="AX52" s="33"/>
      <c r="AY52" s="33"/>
      <c r="AZ52" s="33"/>
      <c r="BA52" s="33"/>
      <c r="BB52" s="335"/>
    </row>
    <row r="53" spans="1:54" x14ac:dyDescent="0.25">
      <c r="A53" s="270"/>
      <c r="B53" s="326" t="s">
        <v>409</v>
      </c>
      <c r="C53" s="303"/>
      <c r="D53" s="282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73"/>
      <c r="AC53" s="273"/>
      <c r="AD53" s="273"/>
      <c r="AE53" s="273"/>
      <c r="AF53" s="282"/>
      <c r="AG53" s="315"/>
      <c r="AH53" s="322"/>
      <c r="AI53" s="292"/>
      <c r="AJ53" s="292"/>
      <c r="AK53" s="317"/>
      <c r="AL53" s="322"/>
      <c r="AM53" s="292"/>
      <c r="AN53" s="312" t="s">
        <v>420</v>
      </c>
      <c r="AO53" s="301"/>
      <c r="AQ53" s="270"/>
      <c r="AR53" s="33"/>
      <c r="AS53" s="33"/>
      <c r="AT53" s="33"/>
      <c r="AU53" s="335"/>
      <c r="AV53" s="270"/>
      <c r="AW53" s="341"/>
      <c r="AX53" s="341"/>
      <c r="AY53" s="341"/>
      <c r="AZ53" s="33"/>
      <c r="BA53" s="33"/>
      <c r="BB53" s="335"/>
    </row>
    <row r="54" spans="1:54" x14ac:dyDescent="0.25">
      <c r="A54" s="270">
        <v>6</v>
      </c>
      <c r="B54" s="33" t="s">
        <v>389</v>
      </c>
      <c r="C54" s="303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73"/>
      <c r="AC54" s="273"/>
      <c r="AD54" s="273"/>
      <c r="AE54" s="273"/>
      <c r="AF54" s="282"/>
      <c r="AG54" s="315"/>
      <c r="AH54" s="322"/>
      <c r="AI54" s="292"/>
      <c r="AJ54" s="292"/>
      <c r="AK54" s="317"/>
      <c r="AL54" s="322"/>
      <c r="AM54" s="292"/>
      <c r="AN54" s="312"/>
      <c r="AO54" s="324"/>
      <c r="AQ54" s="270"/>
      <c r="AR54" s="33"/>
      <c r="AS54" s="33"/>
      <c r="AT54" s="33"/>
      <c r="AU54" s="335"/>
      <c r="AV54" s="270"/>
      <c r="AW54" s="33"/>
      <c r="AX54" s="33"/>
      <c r="AY54" s="33"/>
      <c r="AZ54" s="33"/>
      <c r="BA54" s="33"/>
      <c r="BB54" s="335"/>
    </row>
    <row r="55" spans="1:54" x14ac:dyDescent="0.25">
      <c r="A55" s="270"/>
      <c r="B55" s="326" t="s">
        <v>407</v>
      </c>
      <c r="C55" s="303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73"/>
      <c r="AC55" s="273"/>
      <c r="AD55" s="273"/>
      <c r="AE55" s="273"/>
      <c r="AF55" s="282"/>
      <c r="AG55" s="315"/>
      <c r="AH55" s="322"/>
      <c r="AI55" s="292"/>
      <c r="AJ55" s="292"/>
      <c r="AK55" s="317"/>
      <c r="AL55" s="322"/>
      <c r="AM55" s="292"/>
      <c r="AN55" s="312" t="s">
        <v>420</v>
      </c>
      <c r="AO55" s="324"/>
      <c r="AQ55" s="270"/>
      <c r="AR55" s="33"/>
      <c r="AS55" s="33"/>
      <c r="AT55" s="273" t="s">
        <v>461</v>
      </c>
      <c r="AU55" s="340"/>
      <c r="AV55" s="339"/>
      <c r="AW55" s="273"/>
      <c r="AX55" s="33"/>
      <c r="AY55" s="33"/>
      <c r="AZ55" s="33"/>
      <c r="BA55" s="33"/>
      <c r="BB55" s="335"/>
    </row>
    <row r="56" spans="1:54" x14ac:dyDescent="0.25">
      <c r="A56" s="270"/>
      <c r="B56" s="326" t="s">
        <v>408</v>
      </c>
      <c r="C56" s="303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315"/>
      <c r="AH56" s="322"/>
      <c r="AI56" s="292"/>
      <c r="AJ56" s="292"/>
      <c r="AK56" s="317"/>
      <c r="AL56" s="322"/>
      <c r="AM56" s="292"/>
      <c r="AN56" s="312" t="s">
        <v>420</v>
      </c>
      <c r="AO56" s="324"/>
      <c r="AQ56" s="270"/>
      <c r="AR56" s="33"/>
      <c r="AS56" s="33"/>
      <c r="AT56" s="33"/>
      <c r="AU56" s="335"/>
      <c r="AV56" s="270"/>
      <c r="AW56" s="33"/>
      <c r="AX56" s="33"/>
      <c r="AY56" s="33"/>
      <c r="AZ56" s="33"/>
      <c r="BA56" s="33"/>
      <c r="BB56" s="335"/>
    </row>
    <row r="57" spans="1:54" x14ac:dyDescent="0.25">
      <c r="A57" s="270"/>
      <c r="B57" s="326" t="s">
        <v>409</v>
      </c>
      <c r="C57" s="303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282"/>
      <c r="Z57" s="282"/>
      <c r="AA57" s="282"/>
      <c r="AB57" s="282"/>
      <c r="AC57" s="282"/>
      <c r="AD57" s="282"/>
      <c r="AE57" s="282"/>
      <c r="AF57" s="282"/>
      <c r="AG57" s="315"/>
      <c r="AH57" s="322"/>
      <c r="AI57" s="292"/>
      <c r="AJ57" s="292"/>
      <c r="AK57" s="317"/>
      <c r="AL57" s="322"/>
      <c r="AM57" s="292"/>
      <c r="AN57" s="292"/>
      <c r="AO57" s="328" t="s">
        <v>420</v>
      </c>
      <c r="AQ57" s="270"/>
      <c r="AR57" s="33"/>
      <c r="AS57" s="33"/>
      <c r="AT57" s="33"/>
      <c r="AU57" s="335"/>
      <c r="AV57" s="270"/>
      <c r="AW57" s="33"/>
      <c r="AX57" s="33"/>
      <c r="AY57" s="33"/>
      <c r="AZ57" s="33"/>
      <c r="BA57" s="33"/>
      <c r="BB57" s="335"/>
    </row>
    <row r="58" spans="1:54" x14ac:dyDescent="0.25">
      <c r="A58" s="270"/>
      <c r="B58" s="326"/>
      <c r="C58" s="303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282"/>
      <c r="Z58" s="282"/>
      <c r="AA58" s="282"/>
      <c r="AB58" s="282"/>
      <c r="AC58" s="282"/>
      <c r="AD58" s="282"/>
      <c r="AE58" s="282"/>
      <c r="AF58" s="282"/>
      <c r="AG58" s="315"/>
      <c r="AH58" s="322"/>
      <c r="AI58" s="292"/>
      <c r="AJ58" s="292"/>
      <c r="AK58" s="317"/>
      <c r="AL58" s="322"/>
      <c r="AM58" s="292"/>
      <c r="AN58" s="292"/>
      <c r="AO58" s="301"/>
      <c r="AQ58" s="270"/>
      <c r="AR58" s="33"/>
      <c r="AS58" s="33"/>
      <c r="AT58" s="33"/>
      <c r="AU58" s="335"/>
      <c r="AV58" s="270"/>
      <c r="AW58" s="33"/>
      <c r="AX58" s="33"/>
      <c r="AY58" s="33"/>
      <c r="AZ58" s="33"/>
      <c r="BA58" s="33"/>
      <c r="BB58" s="335"/>
    </row>
    <row r="59" spans="1:54" x14ac:dyDescent="0.25">
      <c r="A59" s="270"/>
      <c r="B59" s="271" t="s">
        <v>385</v>
      </c>
      <c r="C59" s="304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282"/>
      <c r="U59" s="282"/>
      <c r="V59" s="282"/>
      <c r="W59" s="282"/>
      <c r="X59" s="282"/>
      <c r="Y59" s="282"/>
      <c r="Z59" s="282"/>
      <c r="AA59" s="282"/>
      <c r="AB59" s="282"/>
      <c r="AC59" s="282"/>
      <c r="AD59" s="282"/>
      <c r="AE59" s="282"/>
      <c r="AF59" s="273"/>
      <c r="AG59" s="316"/>
      <c r="AH59" s="322"/>
      <c r="AI59" s="292"/>
      <c r="AJ59" s="292"/>
      <c r="AK59" s="317"/>
      <c r="AL59" s="322"/>
      <c r="AM59" s="292"/>
      <c r="AN59" s="292"/>
      <c r="AO59" s="301"/>
      <c r="AQ59" s="270"/>
      <c r="AR59" s="33"/>
      <c r="AS59" s="33"/>
      <c r="AT59" s="33"/>
      <c r="AU59" s="335"/>
      <c r="AV59" s="270"/>
      <c r="AW59" s="33"/>
      <c r="AX59" s="33"/>
      <c r="AY59" s="33"/>
      <c r="AZ59" s="33"/>
      <c r="BA59" s="33"/>
      <c r="BB59" s="335"/>
    </row>
    <row r="60" spans="1:54" x14ac:dyDescent="0.25">
      <c r="A60" s="270">
        <v>1</v>
      </c>
      <c r="B60" s="33" t="s">
        <v>384</v>
      </c>
      <c r="C60" s="303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  <c r="AA60" s="282"/>
      <c r="AB60" s="282"/>
      <c r="AC60" s="282"/>
      <c r="AD60" s="282"/>
      <c r="AE60" s="282"/>
      <c r="AF60" s="273"/>
      <c r="AG60" s="316"/>
      <c r="AH60" s="322"/>
      <c r="AI60" s="292"/>
      <c r="AJ60" s="292"/>
      <c r="AK60" s="317"/>
      <c r="AL60" s="322"/>
      <c r="AM60" s="292"/>
      <c r="AN60" s="312"/>
      <c r="AO60" s="324"/>
      <c r="AQ60" s="270"/>
      <c r="AR60" s="33"/>
      <c r="AS60" s="33"/>
      <c r="AT60" s="33"/>
      <c r="AU60" s="335"/>
      <c r="AV60" s="270"/>
      <c r="AW60" s="33"/>
      <c r="AX60" s="33"/>
      <c r="AY60" s="33"/>
      <c r="AZ60" s="33"/>
      <c r="BA60" s="33"/>
      <c r="BB60" s="335"/>
    </row>
    <row r="61" spans="1:54" x14ac:dyDescent="0.25">
      <c r="A61" s="270"/>
      <c r="B61" s="326" t="s">
        <v>410</v>
      </c>
      <c r="C61" s="303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2"/>
      <c r="S61" s="282"/>
      <c r="T61" s="282"/>
      <c r="U61" s="282"/>
      <c r="V61" s="282"/>
      <c r="W61" s="282"/>
      <c r="X61" s="282"/>
      <c r="Y61" s="282"/>
      <c r="Z61" s="282"/>
      <c r="AA61" s="282"/>
      <c r="AB61" s="282"/>
      <c r="AC61" s="282"/>
      <c r="AD61" s="282"/>
      <c r="AE61" s="282"/>
      <c r="AF61" s="273"/>
      <c r="AG61" s="316"/>
      <c r="AH61" s="322"/>
      <c r="AI61" s="292"/>
      <c r="AJ61" s="292"/>
      <c r="AK61" s="317"/>
      <c r="AL61" s="322"/>
      <c r="AM61" s="292"/>
      <c r="AN61" s="312" t="s">
        <v>420</v>
      </c>
      <c r="AO61" s="301"/>
      <c r="AQ61" s="270"/>
      <c r="AR61" s="33"/>
      <c r="AS61" s="33"/>
      <c r="AT61" s="33"/>
      <c r="AU61" s="335"/>
      <c r="AV61" s="339"/>
      <c r="AW61" s="273"/>
      <c r="AX61" s="273"/>
      <c r="AY61" s="273"/>
      <c r="AZ61" s="33"/>
      <c r="BA61" s="33"/>
      <c r="BB61" s="335"/>
    </row>
    <row r="62" spans="1:54" x14ac:dyDescent="0.25">
      <c r="A62" s="270"/>
      <c r="B62" s="326" t="s">
        <v>411</v>
      </c>
      <c r="C62" s="303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282"/>
      <c r="U62" s="282"/>
      <c r="V62" s="282"/>
      <c r="W62" s="282"/>
      <c r="X62" s="282"/>
      <c r="Y62" s="282"/>
      <c r="Z62" s="282"/>
      <c r="AA62" s="282"/>
      <c r="AB62" s="282"/>
      <c r="AC62" s="282"/>
      <c r="AD62" s="282"/>
      <c r="AE62" s="282"/>
      <c r="AF62" s="273"/>
      <c r="AG62" s="316"/>
      <c r="AH62" s="322"/>
      <c r="AI62" s="292"/>
      <c r="AJ62" s="292"/>
      <c r="AK62" s="317"/>
      <c r="AL62" s="322"/>
      <c r="AM62" s="292"/>
      <c r="AN62" s="292"/>
      <c r="AO62" s="324" t="s">
        <v>420</v>
      </c>
      <c r="AQ62" s="270"/>
      <c r="AR62" s="33"/>
      <c r="AS62" s="33"/>
      <c r="AT62" s="33"/>
      <c r="AU62" s="335"/>
      <c r="AV62" s="339"/>
      <c r="AW62" s="273"/>
      <c r="AX62" s="273"/>
      <c r="AY62" s="273"/>
      <c r="AZ62" s="33"/>
      <c r="BA62" s="33"/>
      <c r="BB62" s="335"/>
    </row>
    <row r="63" spans="1:54" x14ac:dyDescent="0.25">
      <c r="A63" s="270">
        <v>2</v>
      </c>
      <c r="B63" s="33" t="s">
        <v>399</v>
      </c>
      <c r="C63" s="303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282"/>
      <c r="Y63" s="282"/>
      <c r="Z63" s="282"/>
      <c r="AA63" s="282"/>
      <c r="AB63" s="282"/>
      <c r="AC63" s="282"/>
      <c r="AD63" s="282"/>
      <c r="AE63" s="282"/>
      <c r="AF63" s="273"/>
      <c r="AG63" s="316"/>
      <c r="AH63" s="322"/>
      <c r="AI63" s="292"/>
      <c r="AJ63" s="292"/>
      <c r="AK63" s="317"/>
      <c r="AL63" s="322"/>
      <c r="AM63" s="312" t="s">
        <v>421</v>
      </c>
      <c r="AN63" s="312"/>
      <c r="AO63" s="324"/>
      <c r="AQ63" s="339" t="s">
        <v>455</v>
      </c>
      <c r="AR63" s="273"/>
      <c r="AS63" s="273"/>
      <c r="AT63" s="273" t="s">
        <v>456</v>
      </c>
      <c r="AU63" s="340"/>
      <c r="AV63" s="339"/>
      <c r="AW63" s="273"/>
      <c r="AX63" s="273"/>
      <c r="AY63" s="273"/>
      <c r="AZ63" s="33"/>
      <c r="BA63" s="33"/>
      <c r="BB63" s="335"/>
    </row>
    <row r="64" spans="1:54" x14ac:dyDescent="0.25">
      <c r="A64" s="270">
        <v>3</v>
      </c>
      <c r="B64" s="33" t="s">
        <v>390</v>
      </c>
      <c r="C64" s="303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2"/>
      <c r="U64" s="282"/>
      <c r="V64" s="282"/>
      <c r="W64" s="282"/>
      <c r="X64" s="282"/>
      <c r="Y64" s="282"/>
      <c r="Z64" s="282"/>
      <c r="AA64" s="282"/>
      <c r="AB64" s="282"/>
      <c r="AC64" s="282"/>
      <c r="AD64" s="282"/>
      <c r="AE64" s="282"/>
      <c r="AF64" s="273"/>
      <c r="AG64" s="316"/>
      <c r="AH64" s="322"/>
      <c r="AI64" s="292"/>
      <c r="AJ64" s="292"/>
      <c r="AK64" s="317"/>
      <c r="AL64" s="323"/>
      <c r="AM64" s="312"/>
      <c r="AN64" s="312"/>
      <c r="AO64" s="324"/>
      <c r="AQ64" s="270"/>
      <c r="AR64" s="33"/>
      <c r="AS64" s="33"/>
      <c r="AT64" s="33"/>
      <c r="AU64" s="335"/>
      <c r="AV64" s="270"/>
      <c r="AW64" s="33"/>
      <c r="AX64" s="33"/>
      <c r="AY64" s="33"/>
      <c r="AZ64" s="33"/>
      <c r="BA64" s="33"/>
      <c r="BB64" s="335"/>
    </row>
    <row r="65" spans="1:54" x14ac:dyDescent="0.25">
      <c r="A65" s="270"/>
      <c r="B65" s="326" t="s">
        <v>412</v>
      </c>
      <c r="C65" s="303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282"/>
      <c r="U65" s="282"/>
      <c r="V65" s="282"/>
      <c r="W65" s="282"/>
      <c r="X65" s="282"/>
      <c r="Y65" s="282"/>
      <c r="Z65" s="282"/>
      <c r="AA65" s="282"/>
      <c r="AB65" s="282"/>
      <c r="AC65" s="282"/>
      <c r="AD65" s="282"/>
      <c r="AE65" s="282"/>
      <c r="AF65" s="273"/>
      <c r="AG65" s="316"/>
      <c r="AH65" s="322"/>
      <c r="AI65" s="292"/>
      <c r="AJ65" s="292"/>
      <c r="AK65" s="317"/>
      <c r="AL65" s="323" t="s">
        <v>420</v>
      </c>
      <c r="AM65" s="312"/>
      <c r="AN65" s="327"/>
      <c r="AO65" s="328"/>
      <c r="AQ65" s="339"/>
      <c r="AR65" s="273"/>
      <c r="AS65" s="273"/>
      <c r="AT65" s="273"/>
      <c r="AU65" s="340"/>
      <c r="AV65" s="339"/>
      <c r="AW65" s="273"/>
      <c r="AX65" s="273"/>
      <c r="AY65" s="273"/>
      <c r="AZ65" s="33"/>
      <c r="BA65" s="33"/>
      <c r="BB65" s="335"/>
    </row>
    <row r="66" spans="1:54" x14ac:dyDescent="0.25">
      <c r="A66" s="270"/>
      <c r="B66" s="326" t="s">
        <v>413</v>
      </c>
      <c r="C66" s="303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2"/>
      <c r="R66" s="282"/>
      <c r="S66" s="282"/>
      <c r="T66" s="282"/>
      <c r="U66" s="282"/>
      <c r="V66" s="282"/>
      <c r="W66" s="282"/>
      <c r="X66" s="282"/>
      <c r="Y66" s="282"/>
      <c r="Z66" s="282"/>
      <c r="AA66" s="282"/>
      <c r="AB66" s="282"/>
      <c r="AC66" s="282"/>
      <c r="AD66" s="282"/>
      <c r="AE66" s="282"/>
      <c r="AF66" s="273"/>
      <c r="AG66" s="316"/>
      <c r="AH66" s="322"/>
      <c r="AI66" s="292"/>
      <c r="AJ66" s="292"/>
      <c r="AK66" s="317"/>
      <c r="AL66" s="322"/>
      <c r="AM66" s="312" t="s">
        <v>420</v>
      </c>
      <c r="AN66" s="312"/>
      <c r="AO66" s="301"/>
      <c r="AQ66" s="339"/>
      <c r="AR66" s="273"/>
      <c r="AS66" s="273"/>
      <c r="AT66" s="273"/>
      <c r="AU66" s="340" t="s">
        <v>454</v>
      </c>
      <c r="AV66" s="339"/>
      <c r="AW66" s="273"/>
      <c r="AX66" s="273"/>
      <c r="AY66" s="273"/>
      <c r="AZ66" s="33"/>
      <c r="BA66" s="33"/>
      <c r="BB66" s="335"/>
    </row>
    <row r="67" spans="1:54" x14ac:dyDescent="0.25">
      <c r="A67" s="270"/>
      <c r="B67" s="326" t="s">
        <v>414</v>
      </c>
      <c r="C67" s="303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  <c r="R67" s="282"/>
      <c r="S67" s="282"/>
      <c r="T67" s="282"/>
      <c r="U67" s="282"/>
      <c r="V67" s="282"/>
      <c r="W67" s="282"/>
      <c r="X67" s="282"/>
      <c r="Y67" s="282"/>
      <c r="Z67" s="282"/>
      <c r="AA67" s="282"/>
      <c r="AB67" s="282"/>
      <c r="AC67" s="282"/>
      <c r="AD67" s="282"/>
      <c r="AE67" s="282"/>
      <c r="AF67" s="273"/>
      <c r="AG67" s="316"/>
      <c r="AH67" s="322"/>
      <c r="AI67" s="292"/>
      <c r="AJ67" s="292"/>
      <c r="AK67" s="317"/>
      <c r="AL67" s="322"/>
      <c r="AM67" s="292"/>
      <c r="AN67" s="312" t="s">
        <v>420</v>
      </c>
      <c r="AO67" s="324"/>
      <c r="AQ67" s="342"/>
      <c r="AR67" s="282"/>
      <c r="AS67" s="282"/>
      <c r="AT67" s="282"/>
      <c r="AU67" s="343"/>
      <c r="AV67" s="339"/>
      <c r="AW67" s="273"/>
      <c r="AX67" s="273"/>
      <c r="AY67" s="273"/>
      <c r="AZ67" s="33"/>
      <c r="BA67" s="33"/>
      <c r="BB67" s="335"/>
    </row>
    <row r="68" spans="1:54" x14ac:dyDescent="0.25">
      <c r="A68" s="270"/>
      <c r="B68" s="33"/>
      <c r="C68" s="303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282"/>
      <c r="U68" s="282"/>
      <c r="V68" s="282"/>
      <c r="W68" s="282"/>
      <c r="X68" s="282"/>
      <c r="Y68" s="282"/>
      <c r="Z68" s="282"/>
      <c r="AA68" s="282"/>
      <c r="AB68" s="282"/>
      <c r="AC68" s="282"/>
      <c r="AD68" s="282"/>
      <c r="AE68" s="282"/>
      <c r="AF68" s="282"/>
      <c r="AG68" s="315"/>
      <c r="AH68" s="322"/>
      <c r="AI68" s="292"/>
      <c r="AJ68" s="292"/>
      <c r="AK68" s="317"/>
      <c r="AL68" s="322"/>
      <c r="AM68" s="292"/>
      <c r="AN68" s="292"/>
      <c r="AO68" s="301"/>
      <c r="AQ68" s="270"/>
      <c r="AR68" s="33"/>
      <c r="AS68" s="33"/>
      <c r="AT68" s="33"/>
      <c r="AU68" s="335"/>
      <c r="AV68" s="270"/>
      <c r="AW68" s="33"/>
      <c r="AX68" s="33"/>
      <c r="AY68" s="33"/>
      <c r="AZ68" s="33"/>
      <c r="BA68" s="33"/>
      <c r="BB68" s="335"/>
    </row>
    <row r="69" spans="1:54" x14ac:dyDescent="0.25">
      <c r="A69" s="270"/>
      <c r="B69" s="271" t="s">
        <v>391</v>
      </c>
      <c r="C69" s="304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315"/>
      <c r="AH69" s="322"/>
      <c r="AI69" s="292"/>
      <c r="AJ69" s="292"/>
      <c r="AK69" s="317"/>
      <c r="AL69" s="322"/>
      <c r="AM69" s="292"/>
      <c r="AN69" s="292"/>
      <c r="AO69" s="301"/>
      <c r="AQ69" s="270"/>
      <c r="AR69" s="33"/>
      <c r="AS69" s="33"/>
      <c r="AT69" s="33"/>
      <c r="AU69" s="335"/>
      <c r="AV69" s="270"/>
      <c r="AW69" s="33"/>
      <c r="AX69" s="33"/>
      <c r="AY69" s="33"/>
      <c r="AZ69" s="33"/>
      <c r="BA69" s="33"/>
      <c r="BB69" s="335"/>
    </row>
    <row r="70" spans="1:54" x14ac:dyDescent="0.25">
      <c r="A70" s="270">
        <v>1</v>
      </c>
      <c r="B70" s="33" t="s">
        <v>392</v>
      </c>
      <c r="C70" s="303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315"/>
      <c r="AH70" s="322"/>
      <c r="AI70" s="292"/>
      <c r="AJ70" s="292"/>
      <c r="AK70" s="317"/>
      <c r="AL70" s="323"/>
      <c r="AM70" s="312"/>
      <c r="AN70" s="312"/>
      <c r="AO70" s="324"/>
      <c r="AQ70" s="270"/>
      <c r="AR70" s="33"/>
      <c r="AS70" s="33"/>
      <c r="AT70" s="33"/>
      <c r="AU70" s="335"/>
      <c r="AV70" s="270"/>
      <c r="AW70" s="33"/>
      <c r="AX70" s="33"/>
      <c r="AY70" s="33"/>
      <c r="AZ70" s="33"/>
      <c r="BA70" s="33"/>
      <c r="BB70" s="335"/>
    </row>
    <row r="71" spans="1:54" x14ac:dyDescent="0.25">
      <c r="A71" s="270"/>
      <c r="B71" s="326" t="s">
        <v>415</v>
      </c>
      <c r="C71" s="303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315"/>
      <c r="AH71" s="322"/>
      <c r="AI71" s="292"/>
      <c r="AJ71" s="292"/>
      <c r="AK71" s="317"/>
      <c r="AL71" s="333" t="s">
        <v>424</v>
      </c>
      <c r="AM71" s="327" t="s">
        <v>424</v>
      </c>
      <c r="AN71" s="327" t="s">
        <v>425</v>
      </c>
      <c r="AO71" s="301"/>
      <c r="AQ71" s="339"/>
      <c r="AR71" s="273"/>
      <c r="AS71" s="273" t="s">
        <v>452</v>
      </c>
      <c r="AT71" s="273"/>
      <c r="AU71" s="340"/>
      <c r="AV71" s="270"/>
      <c r="AW71" s="33"/>
      <c r="AX71" s="33"/>
      <c r="AY71" s="33"/>
      <c r="AZ71" s="33"/>
      <c r="BA71" s="33"/>
      <c r="BB71" s="335"/>
    </row>
    <row r="72" spans="1:54" x14ac:dyDescent="0.25">
      <c r="A72" s="270"/>
      <c r="B72" s="326" t="s">
        <v>416</v>
      </c>
      <c r="C72" s="303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315"/>
      <c r="AH72" s="322"/>
      <c r="AI72" s="292"/>
      <c r="AJ72" s="292"/>
      <c r="AK72" s="317"/>
      <c r="AL72" s="322"/>
      <c r="AM72" s="312" t="s">
        <v>420</v>
      </c>
      <c r="AN72" s="312"/>
      <c r="AO72" s="324"/>
      <c r="AQ72" s="339" t="s">
        <v>453</v>
      </c>
      <c r="AR72" s="273"/>
      <c r="AS72" s="273"/>
      <c r="AT72" s="273"/>
      <c r="AU72" s="340" t="s">
        <v>452</v>
      </c>
      <c r="AV72" s="339"/>
      <c r="AW72" s="273"/>
      <c r="AX72" s="33"/>
      <c r="AY72" s="33"/>
      <c r="AZ72" s="33"/>
      <c r="BA72" s="33"/>
      <c r="BB72" s="335"/>
    </row>
    <row r="73" spans="1:54" x14ac:dyDescent="0.25">
      <c r="A73" s="270"/>
      <c r="B73" s="326" t="s">
        <v>417</v>
      </c>
      <c r="C73" s="303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315"/>
      <c r="AH73" s="322"/>
      <c r="AI73" s="292"/>
      <c r="AJ73" s="292"/>
      <c r="AK73" s="317"/>
      <c r="AL73" s="322"/>
      <c r="AM73" s="292"/>
      <c r="AN73" s="312" t="s">
        <v>420</v>
      </c>
      <c r="AO73" s="324" t="s">
        <v>423</v>
      </c>
      <c r="AQ73" s="339"/>
      <c r="AR73" s="273"/>
      <c r="AS73" s="273"/>
      <c r="AT73" s="273"/>
      <c r="AU73" s="340"/>
      <c r="AV73" s="339"/>
      <c r="AW73" s="273"/>
      <c r="AX73" s="273"/>
      <c r="AY73" s="273"/>
      <c r="AZ73" s="33"/>
      <c r="BA73" s="33"/>
      <c r="BB73" s="335"/>
    </row>
    <row r="74" spans="1:54" x14ac:dyDescent="0.25">
      <c r="A74" s="270"/>
      <c r="B74" s="33"/>
      <c r="C74" s="303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315"/>
      <c r="AH74" s="322"/>
      <c r="AI74" s="292"/>
      <c r="AJ74" s="292"/>
      <c r="AK74" s="317"/>
      <c r="AL74" s="322"/>
      <c r="AM74" s="292"/>
      <c r="AN74" s="292"/>
      <c r="AO74" s="301"/>
      <c r="AQ74" s="270"/>
      <c r="AR74" s="33"/>
      <c r="AS74" s="33"/>
      <c r="AT74" s="33"/>
      <c r="AU74" s="335"/>
      <c r="AV74" s="270"/>
      <c r="AW74" s="33"/>
      <c r="AX74" s="33"/>
      <c r="AY74" s="33"/>
      <c r="AZ74" s="33"/>
      <c r="BA74" s="33"/>
      <c r="BB74" s="335"/>
    </row>
    <row r="75" spans="1:54" x14ac:dyDescent="0.25">
      <c r="A75" s="270"/>
      <c r="B75" s="271" t="s">
        <v>400</v>
      </c>
      <c r="C75" s="304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315"/>
      <c r="AH75" s="322"/>
      <c r="AI75" s="292"/>
      <c r="AJ75" s="292"/>
      <c r="AK75" s="317"/>
      <c r="AL75" s="322"/>
      <c r="AM75" s="292"/>
      <c r="AN75" s="292"/>
      <c r="AO75" s="301"/>
      <c r="AQ75" s="270"/>
      <c r="AR75" s="33"/>
      <c r="AS75" s="33"/>
      <c r="AT75" s="33"/>
      <c r="AU75" s="335"/>
      <c r="AV75" s="270"/>
      <c r="AW75" s="33"/>
      <c r="AX75" s="33"/>
      <c r="AY75" s="33"/>
      <c r="AZ75" s="33"/>
      <c r="BA75" s="33"/>
      <c r="BB75" s="335"/>
    </row>
    <row r="76" spans="1:54" x14ac:dyDescent="0.25">
      <c r="A76" s="270">
        <v>1</v>
      </c>
      <c r="B76" s="33" t="s">
        <v>398</v>
      </c>
      <c r="C76" s="303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315"/>
      <c r="AH76" s="322"/>
      <c r="AI76" s="292"/>
      <c r="AJ76" s="292"/>
      <c r="AK76" s="317"/>
      <c r="AL76" s="322"/>
      <c r="AM76" s="312"/>
      <c r="AN76" s="312"/>
      <c r="AO76" s="324"/>
      <c r="AQ76" s="270"/>
      <c r="AR76" s="33"/>
      <c r="AS76" s="33"/>
      <c r="AT76" s="33"/>
      <c r="AU76" s="335"/>
      <c r="AV76" s="270"/>
      <c r="AW76" s="33"/>
      <c r="AX76" s="33"/>
      <c r="AY76" s="33"/>
      <c r="AZ76" s="33"/>
      <c r="BA76" s="33"/>
      <c r="BB76" s="335"/>
    </row>
    <row r="77" spans="1:54" x14ac:dyDescent="0.25">
      <c r="A77" s="270"/>
      <c r="B77" s="326" t="s">
        <v>418</v>
      </c>
      <c r="C77" s="303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315"/>
      <c r="AH77" s="322"/>
      <c r="AI77" s="292"/>
      <c r="AJ77" s="292"/>
      <c r="AK77" s="317"/>
      <c r="AL77" s="322" t="s">
        <v>420</v>
      </c>
      <c r="AM77" s="312" t="s">
        <v>427</v>
      </c>
      <c r="AN77" s="312"/>
      <c r="AO77" s="324" t="s">
        <v>426</v>
      </c>
      <c r="AQ77" s="339"/>
      <c r="AR77" s="273"/>
      <c r="AS77" s="273"/>
      <c r="AT77" s="273"/>
      <c r="AU77" s="340" t="s">
        <v>447</v>
      </c>
      <c r="AV77" s="339"/>
      <c r="AW77" s="273"/>
      <c r="AX77" s="273"/>
      <c r="AY77" s="273" t="s">
        <v>448</v>
      </c>
      <c r="AZ77" s="273"/>
      <c r="BA77" s="273"/>
      <c r="BB77" s="340" t="s">
        <v>449</v>
      </c>
    </row>
    <row r="78" spans="1:54" x14ac:dyDescent="0.25">
      <c r="A78" s="270"/>
      <c r="B78" s="326" t="s">
        <v>419</v>
      </c>
      <c r="C78" s="303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315"/>
      <c r="AH78" s="322"/>
      <c r="AI78" s="292"/>
      <c r="AJ78" s="292"/>
      <c r="AK78" s="317"/>
      <c r="AL78" s="322"/>
      <c r="AM78" s="292" t="s">
        <v>420</v>
      </c>
      <c r="AN78" s="312" t="s">
        <v>427</v>
      </c>
      <c r="AO78" s="324" t="s">
        <v>426</v>
      </c>
      <c r="AQ78" s="339"/>
      <c r="AR78" s="273"/>
      <c r="AS78" s="273"/>
      <c r="AT78" s="273"/>
      <c r="AU78" s="340"/>
      <c r="AV78" s="339"/>
      <c r="AW78" s="273"/>
      <c r="AX78" s="273"/>
      <c r="AY78" s="273"/>
      <c r="AZ78" s="273"/>
      <c r="BA78" s="273"/>
      <c r="BB78" s="340"/>
    </row>
    <row r="79" spans="1:54" x14ac:dyDescent="0.25">
      <c r="A79" s="270">
        <v>2</v>
      </c>
      <c r="B79" s="33" t="s">
        <v>397</v>
      </c>
      <c r="C79" s="303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315"/>
      <c r="AH79" s="322"/>
      <c r="AI79" s="292"/>
      <c r="AJ79" s="292"/>
      <c r="AK79" s="317"/>
      <c r="AL79" s="322"/>
      <c r="AM79" s="292"/>
      <c r="AN79" s="312" t="s">
        <v>439</v>
      </c>
      <c r="AO79" s="324"/>
      <c r="AQ79" s="270"/>
      <c r="AR79" s="33"/>
      <c r="AS79" s="33"/>
      <c r="AT79" s="33"/>
      <c r="AU79" s="335"/>
      <c r="AV79" s="339" t="s">
        <v>450</v>
      </c>
      <c r="AW79" s="273"/>
      <c r="AX79" s="273" t="s">
        <v>451</v>
      </c>
      <c r="AY79" s="273"/>
      <c r="AZ79" s="273"/>
      <c r="BA79" s="273"/>
      <c r="BB79" s="340"/>
    </row>
    <row r="80" spans="1:54" x14ac:dyDescent="0.25">
      <c r="A80" s="270"/>
      <c r="B80" s="33"/>
      <c r="C80" s="303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315"/>
      <c r="AH80" s="322"/>
      <c r="AI80" s="292"/>
      <c r="AJ80" s="292"/>
      <c r="AK80" s="317"/>
      <c r="AL80" s="322"/>
      <c r="AM80" s="292"/>
      <c r="AN80" s="292"/>
      <c r="AO80" s="301"/>
      <c r="AQ80" s="270"/>
      <c r="AR80" s="33"/>
      <c r="AS80" s="33"/>
      <c r="AT80" s="33"/>
      <c r="AU80" s="335"/>
      <c r="AV80" s="270"/>
      <c r="AW80" s="33"/>
      <c r="AX80" s="33"/>
      <c r="AY80" s="33"/>
      <c r="AZ80" s="33"/>
      <c r="BA80" s="33"/>
      <c r="BB80" s="335"/>
    </row>
    <row r="81" spans="1:54" ht="15.75" thickBot="1" x14ac:dyDescent="0.3">
      <c r="A81" s="275"/>
      <c r="B81" s="276"/>
      <c r="C81" s="305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317"/>
      <c r="AH81" s="322"/>
      <c r="AI81" s="292"/>
      <c r="AJ81" s="292"/>
      <c r="AK81" s="317"/>
      <c r="AL81" s="322"/>
      <c r="AM81" s="292"/>
      <c r="AN81" s="292"/>
      <c r="AO81" s="301"/>
      <c r="AQ81" s="270"/>
      <c r="AR81" s="33"/>
      <c r="AS81" s="33"/>
      <c r="AT81" s="33"/>
      <c r="AU81" s="335"/>
      <c r="AV81" s="270"/>
      <c r="AW81" s="33"/>
      <c r="AX81" s="33"/>
      <c r="AY81" s="33"/>
      <c r="AZ81" s="33"/>
      <c r="BA81" s="33"/>
      <c r="BB81" s="335"/>
    </row>
    <row r="82" spans="1:54" ht="15.75" thickBot="1" x14ac:dyDescent="0.3">
      <c r="A82" s="277"/>
      <c r="B82" s="278" t="s">
        <v>124</v>
      </c>
      <c r="C82" s="306"/>
      <c r="D82" s="276"/>
      <c r="E82" s="276"/>
      <c r="F82" s="276"/>
      <c r="G82" s="276"/>
      <c r="H82" s="276"/>
      <c r="I82" s="276"/>
      <c r="J82" s="276"/>
      <c r="K82" s="276"/>
      <c r="L82" s="276"/>
      <c r="M82" s="276"/>
      <c r="N82" s="276"/>
      <c r="O82" s="276"/>
      <c r="P82" s="276"/>
      <c r="Q82" s="276"/>
      <c r="R82" s="276"/>
      <c r="S82" s="276"/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  <c r="AF82" s="276"/>
      <c r="AG82" s="318"/>
      <c r="AH82" s="325"/>
      <c r="AI82" s="307"/>
      <c r="AJ82" s="307"/>
      <c r="AK82" s="331"/>
      <c r="AL82" s="325"/>
      <c r="AM82" s="307"/>
      <c r="AN82" s="307"/>
      <c r="AO82" s="308"/>
      <c r="AQ82" s="275"/>
      <c r="AR82" s="276"/>
      <c r="AS82" s="276"/>
      <c r="AT82" s="276"/>
      <c r="AU82" s="336"/>
      <c r="AV82" s="275"/>
      <c r="AW82" s="276"/>
      <c r="AX82" s="276"/>
      <c r="AY82" s="276"/>
      <c r="AZ82" s="276"/>
      <c r="BA82" s="276"/>
      <c r="BB82" s="336"/>
    </row>
    <row r="84" spans="1:54" x14ac:dyDescent="0.25">
      <c r="AH84" s="334" t="s">
        <v>428</v>
      </c>
    </row>
    <row r="85" spans="1:54" x14ac:dyDescent="0.25">
      <c r="AH85" t="s">
        <v>429</v>
      </c>
      <c r="AM85">
        <v>25</v>
      </c>
      <c r="AN85" t="s">
        <v>438</v>
      </c>
    </row>
    <row r="86" spans="1:54" x14ac:dyDescent="0.25">
      <c r="AH86" t="s">
        <v>440</v>
      </c>
      <c r="AJ86" t="s">
        <v>430</v>
      </c>
      <c r="AM86">
        <v>4</v>
      </c>
      <c r="AN86" t="s">
        <v>438</v>
      </c>
    </row>
    <row r="87" spans="1:54" x14ac:dyDescent="0.25">
      <c r="AJ87" t="s">
        <v>431</v>
      </c>
      <c r="AM87">
        <v>2</v>
      </c>
      <c r="AN87" t="s">
        <v>438</v>
      </c>
    </row>
    <row r="88" spans="1:54" x14ac:dyDescent="0.25">
      <c r="AJ88" t="s">
        <v>432</v>
      </c>
      <c r="AM88">
        <v>4</v>
      </c>
      <c r="AN88" t="s">
        <v>438</v>
      </c>
    </row>
    <row r="89" spans="1:54" x14ac:dyDescent="0.25">
      <c r="AJ89" t="s">
        <v>433</v>
      </c>
      <c r="AM89">
        <v>2</v>
      </c>
      <c r="AN89" t="s">
        <v>438</v>
      </c>
    </row>
    <row r="90" spans="1:54" x14ac:dyDescent="0.25">
      <c r="AJ90" t="s">
        <v>434</v>
      </c>
      <c r="AM90">
        <v>2</v>
      </c>
      <c r="AN90" t="s">
        <v>438</v>
      </c>
    </row>
    <row r="91" spans="1:54" x14ac:dyDescent="0.25">
      <c r="AJ91" t="s">
        <v>435</v>
      </c>
      <c r="AM91">
        <v>2</v>
      </c>
      <c r="AN91" t="s">
        <v>438</v>
      </c>
    </row>
    <row r="92" spans="1:54" x14ac:dyDescent="0.25">
      <c r="AJ92" t="s">
        <v>436</v>
      </c>
      <c r="AM92">
        <v>2</v>
      </c>
      <c r="AN92" t="s">
        <v>438</v>
      </c>
    </row>
    <row r="93" spans="1:54" x14ac:dyDescent="0.25">
      <c r="AJ93" t="s">
        <v>437</v>
      </c>
      <c r="AM93">
        <v>2</v>
      </c>
      <c r="AN93" t="s">
        <v>438</v>
      </c>
    </row>
    <row r="94" spans="1:54" x14ac:dyDescent="0.25">
      <c r="AL94" t="s">
        <v>441</v>
      </c>
      <c r="AM94">
        <f>SUM(AM85:AM93)</f>
        <v>45</v>
      </c>
      <c r="AN94" t="s">
        <v>438</v>
      </c>
    </row>
  </sheetData>
  <mergeCells count="13">
    <mergeCell ref="AL6:AO6"/>
    <mergeCell ref="AQ6:AU6"/>
    <mergeCell ref="AV6:BB6"/>
    <mergeCell ref="A1:AJ1"/>
    <mergeCell ref="C6:E6"/>
    <mergeCell ref="F6:I6"/>
    <mergeCell ref="J6:M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2"/>
  <sheetViews>
    <sheetView topLeftCell="A94" zoomScaleNormal="100" workbookViewId="0">
      <selection activeCell="N32" sqref="N32"/>
    </sheetView>
  </sheetViews>
  <sheetFormatPr defaultRowHeight="15" x14ac:dyDescent="0.25"/>
  <cols>
    <col min="2" max="2" width="57.42578125" bestFit="1" customWidth="1"/>
    <col min="5" max="5" width="13.85546875" bestFit="1" customWidth="1"/>
    <col min="6" max="6" width="10.7109375" bestFit="1" customWidth="1"/>
    <col min="7" max="7" width="14.28515625" bestFit="1" customWidth="1"/>
    <col min="8" max="8" width="14.28515625" style="444" customWidth="1"/>
    <col min="9" max="10" width="31.140625" style="444" customWidth="1"/>
    <col min="11" max="11" width="8.7109375" style="444" customWidth="1"/>
    <col min="12" max="12" width="8.5703125" style="444" customWidth="1"/>
    <col min="13" max="14" width="14.28515625" customWidth="1"/>
    <col min="15" max="19" width="19.140625" customWidth="1"/>
    <col min="20" max="20" width="51" bestFit="1" customWidth="1"/>
    <col min="21" max="21" width="43" style="451" bestFit="1" customWidth="1"/>
    <col min="22" max="22" width="18.7109375" customWidth="1"/>
  </cols>
  <sheetData>
    <row r="1" spans="1:21" x14ac:dyDescent="0.25">
      <c r="A1" s="696" t="s">
        <v>462</v>
      </c>
      <c r="B1" s="696"/>
      <c r="C1" s="696"/>
      <c r="D1" s="696"/>
      <c r="E1" s="696"/>
      <c r="F1" s="696"/>
      <c r="G1" s="696"/>
    </row>
    <row r="2" spans="1:21" x14ac:dyDescent="0.25">
      <c r="A2" s="1" t="s">
        <v>129</v>
      </c>
      <c r="B2" s="1"/>
      <c r="C2" s="157"/>
      <c r="D2" s="157"/>
      <c r="E2" s="157"/>
      <c r="F2" s="157"/>
      <c r="G2" s="157"/>
      <c r="H2" s="445"/>
      <c r="I2" s="445"/>
      <c r="J2" s="445"/>
      <c r="K2" s="445"/>
      <c r="L2" s="445"/>
      <c r="M2" s="157"/>
      <c r="N2" s="157"/>
      <c r="O2" s="157"/>
      <c r="P2" s="157"/>
      <c r="Q2" s="157"/>
      <c r="R2" s="157"/>
      <c r="S2" s="157"/>
      <c r="T2" s="157"/>
    </row>
    <row r="3" spans="1:21" x14ac:dyDescent="0.25">
      <c r="A3" s="1" t="s">
        <v>224</v>
      </c>
      <c r="B3" s="1"/>
      <c r="C3" s="157"/>
      <c r="D3" s="157"/>
      <c r="E3" s="157"/>
      <c r="F3" s="157"/>
      <c r="G3" s="157"/>
      <c r="H3" s="445"/>
      <c r="I3" s="445"/>
      <c r="J3" s="445"/>
      <c r="K3" s="445"/>
      <c r="L3" s="445"/>
      <c r="M3" s="157"/>
      <c r="N3" s="157"/>
      <c r="O3" s="157"/>
      <c r="P3" s="157"/>
      <c r="Q3" s="157"/>
      <c r="R3" s="157"/>
      <c r="S3" s="157"/>
      <c r="T3" s="157"/>
    </row>
    <row r="4" spans="1:21" x14ac:dyDescent="0.25">
      <c r="A4" s="1" t="s">
        <v>179</v>
      </c>
      <c r="B4" s="1"/>
      <c r="C4" s="157"/>
      <c r="D4" s="157"/>
      <c r="E4" s="157"/>
      <c r="F4" s="157"/>
      <c r="G4" s="157"/>
      <c r="H4" s="445"/>
      <c r="I4" s="445"/>
      <c r="J4" s="445"/>
      <c r="K4" s="445"/>
      <c r="L4" s="445"/>
      <c r="M4" s="157"/>
      <c r="N4" s="157"/>
      <c r="O4" s="157"/>
      <c r="P4" s="157"/>
      <c r="Q4" s="157"/>
      <c r="R4" s="157"/>
      <c r="S4" s="157"/>
      <c r="T4" s="157"/>
    </row>
    <row r="5" spans="1:21" x14ac:dyDescent="0.25">
      <c r="A5" s="1" t="s">
        <v>180</v>
      </c>
      <c r="B5" s="1"/>
      <c r="C5" s="157"/>
      <c r="D5" s="157"/>
      <c r="E5" s="157"/>
      <c r="F5" s="157"/>
      <c r="G5" s="157"/>
      <c r="H5" s="445"/>
      <c r="I5" s="445"/>
      <c r="J5" s="445"/>
      <c r="K5" s="445"/>
      <c r="L5" s="445"/>
      <c r="M5" s="157"/>
      <c r="N5" s="157"/>
      <c r="O5" s="157"/>
      <c r="P5" s="157"/>
      <c r="Q5" s="157"/>
      <c r="R5" s="157"/>
      <c r="S5" s="157"/>
      <c r="T5" s="157"/>
    </row>
    <row r="6" spans="1:21" ht="15.75" thickBot="1" x14ac:dyDescent="0.3">
      <c r="A6" s="344"/>
      <c r="B6" s="344"/>
      <c r="C6" s="344"/>
      <c r="D6" s="344"/>
      <c r="E6" s="344"/>
      <c r="F6" s="344"/>
      <c r="G6" s="344"/>
      <c r="H6" s="429"/>
      <c r="I6" s="429"/>
      <c r="J6" s="429"/>
      <c r="K6" s="429"/>
      <c r="L6" s="429"/>
      <c r="M6" s="344"/>
      <c r="N6" s="344"/>
      <c r="O6" s="344"/>
      <c r="P6" s="344"/>
      <c r="Q6" s="344"/>
      <c r="R6" s="344"/>
      <c r="S6" s="344"/>
      <c r="T6" s="344"/>
    </row>
    <row r="7" spans="1:21" x14ac:dyDescent="0.25">
      <c r="A7" s="499"/>
      <c r="B7" s="500" t="s">
        <v>350</v>
      </c>
      <c r="C7" s="719"/>
      <c r="D7" s="719"/>
      <c r="E7" s="719"/>
      <c r="F7" s="719"/>
      <c r="G7" s="719"/>
      <c r="H7" s="501"/>
      <c r="I7" s="501"/>
      <c r="J7" s="719" t="s">
        <v>588</v>
      </c>
      <c r="K7" s="719"/>
      <c r="L7" s="719"/>
      <c r="M7" s="719"/>
      <c r="N7" s="719"/>
      <c r="O7" s="711" t="s">
        <v>590</v>
      </c>
      <c r="P7" s="712"/>
      <c r="Q7" s="712"/>
      <c r="R7" s="714" t="s">
        <v>614</v>
      </c>
      <c r="S7" s="714"/>
      <c r="T7" s="713"/>
      <c r="U7" s="713"/>
    </row>
    <row r="8" spans="1:21" ht="30" customHeight="1" x14ac:dyDescent="0.25">
      <c r="A8" s="502" t="s">
        <v>464</v>
      </c>
      <c r="B8" s="477" t="s">
        <v>211</v>
      </c>
      <c r="C8" s="477" t="s">
        <v>212</v>
      </c>
      <c r="D8" s="477" t="s">
        <v>213</v>
      </c>
      <c r="E8" s="477" t="s">
        <v>214</v>
      </c>
      <c r="F8" s="477" t="s">
        <v>215</v>
      </c>
      <c r="G8" s="477" t="s">
        <v>216</v>
      </c>
      <c r="H8" s="478" t="s">
        <v>561</v>
      </c>
      <c r="I8" s="478" t="s">
        <v>562</v>
      </c>
      <c r="J8" s="479" t="s">
        <v>595</v>
      </c>
      <c r="K8" s="479" t="s">
        <v>3</v>
      </c>
      <c r="L8" s="479" t="s">
        <v>4</v>
      </c>
      <c r="M8" s="480" t="s">
        <v>589</v>
      </c>
      <c r="N8" s="480" t="s">
        <v>215</v>
      </c>
      <c r="O8" s="543" t="s">
        <v>616</v>
      </c>
      <c r="P8" s="459" t="s">
        <v>215</v>
      </c>
      <c r="Q8" s="459" t="s">
        <v>615</v>
      </c>
      <c r="R8" s="481" t="s">
        <v>591</v>
      </c>
      <c r="S8" s="481" t="s">
        <v>215</v>
      </c>
      <c r="T8" s="718" t="s">
        <v>598</v>
      </c>
      <c r="U8" s="710" t="s">
        <v>619</v>
      </c>
    </row>
    <row r="9" spans="1:21" x14ac:dyDescent="0.25">
      <c r="A9" s="502"/>
      <c r="B9" s="477"/>
      <c r="C9" s="477"/>
      <c r="D9" s="477"/>
      <c r="E9" s="477" t="s">
        <v>465</v>
      </c>
      <c r="F9" s="477" t="s">
        <v>465</v>
      </c>
      <c r="G9" s="477" t="s">
        <v>465</v>
      </c>
      <c r="H9" s="478"/>
      <c r="I9" s="478"/>
      <c r="J9" s="479"/>
      <c r="K9" s="479"/>
      <c r="L9" s="479"/>
      <c r="M9" s="480" t="s">
        <v>465</v>
      </c>
      <c r="N9" s="480"/>
      <c r="O9" s="459" t="s">
        <v>465</v>
      </c>
      <c r="P9" s="459" t="s">
        <v>465</v>
      </c>
      <c r="Q9" s="459" t="s">
        <v>465</v>
      </c>
      <c r="R9" s="481" t="s">
        <v>465</v>
      </c>
      <c r="S9" s="481" t="s">
        <v>465</v>
      </c>
      <c r="T9" s="718"/>
      <c r="U9" s="710"/>
    </row>
    <row r="10" spans="1:21" x14ac:dyDescent="0.25">
      <c r="A10" s="386"/>
      <c r="B10" s="482" t="s">
        <v>463</v>
      </c>
      <c r="C10" s="348"/>
      <c r="D10" s="348"/>
      <c r="E10" s="540"/>
      <c r="F10" s="540"/>
      <c r="G10" s="540"/>
      <c r="H10" s="541"/>
      <c r="I10" s="541"/>
      <c r="J10" s="541"/>
      <c r="K10" s="541"/>
      <c r="L10" s="541"/>
      <c r="M10" s="540"/>
      <c r="N10" s="540"/>
      <c r="O10" s="542"/>
      <c r="P10" s="33"/>
      <c r="Q10" s="33"/>
      <c r="R10" s="33"/>
      <c r="S10" s="33"/>
      <c r="T10" s="33"/>
      <c r="U10" s="335"/>
    </row>
    <row r="11" spans="1:21" x14ac:dyDescent="0.25">
      <c r="A11" s="503"/>
      <c r="B11" s="483" t="s">
        <v>485</v>
      </c>
      <c r="C11" s="348"/>
      <c r="D11" s="348"/>
      <c r="E11" s="348"/>
      <c r="F11" s="348"/>
      <c r="G11" s="484"/>
      <c r="H11" s="485"/>
      <c r="I11" s="485"/>
      <c r="J11" s="485"/>
      <c r="K11" s="485"/>
      <c r="L11" s="485"/>
      <c r="M11" s="484"/>
      <c r="N11" s="484"/>
      <c r="O11" s="484"/>
      <c r="P11" s="484"/>
      <c r="Q11" s="484"/>
      <c r="R11" s="484"/>
      <c r="S11" s="484"/>
      <c r="T11" s="455"/>
      <c r="U11" s="335"/>
    </row>
    <row r="12" spans="1:21" x14ac:dyDescent="0.25">
      <c r="A12" s="503"/>
      <c r="B12" s="486"/>
      <c r="C12" s="348"/>
      <c r="D12" s="348"/>
      <c r="E12" s="348"/>
      <c r="F12" s="419"/>
      <c r="G12" s="469"/>
      <c r="H12" s="454"/>
      <c r="I12" s="454"/>
      <c r="J12" s="454"/>
      <c r="K12" s="454"/>
      <c r="L12" s="454"/>
      <c r="M12" s="469"/>
      <c r="N12" s="469"/>
      <c r="O12" s="469"/>
      <c r="P12" s="469"/>
      <c r="Q12" s="469"/>
      <c r="R12" s="469"/>
      <c r="S12" s="469"/>
      <c r="T12" s="455"/>
      <c r="U12" s="335"/>
    </row>
    <row r="13" spans="1:21" x14ac:dyDescent="0.25">
      <c r="A13" s="503"/>
      <c r="B13" s="486" t="s">
        <v>543</v>
      </c>
      <c r="C13" s="348"/>
      <c r="D13" s="348"/>
      <c r="E13" s="33"/>
      <c r="F13" s="33"/>
      <c r="G13" s="466">
        <f>SUM(F14:F15)</f>
        <v>90261010</v>
      </c>
      <c r="H13" s="465"/>
      <c r="I13" s="465"/>
      <c r="J13" s="465"/>
      <c r="K13" s="465"/>
      <c r="L13" s="465"/>
      <c r="M13" s="466">
        <f>SUM(I14:I15)</f>
        <v>0</v>
      </c>
      <c r="N13" s="466">
        <f>N14+N15</f>
        <v>114390500</v>
      </c>
      <c r="O13" s="466">
        <v>0</v>
      </c>
      <c r="P13" s="466"/>
      <c r="Q13" s="466">
        <f>SUM(P14:P15)</f>
        <v>204651510</v>
      </c>
      <c r="R13" s="466"/>
      <c r="S13" s="466">
        <f>SUM(R14:R15)</f>
        <v>90261010</v>
      </c>
      <c r="T13" s="455"/>
      <c r="U13" s="335"/>
    </row>
    <row r="14" spans="1:21" ht="24" x14ac:dyDescent="0.25">
      <c r="A14" s="503">
        <v>1</v>
      </c>
      <c r="B14" s="487" t="s">
        <v>545</v>
      </c>
      <c r="C14" s="407">
        <v>50.18</v>
      </c>
      <c r="D14" s="406" t="s">
        <v>17</v>
      </c>
      <c r="E14" s="425">
        <f>analisa!$G$15</f>
        <v>924500</v>
      </c>
      <c r="F14" s="425">
        <f>SUM(C14*E14)</f>
        <v>46391410</v>
      </c>
      <c r="G14" s="33"/>
      <c r="H14" s="488" t="s">
        <v>559</v>
      </c>
      <c r="I14" s="489" t="s">
        <v>563</v>
      </c>
      <c r="J14" s="467" t="s">
        <v>299</v>
      </c>
      <c r="K14" s="407">
        <v>50.18</v>
      </c>
      <c r="L14" s="406" t="s">
        <v>17</v>
      </c>
      <c r="M14" s="33">
        <v>1225000</v>
      </c>
      <c r="N14" s="468">
        <f>SUM(K14*M14)</f>
        <v>61470500</v>
      </c>
      <c r="O14" s="468">
        <f>M14+E14</f>
        <v>2149500</v>
      </c>
      <c r="P14" s="468">
        <f>SUM(C14*O14)</f>
        <v>107861910</v>
      </c>
      <c r="Q14" s="468"/>
      <c r="R14" s="466">
        <f>P14-N14</f>
        <v>46391410</v>
      </c>
      <c r="S14" s="468"/>
      <c r="T14" s="589" t="s">
        <v>622</v>
      </c>
      <c r="U14" s="409">
        <v>217000</v>
      </c>
    </row>
    <row r="15" spans="1:21" ht="24" x14ac:dyDescent="0.25">
      <c r="A15" s="503">
        <v>2</v>
      </c>
      <c r="B15" s="487" t="s">
        <v>544</v>
      </c>
      <c r="C15" s="420">
        <v>43.2</v>
      </c>
      <c r="D15" s="421" t="s">
        <v>17</v>
      </c>
      <c r="E15" s="425">
        <f>analisa!$G$8</f>
        <v>1015500</v>
      </c>
      <c r="F15" s="425">
        <f>SUM(C15*E15)</f>
        <v>43869600</v>
      </c>
      <c r="G15" s="33"/>
      <c r="H15" s="488" t="s">
        <v>559</v>
      </c>
      <c r="I15" s="489" t="s">
        <v>563</v>
      </c>
      <c r="J15" s="467" t="s">
        <v>300</v>
      </c>
      <c r="K15" s="420">
        <v>43.2</v>
      </c>
      <c r="L15" s="421" t="s">
        <v>17</v>
      </c>
      <c r="M15" s="33">
        <v>1225000</v>
      </c>
      <c r="N15" s="468">
        <f>SUM(K15*M15)</f>
        <v>52920000</v>
      </c>
      <c r="O15" s="468">
        <f>M15+E15</f>
        <v>2240500</v>
      </c>
      <c r="P15" s="468">
        <f>SUM(C15*O15)</f>
        <v>96789600</v>
      </c>
      <c r="Q15" s="468"/>
      <c r="R15" s="466">
        <f>P15-N15</f>
        <v>43869600</v>
      </c>
      <c r="S15" s="468"/>
      <c r="T15" s="589" t="s">
        <v>621</v>
      </c>
      <c r="U15" s="409">
        <v>645000</v>
      </c>
    </row>
    <row r="16" spans="1:21" x14ac:dyDescent="0.25">
      <c r="A16" s="503"/>
      <c r="B16" s="486"/>
      <c r="C16" s="348"/>
      <c r="D16" s="348"/>
      <c r="E16" s="348"/>
      <c r="F16" s="419"/>
      <c r="G16" s="469"/>
      <c r="H16" s="454"/>
      <c r="I16" s="454"/>
      <c r="J16" s="454"/>
      <c r="K16" s="454"/>
      <c r="L16" s="454"/>
      <c r="M16" s="469"/>
      <c r="N16" s="469"/>
      <c r="O16" s="469"/>
      <c r="P16" s="469"/>
      <c r="Q16" s="469"/>
      <c r="R16" s="469"/>
      <c r="S16" s="469"/>
      <c r="T16" s="588"/>
      <c r="U16" s="409"/>
    </row>
    <row r="17" spans="1:21" x14ac:dyDescent="0.25">
      <c r="A17" s="503"/>
      <c r="B17" s="486" t="s">
        <v>490</v>
      </c>
      <c r="C17" s="348"/>
      <c r="D17" s="348"/>
      <c r="E17" s="348"/>
      <c r="F17" s="419"/>
      <c r="G17" s="469">
        <f>SUM(F18:F21)</f>
        <v>21682150</v>
      </c>
      <c r="H17" s="454"/>
      <c r="I17" s="454"/>
      <c r="J17" s="454"/>
      <c r="K17" s="454"/>
      <c r="L17" s="454"/>
      <c r="M17" s="469">
        <f>SUM(I18:I21)</f>
        <v>0</v>
      </c>
      <c r="N17" s="469"/>
      <c r="O17" s="469"/>
      <c r="P17" s="469"/>
      <c r="Q17" s="466">
        <f>SUM(P18:P21)</f>
        <v>60243350</v>
      </c>
      <c r="R17" s="469"/>
      <c r="S17" s="466">
        <f>SUM(R18:R21)</f>
        <v>21682150</v>
      </c>
      <c r="T17" s="588"/>
      <c r="U17" s="409"/>
    </row>
    <row r="18" spans="1:21" s="453" customFormat="1" ht="25.5" x14ac:dyDescent="0.2">
      <c r="A18" s="576">
        <v>1</v>
      </c>
      <c r="B18" s="577" t="s">
        <v>505</v>
      </c>
      <c r="C18" s="578">
        <v>77</v>
      </c>
      <c r="D18" s="577" t="s">
        <v>17</v>
      </c>
      <c r="E18" s="490">
        <v>92000</v>
      </c>
      <c r="F18" s="490">
        <f t="shared" ref="F18:F19" si="0">SUM(C18*E18)</f>
        <v>7084000</v>
      </c>
      <c r="G18" s="490"/>
      <c r="H18" s="579" t="s">
        <v>603</v>
      </c>
      <c r="I18" s="471" t="s">
        <v>564</v>
      </c>
      <c r="J18" s="470" t="s">
        <v>122</v>
      </c>
      <c r="K18" s="471">
        <v>110</v>
      </c>
      <c r="L18" s="471" t="s">
        <v>17</v>
      </c>
      <c r="M18" s="472">
        <v>192000</v>
      </c>
      <c r="N18" s="473">
        <f>SUM(K18*M18)</f>
        <v>21120000</v>
      </c>
      <c r="O18" s="456" t="s">
        <v>37</v>
      </c>
      <c r="P18" s="539">
        <f>N18+F18</f>
        <v>28204000</v>
      </c>
      <c r="Q18" s="539"/>
      <c r="R18" s="539">
        <f>P18-N18</f>
        <v>7084000</v>
      </c>
      <c r="S18" s="490"/>
      <c r="T18" s="590" t="s">
        <v>592</v>
      </c>
      <c r="U18" s="557" t="s">
        <v>37</v>
      </c>
    </row>
    <row r="19" spans="1:21" ht="26.25" x14ac:dyDescent="0.25">
      <c r="A19" s="503">
        <v>2</v>
      </c>
      <c r="B19" s="348" t="s">
        <v>506</v>
      </c>
      <c r="C19" s="427">
        <f>RAB!$C$319</f>
        <v>46.4</v>
      </c>
      <c r="D19" s="423" t="s">
        <v>17</v>
      </c>
      <c r="E19" s="409">
        <v>92000</v>
      </c>
      <c r="F19" s="409">
        <f t="shared" si="0"/>
        <v>4268800</v>
      </c>
      <c r="G19" s="409"/>
      <c r="H19" s="488" t="s">
        <v>559</v>
      </c>
      <c r="I19" s="492" t="s">
        <v>565</v>
      </c>
      <c r="J19" s="474" t="s">
        <v>185</v>
      </c>
      <c r="K19" s="407">
        <v>46.4</v>
      </c>
      <c r="L19" s="406" t="s">
        <v>17</v>
      </c>
      <c r="M19" s="409">
        <v>192000</v>
      </c>
      <c r="N19" s="475">
        <f>SUM(K19*M19)</f>
        <v>8908800</v>
      </c>
      <c r="O19" s="468">
        <f>M19+E19</f>
        <v>284000</v>
      </c>
      <c r="P19" s="468">
        <f>SUM(C19*O19)</f>
        <v>13177600</v>
      </c>
      <c r="Q19" s="468"/>
      <c r="R19" s="466">
        <f>P19-N19</f>
        <v>4268800</v>
      </c>
      <c r="S19" s="409"/>
      <c r="T19" s="588" t="s">
        <v>623</v>
      </c>
      <c r="U19" s="409">
        <v>100000</v>
      </c>
    </row>
    <row r="20" spans="1:21" ht="26.25" x14ac:dyDescent="0.25">
      <c r="A20" s="503">
        <v>3</v>
      </c>
      <c r="B20" s="348" t="s">
        <v>507</v>
      </c>
      <c r="C20" s="427">
        <v>37.35</v>
      </c>
      <c r="D20" s="423" t="s">
        <v>17</v>
      </c>
      <c r="E20" s="409">
        <v>221000</v>
      </c>
      <c r="F20" s="409">
        <f>SUM(C20*E20)</f>
        <v>8254350</v>
      </c>
      <c r="G20" s="409"/>
      <c r="H20" s="488" t="s">
        <v>559</v>
      </c>
      <c r="I20" s="492" t="s">
        <v>566</v>
      </c>
      <c r="J20" s="474" t="s">
        <v>321</v>
      </c>
      <c r="K20" s="450">
        <v>37.35</v>
      </c>
      <c r="L20" s="406" t="s">
        <v>17</v>
      </c>
      <c r="M20" s="409">
        <v>284000</v>
      </c>
      <c r="N20" s="475">
        <f>SUM(K20*M20)</f>
        <v>10607400</v>
      </c>
      <c r="O20" s="468">
        <f>M20+E20</f>
        <v>505000</v>
      </c>
      <c r="P20" s="468">
        <f>SUM(C20*O20)</f>
        <v>18861750</v>
      </c>
      <c r="Q20" s="468"/>
      <c r="R20" s="466">
        <f>P20-N20</f>
        <v>8254350</v>
      </c>
      <c r="S20" s="409"/>
      <c r="T20" s="588" t="s">
        <v>620</v>
      </c>
      <c r="U20" s="409">
        <v>472000</v>
      </c>
    </row>
    <row r="21" spans="1:21" x14ac:dyDescent="0.25">
      <c r="A21" s="503">
        <v>4</v>
      </c>
      <c r="B21" s="348" t="s">
        <v>488</v>
      </c>
      <c r="C21" s="426">
        <v>83</v>
      </c>
      <c r="D21" s="423" t="s">
        <v>489</v>
      </c>
      <c r="E21" s="409">
        <v>25000</v>
      </c>
      <c r="F21" s="409">
        <f>SUM(C21*E21)</f>
        <v>2075000</v>
      </c>
      <c r="G21" s="409"/>
      <c r="H21" s="488" t="s">
        <v>559</v>
      </c>
      <c r="I21" s="452" t="s">
        <v>567</v>
      </c>
      <c r="J21" s="495" t="s">
        <v>596</v>
      </c>
      <c r="K21" s="452" t="s">
        <v>37</v>
      </c>
      <c r="L21" s="452" t="s">
        <v>37</v>
      </c>
      <c r="M21" s="409" t="s">
        <v>37</v>
      </c>
      <c r="N21" s="409" t="s">
        <v>37</v>
      </c>
      <c r="O21" s="409" t="s">
        <v>37</v>
      </c>
      <c r="P21" s="409" t="s">
        <v>37</v>
      </c>
      <c r="Q21" s="409"/>
      <c r="R21" s="491">
        <f>F21</f>
        <v>2075000</v>
      </c>
      <c r="S21" s="409"/>
      <c r="T21" s="588"/>
      <c r="U21" s="409"/>
    </row>
    <row r="22" spans="1:21" x14ac:dyDescent="0.25">
      <c r="A22" s="503"/>
      <c r="B22" s="348"/>
      <c r="C22" s="426"/>
      <c r="D22" s="423"/>
      <c r="E22" s="409"/>
      <c r="F22" s="409"/>
      <c r="G22" s="409"/>
      <c r="H22" s="452"/>
      <c r="I22" s="452"/>
      <c r="J22" s="452"/>
      <c r="K22" s="452"/>
      <c r="L22" s="452"/>
      <c r="M22" s="409"/>
      <c r="N22" s="409"/>
      <c r="O22" s="409"/>
      <c r="P22" s="409"/>
      <c r="Q22" s="409"/>
      <c r="R22" s="409"/>
      <c r="S22" s="409"/>
      <c r="T22" s="588"/>
      <c r="U22" s="409"/>
    </row>
    <row r="23" spans="1:21" x14ac:dyDescent="0.25">
      <c r="A23" s="503"/>
      <c r="B23" s="486" t="s">
        <v>491</v>
      </c>
      <c r="C23" s="426"/>
      <c r="D23" s="423"/>
      <c r="E23" s="409"/>
      <c r="F23" s="409"/>
      <c r="G23" s="491">
        <f>SUM(F24:F28)</f>
        <v>9958300</v>
      </c>
      <c r="H23" s="454"/>
      <c r="I23" s="454"/>
      <c r="J23" s="454"/>
      <c r="K23" s="454"/>
      <c r="L23" s="454"/>
      <c r="M23" s="491">
        <f>SUM(I24:I28)</f>
        <v>0</v>
      </c>
      <c r="N23" s="491"/>
      <c r="O23" s="491"/>
      <c r="P23" s="491"/>
      <c r="Q23" s="491">
        <f>SUM(P24:P25)</f>
        <v>14611800</v>
      </c>
      <c r="R23" s="491"/>
      <c r="S23" s="491">
        <f>SUM(R24:R28)</f>
        <v>9958300</v>
      </c>
      <c r="T23" s="588"/>
      <c r="U23" s="409"/>
    </row>
    <row r="24" spans="1:21" ht="36" customHeight="1" x14ac:dyDescent="0.25">
      <c r="A24" s="503">
        <v>1</v>
      </c>
      <c r="B24" s="467" t="s">
        <v>512</v>
      </c>
      <c r="C24" s="426">
        <v>1</v>
      </c>
      <c r="D24" s="423" t="s">
        <v>111</v>
      </c>
      <c r="E24" s="409">
        <f>RAB!$F$232</f>
        <v>2250000</v>
      </c>
      <c r="F24" s="409">
        <f t="shared" ref="F24:F28" si="1">SUM(C24*E24)</f>
        <v>2250000</v>
      </c>
      <c r="G24" s="409"/>
      <c r="H24" s="454" t="s">
        <v>559</v>
      </c>
      <c r="I24" s="721" t="s">
        <v>568</v>
      </c>
      <c r="J24" s="467" t="s">
        <v>93</v>
      </c>
      <c r="K24" s="492">
        <v>5</v>
      </c>
      <c r="L24" s="492" t="s">
        <v>593</v>
      </c>
      <c r="M24" s="34">
        <v>2250000</v>
      </c>
      <c r="N24" s="475">
        <f>SUM(K24*M24)</f>
        <v>11250000</v>
      </c>
      <c r="O24" s="493" t="s">
        <v>594</v>
      </c>
      <c r="P24" s="468">
        <f>SUM(N24+F24)</f>
        <v>13500000</v>
      </c>
      <c r="Q24" s="468"/>
      <c r="R24" s="466">
        <f>P24-N24</f>
        <v>2250000</v>
      </c>
      <c r="S24" s="409"/>
      <c r="T24" s="588" t="s">
        <v>624</v>
      </c>
      <c r="U24" s="409">
        <v>1875000</v>
      </c>
    </row>
    <row r="25" spans="1:21" x14ac:dyDescent="0.25">
      <c r="A25" s="503">
        <v>2</v>
      </c>
      <c r="B25" s="467" t="s">
        <v>513</v>
      </c>
      <c r="C25" s="426">
        <v>1</v>
      </c>
      <c r="D25" s="423" t="s">
        <v>111</v>
      </c>
      <c r="E25" s="409">
        <v>185300</v>
      </c>
      <c r="F25" s="409">
        <f t="shared" si="1"/>
        <v>185300</v>
      </c>
      <c r="G25" s="409"/>
      <c r="H25" s="454" t="s">
        <v>559</v>
      </c>
      <c r="I25" s="721"/>
      <c r="J25" s="467" t="s">
        <v>96</v>
      </c>
      <c r="K25" s="492">
        <v>5</v>
      </c>
      <c r="L25" s="492" t="s">
        <v>593</v>
      </c>
      <c r="M25" s="34">
        <v>185300</v>
      </c>
      <c r="N25" s="475">
        <f>SUM(K25*M25)</f>
        <v>926500</v>
      </c>
      <c r="O25" s="493" t="s">
        <v>594</v>
      </c>
      <c r="P25" s="468">
        <f>SUM(N25+F25)</f>
        <v>1111800</v>
      </c>
      <c r="Q25" s="468"/>
      <c r="R25" s="466">
        <f>P25-N25</f>
        <v>185300</v>
      </c>
      <c r="S25" s="409"/>
      <c r="T25" s="588" t="s">
        <v>624</v>
      </c>
      <c r="U25" s="409">
        <v>66500</v>
      </c>
    </row>
    <row r="26" spans="1:21" ht="15" customHeight="1" x14ac:dyDescent="0.25">
      <c r="A26" s="503">
        <v>3</v>
      </c>
      <c r="B26" s="348" t="s">
        <v>492</v>
      </c>
      <c r="C26" s="426">
        <v>6</v>
      </c>
      <c r="D26" s="423" t="s">
        <v>111</v>
      </c>
      <c r="E26" s="409">
        <v>1150000</v>
      </c>
      <c r="F26" s="409">
        <f t="shared" si="1"/>
        <v>6900000</v>
      </c>
      <c r="G26" s="409"/>
      <c r="H26" s="454" t="s">
        <v>559</v>
      </c>
      <c r="I26" s="452" t="s">
        <v>569</v>
      </c>
      <c r="J26" s="495" t="s">
        <v>596</v>
      </c>
      <c r="K26" s="452" t="s">
        <v>37</v>
      </c>
      <c r="L26" s="452" t="s">
        <v>37</v>
      </c>
      <c r="M26" s="409" t="s">
        <v>37</v>
      </c>
      <c r="N26" s="409" t="s">
        <v>37</v>
      </c>
      <c r="O26" s="409" t="s">
        <v>37</v>
      </c>
      <c r="P26" s="409" t="s">
        <v>37</v>
      </c>
      <c r="Q26" s="409"/>
      <c r="R26" s="491">
        <f>F26</f>
        <v>6900000</v>
      </c>
      <c r="S26" s="409"/>
      <c r="T26" s="588" t="s">
        <v>597</v>
      </c>
      <c r="U26" s="409">
        <v>477000</v>
      </c>
    </row>
    <row r="27" spans="1:21" x14ac:dyDescent="0.25">
      <c r="A27" s="503">
        <v>4</v>
      </c>
      <c r="B27" s="348" t="s">
        <v>503</v>
      </c>
      <c r="C27" s="426">
        <v>4</v>
      </c>
      <c r="D27" s="423" t="s">
        <v>169</v>
      </c>
      <c r="E27" s="409">
        <v>87000</v>
      </c>
      <c r="F27" s="409">
        <f t="shared" si="1"/>
        <v>348000</v>
      </c>
      <c r="G27" s="409"/>
      <c r="H27" s="454" t="s">
        <v>559</v>
      </c>
      <c r="I27" s="720" t="s">
        <v>600</v>
      </c>
      <c r="J27" s="495" t="s">
        <v>596</v>
      </c>
      <c r="K27" s="452" t="s">
        <v>37</v>
      </c>
      <c r="L27" s="452" t="s">
        <v>37</v>
      </c>
      <c r="M27" s="409" t="s">
        <v>37</v>
      </c>
      <c r="N27" s="409" t="s">
        <v>37</v>
      </c>
      <c r="O27" s="409" t="s">
        <v>37</v>
      </c>
      <c r="P27" s="409" t="s">
        <v>37</v>
      </c>
      <c r="Q27" s="409"/>
      <c r="R27" s="491">
        <f>F27</f>
        <v>348000</v>
      </c>
      <c r="S27" s="409"/>
      <c r="T27" s="589" t="s">
        <v>601</v>
      </c>
      <c r="U27" s="409">
        <f>16500*4</f>
        <v>66000</v>
      </c>
    </row>
    <row r="28" spans="1:21" x14ac:dyDescent="0.25">
      <c r="A28" s="503">
        <v>5</v>
      </c>
      <c r="B28" s="348" t="s">
        <v>504</v>
      </c>
      <c r="C28" s="426">
        <v>1</v>
      </c>
      <c r="D28" s="423" t="s">
        <v>18</v>
      </c>
      <c r="E28" s="409">
        <v>275000</v>
      </c>
      <c r="F28" s="409">
        <f t="shared" si="1"/>
        <v>275000</v>
      </c>
      <c r="G28" s="409"/>
      <c r="H28" s="454" t="s">
        <v>559</v>
      </c>
      <c r="I28" s="720"/>
      <c r="J28" s="495" t="s">
        <v>596</v>
      </c>
      <c r="K28" s="452" t="s">
        <v>37</v>
      </c>
      <c r="L28" s="452" t="s">
        <v>37</v>
      </c>
      <c r="M28" s="409" t="s">
        <v>37</v>
      </c>
      <c r="N28" s="409" t="s">
        <v>37</v>
      </c>
      <c r="O28" s="409" t="s">
        <v>37</v>
      </c>
      <c r="P28" s="409" t="s">
        <v>37</v>
      </c>
      <c r="Q28" s="409"/>
      <c r="R28" s="491">
        <f>F28</f>
        <v>275000</v>
      </c>
      <c r="S28" s="409"/>
      <c r="T28" s="589" t="s">
        <v>639</v>
      </c>
      <c r="U28" s="409"/>
    </row>
    <row r="29" spans="1:21" ht="15" customHeight="1" x14ac:dyDescent="0.25">
      <c r="A29" s="503"/>
      <c r="B29" s="348"/>
      <c r="C29" s="426"/>
      <c r="D29" s="423"/>
      <c r="E29" s="409"/>
      <c r="F29" s="409"/>
      <c r="G29" s="409"/>
      <c r="H29" s="452"/>
      <c r="I29" s="452"/>
      <c r="J29" s="452"/>
      <c r="K29" s="452"/>
      <c r="L29" s="452"/>
      <c r="M29" s="409"/>
      <c r="N29" s="409"/>
      <c r="O29" s="409"/>
      <c r="P29" s="409"/>
      <c r="Q29" s="409"/>
      <c r="R29" s="409"/>
      <c r="S29" s="409"/>
      <c r="T29" s="588"/>
      <c r="U29" s="409"/>
    </row>
    <row r="30" spans="1:21" x14ac:dyDescent="0.25">
      <c r="A30" s="503"/>
      <c r="B30" s="486" t="s">
        <v>486</v>
      </c>
      <c r="C30" s="426"/>
      <c r="D30" s="423"/>
      <c r="E30" s="409"/>
      <c r="F30" s="409"/>
      <c r="G30" s="491">
        <f>SUM(F31:F42)</f>
        <v>33668864</v>
      </c>
      <c r="H30" s="454"/>
      <c r="I30" s="454"/>
      <c r="J30" s="454"/>
      <c r="K30" s="454"/>
      <c r="L30" s="454"/>
      <c r="M30" s="491">
        <f>SUM(I31:I42)</f>
        <v>0</v>
      </c>
      <c r="N30" s="491"/>
      <c r="O30" s="491">
        <f>SUM(M31:M42)</f>
        <v>0</v>
      </c>
      <c r="P30" s="491">
        <f>SUM(O31:O42)</f>
        <v>0</v>
      </c>
      <c r="Q30" s="491"/>
      <c r="R30" s="491"/>
      <c r="S30" s="491">
        <f>SUM(R31:R42)</f>
        <v>33668864</v>
      </c>
      <c r="T30" s="588"/>
      <c r="U30" s="409"/>
    </row>
    <row r="31" spans="1:21" x14ac:dyDescent="0.25">
      <c r="A31" s="504">
        <v>1</v>
      </c>
      <c r="B31" s="348" t="s">
        <v>487</v>
      </c>
      <c r="C31" s="426">
        <v>2000</v>
      </c>
      <c r="D31" s="423" t="s">
        <v>315</v>
      </c>
      <c r="E31" s="409">
        <v>1400</v>
      </c>
      <c r="F31" s="409">
        <f>SUM(C31*E31)</f>
        <v>2800000</v>
      </c>
      <c r="G31" s="409"/>
      <c r="H31" s="454" t="s">
        <v>559</v>
      </c>
      <c r="I31" s="495" t="s">
        <v>602</v>
      </c>
      <c r="J31" s="495" t="s">
        <v>596</v>
      </c>
      <c r="K31" s="452" t="s">
        <v>37</v>
      </c>
      <c r="L31" s="452" t="s">
        <v>37</v>
      </c>
      <c r="M31" s="409" t="s">
        <v>37</v>
      </c>
      <c r="N31" s="409" t="s">
        <v>37</v>
      </c>
      <c r="O31" s="409" t="s">
        <v>37</v>
      </c>
      <c r="P31" s="409" t="s">
        <v>37</v>
      </c>
      <c r="Q31" s="409"/>
      <c r="R31" s="491">
        <f>F31</f>
        <v>2800000</v>
      </c>
      <c r="S31" s="409"/>
      <c r="T31" s="588" t="s">
        <v>625</v>
      </c>
      <c r="U31" s="409"/>
    </row>
    <row r="32" spans="1:21" x14ac:dyDescent="0.25">
      <c r="A32" s="504">
        <v>2</v>
      </c>
      <c r="B32" s="348" t="s">
        <v>500</v>
      </c>
      <c r="C32" s="426">
        <v>102</v>
      </c>
      <c r="D32" s="423" t="s">
        <v>169</v>
      </c>
      <c r="E32" s="409">
        <v>127000</v>
      </c>
      <c r="F32" s="409">
        <f t="shared" ref="F32:F42" si="2">SUM(C32*E32)</f>
        <v>12954000</v>
      </c>
      <c r="G32" s="409"/>
      <c r="H32" s="454" t="s">
        <v>559</v>
      </c>
      <c r="I32" s="720" t="s">
        <v>587</v>
      </c>
      <c r="J32" s="495" t="s">
        <v>596</v>
      </c>
      <c r="K32" s="452" t="s">
        <v>37</v>
      </c>
      <c r="L32" s="452" t="s">
        <v>37</v>
      </c>
      <c r="M32" s="409" t="s">
        <v>37</v>
      </c>
      <c r="N32" s="409" t="s">
        <v>37</v>
      </c>
      <c r="O32" s="409" t="s">
        <v>37</v>
      </c>
      <c r="P32" s="409" t="s">
        <v>37</v>
      </c>
      <c r="Q32" s="409"/>
      <c r="R32" s="491">
        <f>F32</f>
        <v>12954000</v>
      </c>
      <c r="S32" s="409"/>
      <c r="T32" s="588" t="s">
        <v>626</v>
      </c>
      <c r="U32" s="409"/>
    </row>
    <row r="33" spans="1:21" x14ac:dyDescent="0.25">
      <c r="A33" s="504"/>
      <c r="B33" s="494" t="s">
        <v>493</v>
      </c>
      <c r="C33" s="426">
        <v>7</v>
      </c>
      <c r="D33" s="423" t="s">
        <v>494</v>
      </c>
      <c r="E33" s="409">
        <v>156500</v>
      </c>
      <c r="F33" s="409">
        <f t="shared" si="2"/>
        <v>1095500</v>
      </c>
      <c r="G33" s="409"/>
      <c r="H33" s="454" t="s">
        <v>559</v>
      </c>
      <c r="I33" s="720"/>
      <c r="J33" s="495" t="s">
        <v>596</v>
      </c>
      <c r="K33" s="452" t="s">
        <v>37</v>
      </c>
      <c r="L33" s="452" t="s">
        <v>37</v>
      </c>
      <c r="M33" s="409" t="s">
        <v>37</v>
      </c>
      <c r="N33" s="409" t="s">
        <v>37</v>
      </c>
      <c r="O33" s="409" t="s">
        <v>37</v>
      </c>
      <c r="P33" s="409" t="s">
        <v>37</v>
      </c>
      <c r="Q33" s="409"/>
      <c r="R33" s="491">
        <f>F33</f>
        <v>1095500</v>
      </c>
      <c r="S33" s="409"/>
      <c r="T33" s="588" t="s">
        <v>627</v>
      </c>
      <c r="U33" s="409">
        <v>150000</v>
      </c>
    </row>
    <row r="34" spans="1:21" x14ac:dyDescent="0.25">
      <c r="A34" s="504"/>
      <c r="B34" s="494" t="s">
        <v>495</v>
      </c>
      <c r="C34" s="426">
        <v>28</v>
      </c>
      <c r="D34" s="423" t="s">
        <v>169</v>
      </c>
      <c r="E34" s="409">
        <v>29513</v>
      </c>
      <c r="F34" s="409">
        <f t="shared" si="2"/>
        <v>826364</v>
      </c>
      <c r="G34" s="409"/>
      <c r="H34" s="454" t="s">
        <v>559</v>
      </c>
      <c r="I34" s="720"/>
      <c r="J34" s="495" t="s">
        <v>596</v>
      </c>
      <c r="K34" s="452" t="s">
        <v>37</v>
      </c>
      <c r="L34" s="452" t="s">
        <v>37</v>
      </c>
      <c r="M34" s="409" t="s">
        <v>37</v>
      </c>
      <c r="N34" s="409" t="s">
        <v>37</v>
      </c>
      <c r="O34" s="409" t="s">
        <v>37</v>
      </c>
      <c r="P34" s="409" t="s">
        <v>37</v>
      </c>
      <c r="Q34" s="409"/>
      <c r="R34" s="491">
        <f>F34</f>
        <v>826364</v>
      </c>
      <c r="S34" s="409"/>
      <c r="T34" s="588" t="s">
        <v>628</v>
      </c>
      <c r="U34" s="409">
        <v>10000</v>
      </c>
    </row>
    <row r="35" spans="1:21" x14ac:dyDescent="0.25">
      <c r="A35" s="503">
        <v>3</v>
      </c>
      <c r="B35" s="348" t="s">
        <v>496</v>
      </c>
      <c r="C35" s="348"/>
      <c r="D35" s="348"/>
      <c r="E35" s="409"/>
      <c r="F35" s="409"/>
      <c r="G35" s="409"/>
      <c r="H35" s="454" t="s">
        <v>559</v>
      </c>
      <c r="I35" s="722" t="s">
        <v>570</v>
      </c>
      <c r="J35" s="495"/>
      <c r="K35" s="495"/>
      <c r="L35" s="495"/>
      <c r="M35" s="409"/>
      <c r="N35" s="409"/>
      <c r="O35" s="409"/>
      <c r="P35" s="409"/>
      <c r="Q35" s="409"/>
      <c r="R35" s="409"/>
      <c r="S35" s="409"/>
      <c r="T35" s="588"/>
      <c r="U35" s="409"/>
    </row>
    <row r="36" spans="1:21" x14ac:dyDescent="0.25">
      <c r="A36" s="503"/>
      <c r="B36" s="494" t="s">
        <v>497</v>
      </c>
      <c r="C36" s="348">
        <v>62</v>
      </c>
      <c r="D36" s="348" t="s">
        <v>169</v>
      </c>
      <c r="E36" s="409">
        <v>110000</v>
      </c>
      <c r="F36" s="409">
        <f t="shared" si="2"/>
        <v>6820000</v>
      </c>
      <c r="G36" s="409"/>
      <c r="H36" s="454" t="s">
        <v>559</v>
      </c>
      <c r="I36" s="722"/>
      <c r="J36" s="495" t="s">
        <v>596</v>
      </c>
      <c r="K36" s="452" t="s">
        <v>37</v>
      </c>
      <c r="L36" s="452" t="s">
        <v>37</v>
      </c>
      <c r="M36" s="409" t="s">
        <v>37</v>
      </c>
      <c r="N36" s="409" t="s">
        <v>37</v>
      </c>
      <c r="O36" s="409" t="s">
        <v>37</v>
      </c>
      <c r="P36" s="409" t="s">
        <v>37</v>
      </c>
      <c r="Q36" s="409"/>
      <c r="R36" s="491">
        <f t="shared" ref="R36:R42" si="3">F36</f>
        <v>6820000</v>
      </c>
      <c r="S36" s="409"/>
      <c r="T36" s="715" t="s">
        <v>629</v>
      </c>
      <c r="U36" s="409">
        <v>1900000</v>
      </c>
    </row>
    <row r="37" spans="1:21" x14ac:dyDescent="0.25">
      <c r="A37" s="503"/>
      <c r="B37" s="494" t="s">
        <v>498</v>
      </c>
      <c r="C37" s="348">
        <v>2</v>
      </c>
      <c r="D37" s="348" t="s">
        <v>111</v>
      </c>
      <c r="E37" s="409">
        <v>125000</v>
      </c>
      <c r="F37" s="409">
        <f t="shared" si="2"/>
        <v>250000</v>
      </c>
      <c r="G37" s="409"/>
      <c r="H37" s="454" t="s">
        <v>559</v>
      </c>
      <c r="I37" s="722"/>
      <c r="J37" s="495" t="s">
        <v>596</v>
      </c>
      <c r="K37" s="452" t="s">
        <v>37</v>
      </c>
      <c r="L37" s="452" t="s">
        <v>37</v>
      </c>
      <c r="M37" s="409" t="s">
        <v>37</v>
      </c>
      <c r="N37" s="409" t="s">
        <v>37</v>
      </c>
      <c r="O37" s="409" t="s">
        <v>37</v>
      </c>
      <c r="P37" s="409" t="s">
        <v>37</v>
      </c>
      <c r="Q37" s="409"/>
      <c r="R37" s="491">
        <f t="shared" si="3"/>
        <v>250000</v>
      </c>
      <c r="S37" s="409"/>
      <c r="T37" s="716"/>
      <c r="U37" s="409"/>
    </row>
    <row r="38" spans="1:21" x14ac:dyDescent="0.25">
      <c r="A38" s="503"/>
      <c r="B38" s="494" t="s">
        <v>499</v>
      </c>
      <c r="C38" s="348">
        <v>1</v>
      </c>
      <c r="D38" s="348" t="s">
        <v>18</v>
      </c>
      <c r="E38" s="409">
        <v>1500000</v>
      </c>
      <c r="F38" s="409">
        <f t="shared" si="2"/>
        <v>1500000</v>
      </c>
      <c r="G38" s="409"/>
      <c r="H38" s="454" t="s">
        <v>559</v>
      </c>
      <c r="I38" s="722"/>
      <c r="J38" s="495" t="s">
        <v>596</v>
      </c>
      <c r="K38" s="452" t="s">
        <v>37</v>
      </c>
      <c r="L38" s="452" t="s">
        <v>37</v>
      </c>
      <c r="M38" s="409" t="s">
        <v>37</v>
      </c>
      <c r="N38" s="409" t="s">
        <v>37</v>
      </c>
      <c r="O38" s="409" t="s">
        <v>37</v>
      </c>
      <c r="P38" s="409" t="s">
        <v>37</v>
      </c>
      <c r="Q38" s="409"/>
      <c r="R38" s="491">
        <f t="shared" si="3"/>
        <v>1500000</v>
      </c>
      <c r="S38" s="409"/>
      <c r="T38" s="717"/>
      <c r="U38" s="409"/>
    </row>
    <row r="39" spans="1:21" ht="36" x14ac:dyDescent="0.25">
      <c r="A39" s="504">
        <v>4</v>
      </c>
      <c r="B39" s="348" t="s">
        <v>501</v>
      </c>
      <c r="C39" s="426">
        <v>2</v>
      </c>
      <c r="D39" s="423" t="s">
        <v>494</v>
      </c>
      <c r="E39" s="409">
        <f>$E$33</f>
        <v>156500</v>
      </c>
      <c r="F39" s="409">
        <f t="shared" si="2"/>
        <v>313000</v>
      </c>
      <c r="G39" s="409"/>
      <c r="H39" s="454" t="s">
        <v>559</v>
      </c>
      <c r="I39" s="460" t="s">
        <v>571</v>
      </c>
      <c r="J39" s="495" t="s">
        <v>596</v>
      </c>
      <c r="K39" s="452" t="s">
        <v>37</v>
      </c>
      <c r="L39" s="452" t="s">
        <v>37</v>
      </c>
      <c r="M39" s="409" t="s">
        <v>37</v>
      </c>
      <c r="N39" s="409" t="s">
        <v>37</v>
      </c>
      <c r="O39" s="409" t="s">
        <v>37</v>
      </c>
      <c r="P39" s="409" t="s">
        <v>37</v>
      </c>
      <c r="Q39" s="409"/>
      <c r="R39" s="491">
        <f t="shared" si="3"/>
        <v>313000</v>
      </c>
      <c r="S39" s="409"/>
      <c r="T39" s="588" t="s">
        <v>630</v>
      </c>
      <c r="U39" s="409">
        <v>150000</v>
      </c>
    </row>
    <row r="40" spans="1:21" ht="24" x14ac:dyDescent="0.25">
      <c r="A40" s="504">
        <v>5</v>
      </c>
      <c r="B40" s="348" t="s">
        <v>527</v>
      </c>
      <c r="C40" s="426">
        <v>23</v>
      </c>
      <c r="D40" s="423" t="s">
        <v>494</v>
      </c>
      <c r="E40" s="409">
        <v>196500</v>
      </c>
      <c r="F40" s="409">
        <f t="shared" si="2"/>
        <v>4519500</v>
      </c>
      <c r="G40" s="409"/>
      <c r="H40" s="454" t="s">
        <v>559</v>
      </c>
      <c r="I40" s="460" t="s">
        <v>572</v>
      </c>
      <c r="J40" s="495" t="s">
        <v>596</v>
      </c>
      <c r="K40" s="452" t="s">
        <v>37</v>
      </c>
      <c r="L40" s="452" t="s">
        <v>37</v>
      </c>
      <c r="M40" s="409" t="s">
        <v>37</v>
      </c>
      <c r="N40" s="409" t="s">
        <v>37</v>
      </c>
      <c r="O40" s="409" t="s">
        <v>37</v>
      </c>
      <c r="P40" s="409" t="s">
        <v>37</v>
      </c>
      <c r="Q40" s="409"/>
      <c r="R40" s="491">
        <f t="shared" si="3"/>
        <v>4519500</v>
      </c>
      <c r="S40" s="409"/>
      <c r="T40" s="588" t="s">
        <v>631</v>
      </c>
      <c r="U40" s="409">
        <v>150000</v>
      </c>
    </row>
    <row r="41" spans="1:21" ht="24" x14ac:dyDescent="0.25">
      <c r="A41" s="504">
        <v>6</v>
      </c>
      <c r="B41" s="348" t="s">
        <v>546</v>
      </c>
      <c r="C41" s="426">
        <v>23</v>
      </c>
      <c r="D41" s="423" t="s">
        <v>111</v>
      </c>
      <c r="E41" s="409">
        <v>65000</v>
      </c>
      <c r="F41" s="409">
        <f t="shared" si="2"/>
        <v>1495000</v>
      </c>
      <c r="G41" s="409"/>
      <c r="H41" s="454" t="s">
        <v>559</v>
      </c>
      <c r="I41" s="460" t="s">
        <v>572</v>
      </c>
      <c r="J41" s="495" t="s">
        <v>596</v>
      </c>
      <c r="K41" s="452" t="s">
        <v>37</v>
      </c>
      <c r="L41" s="452" t="s">
        <v>37</v>
      </c>
      <c r="M41" s="409" t="s">
        <v>37</v>
      </c>
      <c r="N41" s="409" t="s">
        <v>37</v>
      </c>
      <c r="O41" s="409" t="s">
        <v>37</v>
      </c>
      <c r="P41" s="409" t="s">
        <v>37</v>
      </c>
      <c r="Q41" s="409"/>
      <c r="R41" s="491">
        <f t="shared" si="3"/>
        <v>1495000</v>
      </c>
      <c r="S41" s="409"/>
      <c r="T41" s="588" t="s">
        <v>632</v>
      </c>
      <c r="U41" s="409">
        <v>52900</v>
      </c>
    </row>
    <row r="42" spans="1:21" ht="24" x14ac:dyDescent="0.25">
      <c r="A42" s="504">
        <v>6</v>
      </c>
      <c r="B42" s="348" t="s">
        <v>502</v>
      </c>
      <c r="C42" s="426">
        <v>7</v>
      </c>
      <c r="D42" s="423" t="s">
        <v>494</v>
      </c>
      <c r="E42" s="409">
        <v>156500</v>
      </c>
      <c r="F42" s="409">
        <f t="shared" si="2"/>
        <v>1095500</v>
      </c>
      <c r="G42" s="409"/>
      <c r="H42" s="454" t="s">
        <v>573</v>
      </c>
      <c r="I42" s="492" t="s">
        <v>574</v>
      </c>
      <c r="J42" s="495" t="s">
        <v>596</v>
      </c>
      <c r="K42" s="452" t="s">
        <v>37</v>
      </c>
      <c r="L42" s="452" t="s">
        <v>37</v>
      </c>
      <c r="M42" s="409" t="s">
        <v>37</v>
      </c>
      <c r="N42" s="409" t="s">
        <v>37</v>
      </c>
      <c r="O42" s="409" t="s">
        <v>37</v>
      </c>
      <c r="P42" s="409" t="s">
        <v>37</v>
      </c>
      <c r="Q42" s="409"/>
      <c r="R42" s="491">
        <f t="shared" si="3"/>
        <v>1095500</v>
      </c>
      <c r="S42" s="409"/>
      <c r="T42" s="589" t="s">
        <v>633</v>
      </c>
      <c r="U42" s="409">
        <v>100000</v>
      </c>
    </row>
    <row r="43" spans="1:21" x14ac:dyDescent="0.25">
      <c r="A43" s="504"/>
      <c r="B43" s="348"/>
      <c r="C43" s="426"/>
      <c r="D43" s="423"/>
      <c r="E43" s="409"/>
      <c r="F43" s="409"/>
      <c r="G43" s="409"/>
      <c r="H43" s="452"/>
      <c r="I43" s="452"/>
      <c r="J43" s="452"/>
      <c r="K43" s="452"/>
      <c r="L43" s="452"/>
      <c r="M43" s="409"/>
      <c r="N43" s="409"/>
      <c r="O43" s="409"/>
      <c r="P43" s="409"/>
      <c r="Q43" s="409"/>
      <c r="R43" s="409"/>
      <c r="S43" s="409"/>
      <c r="T43" s="588"/>
      <c r="U43" s="409"/>
    </row>
    <row r="44" spans="1:21" x14ac:dyDescent="0.25">
      <c r="A44" s="504"/>
      <c r="B44" s="486" t="s">
        <v>508</v>
      </c>
      <c r="C44" s="426"/>
      <c r="D44" s="423"/>
      <c r="E44" s="409"/>
      <c r="F44" s="409"/>
      <c r="G44" s="491">
        <f>SUM(F45:F47)</f>
        <v>16048050</v>
      </c>
      <c r="H44" s="454"/>
      <c r="I44" s="454"/>
      <c r="J44" s="454"/>
      <c r="K44" s="454"/>
      <c r="L44" s="454"/>
      <c r="M44" s="491">
        <f>SUM(I45:I47)</f>
        <v>0</v>
      </c>
      <c r="N44" s="491"/>
      <c r="O44" s="491"/>
      <c r="P44" s="491">
        <f>SUM(O45:O47)</f>
        <v>0</v>
      </c>
      <c r="Q44" s="491"/>
      <c r="R44" s="491">
        <f>SUM(P45:P47)</f>
        <v>0</v>
      </c>
      <c r="S44" s="491">
        <f>SUM(R45:R47)</f>
        <v>16048050</v>
      </c>
      <c r="T44" s="588"/>
      <c r="U44" s="409"/>
    </row>
    <row r="45" spans="1:21" s="453" customFormat="1" ht="48" x14ac:dyDescent="0.2">
      <c r="A45" s="576">
        <v>1</v>
      </c>
      <c r="B45" s="580" t="s">
        <v>509</v>
      </c>
      <c r="C45" s="577">
        <v>56.8</v>
      </c>
      <c r="D45" s="577" t="s">
        <v>17</v>
      </c>
      <c r="E45" s="490">
        <v>56000</v>
      </c>
      <c r="F45" s="490">
        <f t="shared" ref="F45:F47" si="4">SUM(C45*E45)</f>
        <v>3180800</v>
      </c>
      <c r="G45" s="490"/>
      <c r="H45" s="496" t="s">
        <v>667</v>
      </c>
      <c r="I45" s="458" t="s">
        <v>604</v>
      </c>
      <c r="J45" s="461" t="s">
        <v>596</v>
      </c>
      <c r="K45" s="490" t="s">
        <v>37</v>
      </c>
      <c r="L45" s="490" t="s">
        <v>37</v>
      </c>
      <c r="M45" s="490" t="s">
        <v>37</v>
      </c>
      <c r="N45" s="490" t="s">
        <v>37</v>
      </c>
      <c r="O45" s="490" t="s">
        <v>37</v>
      </c>
      <c r="P45" s="490" t="s">
        <v>37</v>
      </c>
      <c r="Q45" s="490"/>
      <c r="R45" s="496">
        <f>F45</f>
        <v>3180800</v>
      </c>
      <c r="S45" s="490"/>
      <c r="T45" s="591" t="s">
        <v>604</v>
      </c>
      <c r="U45" s="409"/>
    </row>
    <row r="46" spans="1:21" x14ac:dyDescent="0.25">
      <c r="A46" s="503">
        <v>2</v>
      </c>
      <c r="B46" s="467" t="s">
        <v>510</v>
      </c>
      <c r="C46" s="348">
        <v>33</v>
      </c>
      <c r="D46" s="348" t="s">
        <v>17</v>
      </c>
      <c r="E46" s="419">
        <f>[2]RAB!$F$318</f>
        <v>192000</v>
      </c>
      <c r="F46" s="409">
        <f t="shared" si="4"/>
        <v>6336000</v>
      </c>
      <c r="G46" s="409"/>
      <c r="H46" s="454" t="s">
        <v>559</v>
      </c>
      <c r="I46" s="720" t="s">
        <v>560</v>
      </c>
      <c r="J46" s="495" t="s">
        <v>596</v>
      </c>
      <c r="K46" s="452" t="s">
        <v>37</v>
      </c>
      <c r="L46" s="452" t="s">
        <v>37</v>
      </c>
      <c r="M46" s="409" t="s">
        <v>37</v>
      </c>
      <c r="N46" s="409" t="s">
        <v>37</v>
      </c>
      <c r="O46" s="409" t="s">
        <v>37</v>
      </c>
      <c r="P46" s="409" t="s">
        <v>37</v>
      </c>
      <c r="Q46" s="409"/>
      <c r="R46" s="491">
        <f>F46</f>
        <v>6336000</v>
      </c>
      <c r="S46" s="409"/>
      <c r="T46" s="588" t="s">
        <v>605</v>
      </c>
      <c r="U46" s="409">
        <v>97000</v>
      </c>
    </row>
    <row r="47" spans="1:21" x14ac:dyDescent="0.25">
      <c r="A47" s="503">
        <v>3</v>
      </c>
      <c r="B47" s="348" t="s">
        <v>511</v>
      </c>
      <c r="C47" s="348">
        <v>23.75</v>
      </c>
      <c r="D47" s="348" t="s">
        <v>17</v>
      </c>
      <c r="E47" s="419">
        <v>275000</v>
      </c>
      <c r="F47" s="409">
        <f t="shared" si="4"/>
        <v>6531250</v>
      </c>
      <c r="G47" s="409"/>
      <c r="H47" s="454" t="s">
        <v>559</v>
      </c>
      <c r="I47" s="720"/>
      <c r="J47" s="495" t="s">
        <v>596</v>
      </c>
      <c r="K47" s="452" t="s">
        <v>37</v>
      </c>
      <c r="L47" s="452" t="s">
        <v>37</v>
      </c>
      <c r="M47" s="409" t="s">
        <v>37</v>
      </c>
      <c r="N47" s="409" t="s">
        <v>37</v>
      </c>
      <c r="O47" s="409" t="s">
        <v>37</v>
      </c>
      <c r="P47" s="409" t="s">
        <v>37</v>
      </c>
      <c r="Q47" s="409"/>
      <c r="R47" s="491">
        <f>F47</f>
        <v>6531250</v>
      </c>
      <c r="S47" s="409"/>
      <c r="T47" s="588" t="s">
        <v>606</v>
      </c>
      <c r="U47" s="409">
        <v>300000</v>
      </c>
    </row>
    <row r="48" spans="1:21" x14ac:dyDescent="0.25">
      <c r="A48" s="503"/>
      <c r="B48" s="348"/>
      <c r="C48" s="348"/>
      <c r="D48" s="348"/>
      <c r="E48" s="419"/>
      <c r="F48" s="409"/>
      <c r="G48" s="409"/>
      <c r="H48" s="452"/>
      <c r="I48" s="452"/>
      <c r="J48" s="452"/>
      <c r="K48" s="452"/>
      <c r="L48" s="452"/>
      <c r="M48" s="409"/>
      <c r="N48" s="409"/>
      <c r="O48" s="409"/>
      <c r="P48" s="409"/>
      <c r="Q48" s="409"/>
      <c r="R48" s="409"/>
      <c r="S48" s="409"/>
      <c r="T48" s="588"/>
      <c r="U48" s="409"/>
    </row>
    <row r="49" spans="1:21" ht="15" customHeight="1" x14ac:dyDescent="0.25">
      <c r="A49" s="503"/>
      <c r="B49" s="483" t="s">
        <v>525</v>
      </c>
      <c r="C49" s="348"/>
      <c r="D49" s="348"/>
      <c r="E49" s="419"/>
      <c r="F49" s="409"/>
      <c r="G49" s="491">
        <f>SUM(F50)</f>
        <v>52125000</v>
      </c>
      <c r="H49" s="454"/>
      <c r="I49" s="454"/>
      <c r="J49" s="454"/>
      <c r="K49" s="454"/>
      <c r="L49" s="454"/>
      <c r="M49" s="491">
        <f>SUM(I50)</f>
        <v>0</v>
      </c>
      <c r="N49" s="491"/>
      <c r="O49" s="491">
        <f>SUM(M50)</f>
        <v>0</v>
      </c>
      <c r="P49" s="491">
        <f>SUM(O50)</f>
        <v>0</v>
      </c>
      <c r="Q49" s="491"/>
      <c r="R49" s="491">
        <f>SUM(P50)</f>
        <v>0</v>
      </c>
      <c r="S49" s="491">
        <f>SUM(R50)</f>
        <v>0</v>
      </c>
      <c r="T49" s="588"/>
      <c r="U49" s="409"/>
    </row>
    <row r="50" spans="1:21" ht="36" x14ac:dyDescent="0.25">
      <c r="A50" s="553">
        <v>1</v>
      </c>
      <c r="B50" s="581" t="s">
        <v>526</v>
      </c>
      <c r="C50" s="581">
        <v>1</v>
      </c>
      <c r="D50" s="581" t="s">
        <v>18</v>
      </c>
      <c r="E50" s="582">
        <v>52125000</v>
      </c>
      <c r="F50" s="557">
        <f t="shared" ref="F50" si="5">SUM(C50*E50)</f>
        <v>52125000</v>
      </c>
      <c r="G50" s="557"/>
      <c r="H50" s="496" t="s">
        <v>603</v>
      </c>
      <c r="I50" s="497" t="s">
        <v>608</v>
      </c>
      <c r="J50" s="461" t="s">
        <v>596</v>
      </c>
      <c r="K50" s="490" t="s">
        <v>37</v>
      </c>
      <c r="L50" s="490" t="s">
        <v>37</v>
      </c>
      <c r="M50" s="557" t="s">
        <v>37</v>
      </c>
      <c r="N50" s="557" t="s">
        <v>37</v>
      </c>
      <c r="O50" s="557" t="s">
        <v>37</v>
      </c>
      <c r="P50" s="557" t="s">
        <v>37</v>
      </c>
      <c r="Q50" s="557"/>
      <c r="R50" s="583" t="s">
        <v>37</v>
      </c>
      <c r="S50" s="557"/>
      <c r="T50" s="592"/>
      <c r="U50" s="409"/>
    </row>
    <row r="51" spans="1:21" ht="15" customHeight="1" x14ac:dyDescent="0.25">
      <c r="A51" s="503"/>
      <c r="B51" s="348"/>
      <c r="C51" s="348"/>
      <c r="D51" s="348"/>
      <c r="E51" s="419"/>
      <c r="F51" s="409"/>
      <c r="G51" s="409"/>
      <c r="H51" s="452"/>
      <c r="I51" s="452"/>
      <c r="J51" s="452"/>
      <c r="K51" s="452"/>
      <c r="L51" s="452"/>
      <c r="M51" s="409"/>
      <c r="N51" s="409"/>
      <c r="O51" s="409"/>
      <c r="P51" s="409"/>
      <c r="Q51" s="409"/>
      <c r="R51" s="409"/>
      <c r="S51" s="409"/>
      <c r="T51" s="588"/>
      <c r="U51" s="409"/>
    </row>
    <row r="52" spans="1:21" x14ac:dyDescent="0.25">
      <c r="A52" s="503"/>
      <c r="B52" s="486" t="s">
        <v>514</v>
      </c>
      <c r="C52" s="348"/>
      <c r="D52" s="348"/>
      <c r="E52" s="419"/>
      <c r="F52" s="409"/>
      <c r="G52" s="491">
        <f>SUM(F53:F54)</f>
        <v>11554900</v>
      </c>
      <c r="H52" s="454"/>
      <c r="I52" s="498"/>
      <c r="J52" s="498"/>
      <c r="K52" s="498"/>
      <c r="L52" s="498"/>
      <c r="M52" s="491">
        <f>SUM(I53:I54)</f>
        <v>0</v>
      </c>
      <c r="N52" s="491"/>
      <c r="O52" s="491">
        <f>SUM(M53:M54)</f>
        <v>0</v>
      </c>
      <c r="P52" s="491">
        <f>SUM(O53:O54)</f>
        <v>0</v>
      </c>
      <c r="Q52" s="491"/>
      <c r="R52" s="491">
        <f>SUM(P53:P54)</f>
        <v>0</v>
      </c>
      <c r="S52" s="491">
        <f>SUM(R53:R54)</f>
        <v>11554900</v>
      </c>
      <c r="T52" s="588"/>
      <c r="U52" s="409"/>
    </row>
    <row r="53" spans="1:21" ht="36" x14ac:dyDescent="0.25">
      <c r="A53" s="503">
        <v>1</v>
      </c>
      <c r="B53" s="348" t="s">
        <v>550</v>
      </c>
      <c r="C53" s="348">
        <v>1</v>
      </c>
      <c r="D53" s="348" t="s">
        <v>111</v>
      </c>
      <c r="E53" s="419">
        <f>'analisa kusen'!$G$213</f>
        <v>7707700</v>
      </c>
      <c r="F53" s="409">
        <f t="shared" ref="F53:F54" si="6">SUM(C53*E53)</f>
        <v>7707700</v>
      </c>
      <c r="G53" s="409"/>
      <c r="H53" s="454" t="s">
        <v>559</v>
      </c>
      <c r="I53" s="460" t="s">
        <v>575</v>
      </c>
      <c r="J53" s="495" t="s">
        <v>596</v>
      </c>
      <c r="K53" s="452" t="s">
        <v>37</v>
      </c>
      <c r="L53" s="452" t="s">
        <v>37</v>
      </c>
      <c r="M53" s="452" t="s">
        <v>37</v>
      </c>
      <c r="N53" s="452" t="s">
        <v>37</v>
      </c>
      <c r="O53" s="452" t="s">
        <v>37</v>
      </c>
      <c r="P53" s="452" t="s">
        <v>37</v>
      </c>
      <c r="Q53" s="452"/>
      <c r="R53" s="454">
        <f>F53</f>
        <v>7707700</v>
      </c>
      <c r="S53" s="409"/>
      <c r="T53" s="589" t="s">
        <v>634</v>
      </c>
      <c r="U53" s="409">
        <v>3750000</v>
      </c>
    </row>
    <row r="54" spans="1:21" ht="36" x14ac:dyDescent="0.25">
      <c r="A54" s="503">
        <v>2</v>
      </c>
      <c r="B54" s="348" t="s">
        <v>551</v>
      </c>
      <c r="C54" s="348">
        <v>1</v>
      </c>
      <c r="D54" s="348" t="s">
        <v>111</v>
      </c>
      <c r="E54" s="419">
        <f>'analisa kusen'!$G$223</f>
        <v>3847200</v>
      </c>
      <c r="F54" s="409">
        <f t="shared" si="6"/>
        <v>3847200</v>
      </c>
      <c r="G54" s="409"/>
      <c r="H54" s="454" t="s">
        <v>559</v>
      </c>
      <c r="I54" s="460" t="s">
        <v>576</v>
      </c>
      <c r="J54" s="495" t="s">
        <v>596</v>
      </c>
      <c r="K54" s="452" t="s">
        <v>37</v>
      </c>
      <c r="L54" s="452" t="s">
        <v>37</v>
      </c>
      <c r="M54" s="452" t="s">
        <v>37</v>
      </c>
      <c r="N54" s="452" t="s">
        <v>37</v>
      </c>
      <c r="O54" s="452" t="s">
        <v>37</v>
      </c>
      <c r="P54" s="452" t="s">
        <v>37</v>
      </c>
      <c r="Q54" s="452"/>
      <c r="R54" s="454">
        <f>F54</f>
        <v>3847200</v>
      </c>
      <c r="S54" s="409"/>
      <c r="T54" s="588" t="s">
        <v>635</v>
      </c>
      <c r="U54" s="409">
        <v>3200000</v>
      </c>
    </row>
    <row r="55" spans="1:21" x14ac:dyDescent="0.25">
      <c r="A55" s="503"/>
      <c r="B55" s="348"/>
      <c r="C55" s="348"/>
      <c r="D55" s="348"/>
      <c r="E55" s="419"/>
      <c r="F55" s="409"/>
      <c r="G55" s="409"/>
      <c r="H55" s="452"/>
      <c r="I55" s="452"/>
      <c r="J55" s="452"/>
      <c r="K55" s="452"/>
      <c r="L55" s="452"/>
      <c r="M55" s="409"/>
      <c r="N55" s="409"/>
      <c r="O55" s="409"/>
      <c r="P55" s="409"/>
      <c r="Q55" s="409"/>
      <c r="R55" s="409"/>
      <c r="S55" s="409"/>
      <c r="T55" s="588"/>
      <c r="U55" s="409"/>
    </row>
    <row r="56" spans="1:21" x14ac:dyDescent="0.25">
      <c r="A56" s="503"/>
      <c r="B56" s="486" t="s">
        <v>541</v>
      </c>
      <c r="C56" s="348"/>
      <c r="D56" s="348"/>
      <c r="E56" s="419"/>
      <c r="F56" s="409"/>
      <c r="G56" s="491">
        <f>SUM(F57:F59)</f>
        <v>4577559.5</v>
      </c>
      <c r="H56" s="454"/>
      <c r="I56" s="454"/>
      <c r="J56" s="454"/>
      <c r="K56" s="454"/>
      <c r="L56" s="454"/>
      <c r="M56" s="491">
        <f>SUM(I57:I59)</f>
        <v>0</v>
      </c>
      <c r="N56" s="491"/>
      <c r="O56" s="491">
        <f>SUM(M57:M59)</f>
        <v>0</v>
      </c>
      <c r="P56" s="491">
        <f>SUM(O57:O59)</f>
        <v>0</v>
      </c>
      <c r="Q56" s="491"/>
      <c r="R56" s="491">
        <f>SUM(P57:P59)</f>
        <v>0</v>
      </c>
      <c r="S56" s="491">
        <f>SUM(R57:R59)</f>
        <v>4577559.5</v>
      </c>
      <c r="T56" s="588"/>
      <c r="U56" s="409"/>
    </row>
    <row r="57" spans="1:21" x14ac:dyDescent="0.25">
      <c r="A57" s="503">
        <v>1</v>
      </c>
      <c r="B57" s="348" t="s">
        <v>549</v>
      </c>
      <c r="C57" s="348">
        <v>10.5</v>
      </c>
      <c r="D57" s="348" t="s">
        <v>169</v>
      </c>
      <c r="E57" s="419">
        <v>225000</v>
      </c>
      <c r="F57" s="409">
        <f t="shared" ref="F57:F59" si="7">SUM(C57*E57)</f>
        <v>2362500</v>
      </c>
      <c r="G57" s="409"/>
      <c r="H57" s="454" t="s">
        <v>559</v>
      </c>
      <c r="I57" s="720" t="s">
        <v>577</v>
      </c>
      <c r="J57" s="495" t="s">
        <v>596</v>
      </c>
      <c r="K57" s="452" t="s">
        <v>37</v>
      </c>
      <c r="L57" s="452" t="s">
        <v>37</v>
      </c>
      <c r="M57" s="452" t="s">
        <v>37</v>
      </c>
      <c r="N57" s="452" t="s">
        <v>37</v>
      </c>
      <c r="O57" s="452" t="s">
        <v>37</v>
      </c>
      <c r="P57" s="452" t="s">
        <v>37</v>
      </c>
      <c r="Q57" s="452"/>
      <c r="R57" s="454">
        <f>F57</f>
        <v>2362500</v>
      </c>
      <c r="S57" s="409"/>
      <c r="T57" s="588" t="s">
        <v>636</v>
      </c>
      <c r="U57" s="409">
        <v>200000</v>
      </c>
    </row>
    <row r="58" spans="1:21" ht="21.75" customHeight="1" x14ac:dyDescent="0.25">
      <c r="A58" s="503">
        <v>2</v>
      </c>
      <c r="B58" s="348" t="s">
        <v>542</v>
      </c>
      <c r="C58" s="348">
        <v>21</v>
      </c>
      <c r="D58" s="348" t="s">
        <v>169</v>
      </c>
      <c r="E58" s="419">
        <f>RAB!$F$240</f>
        <v>83232</v>
      </c>
      <c r="F58" s="409">
        <f t="shared" si="7"/>
        <v>1747872</v>
      </c>
      <c r="G58" s="409"/>
      <c r="H58" s="454" t="s">
        <v>559</v>
      </c>
      <c r="I58" s="720"/>
      <c r="J58" s="495" t="s">
        <v>596</v>
      </c>
      <c r="K58" s="452" t="s">
        <v>37</v>
      </c>
      <c r="L58" s="452" t="s">
        <v>37</v>
      </c>
      <c r="M58" s="452" t="s">
        <v>37</v>
      </c>
      <c r="N58" s="452" t="s">
        <v>37</v>
      </c>
      <c r="O58" s="452" t="s">
        <v>37</v>
      </c>
      <c r="P58" s="452" t="s">
        <v>37</v>
      </c>
      <c r="Q58" s="452"/>
      <c r="R58" s="454">
        <f>F58</f>
        <v>1747872</v>
      </c>
      <c r="S58" s="409"/>
      <c r="T58" s="588" t="s">
        <v>637</v>
      </c>
      <c r="U58" s="409"/>
    </row>
    <row r="59" spans="1:21" ht="36" x14ac:dyDescent="0.25">
      <c r="A59" s="503">
        <v>3</v>
      </c>
      <c r="B59" s="348" t="s">
        <v>547</v>
      </c>
      <c r="C59" s="348">
        <v>14.375</v>
      </c>
      <c r="D59" s="348" t="s">
        <v>17</v>
      </c>
      <c r="E59" s="419">
        <v>32500</v>
      </c>
      <c r="F59" s="409">
        <f t="shared" si="7"/>
        <v>467187.5</v>
      </c>
      <c r="G59" s="409"/>
      <c r="H59" s="454" t="s">
        <v>559</v>
      </c>
      <c r="I59" s="460" t="s">
        <v>578</v>
      </c>
      <c r="J59" s="495" t="s">
        <v>596</v>
      </c>
      <c r="K59" s="452" t="s">
        <v>37</v>
      </c>
      <c r="L59" s="452" t="s">
        <v>37</v>
      </c>
      <c r="M59" s="452" t="s">
        <v>37</v>
      </c>
      <c r="N59" s="452" t="s">
        <v>37</v>
      </c>
      <c r="O59" s="452" t="s">
        <v>37</v>
      </c>
      <c r="P59" s="452" t="s">
        <v>37</v>
      </c>
      <c r="Q59" s="452"/>
      <c r="R59" s="454">
        <f>F59</f>
        <v>467187.5</v>
      </c>
      <c r="S59" s="409"/>
      <c r="T59" s="589" t="s">
        <v>638</v>
      </c>
      <c r="U59" s="409" t="s">
        <v>37</v>
      </c>
    </row>
    <row r="60" spans="1:21" x14ac:dyDescent="0.25">
      <c r="A60" s="504"/>
      <c r="B60" s="348"/>
      <c r="C60" s="426"/>
      <c r="D60" s="423"/>
      <c r="E60" s="409"/>
      <c r="F60" s="409"/>
      <c r="G60" s="409"/>
      <c r="H60" s="452"/>
      <c r="I60" s="452"/>
      <c r="J60" s="452"/>
      <c r="K60" s="452"/>
      <c r="L60" s="452"/>
      <c r="M60" s="409"/>
      <c r="N60" s="409"/>
      <c r="O60" s="409"/>
      <c r="P60" s="409"/>
      <c r="Q60" s="409"/>
      <c r="R60" s="409"/>
      <c r="S60" s="409"/>
      <c r="T60" s="455"/>
      <c r="U60" s="335"/>
    </row>
    <row r="61" spans="1:21" ht="15.75" thickBot="1" x14ac:dyDescent="0.3">
      <c r="A61" s="428"/>
      <c r="B61" s="505" t="s">
        <v>466</v>
      </c>
      <c r="C61" s="505"/>
      <c r="D61" s="505"/>
      <c r="E61" s="506"/>
      <c r="F61" s="506"/>
      <c r="G61" s="506">
        <f>SUM(G13:G60)</f>
        <v>239875833.5</v>
      </c>
      <c r="H61" s="507"/>
      <c r="I61" s="507"/>
      <c r="J61" s="507"/>
      <c r="K61" s="507"/>
      <c r="L61" s="507"/>
      <c r="M61" s="506">
        <f>SUM(M13:M60)</f>
        <v>5553300</v>
      </c>
      <c r="N61" s="506"/>
      <c r="O61" s="506">
        <f>SUM(O13:O60)</f>
        <v>5179000</v>
      </c>
      <c r="P61" s="506">
        <f>SUM(P13:P60)</f>
        <v>279506660</v>
      </c>
      <c r="Q61" s="506">
        <f>SUM(Q13:Q60)</f>
        <v>279506660</v>
      </c>
      <c r="R61" s="506">
        <f>SUM(R13:R60)</f>
        <v>187750833.5</v>
      </c>
      <c r="S61" s="506">
        <f>SUM(S13:S60)</f>
        <v>187750833.5</v>
      </c>
      <c r="T61" s="508"/>
      <c r="U61" s="336"/>
    </row>
    <row r="62" spans="1:21" ht="30.75" customHeight="1" x14ac:dyDescent="0.25">
      <c r="A62" s="349"/>
      <c r="B62" s="349"/>
      <c r="C62" s="723" t="s">
        <v>607</v>
      </c>
      <c r="D62" s="724"/>
      <c r="E62" s="724"/>
      <c r="F62" s="725"/>
      <c r="G62" s="476">
        <f>G61-52125000</f>
        <v>187750833.5</v>
      </c>
      <c r="H62" s="430"/>
      <c r="I62" s="430"/>
      <c r="J62" s="430"/>
      <c r="K62" s="430"/>
      <c r="L62" s="430"/>
      <c r="M62" s="350"/>
      <c r="N62" s="350"/>
      <c r="O62" s="350"/>
      <c r="P62" s="350"/>
      <c r="Q62" s="350"/>
      <c r="R62" s="350"/>
      <c r="S62" s="544"/>
      <c r="T62" s="350"/>
    </row>
    <row r="63" spans="1:21" ht="15.75" thickBot="1" x14ac:dyDescent="0.3">
      <c r="A63" s="349"/>
      <c r="B63" s="349"/>
      <c r="C63" s="349"/>
      <c r="D63" s="349"/>
      <c r="E63" s="350"/>
      <c r="F63" s="350"/>
      <c r="G63" s="350"/>
      <c r="H63" s="430"/>
      <c r="I63" s="430"/>
      <c r="J63" s="430"/>
      <c r="K63" s="430"/>
      <c r="L63" s="430"/>
      <c r="M63" s="350"/>
      <c r="N63" s="350"/>
      <c r="O63" s="350"/>
      <c r="P63" s="350"/>
      <c r="Q63" s="350"/>
      <c r="R63" s="350"/>
      <c r="S63" s="350"/>
      <c r="T63" s="350"/>
    </row>
    <row r="64" spans="1:21" x14ac:dyDescent="0.25">
      <c r="A64" s="525"/>
      <c r="B64" s="526" t="s">
        <v>467</v>
      </c>
      <c r="C64" s="527"/>
      <c r="D64" s="527"/>
      <c r="E64" s="528"/>
      <c r="F64" s="528"/>
      <c r="G64" s="528"/>
      <c r="H64" s="529"/>
      <c r="I64" s="529"/>
      <c r="J64" s="719" t="s">
        <v>588</v>
      </c>
      <c r="K64" s="719"/>
      <c r="L64" s="719"/>
      <c r="M64" s="719"/>
      <c r="N64" s="719"/>
      <c r="O64" s="530"/>
      <c r="P64" s="547"/>
      <c r="Q64" s="545"/>
      <c r="R64" s="546"/>
      <c r="U64"/>
    </row>
    <row r="65" spans="1:21" ht="36.75" x14ac:dyDescent="0.25">
      <c r="A65" s="502" t="s">
        <v>464</v>
      </c>
      <c r="B65" s="477" t="s">
        <v>211</v>
      </c>
      <c r="C65" s="477" t="s">
        <v>212</v>
      </c>
      <c r="D65" s="477" t="s">
        <v>213</v>
      </c>
      <c r="E65" s="477" t="s">
        <v>214</v>
      </c>
      <c r="F65" s="477" t="s">
        <v>215</v>
      </c>
      <c r="G65" s="477" t="s">
        <v>216</v>
      </c>
      <c r="H65" s="478" t="s">
        <v>561</v>
      </c>
      <c r="I65" s="478" t="s">
        <v>562</v>
      </c>
      <c r="J65" s="479" t="s">
        <v>595</v>
      </c>
      <c r="K65" s="479" t="s">
        <v>3</v>
      </c>
      <c r="L65" s="479" t="s">
        <v>4</v>
      </c>
      <c r="M65" s="480" t="s">
        <v>589</v>
      </c>
      <c r="N65" s="480" t="s">
        <v>215</v>
      </c>
      <c r="O65" s="509" t="s">
        <v>613</v>
      </c>
      <c r="P65" s="548" t="s">
        <v>617</v>
      </c>
      <c r="Q65" s="718" t="s">
        <v>598</v>
      </c>
      <c r="R65" s="710" t="s">
        <v>599</v>
      </c>
      <c r="U65"/>
    </row>
    <row r="66" spans="1:21" x14ac:dyDescent="0.25">
      <c r="A66" s="502"/>
      <c r="B66" s="477"/>
      <c r="C66" s="477"/>
      <c r="D66" s="477"/>
      <c r="E66" s="477" t="s">
        <v>465</v>
      </c>
      <c r="F66" s="477" t="s">
        <v>465</v>
      </c>
      <c r="G66" s="477" t="s">
        <v>465</v>
      </c>
      <c r="H66" s="478"/>
      <c r="I66" s="478"/>
      <c r="J66" s="479"/>
      <c r="K66" s="479"/>
      <c r="L66" s="479"/>
      <c r="M66" s="480" t="s">
        <v>465</v>
      </c>
      <c r="N66" s="480"/>
      <c r="O66" s="481" t="s">
        <v>465</v>
      </c>
      <c r="P66" s="549" t="s">
        <v>465</v>
      </c>
      <c r="Q66" s="718"/>
      <c r="R66" s="710"/>
      <c r="U66"/>
    </row>
    <row r="67" spans="1:21" s="462" customFormat="1" x14ac:dyDescent="0.25">
      <c r="A67" s="531"/>
      <c r="B67" s="510"/>
      <c r="C67" s="510"/>
      <c r="D67" s="510"/>
      <c r="E67" s="510"/>
      <c r="F67" s="510"/>
      <c r="G67" s="511"/>
      <c r="H67" s="512"/>
      <c r="I67" s="512"/>
      <c r="J67" s="457"/>
      <c r="K67" s="463"/>
      <c r="L67" s="463"/>
      <c r="M67" s="463"/>
      <c r="N67" s="463"/>
      <c r="O67" s="463"/>
      <c r="P67" s="463"/>
      <c r="Q67" s="463"/>
      <c r="R67" s="532"/>
    </row>
    <row r="68" spans="1:21" x14ac:dyDescent="0.25">
      <c r="A68" s="503"/>
      <c r="B68" s="483" t="s">
        <v>485</v>
      </c>
      <c r="C68" s="405"/>
      <c r="D68" s="405"/>
      <c r="E68" s="405"/>
      <c r="F68" s="405"/>
      <c r="G68" s="513"/>
      <c r="H68" s="514"/>
      <c r="I68" s="514"/>
      <c r="J68" s="455"/>
      <c r="K68" s="33"/>
      <c r="L68" s="33"/>
      <c r="M68" s="33"/>
      <c r="N68" s="33"/>
      <c r="O68" s="33"/>
      <c r="P68" s="33"/>
      <c r="Q68" s="33"/>
      <c r="R68" s="335"/>
      <c r="U68"/>
    </row>
    <row r="69" spans="1:21" x14ac:dyDescent="0.25">
      <c r="A69" s="503"/>
      <c r="B69" s="515"/>
      <c r="C69" s="405"/>
      <c r="D69" s="405"/>
      <c r="E69" s="405"/>
      <c r="F69" s="405"/>
      <c r="G69" s="491"/>
      <c r="H69" s="454"/>
      <c r="I69" s="454"/>
      <c r="J69" s="455"/>
      <c r="K69" s="33"/>
      <c r="L69" s="33"/>
      <c r="M69" s="33"/>
      <c r="N69" s="33"/>
      <c r="O69" s="33"/>
      <c r="P69" s="33"/>
      <c r="Q69" s="33"/>
      <c r="R69" s="335"/>
      <c r="U69"/>
    </row>
    <row r="70" spans="1:21" x14ac:dyDescent="0.25">
      <c r="A70" s="503"/>
      <c r="B70" s="486" t="s">
        <v>543</v>
      </c>
      <c r="C70" s="348"/>
      <c r="D70" s="348"/>
      <c r="E70" s="348"/>
      <c r="F70" s="419"/>
      <c r="G70" s="469">
        <f>SUM(F71:F73)</f>
        <v>117295500</v>
      </c>
      <c r="H70" s="454"/>
      <c r="I70" s="454"/>
      <c r="J70" s="455"/>
      <c r="K70" s="33"/>
      <c r="L70" s="33"/>
      <c r="M70" s="33"/>
      <c r="N70" s="33"/>
      <c r="O70" s="33"/>
      <c r="P70" s="466">
        <f>SUM(N71:N73)</f>
        <v>117295500</v>
      </c>
      <c r="Q70" s="33"/>
      <c r="R70" s="335"/>
      <c r="U70"/>
    </row>
    <row r="71" spans="1:21" ht="24" x14ac:dyDescent="0.25">
      <c r="A71" s="503">
        <v>1</v>
      </c>
      <c r="B71" s="487" t="s">
        <v>299</v>
      </c>
      <c r="C71" s="407">
        <v>50.18</v>
      </c>
      <c r="D71" s="406" t="s">
        <v>17</v>
      </c>
      <c r="E71" s="419">
        <f>RAB!$F$123</f>
        <v>1225000</v>
      </c>
      <c r="F71" s="419">
        <f>SUM(C71*E71)</f>
        <v>61470500</v>
      </c>
      <c r="G71" s="469"/>
      <c r="H71" s="454" t="s">
        <v>559</v>
      </c>
      <c r="I71" s="489" t="s">
        <v>563</v>
      </c>
      <c r="J71" s="467" t="s">
        <v>299</v>
      </c>
      <c r="K71" s="407">
        <v>50.18</v>
      </c>
      <c r="L71" s="406" t="s">
        <v>17</v>
      </c>
      <c r="M71" s="34">
        <v>1225000</v>
      </c>
      <c r="N71" s="516">
        <f>M71*K71</f>
        <v>61470500</v>
      </c>
      <c r="O71" s="464">
        <f>N71-F71</f>
        <v>0</v>
      </c>
      <c r="P71" s="464"/>
      <c r="Q71" s="33"/>
      <c r="R71" s="335"/>
      <c r="U71"/>
    </row>
    <row r="72" spans="1:21" ht="24" x14ac:dyDescent="0.25">
      <c r="A72" s="503">
        <v>2</v>
      </c>
      <c r="B72" s="487" t="s">
        <v>300</v>
      </c>
      <c r="C72" s="420">
        <v>43.2</v>
      </c>
      <c r="D72" s="421" t="s">
        <v>17</v>
      </c>
      <c r="E72" s="419">
        <f>RAB!$F$125</f>
        <v>1225000</v>
      </c>
      <c r="F72" s="419">
        <f>SUM(C72*E72)</f>
        <v>52920000</v>
      </c>
      <c r="G72" s="469"/>
      <c r="H72" s="454" t="s">
        <v>559</v>
      </c>
      <c r="I72" s="489" t="s">
        <v>563</v>
      </c>
      <c r="J72" s="467" t="s">
        <v>300</v>
      </c>
      <c r="K72" s="407">
        <v>43.2</v>
      </c>
      <c r="L72" s="406" t="s">
        <v>17</v>
      </c>
      <c r="M72" s="34">
        <v>1225000</v>
      </c>
      <c r="N72" s="516">
        <f>M72*K72</f>
        <v>52920000</v>
      </c>
      <c r="O72" s="464">
        <f>N72-F72</f>
        <v>0</v>
      </c>
      <c r="P72" s="464"/>
      <c r="Q72" s="33"/>
      <c r="R72" s="335"/>
      <c r="U72"/>
    </row>
    <row r="73" spans="1:21" ht="36" x14ac:dyDescent="0.25">
      <c r="A73" s="533">
        <v>3</v>
      </c>
      <c r="B73" s="487" t="s">
        <v>309</v>
      </c>
      <c r="C73" s="407">
        <v>83</v>
      </c>
      <c r="D73" s="406" t="s">
        <v>111</v>
      </c>
      <c r="E73" s="408">
        <f>RAB!F126</f>
        <v>35000</v>
      </c>
      <c r="F73" s="409">
        <f t="shared" ref="F73" si="8">SUM(C73*E73)</f>
        <v>2905000</v>
      </c>
      <c r="G73" s="513"/>
      <c r="H73" s="454" t="s">
        <v>559</v>
      </c>
      <c r="I73" s="517" t="s">
        <v>579</v>
      </c>
      <c r="J73" s="467" t="s">
        <v>309</v>
      </c>
      <c r="K73" s="407">
        <v>83</v>
      </c>
      <c r="L73" s="406" t="s">
        <v>111</v>
      </c>
      <c r="M73" s="34">
        <v>35000</v>
      </c>
      <c r="N73" s="516">
        <f>M73*K73</f>
        <v>2905000</v>
      </c>
      <c r="O73" s="464">
        <f>N73-F73</f>
        <v>0</v>
      </c>
      <c r="P73" s="464"/>
      <c r="Q73" s="33"/>
      <c r="R73" s="335"/>
      <c r="U73"/>
    </row>
    <row r="74" spans="1:21" x14ac:dyDescent="0.25">
      <c r="A74" s="503"/>
      <c r="B74" s="515"/>
      <c r="C74" s="405"/>
      <c r="D74" s="405"/>
      <c r="E74" s="405"/>
      <c r="F74" s="405"/>
      <c r="G74" s="491"/>
      <c r="H74" s="454"/>
      <c r="I74" s="454"/>
      <c r="J74" s="455"/>
      <c r="K74" s="33"/>
      <c r="L74" s="33"/>
      <c r="M74" s="33"/>
      <c r="N74" s="33"/>
      <c r="O74" s="33"/>
      <c r="P74" s="33"/>
      <c r="Q74" s="33"/>
      <c r="R74" s="335"/>
      <c r="U74"/>
    </row>
    <row r="75" spans="1:21" x14ac:dyDescent="0.25">
      <c r="A75" s="503"/>
      <c r="B75" s="515" t="s">
        <v>514</v>
      </c>
      <c r="C75" s="405"/>
      <c r="D75" s="405"/>
      <c r="E75" s="405"/>
      <c r="F75" s="405"/>
      <c r="G75" s="491">
        <f>SUM(F76:F79)</f>
        <v>42690987.5</v>
      </c>
      <c r="H75" s="454"/>
      <c r="I75" s="454"/>
      <c r="J75" s="455"/>
      <c r="K75" s="33"/>
      <c r="L75" s="33"/>
      <c r="M75" s="33"/>
      <c r="N75" s="33"/>
      <c r="O75" s="33"/>
      <c r="P75" s="466">
        <f>SUM(N76:N79)</f>
        <v>72467791</v>
      </c>
      <c r="Q75" s="33"/>
      <c r="R75" s="335"/>
      <c r="U75"/>
    </row>
    <row r="76" spans="1:21" ht="48" x14ac:dyDescent="0.25">
      <c r="A76" s="553">
        <v>1</v>
      </c>
      <c r="B76" s="554" t="s">
        <v>548</v>
      </c>
      <c r="C76" s="555">
        <v>6</v>
      </c>
      <c r="D76" s="556" t="s">
        <v>111</v>
      </c>
      <c r="E76" s="557">
        <f>RAB!$F$133</f>
        <v>4962800</v>
      </c>
      <c r="F76" s="557">
        <f t="shared" ref="F76:F79" si="9">SUM(C76*E76)</f>
        <v>29776800</v>
      </c>
      <c r="G76" s="557"/>
      <c r="H76" s="496" t="s">
        <v>603</v>
      </c>
      <c r="I76" s="497" t="s">
        <v>668</v>
      </c>
      <c r="J76" s="558" t="s">
        <v>270</v>
      </c>
      <c r="K76" s="559">
        <v>12</v>
      </c>
      <c r="L76" s="559" t="s">
        <v>111</v>
      </c>
      <c r="M76" s="560">
        <v>4962800</v>
      </c>
      <c r="N76" s="561">
        <f>M76*K76</f>
        <v>59553600</v>
      </c>
      <c r="O76" s="562">
        <f>N76-F76</f>
        <v>29776800</v>
      </c>
      <c r="P76" s="562"/>
      <c r="Q76" s="559"/>
      <c r="R76" s="563"/>
      <c r="U76"/>
    </row>
    <row r="77" spans="1:21" ht="24" x14ac:dyDescent="0.25">
      <c r="A77" s="503">
        <v>2</v>
      </c>
      <c r="B77" s="423" t="s">
        <v>274</v>
      </c>
      <c r="C77" s="347">
        <v>4</v>
      </c>
      <c r="D77" s="422" t="s">
        <v>111</v>
      </c>
      <c r="E77" s="409">
        <f>RAB!$F$137</f>
        <v>1544937.5</v>
      </c>
      <c r="F77" s="409">
        <f t="shared" si="9"/>
        <v>6179750</v>
      </c>
      <c r="G77" s="409"/>
      <c r="H77" s="454" t="s">
        <v>559</v>
      </c>
      <c r="I77" s="518" t="s">
        <v>610</v>
      </c>
      <c r="J77" s="423" t="s">
        <v>274</v>
      </c>
      <c r="K77" s="33">
        <v>4</v>
      </c>
      <c r="L77" s="33" t="s">
        <v>111</v>
      </c>
      <c r="M77" s="34">
        <v>1544938</v>
      </c>
      <c r="N77" s="516">
        <f>M77*K77</f>
        <v>6179752</v>
      </c>
      <c r="O77" s="464">
        <f>N77-F77</f>
        <v>2</v>
      </c>
      <c r="P77" s="464"/>
      <c r="Q77" s="33"/>
      <c r="R77" s="335"/>
      <c r="U77"/>
    </row>
    <row r="78" spans="1:21" ht="24" x14ac:dyDescent="0.25">
      <c r="A78" s="503">
        <v>3</v>
      </c>
      <c r="B78" s="423" t="s">
        <v>515</v>
      </c>
      <c r="C78" s="347">
        <v>3</v>
      </c>
      <c r="D78" s="422" t="s">
        <v>111</v>
      </c>
      <c r="E78" s="409">
        <f>RAB!$F$149</f>
        <v>1252937.5</v>
      </c>
      <c r="F78" s="409">
        <f t="shared" si="9"/>
        <v>3758812.5</v>
      </c>
      <c r="G78" s="409"/>
      <c r="H78" s="454" t="s">
        <v>559</v>
      </c>
      <c r="I78" s="518" t="s">
        <v>609</v>
      </c>
      <c r="J78" s="423" t="s">
        <v>515</v>
      </c>
      <c r="K78" s="33">
        <v>3</v>
      </c>
      <c r="L78" s="33" t="s">
        <v>111</v>
      </c>
      <c r="M78" s="34">
        <v>1252938</v>
      </c>
      <c r="N78" s="516">
        <f>M78*K78</f>
        <v>3758814</v>
      </c>
      <c r="O78" s="464">
        <f>N78-F78</f>
        <v>1.5</v>
      </c>
      <c r="P78" s="464"/>
      <c r="Q78" s="33"/>
      <c r="R78" s="335"/>
      <c r="U78"/>
    </row>
    <row r="79" spans="1:21" x14ac:dyDescent="0.25">
      <c r="A79" s="503">
        <v>4</v>
      </c>
      <c r="B79" s="423" t="s">
        <v>273</v>
      </c>
      <c r="C79" s="347">
        <v>1</v>
      </c>
      <c r="D79" s="422" t="s">
        <v>111</v>
      </c>
      <c r="E79" s="409">
        <f>RAB!$F$136</f>
        <v>2975625</v>
      </c>
      <c r="F79" s="409">
        <f t="shared" si="9"/>
        <v>2975625</v>
      </c>
      <c r="G79" s="409"/>
      <c r="H79" s="454" t="s">
        <v>559</v>
      </c>
      <c r="I79" s="518" t="s">
        <v>611</v>
      </c>
      <c r="J79" s="423" t="s">
        <v>273</v>
      </c>
      <c r="K79" s="33">
        <v>1</v>
      </c>
      <c r="L79" s="33" t="s">
        <v>111</v>
      </c>
      <c r="M79" s="34">
        <v>2975625</v>
      </c>
      <c r="N79" s="516">
        <f>M79*K79</f>
        <v>2975625</v>
      </c>
      <c r="O79" s="464">
        <f>N79-F79</f>
        <v>0</v>
      </c>
      <c r="P79" s="464"/>
      <c r="Q79" s="33"/>
      <c r="R79" s="335"/>
      <c r="U79"/>
    </row>
    <row r="80" spans="1:21" x14ac:dyDescent="0.25">
      <c r="A80" s="503"/>
      <c r="B80" s="515"/>
      <c r="C80" s="405"/>
      <c r="D80" s="405"/>
      <c r="E80" s="405"/>
      <c r="F80" s="405"/>
      <c r="G80" s="491"/>
      <c r="H80" s="454"/>
      <c r="I80" s="454"/>
      <c r="J80" s="455"/>
      <c r="K80" s="33"/>
      <c r="L80" s="33"/>
      <c r="M80" s="33"/>
      <c r="N80" s="33"/>
      <c r="O80" s="33"/>
      <c r="P80" s="33"/>
      <c r="Q80" s="33"/>
      <c r="R80" s="335"/>
      <c r="U80"/>
    </row>
    <row r="81" spans="1:21" x14ac:dyDescent="0.25">
      <c r="A81" s="534"/>
      <c r="B81" s="519" t="s">
        <v>539</v>
      </c>
      <c r="C81" s="407"/>
      <c r="D81" s="406"/>
      <c r="E81" s="408"/>
      <c r="F81" s="409"/>
      <c r="G81" s="491">
        <f>SUM(F82:F83)</f>
        <v>3320000</v>
      </c>
      <c r="H81" s="454"/>
      <c r="I81" s="454"/>
      <c r="J81" s="455"/>
      <c r="K81" s="33"/>
      <c r="L81" s="33"/>
      <c r="M81" s="33"/>
      <c r="N81" s="33"/>
      <c r="O81" s="33"/>
      <c r="P81" s="466">
        <f>SUM(N82:N83)</f>
        <v>5933600</v>
      </c>
      <c r="Q81" s="33"/>
      <c r="R81" s="335"/>
      <c r="U81"/>
    </row>
    <row r="82" spans="1:21" ht="36.75" x14ac:dyDescent="0.25">
      <c r="A82" s="584">
        <v>1</v>
      </c>
      <c r="B82" s="571" t="s">
        <v>540</v>
      </c>
      <c r="C82" s="572">
        <v>6</v>
      </c>
      <c r="D82" s="573" t="s">
        <v>169</v>
      </c>
      <c r="E82" s="585">
        <v>120000</v>
      </c>
      <c r="F82" s="586">
        <f t="shared" ref="F82:F83" si="10">SUM(C82*E82)</f>
        <v>720000</v>
      </c>
      <c r="G82" s="587"/>
      <c r="H82" s="564" t="s">
        <v>559</v>
      </c>
      <c r="I82" s="565" t="s">
        <v>581</v>
      </c>
      <c r="J82" s="566" t="s">
        <v>301</v>
      </c>
      <c r="K82" s="567">
        <v>6</v>
      </c>
      <c r="L82" s="567" t="s">
        <v>17</v>
      </c>
      <c r="M82" s="567">
        <v>555600</v>
      </c>
      <c r="N82" s="568">
        <f>M82*K82</f>
        <v>3333600</v>
      </c>
      <c r="O82" s="569">
        <f>N82-F82</f>
        <v>2613600</v>
      </c>
      <c r="P82" s="569"/>
      <c r="Q82" s="566" t="s">
        <v>612</v>
      </c>
      <c r="R82" s="570">
        <v>300000</v>
      </c>
      <c r="U82"/>
    </row>
    <row r="83" spans="1:21" x14ac:dyDescent="0.25">
      <c r="A83" s="534">
        <v>2</v>
      </c>
      <c r="B83" s="487" t="s">
        <v>81</v>
      </c>
      <c r="C83" s="407">
        <v>4</v>
      </c>
      <c r="D83" s="406" t="s">
        <v>59</v>
      </c>
      <c r="E83" s="408">
        <f>RAB!$F$218</f>
        <v>650000</v>
      </c>
      <c r="F83" s="409">
        <f t="shared" si="10"/>
        <v>2600000</v>
      </c>
      <c r="G83" s="513"/>
      <c r="H83" s="454" t="s">
        <v>559</v>
      </c>
      <c r="I83" s="520" t="s">
        <v>580</v>
      </c>
      <c r="J83" s="467" t="s">
        <v>81</v>
      </c>
      <c r="K83" s="407">
        <v>4</v>
      </c>
      <c r="L83" s="406" t="s">
        <v>59</v>
      </c>
      <c r="M83" s="424">
        <v>650000</v>
      </c>
      <c r="N83" s="516">
        <f>M83*K83</f>
        <v>2600000</v>
      </c>
      <c r="O83" s="464">
        <f>N83-F83</f>
        <v>0</v>
      </c>
      <c r="P83" s="464"/>
      <c r="Q83" s="33"/>
      <c r="R83" s="535"/>
      <c r="U83"/>
    </row>
    <row r="84" spans="1:21" x14ac:dyDescent="0.25">
      <c r="A84" s="534"/>
      <c r="B84" s="487"/>
      <c r="C84" s="407"/>
      <c r="D84" s="406"/>
      <c r="E84" s="408"/>
      <c r="F84" s="409"/>
      <c r="G84" s="513"/>
      <c r="H84" s="514"/>
      <c r="I84" s="514"/>
      <c r="J84" s="455"/>
      <c r="K84" s="33"/>
      <c r="L84" s="33"/>
      <c r="M84" s="33"/>
      <c r="N84" s="33"/>
      <c r="O84" s="33"/>
      <c r="P84" s="33"/>
      <c r="Q84" s="33"/>
      <c r="R84" s="535"/>
      <c r="U84"/>
    </row>
    <row r="85" spans="1:21" x14ac:dyDescent="0.25">
      <c r="A85" s="534"/>
      <c r="B85" s="519" t="s">
        <v>557</v>
      </c>
      <c r="C85" s="407"/>
      <c r="D85" s="406"/>
      <c r="E85" s="408"/>
      <c r="F85" s="409"/>
      <c r="G85" s="491">
        <f>SUM(F86)</f>
        <v>8190000</v>
      </c>
      <c r="H85" s="454"/>
      <c r="I85" s="454"/>
      <c r="J85" s="455"/>
      <c r="K85" s="33"/>
      <c r="L85" s="33"/>
      <c r="M85" s="33"/>
      <c r="N85" s="33"/>
      <c r="O85" s="33"/>
      <c r="P85" s="466">
        <f>SUM(N86)</f>
        <v>22500000</v>
      </c>
      <c r="Q85" s="33"/>
      <c r="R85" s="335"/>
      <c r="U85"/>
    </row>
    <row r="86" spans="1:21" ht="24" x14ac:dyDescent="0.25">
      <c r="A86" s="584">
        <v>1</v>
      </c>
      <c r="B86" s="571" t="s">
        <v>558</v>
      </c>
      <c r="C86" s="572">
        <v>15</v>
      </c>
      <c r="D86" s="573" t="s">
        <v>169</v>
      </c>
      <c r="E86" s="585">
        <v>546000</v>
      </c>
      <c r="F86" s="586">
        <f t="shared" ref="F86" si="11">SUM(C86*E86)</f>
        <v>8190000</v>
      </c>
      <c r="G86" s="587"/>
      <c r="H86" s="564" t="s">
        <v>559</v>
      </c>
      <c r="I86" s="565" t="s">
        <v>582</v>
      </c>
      <c r="J86" s="571" t="s">
        <v>128</v>
      </c>
      <c r="K86" s="572">
        <v>15</v>
      </c>
      <c r="L86" s="573" t="s">
        <v>16</v>
      </c>
      <c r="M86" s="567">
        <v>1500000</v>
      </c>
      <c r="N86" s="568">
        <f>M86*K86</f>
        <v>22500000</v>
      </c>
      <c r="O86" s="569">
        <f>N86-F86</f>
        <v>14310000</v>
      </c>
      <c r="P86" s="569"/>
      <c r="Q86" s="574" t="s">
        <v>37</v>
      </c>
      <c r="R86" s="575" t="s">
        <v>37</v>
      </c>
      <c r="U86"/>
    </row>
    <row r="87" spans="1:21" x14ac:dyDescent="0.25">
      <c r="A87" s="534"/>
      <c r="B87" s="487"/>
      <c r="C87" s="407"/>
      <c r="D87" s="406"/>
      <c r="E87" s="408"/>
      <c r="F87" s="409"/>
      <c r="G87" s="513"/>
      <c r="H87" s="514"/>
      <c r="I87" s="514"/>
      <c r="J87" s="455"/>
      <c r="K87" s="33"/>
      <c r="L87" s="33"/>
      <c r="M87" s="33"/>
      <c r="N87" s="33"/>
      <c r="O87" s="33"/>
      <c r="P87" s="33"/>
      <c r="Q87" s="33"/>
      <c r="R87" s="335"/>
      <c r="U87"/>
    </row>
    <row r="88" spans="1:21" x14ac:dyDescent="0.25">
      <c r="A88" s="534"/>
      <c r="B88" s="519" t="s">
        <v>508</v>
      </c>
      <c r="C88" s="407"/>
      <c r="D88" s="406"/>
      <c r="E88" s="408"/>
      <c r="F88" s="409"/>
      <c r="G88" s="491">
        <f>SUM(F89:F92)</f>
        <v>14413158</v>
      </c>
      <c r="H88" s="454"/>
      <c r="I88" s="454"/>
      <c r="J88" s="455"/>
      <c r="K88" s="33"/>
      <c r="L88" s="33"/>
      <c r="M88" s="33"/>
      <c r="N88" s="33"/>
      <c r="O88" s="33"/>
      <c r="P88" s="466">
        <f>SUM(N89:N92)</f>
        <v>14413158</v>
      </c>
      <c r="Q88" s="33"/>
      <c r="R88" s="335"/>
      <c r="U88"/>
    </row>
    <row r="89" spans="1:21" x14ac:dyDescent="0.25">
      <c r="A89" s="534">
        <v>2</v>
      </c>
      <c r="B89" s="487" t="s">
        <v>341</v>
      </c>
      <c r="C89" s="407">
        <v>1.8</v>
      </c>
      <c r="D89" s="406" t="s">
        <v>17</v>
      </c>
      <c r="E89" s="408">
        <f>RAB!F341</f>
        <v>284000</v>
      </c>
      <c r="F89" s="424">
        <f t="shared" ref="F89:F92" si="12">SUM(C89*E89)</f>
        <v>511200</v>
      </c>
      <c r="G89" s="513"/>
      <c r="H89" s="454" t="s">
        <v>559</v>
      </c>
      <c r="I89" s="520" t="s">
        <v>583</v>
      </c>
      <c r="J89" s="487" t="s">
        <v>341</v>
      </c>
      <c r="K89" s="407">
        <v>1.8</v>
      </c>
      <c r="L89" s="406" t="s">
        <v>17</v>
      </c>
      <c r="M89" s="424">
        <v>284000</v>
      </c>
      <c r="N89" s="516">
        <f>M89*K89</f>
        <v>511200</v>
      </c>
      <c r="O89" s="464">
        <f>N89-F89</f>
        <v>0</v>
      </c>
      <c r="P89" s="464"/>
      <c r="Q89" s="33"/>
      <c r="R89" s="335"/>
      <c r="U89"/>
    </row>
    <row r="90" spans="1:21" ht="36" x14ac:dyDescent="0.25">
      <c r="A90" s="534">
        <v>3</v>
      </c>
      <c r="B90" s="487" t="s">
        <v>334</v>
      </c>
      <c r="C90" s="407">
        <v>13.8</v>
      </c>
      <c r="D90" s="406" t="s">
        <v>17</v>
      </c>
      <c r="E90" s="408">
        <f>RAB!F342</f>
        <v>196000</v>
      </c>
      <c r="F90" s="424">
        <f t="shared" si="12"/>
        <v>2704800</v>
      </c>
      <c r="G90" s="513"/>
      <c r="H90" s="454" t="s">
        <v>559</v>
      </c>
      <c r="I90" s="517" t="s">
        <v>584</v>
      </c>
      <c r="J90" s="467" t="s">
        <v>334</v>
      </c>
      <c r="K90" s="407">
        <v>13.8</v>
      </c>
      <c r="L90" s="406" t="s">
        <v>17</v>
      </c>
      <c r="M90" s="424">
        <v>196000</v>
      </c>
      <c r="N90" s="516">
        <f>M90*K90</f>
        <v>2704800</v>
      </c>
      <c r="O90" s="464">
        <f>N90-F90</f>
        <v>0</v>
      </c>
      <c r="P90" s="464"/>
      <c r="Q90" s="33"/>
      <c r="R90" s="335"/>
      <c r="U90"/>
    </row>
    <row r="91" spans="1:21" ht="24" x14ac:dyDescent="0.25">
      <c r="A91" s="534">
        <v>4</v>
      </c>
      <c r="B91" s="487" t="s">
        <v>313</v>
      </c>
      <c r="C91" s="407">
        <v>36</v>
      </c>
      <c r="D91" s="406" t="s">
        <v>169</v>
      </c>
      <c r="E91" s="408">
        <f>RAB!F343</f>
        <v>110000</v>
      </c>
      <c r="F91" s="424">
        <f t="shared" si="12"/>
        <v>3960000</v>
      </c>
      <c r="G91" s="513"/>
      <c r="H91" s="454" t="s">
        <v>559</v>
      </c>
      <c r="I91" s="517" t="s">
        <v>585</v>
      </c>
      <c r="J91" s="487" t="s">
        <v>313</v>
      </c>
      <c r="K91" s="407">
        <v>36</v>
      </c>
      <c r="L91" s="406" t="s">
        <v>169</v>
      </c>
      <c r="M91" s="424">
        <v>110000</v>
      </c>
      <c r="N91" s="516">
        <f>M91*K91</f>
        <v>3960000</v>
      </c>
      <c r="O91" s="464">
        <f>N91-F91</f>
        <v>0</v>
      </c>
      <c r="P91" s="464"/>
      <c r="Q91" s="33"/>
      <c r="R91" s="335"/>
      <c r="U91"/>
    </row>
    <row r="92" spans="1:21" ht="24" x14ac:dyDescent="0.25">
      <c r="A92" s="534">
        <v>5</v>
      </c>
      <c r="B92" s="487" t="s">
        <v>123</v>
      </c>
      <c r="C92" s="407">
        <v>43</v>
      </c>
      <c r="D92" s="406" t="s">
        <v>17</v>
      </c>
      <c r="E92" s="408">
        <f>RAB!F344</f>
        <v>168306</v>
      </c>
      <c r="F92" s="424">
        <f t="shared" si="12"/>
        <v>7237158</v>
      </c>
      <c r="G92" s="409"/>
      <c r="H92" s="454" t="s">
        <v>559</v>
      </c>
      <c r="I92" s="460" t="s">
        <v>586</v>
      </c>
      <c r="J92" s="487" t="s">
        <v>123</v>
      </c>
      <c r="K92" s="407">
        <v>43</v>
      </c>
      <c r="L92" s="406" t="s">
        <v>17</v>
      </c>
      <c r="M92" s="424">
        <v>168306</v>
      </c>
      <c r="N92" s="516">
        <f>M92*K92</f>
        <v>7237158</v>
      </c>
      <c r="O92" s="464">
        <f>N92-F92</f>
        <v>0</v>
      </c>
      <c r="P92" s="464"/>
      <c r="Q92" s="33"/>
      <c r="R92" s="335"/>
      <c r="U92"/>
    </row>
    <row r="93" spans="1:21" x14ac:dyDescent="0.25">
      <c r="A93" s="536"/>
      <c r="B93" s="367"/>
      <c r="C93" s="521"/>
      <c r="D93" s="522"/>
      <c r="E93" s="521"/>
      <c r="F93" s="521"/>
      <c r="G93" s="523"/>
      <c r="H93" s="524"/>
      <c r="I93" s="524"/>
      <c r="J93" s="455"/>
      <c r="K93" s="33"/>
      <c r="L93" s="33"/>
      <c r="M93" s="33"/>
      <c r="N93" s="33"/>
      <c r="O93" s="33"/>
      <c r="P93" s="33"/>
      <c r="Q93" s="33"/>
      <c r="R93" s="335"/>
      <c r="U93"/>
    </row>
    <row r="94" spans="1:21" ht="15.75" thickBot="1" x14ac:dyDescent="0.3">
      <c r="A94" s="371"/>
      <c r="B94" s="372" t="s">
        <v>468</v>
      </c>
      <c r="C94" s="351"/>
      <c r="D94" s="351"/>
      <c r="E94" s="351"/>
      <c r="F94" s="351"/>
      <c r="G94" s="373">
        <f>SUM(G70:G93)</f>
        <v>185909645.5</v>
      </c>
      <c r="H94" s="537"/>
      <c r="I94" s="537"/>
      <c r="J94" s="508"/>
      <c r="K94" s="276"/>
      <c r="L94" s="276"/>
      <c r="M94" s="373">
        <f>SUM(M70:M93)</f>
        <v>16685207</v>
      </c>
      <c r="N94" s="373">
        <f>SUM(N70:N93)</f>
        <v>232610049</v>
      </c>
      <c r="O94" s="550">
        <f>SUM(O70:O93)</f>
        <v>46700403.5</v>
      </c>
      <c r="P94" s="550">
        <f>SUM(P70:P93)</f>
        <v>232610049</v>
      </c>
      <c r="Q94" s="276"/>
      <c r="R94" s="373">
        <f>SUM(R70:R93)</f>
        <v>300000</v>
      </c>
      <c r="U94"/>
    </row>
    <row r="95" spans="1:21" x14ac:dyDescent="0.25">
      <c r="A95" s="344"/>
      <c r="B95" s="344"/>
      <c r="C95" s="344"/>
      <c r="D95" s="344"/>
      <c r="E95" s="344"/>
      <c r="F95" s="344"/>
      <c r="G95" s="344"/>
      <c r="H95" s="429"/>
      <c r="I95" s="429"/>
      <c r="J95" s="451"/>
      <c r="K95"/>
      <c r="L95"/>
      <c r="O95" s="551"/>
      <c r="P95" s="552">
        <f>P94-O94</f>
        <v>185909645.5</v>
      </c>
      <c r="U95"/>
    </row>
    <row r="96" spans="1:21" x14ac:dyDescent="0.25">
      <c r="A96" s="344"/>
      <c r="B96" s="344"/>
      <c r="C96" s="344"/>
      <c r="D96" s="344"/>
      <c r="E96" s="344"/>
      <c r="F96" s="344"/>
      <c r="G96" s="344"/>
      <c r="H96" s="429"/>
      <c r="I96" s="429"/>
      <c r="J96" s="451"/>
      <c r="K96"/>
      <c r="L96"/>
      <c r="U96"/>
    </row>
    <row r="97" spans="1:21" ht="15.75" thickBot="1" x14ac:dyDescent="0.3">
      <c r="A97" s="344"/>
      <c r="B97" s="344"/>
      <c r="C97" s="344"/>
      <c r="D97" s="344"/>
      <c r="E97" s="344"/>
      <c r="F97" s="344"/>
      <c r="G97" s="354"/>
      <c r="H97" s="431"/>
      <c r="I97" s="431"/>
      <c r="J97" s="451"/>
      <c r="K97"/>
      <c r="L97"/>
      <c r="U97"/>
    </row>
    <row r="98" spans="1:21" ht="15.75" thickBot="1" x14ac:dyDescent="0.3">
      <c r="A98" s="355"/>
      <c r="B98" s="356" t="s">
        <v>462</v>
      </c>
      <c r="C98" s="357"/>
      <c r="D98" s="357"/>
      <c r="E98" s="357"/>
      <c r="F98" s="357"/>
      <c r="G98" s="358"/>
      <c r="H98" s="432"/>
      <c r="I98" s="432"/>
      <c r="J98" s="451"/>
      <c r="K98"/>
      <c r="L98"/>
      <c r="U98"/>
    </row>
    <row r="99" spans="1:21" ht="15.75" thickBot="1" x14ac:dyDescent="0.3">
      <c r="A99" s="359" t="s">
        <v>1</v>
      </c>
      <c r="B99" s="360" t="s">
        <v>2</v>
      </c>
      <c r="C99" s="360"/>
      <c r="D99" s="360"/>
      <c r="E99" s="360" t="s">
        <v>352</v>
      </c>
      <c r="F99" s="360" t="s">
        <v>352</v>
      </c>
      <c r="G99" s="361"/>
      <c r="H99" s="433"/>
      <c r="I99" s="433"/>
      <c r="J99" s="451"/>
      <c r="K99"/>
      <c r="L99"/>
      <c r="U99"/>
    </row>
    <row r="100" spans="1:21" x14ac:dyDescent="0.25">
      <c r="A100" s="362"/>
      <c r="B100" s="363" t="s">
        <v>469</v>
      </c>
      <c r="C100" s="363"/>
      <c r="D100" s="363"/>
      <c r="E100" s="364">
        <f>'Jadwal &amp; tahap'!$E$59</f>
        <v>2085000000</v>
      </c>
      <c r="F100" s="363"/>
      <c r="G100" s="365"/>
      <c r="H100" s="434"/>
      <c r="I100" s="434"/>
      <c r="J100" s="451"/>
      <c r="K100"/>
      <c r="L100"/>
      <c r="U100"/>
    </row>
    <row r="101" spans="1:21" x14ac:dyDescent="0.25">
      <c r="A101" s="366"/>
      <c r="B101" s="367" t="s">
        <v>470</v>
      </c>
      <c r="C101" s="367"/>
      <c r="D101" s="367"/>
      <c r="E101" s="368">
        <f>SUM(G61)</f>
        <v>239875833.5</v>
      </c>
      <c r="F101" s="367"/>
      <c r="G101" s="369"/>
      <c r="H101" s="435"/>
      <c r="I101" s="435"/>
      <c r="J101" s="451"/>
      <c r="K101"/>
      <c r="L101"/>
      <c r="U101"/>
    </row>
    <row r="102" spans="1:21" x14ac:dyDescent="0.25">
      <c r="A102" s="366"/>
      <c r="B102" s="367" t="s">
        <v>471</v>
      </c>
      <c r="C102" s="367"/>
      <c r="D102" s="367"/>
      <c r="E102" s="367"/>
      <c r="F102" s="368">
        <f>SUM(G94)</f>
        <v>185909645.5</v>
      </c>
      <c r="G102" s="369"/>
      <c r="H102" s="435"/>
      <c r="I102" s="435"/>
      <c r="J102" s="451"/>
      <c r="K102"/>
      <c r="L102"/>
      <c r="U102"/>
    </row>
    <row r="103" spans="1:21" x14ac:dyDescent="0.25">
      <c r="A103" s="366"/>
      <c r="B103" s="367"/>
      <c r="C103" s="367"/>
      <c r="D103" s="367"/>
      <c r="E103" s="370"/>
      <c r="F103" s="368"/>
      <c r="G103" s="369"/>
      <c r="H103" s="435"/>
      <c r="I103" s="435"/>
      <c r="J103" s="451"/>
      <c r="K103"/>
      <c r="L103"/>
      <c r="U103"/>
    </row>
    <row r="104" spans="1:21" ht="15.75" thickBot="1" x14ac:dyDescent="0.3">
      <c r="A104" s="371"/>
      <c r="B104" s="372" t="s">
        <v>472</v>
      </c>
      <c r="C104" s="372"/>
      <c r="D104" s="372"/>
      <c r="E104" s="373">
        <f>SUM(E100:E103)</f>
        <v>2324875833.5</v>
      </c>
      <c r="F104" s="373">
        <f>SUM(F100:F103)</f>
        <v>185909645.5</v>
      </c>
      <c r="G104" s="374">
        <f>SUM(E104-F104)</f>
        <v>2138966188</v>
      </c>
      <c r="H104" s="436"/>
      <c r="I104" s="436"/>
      <c r="J104" s="451"/>
      <c r="K104"/>
      <c r="L104"/>
      <c r="U104"/>
    </row>
    <row r="105" spans="1:21" x14ac:dyDescent="0.25">
      <c r="A105" s="344"/>
      <c r="B105" s="344"/>
      <c r="C105" s="344"/>
      <c r="D105" s="344"/>
      <c r="E105" s="344"/>
      <c r="F105" s="344"/>
      <c r="G105" s="344"/>
      <c r="H105" s="429"/>
      <c r="I105" s="429"/>
      <c r="J105" s="451"/>
      <c r="K105"/>
      <c r="L105"/>
      <c r="U105"/>
    </row>
    <row r="106" spans="1:21" ht="15.75" thickBot="1" x14ac:dyDescent="0.3">
      <c r="A106" s="344"/>
      <c r="B106" s="344"/>
      <c r="C106" s="344"/>
      <c r="D106" s="344"/>
      <c r="E106" s="344"/>
      <c r="F106" s="344"/>
      <c r="G106" s="344"/>
      <c r="H106" s="429"/>
      <c r="I106" s="429"/>
      <c r="J106" s="451"/>
      <c r="K106"/>
      <c r="L106"/>
      <c r="U106"/>
    </row>
    <row r="107" spans="1:21" ht="15.75" thickBot="1" x14ac:dyDescent="0.3">
      <c r="A107" s="375"/>
      <c r="B107" s="376" t="s">
        <v>473</v>
      </c>
      <c r="C107" s="377"/>
      <c r="D107" s="377"/>
      <c r="E107" s="377"/>
      <c r="F107" s="377"/>
      <c r="G107" s="378"/>
      <c r="H107" s="437"/>
      <c r="I107" s="437"/>
      <c r="J107" s="451"/>
      <c r="K107"/>
      <c r="L107"/>
      <c r="U107"/>
    </row>
    <row r="108" spans="1:21" ht="15.75" thickBot="1" x14ac:dyDescent="0.3">
      <c r="A108" s="359" t="s">
        <v>1</v>
      </c>
      <c r="B108" s="360" t="s">
        <v>474</v>
      </c>
      <c r="C108" s="360"/>
      <c r="D108" s="360"/>
      <c r="E108" s="360" t="s">
        <v>475</v>
      </c>
      <c r="F108" s="360"/>
      <c r="G108" s="361" t="s">
        <v>352</v>
      </c>
      <c r="H108" s="433" t="s">
        <v>618</v>
      </c>
      <c r="I108" s="433"/>
      <c r="J108" s="451"/>
      <c r="K108"/>
      <c r="L108"/>
      <c r="U108"/>
    </row>
    <row r="109" spans="1:21" x14ac:dyDescent="0.25">
      <c r="A109" s="379"/>
      <c r="B109" s="380"/>
      <c r="C109" s="345"/>
      <c r="D109" s="345"/>
      <c r="E109" s="381"/>
      <c r="F109" s="345"/>
      <c r="G109" s="382"/>
      <c r="H109" s="447"/>
      <c r="I109" s="447"/>
      <c r="J109" s="451"/>
      <c r="K109"/>
      <c r="L109"/>
      <c r="U109"/>
    </row>
    <row r="110" spans="1:21" x14ac:dyDescent="0.25">
      <c r="A110" s="383"/>
      <c r="B110" s="293" t="s">
        <v>476</v>
      </c>
      <c r="C110" s="346"/>
      <c r="D110" s="346"/>
      <c r="E110" s="384">
        <v>42755</v>
      </c>
      <c r="F110" s="346"/>
      <c r="G110" s="385">
        <v>276700000</v>
      </c>
      <c r="H110" s="448" t="s">
        <v>37</v>
      </c>
      <c r="I110" s="448"/>
      <c r="J110" s="451"/>
      <c r="K110"/>
      <c r="L110"/>
      <c r="U110"/>
    </row>
    <row r="111" spans="1:21" x14ac:dyDescent="0.25">
      <c r="A111" s="383"/>
      <c r="B111" s="293" t="s">
        <v>477</v>
      </c>
      <c r="C111" s="346"/>
      <c r="D111" s="346"/>
      <c r="E111" s="384">
        <v>42816</v>
      </c>
      <c r="F111" s="346"/>
      <c r="G111" s="385">
        <v>258900000</v>
      </c>
      <c r="H111" s="448" t="s">
        <v>37</v>
      </c>
      <c r="I111" s="448"/>
      <c r="J111" s="451"/>
      <c r="K111"/>
      <c r="L111"/>
      <c r="U111"/>
    </row>
    <row r="112" spans="1:21" x14ac:dyDescent="0.25">
      <c r="A112" s="383"/>
      <c r="B112" s="293" t="s">
        <v>478</v>
      </c>
      <c r="C112" s="346"/>
      <c r="D112" s="346"/>
      <c r="E112" s="384">
        <v>42853</v>
      </c>
      <c r="F112" s="346"/>
      <c r="G112" s="385">
        <v>269100000</v>
      </c>
      <c r="H112" s="448" t="s">
        <v>37</v>
      </c>
      <c r="I112" s="448"/>
      <c r="J112" s="451"/>
      <c r="K112"/>
      <c r="L112"/>
      <c r="U112"/>
    </row>
    <row r="113" spans="1:21" x14ac:dyDescent="0.25">
      <c r="A113" s="383"/>
      <c r="B113" s="293" t="s">
        <v>479</v>
      </c>
      <c r="C113" s="346"/>
      <c r="D113" s="346"/>
      <c r="E113" s="384">
        <v>42878</v>
      </c>
      <c r="F113" s="346"/>
      <c r="G113" s="385">
        <v>264400000</v>
      </c>
      <c r="H113" s="448" t="s">
        <v>37</v>
      </c>
      <c r="I113" s="448"/>
      <c r="J113" s="451"/>
      <c r="K113"/>
      <c r="L113"/>
      <c r="U113"/>
    </row>
    <row r="114" spans="1:21" x14ac:dyDescent="0.25">
      <c r="A114" s="383"/>
      <c r="B114" s="293" t="s">
        <v>516</v>
      </c>
      <c r="C114" s="346"/>
      <c r="D114" s="346"/>
      <c r="E114" s="384">
        <v>42965</v>
      </c>
      <c r="F114" s="346"/>
      <c r="G114" s="385">
        <v>113700000</v>
      </c>
      <c r="H114" s="448" t="s">
        <v>37</v>
      </c>
      <c r="I114" s="448"/>
      <c r="J114" s="451"/>
      <c r="K114"/>
      <c r="L114"/>
      <c r="U114"/>
    </row>
    <row r="115" spans="1:21" x14ac:dyDescent="0.25">
      <c r="A115" s="383"/>
      <c r="B115" s="293" t="s">
        <v>517</v>
      </c>
      <c r="C115" s="346"/>
      <c r="D115" s="346"/>
      <c r="E115" s="384">
        <v>42985</v>
      </c>
      <c r="F115" s="346"/>
      <c r="G115" s="385">
        <v>113700000</v>
      </c>
      <c r="H115" s="448" t="s">
        <v>37</v>
      </c>
      <c r="I115" s="448"/>
      <c r="J115" s="451"/>
      <c r="K115"/>
      <c r="L115"/>
      <c r="U115"/>
    </row>
    <row r="116" spans="1:21" x14ac:dyDescent="0.25">
      <c r="A116" s="383"/>
      <c r="B116" s="293" t="s">
        <v>480</v>
      </c>
      <c r="C116" s="346"/>
      <c r="D116" s="346"/>
      <c r="E116" s="384">
        <v>42994</v>
      </c>
      <c r="F116" s="346"/>
      <c r="G116" s="385">
        <v>215600000</v>
      </c>
      <c r="H116" s="448" t="s">
        <v>37</v>
      </c>
      <c r="I116" s="448"/>
      <c r="J116" s="451"/>
      <c r="K116"/>
      <c r="L116"/>
      <c r="U116"/>
    </row>
    <row r="117" spans="1:21" x14ac:dyDescent="0.25">
      <c r="A117" s="383"/>
      <c r="B117" s="293" t="s">
        <v>518</v>
      </c>
      <c r="C117" s="346"/>
      <c r="D117" s="346"/>
      <c r="E117" s="384">
        <v>43015</v>
      </c>
      <c r="F117" s="346"/>
      <c r="G117" s="385">
        <v>110805000</v>
      </c>
      <c r="H117" s="448" t="s">
        <v>37</v>
      </c>
      <c r="I117" s="448"/>
      <c r="J117" s="451"/>
      <c r="K117"/>
      <c r="L117"/>
      <c r="U117"/>
    </row>
    <row r="118" spans="1:21" x14ac:dyDescent="0.25">
      <c r="A118" s="383"/>
      <c r="B118" s="293" t="s">
        <v>519</v>
      </c>
      <c r="C118" s="346"/>
      <c r="D118" s="346"/>
      <c r="E118" s="384">
        <v>43020</v>
      </c>
      <c r="F118" s="346"/>
      <c r="G118" s="385">
        <v>105766700</v>
      </c>
      <c r="H118" s="448" t="s">
        <v>37</v>
      </c>
      <c r="I118" s="448"/>
      <c r="J118" s="451"/>
      <c r="K118"/>
      <c r="L118"/>
      <c r="U118"/>
    </row>
    <row r="119" spans="1:21" x14ac:dyDescent="0.25">
      <c r="A119" s="383"/>
      <c r="B119" s="293" t="s">
        <v>520</v>
      </c>
      <c r="C119" s="346"/>
      <c r="D119" s="346"/>
      <c r="E119" s="384">
        <v>43022</v>
      </c>
      <c r="F119" s="346"/>
      <c r="G119" s="385">
        <v>37081000</v>
      </c>
      <c r="H119" s="448" t="s">
        <v>37</v>
      </c>
      <c r="I119" s="448"/>
      <c r="J119" s="451"/>
      <c r="K119"/>
      <c r="L119"/>
      <c r="U119"/>
    </row>
    <row r="120" spans="1:21" x14ac:dyDescent="0.25">
      <c r="A120" s="383"/>
      <c r="B120" s="293" t="s">
        <v>521</v>
      </c>
      <c r="C120" s="346"/>
      <c r="D120" s="346"/>
      <c r="E120" s="384">
        <v>43027</v>
      </c>
      <c r="F120" s="346"/>
      <c r="G120" s="385">
        <v>117831000</v>
      </c>
      <c r="H120" s="448" t="s">
        <v>37</v>
      </c>
      <c r="I120" s="448"/>
      <c r="J120" s="451"/>
      <c r="K120"/>
      <c r="L120"/>
      <c r="U120"/>
    </row>
    <row r="121" spans="1:21" x14ac:dyDescent="0.25">
      <c r="A121" s="383"/>
      <c r="B121" s="293" t="s">
        <v>522</v>
      </c>
      <c r="C121" s="346"/>
      <c r="D121" s="346"/>
      <c r="E121" s="384">
        <v>43029</v>
      </c>
      <c r="F121" s="346"/>
      <c r="G121" s="385">
        <v>67106000</v>
      </c>
      <c r="H121" s="448" t="s">
        <v>37</v>
      </c>
      <c r="I121" s="448"/>
      <c r="J121" s="451"/>
      <c r="K121"/>
      <c r="L121"/>
      <c r="U121"/>
    </row>
    <row r="122" spans="1:21" x14ac:dyDescent="0.25">
      <c r="A122" s="386"/>
      <c r="B122" s="387" t="s">
        <v>523</v>
      </c>
      <c r="C122" s="348"/>
      <c r="D122" s="348"/>
      <c r="E122" s="388">
        <v>43036</v>
      </c>
      <c r="F122" s="348"/>
      <c r="G122" s="389">
        <v>57351000</v>
      </c>
      <c r="H122" s="448" t="s">
        <v>37</v>
      </c>
      <c r="I122" s="446"/>
      <c r="J122" s="451"/>
      <c r="K122"/>
      <c r="L122"/>
      <c r="U122"/>
    </row>
    <row r="123" spans="1:21" x14ac:dyDescent="0.25">
      <c r="A123" s="410"/>
      <c r="B123" s="411" t="s">
        <v>524</v>
      </c>
      <c r="C123" s="404"/>
      <c r="D123" s="404"/>
      <c r="E123" s="412">
        <v>43044</v>
      </c>
      <c r="F123" s="404"/>
      <c r="G123" s="413">
        <v>71713000</v>
      </c>
      <c r="H123" s="448" t="s">
        <v>37</v>
      </c>
      <c r="I123" s="449"/>
      <c r="J123" s="451"/>
      <c r="K123"/>
      <c r="L123"/>
      <c r="U123"/>
    </row>
    <row r="124" spans="1:21" ht="15.75" thickBot="1" x14ac:dyDescent="0.3">
      <c r="A124" s="352"/>
      <c r="B124" s="353"/>
      <c r="C124" s="353"/>
      <c r="D124" s="353"/>
      <c r="E124" s="390"/>
      <c r="F124" s="353"/>
      <c r="G124" s="391"/>
      <c r="H124" s="438"/>
      <c r="I124" s="438"/>
      <c r="J124" s="451"/>
      <c r="K124"/>
      <c r="L124"/>
      <c r="U124"/>
    </row>
    <row r="125" spans="1:21" x14ac:dyDescent="0.25">
      <c r="A125" s="392"/>
      <c r="B125" s="393" t="s">
        <v>481</v>
      </c>
      <c r="C125" s="393"/>
      <c r="D125" s="393"/>
      <c r="E125" s="393"/>
      <c r="F125" s="393"/>
      <c r="G125" s="394">
        <f>SUM(G109:G123)</f>
        <v>2079753700</v>
      </c>
      <c r="H125" s="439"/>
      <c r="I125" s="439"/>
      <c r="J125" s="451"/>
      <c r="K125"/>
      <c r="L125"/>
      <c r="U125"/>
    </row>
    <row r="126" spans="1:21" x14ac:dyDescent="0.25">
      <c r="A126" s="366"/>
      <c r="B126" s="367"/>
      <c r="C126" s="367"/>
      <c r="D126" s="367"/>
      <c r="E126" s="367"/>
      <c r="F126" s="367"/>
      <c r="G126" s="395"/>
      <c r="H126" s="440"/>
      <c r="I126" s="440"/>
      <c r="J126" s="451"/>
      <c r="K126"/>
      <c r="L126"/>
      <c r="U126"/>
    </row>
    <row r="127" spans="1:21" ht="15.75" thickBot="1" x14ac:dyDescent="0.3">
      <c r="A127" s="371"/>
      <c r="B127" s="372" t="s">
        <v>482</v>
      </c>
      <c r="C127" s="351"/>
      <c r="D127" s="351"/>
      <c r="E127" s="351"/>
      <c r="F127" s="351"/>
      <c r="G127" s="396">
        <f>SUM(G104-G125)</f>
        <v>59212488</v>
      </c>
      <c r="H127" s="441"/>
      <c r="I127" s="441"/>
      <c r="J127" s="451"/>
      <c r="K127"/>
      <c r="L127"/>
      <c r="U127"/>
    </row>
    <row r="128" spans="1:21" x14ac:dyDescent="0.25">
      <c r="A128" s="344"/>
      <c r="B128" s="344"/>
      <c r="C128" s="344"/>
      <c r="D128" s="344"/>
      <c r="E128" s="344"/>
      <c r="F128" s="344"/>
      <c r="G128" s="344"/>
      <c r="H128" s="429"/>
      <c r="I128" s="429"/>
      <c r="J128" s="451"/>
      <c r="K128"/>
      <c r="L128"/>
      <c r="U128"/>
    </row>
    <row r="129" spans="1:21" ht="15.75" thickBot="1" x14ac:dyDescent="0.3">
      <c r="A129" s="344"/>
      <c r="B129" s="344"/>
      <c r="C129" s="344"/>
      <c r="D129" s="344"/>
      <c r="E129" s="344"/>
      <c r="F129" s="344"/>
      <c r="G129" s="344"/>
      <c r="H129" s="429"/>
      <c r="I129" s="429"/>
      <c r="J129" s="451"/>
      <c r="K129"/>
      <c r="L129"/>
      <c r="U129"/>
    </row>
    <row r="130" spans="1:21" x14ac:dyDescent="0.25">
      <c r="A130" s="392"/>
      <c r="B130" s="397" t="s">
        <v>483</v>
      </c>
      <c r="C130" s="398">
        <v>2.5000000000000001E-2</v>
      </c>
      <c r="D130" s="397"/>
      <c r="E130" s="397"/>
      <c r="F130" s="399"/>
      <c r="G130" s="400">
        <f>SUM(C130*E100)</f>
        <v>52125000</v>
      </c>
      <c r="H130" s="442"/>
      <c r="I130" s="442"/>
      <c r="J130" s="451"/>
      <c r="K130"/>
      <c r="L130"/>
      <c r="U130"/>
    </row>
    <row r="131" spans="1:21" x14ac:dyDescent="0.25">
      <c r="A131" s="366"/>
      <c r="B131" s="367"/>
      <c r="C131" s="367"/>
      <c r="D131" s="367"/>
      <c r="E131" s="367"/>
      <c r="F131" s="367"/>
      <c r="G131" s="369"/>
      <c r="H131" s="435"/>
      <c r="I131" s="435"/>
      <c r="J131" s="451"/>
      <c r="K131"/>
      <c r="L131"/>
      <c r="U131"/>
    </row>
    <row r="132" spans="1:21" ht="15.75" thickBot="1" x14ac:dyDescent="0.3">
      <c r="A132" s="401"/>
      <c r="B132" s="402" t="s">
        <v>484</v>
      </c>
      <c r="C132" s="402"/>
      <c r="D132" s="402"/>
      <c r="E132" s="402"/>
      <c r="F132" s="402"/>
      <c r="G132" s="403">
        <f>SUM(G127-G130)</f>
        <v>7087488</v>
      </c>
      <c r="H132" s="443"/>
      <c r="I132" s="443"/>
      <c r="J132" s="451"/>
      <c r="K132"/>
      <c r="L132"/>
      <c r="U132"/>
    </row>
  </sheetData>
  <mergeCells count="19">
    <mergeCell ref="Q65:Q66"/>
    <mergeCell ref="R65:R66"/>
    <mergeCell ref="A1:G1"/>
    <mergeCell ref="C7:G7"/>
    <mergeCell ref="J7:N7"/>
    <mergeCell ref="I32:I34"/>
    <mergeCell ref="I24:I25"/>
    <mergeCell ref="I27:I28"/>
    <mergeCell ref="I35:I38"/>
    <mergeCell ref="I57:I58"/>
    <mergeCell ref="J64:N64"/>
    <mergeCell ref="C62:F62"/>
    <mergeCell ref="I46:I47"/>
    <mergeCell ref="U8:U9"/>
    <mergeCell ref="O7:Q7"/>
    <mergeCell ref="T7:U7"/>
    <mergeCell ref="R7:S7"/>
    <mergeCell ref="T36:T38"/>
    <mergeCell ref="T8:T9"/>
  </mergeCells>
  <pageMargins left="0.7" right="0.7" top="0.75" bottom="0.75" header="0.3" footer="0.3"/>
  <pageSetup paperSize="9" orientation="portrait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abSelected="1" topLeftCell="A7" workbookViewId="0">
      <selection activeCell="I26" sqref="I26"/>
    </sheetView>
  </sheetViews>
  <sheetFormatPr defaultRowHeight="12" x14ac:dyDescent="0.2"/>
  <cols>
    <col min="1" max="1" width="9.140625" style="451"/>
    <col min="2" max="2" width="3.85546875" style="451" bestFit="1" customWidth="1"/>
    <col min="3" max="3" width="52.42578125" style="451" bestFit="1" customWidth="1"/>
    <col min="4" max="4" width="12.85546875" style="451" customWidth="1"/>
    <col min="5" max="5" width="16" style="451" customWidth="1"/>
    <col min="6" max="6" width="9.28515625" style="451" bestFit="1" customWidth="1"/>
    <col min="7" max="7" width="55.140625" style="451" customWidth="1"/>
    <col min="8" max="8" width="14.7109375" style="451" bestFit="1" customWidth="1"/>
    <col min="9" max="16384" width="9.140625" style="451"/>
  </cols>
  <sheetData>
    <row r="1" spans="2:7" x14ac:dyDescent="0.2">
      <c r="D1" s="666"/>
    </row>
    <row r="3" spans="2:7" ht="24" x14ac:dyDescent="0.2">
      <c r="B3" s="681" t="s">
        <v>1</v>
      </c>
      <c r="C3" s="681" t="s">
        <v>669</v>
      </c>
      <c r="D3" s="683" t="s">
        <v>670</v>
      </c>
      <c r="E3" s="683" t="s">
        <v>671</v>
      </c>
      <c r="F3" s="681" t="s">
        <v>689</v>
      </c>
      <c r="G3" s="681" t="s">
        <v>672</v>
      </c>
    </row>
    <row r="4" spans="2:7" ht="26.25" x14ac:dyDescent="0.2">
      <c r="B4" s="671">
        <v>1</v>
      </c>
      <c r="C4" s="455" t="s">
        <v>505</v>
      </c>
      <c r="D4" s="671" t="s">
        <v>684</v>
      </c>
      <c r="E4" s="671" t="s">
        <v>685</v>
      </c>
      <c r="F4" s="671" t="s">
        <v>690</v>
      </c>
      <c r="G4" s="457" t="s">
        <v>673</v>
      </c>
    </row>
    <row r="5" spans="2:7" ht="24" x14ac:dyDescent="0.2">
      <c r="B5" s="671">
        <v>2</v>
      </c>
      <c r="C5" s="348" t="s">
        <v>502</v>
      </c>
      <c r="D5" s="671">
        <v>7</v>
      </c>
      <c r="E5" s="671">
        <v>9</v>
      </c>
      <c r="F5" s="671">
        <f>E5-D5</f>
        <v>2</v>
      </c>
      <c r="G5" s="665" t="s">
        <v>674</v>
      </c>
    </row>
    <row r="6" spans="2:7" ht="40.5" x14ac:dyDescent="0.2">
      <c r="B6" s="671">
        <v>3</v>
      </c>
      <c r="C6" s="667" t="s">
        <v>509</v>
      </c>
      <c r="D6" s="671" t="s">
        <v>686</v>
      </c>
      <c r="E6" s="671" t="s">
        <v>687</v>
      </c>
      <c r="F6" s="671" t="s">
        <v>691</v>
      </c>
      <c r="G6" s="668" t="s">
        <v>675</v>
      </c>
    </row>
    <row r="7" spans="2:7" ht="24" x14ac:dyDescent="0.2">
      <c r="B7" s="671">
        <v>4</v>
      </c>
      <c r="C7" s="348" t="s">
        <v>526</v>
      </c>
      <c r="D7" s="684">
        <v>52125000</v>
      </c>
      <c r="E7" s="671">
        <v>0</v>
      </c>
      <c r="F7" s="671"/>
      <c r="G7" s="457" t="s">
        <v>692</v>
      </c>
    </row>
    <row r="8" spans="2:7" ht="24" x14ac:dyDescent="0.2">
      <c r="B8" s="672">
        <v>5</v>
      </c>
      <c r="C8" s="455" t="s">
        <v>676</v>
      </c>
      <c r="D8" s="684">
        <v>239875834</v>
      </c>
      <c r="E8" s="684">
        <v>187750838</v>
      </c>
      <c r="F8" s="685">
        <f>E8-D8</f>
        <v>-52124996</v>
      </c>
      <c r="G8" s="673" t="s">
        <v>677</v>
      </c>
    </row>
    <row r="10" spans="2:7" x14ac:dyDescent="0.2">
      <c r="B10" s="558" t="s">
        <v>1</v>
      </c>
      <c r="C10" s="558" t="s">
        <v>678</v>
      </c>
      <c r="D10" s="558" t="s">
        <v>670</v>
      </c>
      <c r="E10" s="558" t="s">
        <v>671</v>
      </c>
      <c r="F10" s="558"/>
      <c r="G10" s="558" t="s">
        <v>672</v>
      </c>
    </row>
    <row r="11" spans="2:7" ht="36" x14ac:dyDescent="0.2">
      <c r="B11" s="671">
        <v>1</v>
      </c>
      <c r="C11" s="542" t="s">
        <v>548</v>
      </c>
      <c r="D11" s="672">
        <v>13</v>
      </c>
      <c r="E11" s="672">
        <v>6</v>
      </c>
      <c r="F11" s="682">
        <f>E11-D11</f>
        <v>-7</v>
      </c>
      <c r="G11" s="664" t="s">
        <v>668</v>
      </c>
    </row>
    <row r="12" spans="2:7" x14ac:dyDescent="0.2">
      <c r="B12" s="671"/>
      <c r="C12" s="348"/>
      <c r="D12" s="455"/>
      <c r="E12" s="455"/>
      <c r="F12" s="455"/>
      <c r="G12" s="665"/>
    </row>
    <row r="13" spans="2:7" ht="12.75" thickBot="1" x14ac:dyDescent="0.25">
      <c r="C13" s="674"/>
    </row>
    <row r="14" spans="2:7" ht="12.75" thickBot="1" x14ac:dyDescent="0.25">
      <c r="B14" s="355"/>
      <c r="C14" s="356" t="s">
        <v>462</v>
      </c>
      <c r="D14" s="357"/>
      <c r="E14" s="357"/>
      <c r="F14" s="357"/>
      <c r="G14" s="358"/>
    </row>
    <row r="15" spans="2:7" ht="12.75" thickBot="1" x14ac:dyDescent="0.25">
      <c r="B15" s="359" t="s">
        <v>1</v>
      </c>
      <c r="C15" s="360" t="s">
        <v>2</v>
      </c>
      <c r="D15" s="360" t="s">
        <v>352</v>
      </c>
      <c r="E15" s="360" t="s">
        <v>352</v>
      </c>
      <c r="F15" s="676"/>
      <c r="G15" s="361"/>
    </row>
    <row r="16" spans="2:7" ht="13.5" x14ac:dyDescent="0.25">
      <c r="B16" s="362">
        <v>1</v>
      </c>
      <c r="C16" s="363" t="s">
        <v>469</v>
      </c>
      <c r="D16" s="675">
        <v>2085000000</v>
      </c>
      <c r="E16" s="363"/>
      <c r="F16" s="677"/>
      <c r="G16" s="365"/>
    </row>
    <row r="17" spans="2:8" ht="24" x14ac:dyDescent="0.2">
      <c r="B17" s="366">
        <v>2</v>
      </c>
      <c r="C17" s="367" t="s">
        <v>470</v>
      </c>
      <c r="D17" s="368">
        <v>187750838</v>
      </c>
      <c r="E17" s="367"/>
      <c r="F17" s="678"/>
      <c r="G17" s="669" t="s">
        <v>679</v>
      </c>
    </row>
    <row r="18" spans="2:8" x14ac:dyDescent="0.2">
      <c r="B18" s="366">
        <v>3</v>
      </c>
      <c r="C18" s="367" t="s">
        <v>471</v>
      </c>
      <c r="D18" s="367"/>
      <c r="E18" s="368">
        <v>185909645.5</v>
      </c>
      <c r="F18" s="679"/>
      <c r="G18" s="369"/>
    </row>
    <row r="19" spans="2:8" x14ac:dyDescent="0.2">
      <c r="B19" s="366"/>
      <c r="C19" s="367"/>
      <c r="D19" s="370"/>
      <c r="E19" s="368"/>
      <c r="F19" s="679"/>
      <c r="G19" s="369"/>
    </row>
    <row r="20" spans="2:8" ht="12.75" thickBot="1" x14ac:dyDescent="0.25">
      <c r="B20" s="371"/>
      <c r="C20" s="372" t="s">
        <v>472</v>
      </c>
      <c r="D20" s="373">
        <f>SUM(D16:D19)</f>
        <v>2272750838</v>
      </c>
      <c r="E20" s="373">
        <f>SUM(E16:E19)</f>
        <v>185909645.5</v>
      </c>
      <c r="F20" s="680"/>
      <c r="G20" s="374">
        <f>SUM(D20-E20)</f>
        <v>2086841192.5</v>
      </c>
    </row>
    <row r="23" spans="2:8" ht="24" x14ac:dyDescent="0.2">
      <c r="C23" s="670" t="s">
        <v>481</v>
      </c>
      <c r="D23" s="455"/>
      <c r="E23" s="674">
        <v>2079753700</v>
      </c>
      <c r="F23" s="674"/>
      <c r="G23" s="457" t="s">
        <v>688</v>
      </c>
    </row>
    <row r="24" spans="2:8" x14ac:dyDescent="0.2">
      <c r="C24" s="455" t="s">
        <v>680</v>
      </c>
      <c r="D24" s="455"/>
      <c r="E24" s="674">
        <f>G20-E23</f>
        <v>7087492.5</v>
      </c>
      <c r="F24" s="674"/>
      <c r="G24" s="455" t="s">
        <v>683</v>
      </c>
      <c r="H24" s="451" t="s">
        <v>693</v>
      </c>
    </row>
    <row r="25" spans="2:8" x14ac:dyDescent="0.2">
      <c r="C25" s="367" t="s">
        <v>483</v>
      </c>
      <c r="D25" s="455"/>
      <c r="E25" s="674">
        <v>52125000</v>
      </c>
      <c r="F25" s="674"/>
      <c r="G25" s="455" t="s">
        <v>682</v>
      </c>
    </row>
    <row r="26" spans="2:8" ht="36" x14ac:dyDescent="0.2">
      <c r="C26" s="542" t="s">
        <v>681</v>
      </c>
      <c r="D26" s="455"/>
      <c r="E26" s="674">
        <f>E25+E24</f>
        <v>59212492.5</v>
      </c>
      <c r="F26" s="674"/>
      <c r="G26" s="589" t="s">
        <v>694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REKAP</vt:lpstr>
      <vt:lpstr>RAB</vt:lpstr>
      <vt:lpstr>analisa kusen</vt:lpstr>
      <vt:lpstr>analisa</vt:lpstr>
      <vt:lpstr>Jadwal &amp; tahap</vt:lpstr>
      <vt:lpstr>reskedul</vt:lpstr>
      <vt:lpstr>tambah kurang</vt:lpstr>
      <vt:lpstr>summary</vt:lpstr>
      <vt:lpstr>RAB!Print_Area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Eru</cp:lastModifiedBy>
  <dcterms:created xsi:type="dcterms:W3CDTF">2016-05-09T00:58:48Z</dcterms:created>
  <dcterms:modified xsi:type="dcterms:W3CDTF">2018-01-25T10:48:41Z</dcterms:modified>
</cp:coreProperties>
</file>