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Maret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92" i="1" l="1"/>
  <c r="F491" i="1"/>
  <c r="F480" i="1"/>
  <c r="F479" i="1"/>
  <c r="F477" i="1"/>
  <c r="F472" i="1"/>
  <c r="F471" i="1"/>
  <c r="F470" i="1"/>
  <c r="F469" i="1"/>
  <c r="F468" i="1"/>
  <c r="F467" i="1"/>
  <c r="F465" i="1"/>
  <c r="F464" i="1"/>
  <c r="F463" i="1"/>
  <c r="F462" i="1"/>
  <c r="F461" i="1"/>
  <c r="F460" i="1"/>
  <c r="F459" i="1"/>
  <c r="F458" i="1"/>
  <c r="F445" i="1"/>
  <c r="F444" i="1"/>
  <c r="F443" i="1"/>
  <c r="F442" i="1"/>
  <c r="F433" i="1"/>
  <c r="F432" i="1"/>
  <c r="F431" i="1"/>
  <c r="F430" i="1"/>
  <c r="F412" i="1"/>
  <c r="F411" i="1"/>
  <c r="F406" i="1"/>
  <c r="F405" i="1"/>
  <c r="F396" i="1"/>
  <c r="F394" i="1"/>
  <c r="F391" i="1"/>
  <c r="F376" i="1"/>
  <c r="F375" i="1"/>
  <c r="F373" i="1"/>
  <c r="F372" i="1"/>
  <c r="F371" i="1"/>
  <c r="F369" i="1"/>
  <c r="F359" i="1"/>
  <c r="F358" i="1"/>
  <c r="F357" i="1"/>
  <c r="F356" i="1"/>
  <c r="F352" i="1"/>
  <c r="F351" i="1"/>
  <c r="F347" i="1"/>
  <c r="F346" i="1"/>
  <c r="F335" i="1"/>
  <c r="F333" i="1"/>
  <c r="F332" i="1"/>
  <c r="F331" i="1"/>
  <c r="F330" i="1"/>
  <c r="F329" i="1"/>
  <c r="F323" i="1"/>
  <c r="F322" i="1"/>
  <c r="F300" i="1"/>
  <c r="F286" i="1"/>
  <c r="F285" i="1"/>
  <c r="F284" i="1"/>
  <c r="F283" i="1"/>
  <c r="F266" i="1"/>
  <c r="F265" i="1"/>
  <c r="F262" i="1"/>
  <c r="F261" i="1"/>
  <c r="F256" i="1"/>
  <c r="F255" i="1"/>
  <c r="F245" i="1"/>
  <c r="F244" i="1"/>
  <c r="F243" i="1"/>
  <c r="F239" i="1"/>
  <c r="F238" i="1"/>
  <c r="F216" i="1"/>
  <c r="F214" i="1"/>
  <c r="F213" i="1"/>
  <c r="F207" i="1"/>
  <c r="F205" i="1"/>
  <c r="F204" i="1"/>
  <c r="F203" i="1"/>
  <c r="F202" i="1"/>
  <c r="F201" i="1"/>
  <c r="F186" i="1"/>
  <c r="F182" i="1" l="1"/>
  <c r="F181" i="1"/>
  <c r="F178" i="1"/>
  <c r="F177" i="1"/>
  <c r="F172" i="1"/>
  <c r="F171" i="1"/>
  <c r="F167" i="1"/>
  <c r="F166" i="1"/>
  <c r="F145" i="1" l="1"/>
  <c r="F144" i="1"/>
  <c r="F132" i="1"/>
  <c r="F130" i="1"/>
  <c r="F128" i="1"/>
  <c r="F119" i="1"/>
  <c r="F118" i="1"/>
  <c r="F92" i="1" l="1"/>
  <c r="F91" i="1"/>
  <c r="F84" i="1"/>
  <c r="F85" i="1"/>
  <c r="F83" i="1"/>
  <c r="F82" i="1"/>
  <c r="F72" i="1"/>
  <c r="F70" i="1"/>
  <c r="F68" i="1"/>
  <c r="F67" i="1"/>
  <c r="F55" i="1"/>
  <c r="F54" i="1"/>
  <c r="F53" i="1"/>
  <c r="F38" i="1"/>
  <c r="F20" i="1"/>
  <c r="F31" i="1"/>
  <c r="F29" i="1"/>
  <c r="F28" i="1"/>
  <c r="F27" i="1"/>
  <c r="F23" i="1"/>
  <c r="F22" i="1"/>
  <c r="F21" i="1"/>
</calcChain>
</file>

<file path=xl/sharedStrings.xml><?xml version="1.0" encoding="utf-8"?>
<sst xmlns="http://schemas.openxmlformats.org/spreadsheetml/2006/main" count="1190" uniqueCount="501">
  <si>
    <t>TGL</t>
  </si>
  <si>
    <t>NOMINAL</t>
  </si>
  <si>
    <t>SUPLIER</t>
  </si>
  <si>
    <t>BARANG MASUK</t>
  </si>
  <si>
    <t xml:space="preserve">KODE </t>
  </si>
  <si>
    <t>JUMLAH</t>
  </si>
  <si>
    <t>BANK</t>
  </si>
  <si>
    <t>MANDIRI</t>
  </si>
  <si>
    <t>SKD 507</t>
  </si>
  <si>
    <t>BRI</t>
  </si>
  <si>
    <t>LDG 162</t>
  </si>
  <si>
    <t>LJB 319</t>
  </si>
  <si>
    <t>SMM 108</t>
  </si>
  <si>
    <t>SMM 358</t>
  </si>
  <si>
    <t>SMM 676</t>
  </si>
  <si>
    <t>SMM 851</t>
  </si>
  <si>
    <t>SOR 979</t>
  </si>
  <si>
    <t>LAS 226</t>
  </si>
  <si>
    <t>LFS 188</t>
  </si>
  <si>
    <t>LHO 161</t>
  </si>
  <si>
    <t>LME 615</t>
  </si>
  <si>
    <t>LME 916</t>
  </si>
  <si>
    <t>LRA 488</t>
  </si>
  <si>
    <t>SHI 808</t>
  </si>
  <si>
    <t>SHJ 956</t>
  </si>
  <si>
    <t>SPI 518</t>
  </si>
  <si>
    <t>SPI 721</t>
  </si>
  <si>
    <t>SPN 191</t>
  </si>
  <si>
    <t>SPN 489</t>
  </si>
  <si>
    <t>SPN 755</t>
  </si>
  <si>
    <t>SRS 140</t>
  </si>
  <si>
    <t>SRS 630</t>
  </si>
  <si>
    <t>SRS 958</t>
  </si>
  <si>
    <t>STR 391</t>
  </si>
  <si>
    <t>SWP 326</t>
  </si>
  <si>
    <t>LRN 020</t>
  </si>
  <si>
    <t>LAM 514</t>
  </si>
  <si>
    <t>LSN 984</t>
  </si>
  <si>
    <t>SGI 496</t>
  </si>
  <si>
    <t>LSO 969</t>
  </si>
  <si>
    <t>LAY 453</t>
  </si>
  <si>
    <t>LCN 638</t>
  </si>
  <si>
    <t>GUNGUN - SKD</t>
  </si>
  <si>
    <t>ALI ALATAS - SAL</t>
  </si>
  <si>
    <t>SOPI - LDG</t>
  </si>
  <si>
    <t>MAMAN - SMM</t>
  </si>
  <si>
    <t>DEDEN - SOR</t>
  </si>
  <si>
    <t>HERMAN - LFS</t>
  </si>
  <si>
    <t>EDI - LHO</t>
  </si>
  <si>
    <t>HENI - LME</t>
  </si>
  <si>
    <t>ANDI - LND</t>
  </si>
  <si>
    <t>ADIN - SHJ</t>
  </si>
  <si>
    <t>ERNI - LRN</t>
  </si>
  <si>
    <t>ASEP MAJID - LAM</t>
  </si>
  <si>
    <t>ROBI - LSN</t>
  </si>
  <si>
    <t>TARYONO - SGI</t>
  </si>
  <si>
    <t>AHMAD YANI - LSO</t>
  </si>
  <si>
    <t>RUDI HERMAWAN - LAY</t>
  </si>
  <si>
    <t>DEDEN - SAR</t>
  </si>
  <si>
    <t>SAR 324</t>
  </si>
  <si>
    <t>SAL 648</t>
  </si>
  <si>
    <t>ENA - LMV</t>
  </si>
  <si>
    <t>LMV 313</t>
  </si>
  <si>
    <t>LND 625</t>
  </si>
  <si>
    <t>JAJANG - JAYANI</t>
  </si>
  <si>
    <t>DAFTAR HARGA</t>
  </si>
  <si>
    <t>DUS PRIA BCL</t>
  </si>
  <si>
    <t>DUS ANAK BCL</t>
  </si>
  <si>
    <t>LAKEN INF</t>
  </si>
  <si>
    <t>RONI - LFW</t>
  </si>
  <si>
    <t>LFW 648</t>
  </si>
  <si>
    <t>ERVIN SVN</t>
  </si>
  <si>
    <t>SVN 476</t>
  </si>
  <si>
    <t>TATI - SRI</t>
  </si>
  <si>
    <t>SBL 016</t>
  </si>
  <si>
    <t>GUGUM - SGU</t>
  </si>
  <si>
    <t>SGU 884</t>
  </si>
  <si>
    <t>MAMAN - LMN</t>
  </si>
  <si>
    <t>LMN 330</t>
  </si>
  <si>
    <t>CEPI -LDE</t>
  </si>
  <si>
    <t>LDE 170</t>
  </si>
  <si>
    <t>HASAN - LSM</t>
  </si>
  <si>
    <t>LSM 360</t>
  </si>
  <si>
    <t>LFS 366</t>
  </si>
  <si>
    <t>LFS 668</t>
  </si>
  <si>
    <t>LFS 843</t>
  </si>
  <si>
    <t>ASEP PERMANA - LDO</t>
  </si>
  <si>
    <t>LDO 645</t>
  </si>
  <si>
    <t>LILI - LOD</t>
  </si>
  <si>
    <t>LOD 343</t>
  </si>
  <si>
    <t>INDRA - SFL</t>
  </si>
  <si>
    <t>LNF 160</t>
  </si>
  <si>
    <t>AMAR - SUM</t>
  </si>
  <si>
    <t>SFM 158</t>
  </si>
  <si>
    <t>HARUN - SRU</t>
  </si>
  <si>
    <t>SRU 719</t>
  </si>
  <si>
    <t>KIKI - LAB</t>
  </si>
  <si>
    <t>LAB 303</t>
  </si>
  <si>
    <t>ABDULLAH - SBL</t>
  </si>
  <si>
    <t>LSB 953</t>
  </si>
  <si>
    <t>DAYUT - SMD</t>
  </si>
  <si>
    <t>SMD 265</t>
  </si>
  <si>
    <t>SOPI - LHT</t>
  </si>
  <si>
    <t>LKP 202</t>
  </si>
  <si>
    <t>SONI - LJO</t>
  </si>
  <si>
    <t>LJO 070</t>
  </si>
  <si>
    <t>LLT 949</t>
  </si>
  <si>
    <t>IMAS - LLT</t>
  </si>
  <si>
    <t>ASEP RODI - SRO</t>
  </si>
  <si>
    <t>SRO 615</t>
  </si>
  <si>
    <t>SHENY - LIF</t>
  </si>
  <si>
    <t>LIF 107</t>
  </si>
  <si>
    <t>LIF 832</t>
  </si>
  <si>
    <t>SHI 422</t>
  </si>
  <si>
    <t>SPI 436</t>
  </si>
  <si>
    <t>SRS 482</t>
  </si>
  <si>
    <t>LDO 265</t>
  </si>
  <si>
    <t>KASIL - SKL</t>
  </si>
  <si>
    <t>SLS 173</t>
  </si>
  <si>
    <t>SLS 678</t>
  </si>
  <si>
    <t>TAUFIK - STK</t>
  </si>
  <si>
    <t>STK 771</t>
  </si>
  <si>
    <t>SBD 695</t>
  </si>
  <si>
    <t>SMD 442</t>
  </si>
  <si>
    <t>ADMARIYUS - SPV</t>
  </si>
  <si>
    <t>SPV 119</t>
  </si>
  <si>
    <t>ALI MUHAMMAD - SLI</t>
  </si>
  <si>
    <t>LHL 267</t>
  </si>
  <si>
    <t>AYI - LTE</t>
  </si>
  <si>
    <t>LTE 423</t>
  </si>
  <si>
    <t>LTE 506</t>
  </si>
  <si>
    <t>LTE 519</t>
  </si>
  <si>
    <t>LTE 657</t>
  </si>
  <si>
    <t>GUNAWAN - LGN</t>
  </si>
  <si>
    <t>LGN 707</t>
  </si>
  <si>
    <t>ASEP HASAN - LAX</t>
  </si>
  <si>
    <t>LAX 891</t>
  </si>
  <si>
    <t>SANDI - LSI</t>
  </si>
  <si>
    <t>LSI 109</t>
  </si>
  <si>
    <t>LSI 148</t>
  </si>
  <si>
    <t>LSI 201</t>
  </si>
  <si>
    <t>LRA 808</t>
  </si>
  <si>
    <t>EDI RIYADI - LHO</t>
  </si>
  <si>
    <t>LRE 520</t>
  </si>
  <si>
    <t>RIZKI YUNUS - LAT</t>
  </si>
  <si>
    <t>LAT 839</t>
  </si>
  <si>
    <t>LAY 836</t>
  </si>
  <si>
    <t>SUM 132</t>
  </si>
  <si>
    <t>ASEP RANGGA - LAG</t>
  </si>
  <si>
    <t>LAG 194</t>
  </si>
  <si>
    <t>AIDA - SDA</t>
  </si>
  <si>
    <t>SLS 652</t>
  </si>
  <si>
    <t>OZAN - LZA</t>
  </si>
  <si>
    <t>LZA 203</t>
  </si>
  <si>
    <t>HERMAWAN - AKSESORIS</t>
  </si>
  <si>
    <t>SLIP KAIN BCL</t>
  </si>
  <si>
    <t>LABEL KAIN INF</t>
  </si>
  <si>
    <t>KINKIN - LNG</t>
  </si>
  <si>
    <t>LNG 547</t>
  </si>
  <si>
    <t>ENAN SUPRIATNA - LCU</t>
  </si>
  <si>
    <t>LCU 048</t>
  </si>
  <si>
    <t>LCU 132</t>
  </si>
  <si>
    <t>DIDIN - SZK</t>
  </si>
  <si>
    <t>SZK 976</t>
  </si>
  <si>
    <t>LLT 600</t>
  </si>
  <si>
    <t>SRO 467</t>
  </si>
  <si>
    <t>SRO 603</t>
  </si>
  <si>
    <t>LDO 813</t>
  </si>
  <si>
    <t>SMD 822</t>
  </si>
  <si>
    <t>BUDI - SPT</t>
  </si>
  <si>
    <t>SPT 123</t>
  </si>
  <si>
    <t>SFL 310</t>
  </si>
  <si>
    <t>SRU 682</t>
  </si>
  <si>
    <t>WAWAN ONAY - LID</t>
  </si>
  <si>
    <t>LID 915</t>
  </si>
  <si>
    <t>LAY 655</t>
  </si>
  <si>
    <t>JEJEN - LJJ</t>
  </si>
  <si>
    <t>LJJ 719</t>
  </si>
  <si>
    <t>LJJ 992</t>
  </si>
  <si>
    <t>LZA 789</t>
  </si>
  <si>
    <t>LDG 831</t>
  </si>
  <si>
    <t>MAHAWARNA</t>
  </si>
  <si>
    <t>SABLON PLASTIK</t>
  </si>
  <si>
    <t>MUHSIN SMH</t>
  </si>
  <si>
    <t>SMH 553</t>
  </si>
  <si>
    <t>LBA 860</t>
  </si>
  <si>
    <t>ENOK - LDI</t>
  </si>
  <si>
    <t>LDI 560</t>
  </si>
  <si>
    <t>LDI 626</t>
  </si>
  <si>
    <t>LDI 999</t>
  </si>
  <si>
    <t>LFG 328</t>
  </si>
  <si>
    <t>LFG 613</t>
  </si>
  <si>
    <t>IMAS - SNS</t>
  </si>
  <si>
    <t>SNS 212</t>
  </si>
  <si>
    <t>SMM 744</t>
  </si>
  <si>
    <t>GINGIN - SAT</t>
  </si>
  <si>
    <t>SAT 281</t>
  </si>
  <si>
    <t>RATNA - SRT</t>
  </si>
  <si>
    <t>SAD 244</t>
  </si>
  <si>
    <t>SRI 328</t>
  </si>
  <si>
    <t>IMAN - LMG</t>
  </si>
  <si>
    <t>LMG 114</t>
  </si>
  <si>
    <t>ABUYA IDRIS - LBY</t>
  </si>
  <si>
    <t>LBY 522</t>
  </si>
  <si>
    <t>LAM 219</t>
  </si>
  <si>
    <t xml:space="preserve">EDI RIYADI - LRE </t>
  </si>
  <si>
    <t>LRE 284</t>
  </si>
  <si>
    <t>SRB 321</t>
  </si>
  <si>
    <t>LJO 437</t>
  </si>
  <si>
    <t>ASEP KUSTIWA - LEP</t>
  </si>
  <si>
    <t>LEP 294</t>
  </si>
  <si>
    <t>LEP 601</t>
  </si>
  <si>
    <t>MULYADI - LLD</t>
  </si>
  <si>
    <t>LLD 940</t>
  </si>
  <si>
    <t>LME 588</t>
  </si>
  <si>
    <t>LME 645</t>
  </si>
  <si>
    <t>ISEP - SPU</t>
  </si>
  <si>
    <t>LPU 456</t>
  </si>
  <si>
    <t>BABA - SFC</t>
  </si>
  <si>
    <t>SFC 747</t>
  </si>
  <si>
    <t>ILHAM - LSA</t>
  </si>
  <si>
    <t>LSA 575</t>
  </si>
  <si>
    <t>IKA - SIP</t>
  </si>
  <si>
    <t>SKK 238</t>
  </si>
  <si>
    <t>LSO 391</t>
  </si>
  <si>
    <t>DUS WANITA</t>
  </si>
  <si>
    <t>DUS TANGGUNG</t>
  </si>
  <si>
    <t>LAKEN INF XL</t>
  </si>
  <si>
    <t>SUM 723</t>
  </si>
  <si>
    <t>LSM 155</t>
  </si>
  <si>
    <t>LSM 846</t>
  </si>
  <si>
    <t>SAR 802</t>
  </si>
  <si>
    <t>ERVIN - SVN</t>
  </si>
  <si>
    <t>SVN 014</t>
  </si>
  <si>
    <t>LDO 927</t>
  </si>
  <si>
    <t>LDE 851</t>
  </si>
  <si>
    <t>HANIF - SAP</t>
  </si>
  <si>
    <t>SKS 549</t>
  </si>
  <si>
    <t>LNF 746</t>
  </si>
  <si>
    <t>SKS 318</t>
  </si>
  <si>
    <t>LTE 767</t>
  </si>
  <si>
    <t>SPV 215</t>
  </si>
  <si>
    <t>LJP 553</t>
  </si>
  <si>
    <t>LCU 019</t>
  </si>
  <si>
    <t>DAYI - SDY</t>
  </si>
  <si>
    <t>SDY 369</t>
  </si>
  <si>
    <t>LFW 670</t>
  </si>
  <si>
    <t>SNP 296</t>
  </si>
  <si>
    <t>SRT 917</t>
  </si>
  <si>
    <t>SRT 988</t>
  </si>
  <si>
    <t>SIGIT - SIG</t>
  </si>
  <si>
    <t>SIG 594</t>
  </si>
  <si>
    <t>LSM 677</t>
  </si>
  <si>
    <t>RIDWAN - SGT</t>
  </si>
  <si>
    <t>SGT 472</t>
  </si>
  <si>
    <t>MIKI - SCP</t>
  </si>
  <si>
    <t>SCP 727</t>
  </si>
  <si>
    <t>KOKOM ANISA - SOK</t>
  </si>
  <si>
    <t>SOK 777</t>
  </si>
  <si>
    <t>SOK 786</t>
  </si>
  <si>
    <t>SDB 695</t>
  </si>
  <si>
    <t>SRM 194</t>
  </si>
  <si>
    <t>ROLLIS - LRA</t>
  </si>
  <si>
    <t>LRA 325</t>
  </si>
  <si>
    <t>ASEP DARMAWAN - LSP</t>
  </si>
  <si>
    <t>LSP 864</t>
  </si>
  <si>
    <t>DEWI - LTI</t>
  </si>
  <si>
    <t>LTI 502</t>
  </si>
  <si>
    <t>SAL 604</t>
  </si>
  <si>
    <t>SPI 370</t>
  </si>
  <si>
    <t>SPN 127</t>
  </si>
  <si>
    <t>SPN 228</t>
  </si>
  <si>
    <t>SPU 200</t>
  </si>
  <si>
    <t>ASEP SUPRIATNA - SLN</t>
  </si>
  <si>
    <t>SLN 192</t>
  </si>
  <si>
    <t>FAISAL - SFS</t>
  </si>
  <si>
    <t>SFS 184</t>
  </si>
  <si>
    <t>LDO 609</t>
  </si>
  <si>
    <t>LDO 752</t>
  </si>
  <si>
    <t>LYT 282</t>
  </si>
  <si>
    <t>YANA MULYANA - LKP</t>
  </si>
  <si>
    <t>LKP 696</t>
  </si>
  <si>
    <t>LJB 510</t>
  </si>
  <si>
    <t>SMM 385</t>
  </si>
  <si>
    <t>SMM 562</t>
  </si>
  <si>
    <t>SMM 581</t>
  </si>
  <si>
    <t>SMM 912</t>
  </si>
  <si>
    <t>SMM 980</t>
  </si>
  <si>
    <t>RENI - LNC</t>
  </si>
  <si>
    <t>LNC 232</t>
  </si>
  <si>
    <t>ADEN - LWI</t>
  </si>
  <si>
    <t>CASHBON</t>
  </si>
  <si>
    <t>SIP 381</t>
  </si>
  <si>
    <t>LJB 957</t>
  </si>
  <si>
    <t>HANGTAG KULIT INF</t>
  </si>
  <si>
    <t>STIKER BCL</t>
  </si>
  <si>
    <t>LSR 754</t>
  </si>
  <si>
    <t>SRI 252</t>
  </si>
  <si>
    <t>LID 643</t>
  </si>
  <si>
    <t>SSN 117</t>
  </si>
  <si>
    <t>LMG 164</t>
  </si>
  <si>
    <t>WIWIN - SDL</t>
  </si>
  <si>
    <t>SDL 939</t>
  </si>
  <si>
    <t>LDG 130</t>
  </si>
  <si>
    <t>LDG 966</t>
  </si>
  <si>
    <t>ANEU - LNU</t>
  </si>
  <si>
    <t>LNU 867</t>
  </si>
  <si>
    <t>SGU 319</t>
  </si>
  <si>
    <t>SFL 273</t>
  </si>
  <si>
    <t>SLS 394</t>
  </si>
  <si>
    <t>SLS 796</t>
  </si>
  <si>
    <t>WAWAN - LNY</t>
  </si>
  <si>
    <t>LNY 956</t>
  </si>
  <si>
    <t>IRSAN - LIR</t>
  </si>
  <si>
    <t>LIR 803</t>
  </si>
  <si>
    <t>LIR 926</t>
  </si>
  <si>
    <t>USEP - LSU</t>
  </si>
  <si>
    <t>LSU 679</t>
  </si>
  <si>
    <t>SUM 186</t>
  </si>
  <si>
    <t>CUCU - LMJ</t>
  </si>
  <si>
    <t>LMJ 063</t>
  </si>
  <si>
    <t>LIV 584</t>
  </si>
  <si>
    <t>SPT 805</t>
  </si>
  <si>
    <t>SPT 993</t>
  </si>
  <si>
    <t>LDO 209</t>
  </si>
  <si>
    <t>LYU 894</t>
  </si>
  <si>
    <t>DANCE - SDC</t>
  </si>
  <si>
    <t>SDC 964</t>
  </si>
  <si>
    <t>SKL 899</t>
  </si>
  <si>
    <t>SKL 923</t>
  </si>
  <si>
    <t>SKL 978</t>
  </si>
  <si>
    <t>OPANG - LOP</t>
  </si>
  <si>
    <t>LOP 363</t>
  </si>
  <si>
    <t>MAHFUDIN - LMF</t>
  </si>
  <si>
    <t>LMF 933</t>
  </si>
  <si>
    <t>UDAN - LCC</t>
  </si>
  <si>
    <t>LCC 472</t>
  </si>
  <si>
    <t>STK 706</t>
  </si>
  <si>
    <t>SFS 973</t>
  </si>
  <si>
    <t>ASEP WILDAN - LTA</t>
  </si>
  <si>
    <t>LTA 991</t>
  </si>
  <si>
    <t xml:space="preserve">DADAN - LDL </t>
  </si>
  <si>
    <t>LDL 288</t>
  </si>
  <si>
    <t>LTE 227</t>
  </si>
  <si>
    <t>LTE 592</t>
  </si>
  <si>
    <t>LBY 964</t>
  </si>
  <si>
    <t>LOD 877</t>
  </si>
  <si>
    <t>ASEP SAEPULLOH - SNA</t>
  </si>
  <si>
    <t>SNA 466</t>
  </si>
  <si>
    <t>SLS 928</t>
  </si>
  <si>
    <t>LAY 210</t>
  </si>
  <si>
    <t>SONIYANSYAH - SDK</t>
  </si>
  <si>
    <t>SDK 317</t>
  </si>
  <si>
    <t>LDO 110</t>
  </si>
  <si>
    <t>ERI NEW - LPI</t>
  </si>
  <si>
    <t>LPI 047</t>
  </si>
  <si>
    <t>LEV 169</t>
  </si>
  <si>
    <t>SPV 311</t>
  </si>
  <si>
    <t>YAYAN - LAN</t>
  </si>
  <si>
    <t>LAN 310</t>
  </si>
  <si>
    <t>ARIFIN - LDX</t>
  </si>
  <si>
    <t>LDX 980</t>
  </si>
  <si>
    <t>FAHMI - SFM</t>
  </si>
  <si>
    <t>SFM 866</t>
  </si>
  <si>
    <t>DANI - SDR</t>
  </si>
  <si>
    <t>SDR 900</t>
  </si>
  <si>
    <t>TEDI - LLX</t>
  </si>
  <si>
    <t>LLX 482</t>
  </si>
  <si>
    <t>TEDI - LIS</t>
  </si>
  <si>
    <t>LIS 721</t>
  </si>
  <si>
    <t>ISUM - SSU</t>
  </si>
  <si>
    <t>DEDI - SDD</t>
  </si>
  <si>
    <t>SDD 824</t>
  </si>
  <si>
    <t>NANDANG - LAD</t>
  </si>
  <si>
    <t>LAD 175</t>
  </si>
  <si>
    <t xml:space="preserve">IRWAN - LWN </t>
  </si>
  <si>
    <t>LWN 691</t>
  </si>
  <si>
    <t>SAP 941</t>
  </si>
  <si>
    <t>BAMBANG - LLM</t>
  </si>
  <si>
    <t>LLM 428</t>
  </si>
  <si>
    <t>LNF 411</t>
  </si>
  <si>
    <t>LAY 690</t>
  </si>
  <si>
    <t>LDI 692</t>
  </si>
  <si>
    <t>LDI 833</t>
  </si>
  <si>
    <t>LSM 699</t>
  </si>
  <si>
    <t>JAMAL - SMI</t>
  </si>
  <si>
    <t>SMI 401</t>
  </si>
  <si>
    <t>LAX 704</t>
  </si>
  <si>
    <t>SKS 690</t>
  </si>
  <si>
    <t>REREN - LOA</t>
  </si>
  <si>
    <t>HJ. IIS - SNY</t>
  </si>
  <si>
    <t>SNY 475</t>
  </si>
  <si>
    <t>LJJ 243</t>
  </si>
  <si>
    <t>LFW 580</t>
  </si>
  <si>
    <t>FERI - LJA</t>
  </si>
  <si>
    <t>LJA 720</t>
  </si>
  <si>
    <t>LMV 056</t>
  </si>
  <si>
    <t>LNU 299</t>
  </si>
  <si>
    <t>LFS 422</t>
  </si>
  <si>
    <t>LFS 548</t>
  </si>
  <si>
    <t>SOPI KIDS - LTH</t>
  </si>
  <si>
    <t>LTH 834</t>
  </si>
  <si>
    <t>DINA PDH - LDU</t>
  </si>
  <si>
    <t>LTE 952</t>
  </si>
  <si>
    <t>LJB 667</t>
  </si>
  <si>
    <t>HANGTAG KERTAS INF</t>
  </si>
  <si>
    <t>SIN 412</t>
  </si>
  <si>
    <t>SMM 232</t>
  </si>
  <si>
    <t>SKK 937</t>
  </si>
  <si>
    <t>SLC 350</t>
  </si>
  <si>
    <t>SPI 130</t>
  </si>
  <si>
    <t>SPN 757</t>
  </si>
  <si>
    <t>SRS 591</t>
  </si>
  <si>
    <t>SRS 857</t>
  </si>
  <si>
    <t>NANI - SOP</t>
  </si>
  <si>
    <t>SOP 707</t>
  </si>
  <si>
    <t>SUTEJA - STJ</t>
  </si>
  <si>
    <t>STJ 974</t>
  </si>
  <si>
    <t>LCC 918</t>
  </si>
  <si>
    <t>IIS AISAH - LEO/SII</t>
  </si>
  <si>
    <t>SMD 658</t>
  </si>
  <si>
    <t>SII 468</t>
  </si>
  <si>
    <t>SANILAH LFZ</t>
  </si>
  <si>
    <t>LFZ 810</t>
  </si>
  <si>
    <t>LID 197</t>
  </si>
  <si>
    <t>PEPI - SPP</t>
  </si>
  <si>
    <t>SPP 219</t>
  </si>
  <si>
    <t>LAKEN INF L</t>
  </si>
  <si>
    <t>SZK 785</t>
  </si>
  <si>
    <t>LLM 268</t>
  </si>
  <si>
    <t>LLM 565</t>
  </si>
  <si>
    <t>TEDDY - LLX</t>
  </si>
  <si>
    <t>LLX 624</t>
  </si>
  <si>
    <t>MUKHTIAR - LTC</t>
  </si>
  <si>
    <t>LTC 153</t>
  </si>
  <si>
    <t>TITO - LTO</t>
  </si>
  <si>
    <t>LTO 756</t>
  </si>
  <si>
    <t>SPT 741</t>
  </si>
  <si>
    <t>LYT 894</t>
  </si>
  <si>
    <t>EDIH - LEF</t>
  </si>
  <si>
    <t>LEF 606</t>
  </si>
  <si>
    <t>SVN 308</t>
  </si>
  <si>
    <t>DEDE - LTV</t>
  </si>
  <si>
    <t>LTV 611</t>
  </si>
  <si>
    <t>UMAM - LUM</t>
  </si>
  <si>
    <t>LUM 985</t>
  </si>
  <si>
    <t>DADANG - LEN/LPM</t>
  </si>
  <si>
    <t>LPM 660</t>
  </si>
  <si>
    <t>WAWAN - SMB</t>
  </si>
  <si>
    <t>LMB 494</t>
  </si>
  <si>
    <t>SMB 611</t>
  </si>
  <si>
    <t>EDI RIYADI -  LRE</t>
  </si>
  <si>
    <t>LSM 561</t>
  </si>
  <si>
    <t>YANTO - LWA</t>
  </si>
  <si>
    <t>LWA 685</t>
  </si>
  <si>
    <t>RAHMAT HIDAYAT - LJC</t>
  </si>
  <si>
    <t>LJC 369</t>
  </si>
  <si>
    <t>SRI 697</t>
  </si>
  <si>
    <t>LME 211</t>
  </si>
  <si>
    <t>LDL 122</t>
  </si>
  <si>
    <t>LDL 802</t>
  </si>
  <si>
    <t>BUDI - LBD</t>
  </si>
  <si>
    <t>LBD 306</t>
  </si>
  <si>
    <t>LRA 181</t>
  </si>
  <si>
    <t>LDI 596</t>
  </si>
  <si>
    <t>LGG 634</t>
  </si>
  <si>
    <t>LAD 361</t>
  </si>
  <si>
    <t>DIDIN - LBP</t>
  </si>
  <si>
    <t>LGB 706</t>
  </si>
  <si>
    <t>SMD 373</t>
  </si>
  <si>
    <t>LOZ 893</t>
  </si>
  <si>
    <t>FERI - SFR</t>
  </si>
  <si>
    <t>SFR 840</t>
  </si>
  <si>
    <t>SUM 542</t>
  </si>
  <si>
    <t>SUM 548</t>
  </si>
  <si>
    <t>LDX 848</t>
  </si>
  <si>
    <t>LIF 828</t>
  </si>
  <si>
    <t>SHI 911</t>
  </si>
  <si>
    <t>SHJ 293</t>
  </si>
  <si>
    <t>SHJ 646</t>
  </si>
  <si>
    <t>IWA - LRS</t>
  </si>
  <si>
    <t>LRS 131</t>
  </si>
  <si>
    <t>LRS 671</t>
  </si>
  <si>
    <t>LRS 827</t>
  </si>
  <si>
    <t>LRS 978</t>
  </si>
  <si>
    <t>LDS 129</t>
  </si>
  <si>
    <t>LFM 687</t>
  </si>
  <si>
    <t>LYT 927</t>
  </si>
  <si>
    <t>SFL 647</t>
  </si>
  <si>
    <t>LTE 555</t>
  </si>
  <si>
    <t>SPV 262</t>
  </si>
  <si>
    <t>SMB 986</t>
  </si>
  <si>
    <t>LNY 572</t>
  </si>
  <si>
    <t>LIR 247</t>
  </si>
  <si>
    <t>LJB 053</t>
  </si>
  <si>
    <t>SMM 981</t>
  </si>
  <si>
    <t>LLD 591</t>
  </si>
  <si>
    <t>LLD 929</t>
  </si>
  <si>
    <t>SAP 737</t>
  </si>
  <si>
    <t>DIAN - SDN</t>
  </si>
  <si>
    <t>DSN 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</si>
</sst>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1" fontId="0" fillId="0" borderId="0" xfId="1" applyFont="1"/>
    <xf numFmtId="41" fontId="2" fillId="0" borderId="0" xfId="1" applyFont="1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15" fontId="0" fillId="0" borderId="0" xfId="0" applyNumberFormat="1" applyAlignment="1">
      <alignment horizontal="left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96"/>
  <sheetViews>
    <sheetView tabSelected="1" workbookViewId="0">
      <pane ySplit="3" topLeftCell="A484" activePane="bottomLeft" state="frozen"/>
      <selection pane="bottomLeft" activeCell="I493" sqref="I493"/>
    </sheetView>
  </sheetViews>
  <sheetFormatPr defaultRowHeight="15" x14ac:dyDescent="0.25"/>
  <cols>
    <col min="1" max="1" width="10" style="1" customWidth="1"/>
    <col min="2" max="2" width="9" style="1" bestFit="1" customWidth="1"/>
    <col min="3" max="3" width="11.5703125" style="3" bestFit="1" customWidth="1"/>
    <col min="4" max="4" width="27.28515625" customWidth="1"/>
    <col min="5" max="5" width="22.28515625" customWidth="1"/>
    <col min="6" max="6" width="11.140625" style="3" customWidth="1"/>
  </cols>
  <sheetData>
    <row r="2" spans="1:6" x14ac:dyDescent="0.25">
      <c r="A2" s="12" t="s">
        <v>0</v>
      </c>
      <c r="B2" s="12" t="s">
        <v>6</v>
      </c>
      <c r="C2" s="13" t="s">
        <v>1</v>
      </c>
      <c r="D2" s="12" t="s">
        <v>2</v>
      </c>
      <c r="E2" s="12" t="s">
        <v>3</v>
      </c>
      <c r="F2" s="12"/>
    </row>
    <row r="3" spans="1:6" x14ac:dyDescent="0.25">
      <c r="A3" s="12"/>
      <c r="B3" s="12"/>
      <c r="C3" s="13"/>
      <c r="D3" s="12"/>
      <c r="E3" s="2" t="s">
        <v>4</v>
      </c>
      <c r="F3" s="4" t="s">
        <v>5</v>
      </c>
    </row>
    <row r="4" spans="1:6" x14ac:dyDescent="0.25">
      <c r="A4" s="5">
        <v>43160</v>
      </c>
      <c r="B4" s="1" t="s">
        <v>7</v>
      </c>
      <c r="C4" s="3">
        <v>480000</v>
      </c>
      <c r="D4" t="s">
        <v>42</v>
      </c>
      <c r="E4" t="s">
        <v>8</v>
      </c>
      <c r="F4" s="3">
        <v>10</v>
      </c>
    </row>
    <row r="5" spans="1:6" x14ac:dyDescent="0.25">
      <c r="A5" s="5">
        <v>43160</v>
      </c>
      <c r="B5" s="1" t="s">
        <v>9</v>
      </c>
      <c r="C5" s="3">
        <v>305400</v>
      </c>
      <c r="D5" t="s">
        <v>43</v>
      </c>
      <c r="E5" t="s">
        <v>60</v>
      </c>
      <c r="F5" s="3">
        <v>6</v>
      </c>
    </row>
    <row r="6" spans="1:6" x14ac:dyDescent="0.25">
      <c r="A6" s="5">
        <v>43160</v>
      </c>
      <c r="B6" s="1" t="s">
        <v>9</v>
      </c>
      <c r="C6" s="3">
        <v>2261600</v>
      </c>
      <c r="D6" t="s">
        <v>44</v>
      </c>
      <c r="E6" t="s">
        <v>10</v>
      </c>
      <c r="F6" s="3">
        <v>36</v>
      </c>
    </row>
    <row r="7" spans="1:6" x14ac:dyDescent="0.25">
      <c r="A7" s="5">
        <v>43160</v>
      </c>
      <c r="B7" s="1" t="s">
        <v>7</v>
      </c>
      <c r="C7" s="3">
        <v>1260000</v>
      </c>
      <c r="D7" t="s">
        <v>58</v>
      </c>
      <c r="E7" t="s">
        <v>59</v>
      </c>
      <c r="F7" s="3">
        <v>56</v>
      </c>
    </row>
    <row r="8" spans="1:6" x14ac:dyDescent="0.25">
      <c r="A8" s="10">
        <v>43160</v>
      </c>
      <c r="B8" s="9" t="s">
        <v>9</v>
      </c>
      <c r="C8" s="11">
        <v>4877100</v>
      </c>
      <c r="D8" s="7" t="s">
        <v>45</v>
      </c>
      <c r="E8" t="s">
        <v>11</v>
      </c>
      <c r="F8" s="3">
        <v>40</v>
      </c>
    </row>
    <row r="9" spans="1:6" x14ac:dyDescent="0.25">
      <c r="A9" s="10"/>
      <c r="B9" s="9"/>
      <c r="C9" s="11"/>
      <c r="D9" s="7"/>
      <c r="E9" t="s">
        <v>12</v>
      </c>
      <c r="F9" s="3">
        <v>1</v>
      </c>
    </row>
    <row r="10" spans="1:6" x14ac:dyDescent="0.25">
      <c r="A10" s="10"/>
      <c r="B10" s="9"/>
      <c r="C10" s="11"/>
      <c r="D10" s="7"/>
      <c r="E10" t="s">
        <v>13</v>
      </c>
      <c r="F10" s="3">
        <v>39</v>
      </c>
    </row>
    <row r="11" spans="1:6" x14ac:dyDescent="0.25">
      <c r="A11" s="10"/>
      <c r="B11" s="9"/>
      <c r="C11" s="11"/>
      <c r="D11" s="7"/>
      <c r="E11" t="s">
        <v>14</v>
      </c>
      <c r="F11" s="3">
        <v>1</v>
      </c>
    </row>
    <row r="12" spans="1:6" x14ac:dyDescent="0.25">
      <c r="A12" s="10"/>
      <c r="B12" s="9"/>
      <c r="C12" s="11"/>
      <c r="D12" s="7"/>
      <c r="E12" t="s">
        <v>15</v>
      </c>
      <c r="F12" s="3">
        <v>1</v>
      </c>
    </row>
    <row r="13" spans="1:6" x14ac:dyDescent="0.25">
      <c r="A13" s="5">
        <v>43160</v>
      </c>
      <c r="B13" s="1" t="s">
        <v>9</v>
      </c>
      <c r="C13" s="3">
        <v>792550</v>
      </c>
      <c r="D13" t="s">
        <v>46</v>
      </c>
      <c r="E13" t="s">
        <v>16</v>
      </c>
      <c r="F13" s="3">
        <v>11</v>
      </c>
    </row>
    <row r="14" spans="1:6" x14ac:dyDescent="0.25">
      <c r="A14" s="10">
        <v>43160</v>
      </c>
      <c r="B14" s="9" t="s">
        <v>9</v>
      </c>
      <c r="C14" s="11">
        <v>1460800</v>
      </c>
      <c r="D14" s="7" t="s">
        <v>47</v>
      </c>
      <c r="E14" t="s">
        <v>17</v>
      </c>
      <c r="F14" s="3">
        <v>16</v>
      </c>
    </row>
    <row r="15" spans="1:6" x14ac:dyDescent="0.25">
      <c r="A15" s="10"/>
      <c r="B15" s="9"/>
      <c r="C15" s="11"/>
      <c r="D15" s="7"/>
      <c r="E15" t="s">
        <v>18</v>
      </c>
      <c r="F15" s="3">
        <v>12</v>
      </c>
    </row>
    <row r="16" spans="1:6" x14ac:dyDescent="0.25">
      <c r="A16" s="5">
        <v>43160</v>
      </c>
      <c r="B16" s="1" t="s">
        <v>9</v>
      </c>
      <c r="C16" s="3">
        <v>739050</v>
      </c>
      <c r="D16" t="s">
        <v>48</v>
      </c>
      <c r="E16" t="s">
        <v>19</v>
      </c>
      <c r="F16" s="3">
        <v>13</v>
      </c>
    </row>
    <row r="17" spans="1:6" x14ac:dyDescent="0.25">
      <c r="A17" s="10">
        <v>43160</v>
      </c>
      <c r="B17" s="9" t="s">
        <v>9</v>
      </c>
      <c r="C17" s="11">
        <v>1176200</v>
      </c>
      <c r="D17" s="7" t="s">
        <v>49</v>
      </c>
      <c r="E17" t="s">
        <v>20</v>
      </c>
      <c r="F17" s="3">
        <v>14</v>
      </c>
    </row>
    <row r="18" spans="1:6" x14ac:dyDescent="0.25">
      <c r="A18" s="10"/>
      <c r="B18" s="9"/>
      <c r="C18" s="11"/>
      <c r="D18" s="7"/>
      <c r="E18" t="s">
        <v>21</v>
      </c>
      <c r="F18" s="3">
        <v>12</v>
      </c>
    </row>
    <row r="19" spans="1:6" x14ac:dyDescent="0.25">
      <c r="A19" s="5">
        <v>43160</v>
      </c>
      <c r="B19" s="1" t="s">
        <v>9</v>
      </c>
      <c r="C19" s="3">
        <v>768400</v>
      </c>
      <c r="D19" t="s">
        <v>50</v>
      </c>
      <c r="E19" t="s">
        <v>22</v>
      </c>
      <c r="F19" s="3">
        <v>17</v>
      </c>
    </row>
    <row r="20" spans="1:6" x14ac:dyDescent="0.25">
      <c r="A20" s="10">
        <v>43160</v>
      </c>
      <c r="B20" s="9" t="s">
        <v>9</v>
      </c>
      <c r="C20" s="8">
        <v>22423550</v>
      </c>
      <c r="D20" s="7" t="s">
        <v>51</v>
      </c>
      <c r="E20" t="s">
        <v>23</v>
      </c>
      <c r="F20" s="3">
        <f>12+10</f>
        <v>22</v>
      </c>
    </row>
    <row r="21" spans="1:6" x14ac:dyDescent="0.25">
      <c r="A21" s="10"/>
      <c r="B21" s="9"/>
      <c r="C21" s="8"/>
      <c r="D21" s="7"/>
      <c r="E21" t="s">
        <v>24</v>
      </c>
      <c r="F21" s="3">
        <f>13</f>
        <v>13</v>
      </c>
    </row>
    <row r="22" spans="1:6" x14ac:dyDescent="0.25">
      <c r="A22" s="10"/>
      <c r="B22" s="9"/>
      <c r="C22" s="8"/>
      <c r="D22" s="7"/>
      <c r="E22" t="s">
        <v>25</v>
      </c>
      <c r="F22" s="3">
        <f>6+8+7</f>
        <v>21</v>
      </c>
    </row>
    <row r="23" spans="1:6" x14ac:dyDescent="0.25">
      <c r="A23" s="10"/>
      <c r="B23" s="9"/>
      <c r="C23" s="8"/>
      <c r="D23" s="7"/>
      <c r="E23" t="s">
        <v>26</v>
      </c>
      <c r="F23" s="3">
        <f>18+20</f>
        <v>38</v>
      </c>
    </row>
    <row r="24" spans="1:6" x14ac:dyDescent="0.25">
      <c r="A24" s="10"/>
      <c r="B24" s="9"/>
      <c r="C24" s="8"/>
      <c r="D24" s="7"/>
      <c r="E24" t="s">
        <v>27</v>
      </c>
      <c r="F24" s="3">
        <v>11</v>
      </c>
    </row>
    <row r="25" spans="1:6" x14ac:dyDescent="0.25">
      <c r="A25" s="10"/>
      <c r="B25" s="9"/>
      <c r="C25" s="8"/>
      <c r="D25" s="7"/>
      <c r="E25" t="s">
        <v>28</v>
      </c>
      <c r="F25" s="3">
        <v>12</v>
      </c>
    </row>
    <row r="26" spans="1:6" x14ac:dyDescent="0.25">
      <c r="A26" s="10"/>
      <c r="B26" s="9"/>
      <c r="C26" s="8"/>
      <c r="D26" s="7"/>
      <c r="E26" t="s">
        <v>29</v>
      </c>
      <c r="F26" s="3">
        <v>11</v>
      </c>
    </row>
    <row r="27" spans="1:6" x14ac:dyDescent="0.25">
      <c r="A27" s="10"/>
      <c r="B27" s="9"/>
      <c r="C27" s="8"/>
      <c r="D27" s="7"/>
      <c r="E27" t="s">
        <v>30</v>
      </c>
      <c r="F27" s="3">
        <f>12+12+12</f>
        <v>36</v>
      </c>
    </row>
    <row r="28" spans="1:6" x14ac:dyDescent="0.25">
      <c r="A28" s="10"/>
      <c r="B28" s="9"/>
      <c r="C28" s="8"/>
      <c r="D28" s="7"/>
      <c r="E28" t="s">
        <v>31</v>
      </c>
      <c r="F28" s="3">
        <f>12+12</f>
        <v>24</v>
      </c>
    </row>
    <row r="29" spans="1:6" x14ac:dyDescent="0.25">
      <c r="A29" s="10"/>
      <c r="B29" s="9"/>
      <c r="C29" s="8"/>
      <c r="D29" s="7"/>
      <c r="E29" t="s">
        <v>32</v>
      </c>
      <c r="F29" s="3">
        <f>25+22+24</f>
        <v>71</v>
      </c>
    </row>
    <row r="30" spans="1:6" x14ac:dyDescent="0.25">
      <c r="A30" s="10"/>
      <c r="B30" s="9"/>
      <c r="C30" s="8"/>
      <c r="D30" s="7"/>
      <c r="E30" t="s">
        <v>33</v>
      </c>
      <c r="F30" s="3">
        <v>1</v>
      </c>
    </row>
    <row r="31" spans="1:6" x14ac:dyDescent="0.25">
      <c r="A31" s="10"/>
      <c r="B31" s="9"/>
      <c r="C31" s="8"/>
      <c r="D31" s="7"/>
      <c r="E31" t="s">
        <v>34</v>
      </c>
      <c r="F31" s="3">
        <f>12+12+12</f>
        <v>36</v>
      </c>
    </row>
    <row r="32" spans="1:6" x14ac:dyDescent="0.25">
      <c r="A32" s="5">
        <v>42796</v>
      </c>
      <c r="B32" s="1" t="s">
        <v>7</v>
      </c>
      <c r="C32" s="3">
        <v>1066850</v>
      </c>
      <c r="D32" t="s">
        <v>52</v>
      </c>
      <c r="E32" t="s">
        <v>35</v>
      </c>
      <c r="F32" s="3">
        <v>19</v>
      </c>
    </row>
    <row r="33" spans="1:6" x14ac:dyDescent="0.25">
      <c r="A33" s="5">
        <v>43161</v>
      </c>
      <c r="B33" s="1" t="s">
        <v>9</v>
      </c>
      <c r="C33" s="3">
        <v>881200</v>
      </c>
      <c r="D33" t="s">
        <v>53</v>
      </c>
      <c r="E33" t="s">
        <v>36</v>
      </c>
      <c r="F33" s="3">
        <v>22</v>
      </c>
    </row>
    <row r="34" spans="1:6" x14ac:dyDescent="0.25">
      <c r="A34" s="5">
        <v>43161</v>
      </c>
      <c r="B34" s="1" t="s">
        <v>9</v>
      </c>
      <c r="C34" s="3">
        <v>1615200</v>
      </c>
      <c r="D34" t="s">
        <v>54</v>
      </c>
      <c r="E34" t="s">
        <v>37</v>
      </c>
      <c r="F34" s="3">
        <v>12</v>
      </c>
    </row>
    <row r="35" spans="1:6" x14ac:dyDescent="0.25">
      <c r="A35" s="5">
        <v>43161</v>
      </c>
      <c r="B35" s="1" t="s">
        <v>9</v>
      </c>
      <c r="C35" s="3">
        <v>1868400</v>
      </c>
      <c r="D35" t="s">
        <v>55</v>
      </c>
      <c r="E35" t="s">
        <v>38</v>
      </c>
      <c r="F35" s="3">
        <v>36</v>
      </c>
    </row>
    <row r="36" spans="1:6" x14ac:dyDescent="0.25">
      <c r="A36" s="5">
        <v>43161</v>
      </c>
      <c r="B36" s="1" t="s">
        <v>7</v>
      </c>
      <c r="C36" s="3">
        <v>878400</v>
      </c>
      <c r="D36" t="s">
        <v>56</v>
      </c>
      <c r="E36" t="s">
        <v>39</v>
      </c>
      <c r="F36" s="3">
        <v>12</v>
      </c>
    </row>
    <row r="37" spans="1:6" x14ac:dyDescent="0.25">
      <c r="A37" s="10">
        <v>43161</v>
      </c>
      <c r="B37" s="9" t="s">
        <v>9</v>
      </c>
      <c r="C37" s="11">
        <v>2566800</v>
      </c>
      <c r="D37" s="7" t="s">
        <v>57</v>
      </c>
      <c r="E37" t="s">
        <v>40</v>
      </c>
      <c r="F37" s="3">
        <v>16</v>
      </c>
    </row>
    <row r="38" spans="1:6" x14ac:dyDescent="0.25">
      <c r="A38" s="10"/>
      <c r="B38" s="9"/>
      <c r="C38" s="11"/>
      <c r="D38" s="7"/>
      <c r="E38" t="s">
        <v>41</v>
      </c>
      <c r="F38" s="3">
        <f>5+5+4+4</f>
        <v>18</v>
      </c>
    </row>
    <row r="39" spans="1:6" x14ac:dyDescent="0.25">
      <c r="A39" s="5">
        <v>43161</v>
      </c>
      <c r="B39" s="1" t="s">
        <v>9</v>
      </c>
      <c r="C39" s="3">
        <v>1812500</v>
      </c>
      <c r="D39" t="s">
        <v>61</v>
      </c>
      <c r="E39" t="s">
        <v>62</v>
      </c>
      <c r="F39" s="3">
        <v>29</v>
      </c>
    </row>
    <row r="40" spans="1:6" x14ac:dyDescent="0.25">
      <c r="A40" s="5">
        <v>43161</v>
      </c>
      <c r="B40" s="1" t="s">
        <v>7</v>
      </c>
      <c r="C40" s="3">
        <v>3339000</v>
      </c>
      <c r="D40" t="s">
        <v>98</v>
      </c>
      <c r="E40" t="s">
        <v>99</v>
      </c>
      <c r="F40" s="3">
        <v>36</v>
      </c>
    </row>
    <row r="41" spans="1:6" x14ac:dyDescent="0.25">
      <c r="A41" s="5">
        <v>43161</v>
      </c>
      <c r="B41" s="1" t="s">
        <v>9</v>
      </c>
      <c r="C41" s="3">
        <v>758250</v>
      </c>
      <c r="D41" t="s">
        <v>50</v>
      </c>
      <c r="E41" t="s">
        <v>63</v>
      </c>
      <c r="F41" s="3">
        <v>16</v>
      </c>
    </row>
    <row r="42" spans="1:6" x14ac:dyDescent="0.25">
      <c r="A42" s="10">
        <v>43161</v>
      </c>
      <c r="B42" s="9" t="s">
        <v>9</v>
      </c>
      <c r="C42" s="8">
        <v>13216200</v>
      </c>
      <c r="D42" s="7" t="s">
        <v>64</v>
      </c>
      <c r="E42" t="s">
        <v>65</v>
      </c>
      <c r="F42" s="3">
        <v>10</v>
      </c>
    </row>
    <row r="43" spans="1:6" x14ac:dyDescent="0.25">
      <c r="A43" s="10"/>
      <c r="B43" s="9"/>
      <c r="C43" s="8"/>
      <c r="D43" s="7"/>
      <c r="E43" t="s">
        <v>66</v>
      </c>
      <c r="F43" s="3">
        <v>1250</v>
      </c>
    </row>
    <row r="44" spans="1:6" x14ac:dyDescent="0.25">
      <c r="A44" s="10"/>
      <c r="B44" s="9"/>
      <c r="C44" s="8"/>
      <c r="D44" s="7"/>
      <c r="E44" t="s">
        <v>67</v>
      </c>
      <c r="F44" s="3">
        <v>523</v>
      </c>
    </row>
    <row r="45" spans="1:6" x14ac:dyDescent="0.25">
      <c r="A45" s="10"/>
      <c r="B45" s="9"/>
      <c r="C45" s="8"/>
      <c r="D45" s="7"/>
      <c r="E45" t="s">
        <v>68</v>
      </c>
      <c r="F45" s="3">
        <v>1150</v>
      </c>
    </row>
    <row r="46" spans="1:6" x14ac:dyDescent="0.25">
      <c r="A46" s="5">
        <v>43162</v>
      </c>
      <c r="B46" s="1" t="s">
        <v>9</v>
      </c>
      <c r="C46" s="3">
        <v>841200</v>
      </c>
      <c r="D46" t="s">
        <v>69</v>
      </c>
      <c r="E46" t="s">
        <v>70</v>
      </c>
      <c r="F46" s="3">
        <v>12</v>
      </c>
    </row>
    <row r="47" spans="1:6" x14ac:dyDescent="0.25">
      <c r="A47" s="5">
        <v>43162</v>
      </c>
      <c r="B47" s="1" t="s">
        <v>9</v>
      </c>
      <c r="C47" s="3">
        <v>1154400</v>
      </c>
      <c r="D47" t="s">
        <v>71</v>
      </c>
      <c r="E47" t="s">
        <v>72</v>
      </c>
      <c r="F47" s="3">
        <v>12</v>
      </c>
    </row>
    <row r="48" spans="1:6" x14ac:dyDescent="0.25">
      <c r="A48" s="5">
        <v>43162</v>
      </c>
      <c r="B48" s="1" t="s">
        <v>9</v>
      </c>
      <c r="C48" s="3">
        <v>1716600</v>
      </c>
      <c r="D48" t="s">
        <v>73</v>
      </c>
      <c r="E48" t="s">
        <v>74</v>
      </c>
      <c r="F48" s="3">
        <v>24</v>
      </c>
    </row>
    <row r="49" spans="1:6" x14ac:dyDescent="0.25">
      <c r="A49" s="5">
        <v>43162</v>
      </c>
      <c r="B49" s="1" t="s">
        <v>7</v>
      </c>
      <c r="C49" s="3">
        <v>2474300</v>
      </c>
      <c r="D49" t="s">
        <v>75</v>
      </c>
      <c r="E49" t="s">
        <v>76</v>
      </c>
      <c r="F49" s="3">
        <v>34</v>
      </c>
    </row>
    <row r="50" spans="1:6" x14ac:dyDescent="0.25">
      <c r="A50" s="5">
        <v>43162</v>
      </c>
      <c r="B50" s="1" t="s">
        <v>9</v>
      </c>
      <c r="C50" s="3">
        <v>762300</v>
      </c>
      <c r="D50" t="s">
        <v>77</v>
      </c>
      <c r="E50" t="s">
        <v>78</v>
      </c>
      <c r="F50" s="3">
        <v>14</v>
      </c>
    </row>
    <row r="51" spans="1:6" x14ac:dyDescent="0.25">
      <c r="A51" s="5">
        <v>43162</v>
      </c>
      <c r="B51" s="1" t="s">
        <v>9</v>
      </c>
      <c r="C51" s="3">
        <v>1211800</v>
      </c>
      <c r="D51" t="s">
        <v>79</v>
      </c>
      <c r="E51" t="s">
        <v>80</v>
      </c>
      <c r="F51" s="3">
        <v>15</v>
      </c>
    </row>
    <row r="52" spans="1:6" x14ac:dyDescent="0.25">
      <c r="A52" s="5">
        <v>43162</v>
      </c>
      <c r="B52" s="1" t="s">
        <v>9</v>
      </c>
      <c r="C52" s="3">
        <v>816200</v>
      </c>
      <c r="D52" t="s">
        <v>81</v>
      </c>
      <c r="E52" t="s">
        <v>82</v>
      </c>
      <c r="F52" s="3">
        <v>11</v>
      </c>
    </row>
    <row r="53" spans="1:6" x14ac:dyDescent="0.25">
      <c r="A53" s="10">
        <v>43162</v>
      </c>
      <c r="B53" s="9" t="s">
        <v>9</v>
      </c>
      <c r="C53" s="11">
        <v>3728200</v>
      </c>
      <c r="D53" s="7" t="s">
        <v>47</v>
      </c>
      <c r="E53" t="s">
        <v>83</v>
      </c>
      <c r="F53" s="3">
        <f>2+7+7+3</f>
        <v>19</v>
      </c>
    </row>
    <row r="54" spans="1:6" x14ac:dyDescent="0.25">
      <c r="A54" s="10"/>
      <c r="B54" s="9"/>
      <c r="C54" s="11"/>
      <c r="D54" s="7"/>
      <c r="E54" t="s">
        <v>84</v>
      </c>
      <c r="F54" s="3">
        <f>12+3+7</f>
        <v>22</v>
      </c>
    </row>
    <row r="55" spans="1:6" x14ac:dyDescent="0.25">
      <c r="A55" s="10"/>
      <c r="B55" s="9"/>
      <c r="C55" s="11"/>
      <c r="D55" s="7"/>
      <c r="E55" t="s">
        <v>85</v>
      </c>
      <c r="F55" s="3">
        <f>2+4+6</f>
        <v>12</v>
      </c>
    </row>
    <row r="56" spans="1:6" x14ac:dyDescent="0.25">
      <c r="A56" s="5">
        <v>43162</v>
      </c>
      <c r="B56" s="1" t="s">
        <v>9</v>
      </c>
      <c r="C56" s="3">
        <v>696150</v>
      </c>
      <c r="D56" t="s">
        <v>86</v>
      </c>
      <c r="E56" t="s">
        <v>87</v>
      </c>
      <c r="F56" s="3">
        <v>12</v>
      </c>
    </row>
    <row r="57" spans="1:6" x14ac:dyDescent="0.25">
      <c r="A57" s="5">
        <v>43162</v>
      </c>
      <c r="B57" s="1" t="s">
        <v>9</v>
      </c>
      <c r="C57" s="3">
        <v>623400</v>
      </c>
      <c r="D57" t="s">
        <v>88</v>
      </c>
      <c r="E57" t="s">
        <v>89</v>
      </c>
      <c r="F57" s="3">
        <v>12</v>
      </c>
    </row>
    <row r="58" spans="1:6" x14ac:dyDescent="0.25">
      <c r="A58" s="5">
        <v>43162</v>
      </c>
      <c r="B58" s="1" t="s">
        <v>9</v>
      </c>
      <c r="C58" s="3">
        <v>900000</v>
      </c>
      <c r="D58" t="s">
        <v>90</v>
      </c>
      <c r="E58" t="s">
        <v>91</v>
      </c>
      <c r="F58" s="3">
        <v>36</v>
      </c>
    </row>
    <row r="59" spans="1:6" x14ac:dyDescent="0.25">
      <c r="A59" s="5">
        <v>43162</v>
      </c>
      <c r="B59" s="1" t="s">
        <v>9</v>
      </c>
      <c r="C59" s="3">
        <v>1922300</v>
      </c>
      <c r="D59" t="s">
        <v>92</v>
      </c>
      <c r="E59" t="s">
        <v>93</v>
      </c>
      <c r="F59" s="3">
        <v>34</v>
      </c>
    </row>
    <row r="60" spans="1:6" x14ac:dyDescent="0.25">
      <c r="A60" s="5">
        <v>43162</v>
      </c>
      <c r="B60" s="1" t="s">
        <v>9</v>
      </c>
      <c r="C60" s="3">
        <v>1740600</v>
      </c>
      <c r="D60" t="s">
        <v>94</v>
      </c>
      <c r="E60" t="s">
        <v>95</v>
      </c>
      <c r="F60" s="3">
        <v>36</v>
      </c>
    </row>
    <row r="61" spans="1:6" x14ac:dyDescent="0.25">
      <c r="A61" s="5">
        <v>43162</v>
      </c>
      <c r="B61" s="1" t="s">
        <v>9</v>
      </c>
      <c r="C61" s="3">
        <v>590400</v>
      </c>
      <c r="D61" t="s">
        <v>96</v>
      </c>
      <c r="E61" t="s">
        <v>97</v>
      </c>
      <c r="F61" s="3">
        <v>12</v>
      </c>
    </row>
    <row r="62" spans="1:6" x14ac:dyDescent="0.25">
      <c r="A62" s="5">
        <v>43162</v>
      </c>
      <c r="B62" s="1" t="s">
        <v>7</v>
      </c>
      <c r="C62" s="3">
        <v>1022800</v>
      </c>
      <c r="D62" t="s">
        <v>100</v>
      </c>
      <c r="E62" t="s">
        <v>101</v>
      </c>
      <c r="F62" s="3">
        <v>13</v>
      </c>
    </row>
    <row r="63" spans="1:6" x14ac:dyDescent="0.25">
      <c r="A63" s="5">
        <v>43162</v>
      </c>
      <c r="B63" s="1" t="s">
        <v>9</v>
      </c>
      <c r="C63" s="3">
        <v>819000</v>
      </c>
      <c r="D63" t="s">
        <v>102</v>
      </c>
      <c r="E63" t="s">
        <v>103</v>
      </c>
      <c r="F63" s="3">
        <v>36</v>
      </c>
    </row>
    <row r="64" spans="1:6" x14ac:dyDescent="0.25">
      <c r="A64" s="5">
        <v>43162</v>
      </c>
      <c r="B64" s="1" t="s">
        <v>9</v>
      </c>
      <c r="C64" s="3">
        <v>1109600</v>
      </c>
      <c r="D64" t="s">
        <v>104</v>
      </c>
      <c r="E64" t="s">
        <v>105</v>
      </c>
      <c r="F64" s="3">
        <v>16</v>
      </c>
    </row>
    <row r="65" spans="1:6" x14ac:dyDescent="0.25">
      <c r="A65" s="5">
        <v>43162</v>
      </c>
      <c r="B65" s="1" t="s">
        <v>9</v>
      </c>
      <c r="C65" s="3">
        <v>771000</v>
      </c>
      <c r="D65" t="s">
        <v>107</v>
      </c>
      <c r="E65" t="s">
        <v>106</v>
      </c>
      <c r="F65" s="3">
        <v>12</v>
      </c>
    </row>
    <row r="66" spans="1:6" x14ac:dyDescent="0.25">
      <c r="A66" s="5">
        <v>43164</v>
      </c>
      <c r="B66" s="1" t="s">
        <v>9</v>
      </c>
      <c r="C66" s="3">
        <v>2545250</v>
      </c>
      <c r="D66" t="s">
        <v>108</v>
      </c>
      <c r="E66" t="s">
        <v>109</v>
      </c>
      <c r="F66" s="3">
        <v>35</v>
      </c>
    </row>
    <row r="67" spans="1:6" x14ac:dyDescent="0.25">
      <c r="A67" s="10">
        <v>43164</v>
      </c>
      <c r="B67" s="9" t="s">
        <v>9</v>
      </c>
      <c r="C67" s="11">
        <v>1547200</v>
      </c>
      <c r="D67" s="7" t="s">
        <v>110</v>
      </c>
      <c r="E67" t="s">
        <v>111</v>
      </c>
      <c r="F67" s="3">
        <f>3+5+3+5</f>
        <v>16</v>
      </c>
    </row>
    <row r="68" spans="1:6" x14ac:dyDescent="0.25">
      <c r="A68" s="10"/>
      <c r="B68" s="9"/>
      <c r="C68" s="11"/>
      <c r="D68" s="7"/>
      <c r="E68" t="s">
        <v>112</v>
      </c>
      <c r="F68" s="3">
        <f>2+2+2+2+3+2+3</f>
        <v>16</v>
      </c>
    </row>
    <row r="69" spans="1:6" x14ac:dyDescent="0.25">
      <c r="A69" s="10">
        <v>43164</v>
      </c>
      <c r="B69" s="9" t="s">
        <v>9</v>
      </c>
      <c r="C69" s="11">
        <v>12633600</v>
      </c>
      <c r="D69" s="7" t="s">
        <v>51</v>
      </c>
      <c r="E69" t="s">
        <v>113</v>
      </c>
      <c r="F69" s="3">
        <v>15</v>
      </c>
    </row>
    <row r="70" spans="1:6" x14ac:dyDescent="0.25">
      <c r="A70" s="10"/>
      <c r="B70" s="9"/>
      <c r="C70" s="11"/>
      <c r="D70" s="7"/>
      <c r="E70" t="s">
        <v>114</v>
      </c>
      <c r="F70" s="3">
        <f>61+53</f>
        <v>114</v>
      </c>
    </row>
    <row r="71" spans="1:6" x14ac:dyDescent="0.25">
      <c r="A71" s="10"/>
      <c r="B71" s="9"/>
      <c r="C71" s="11"/>
      <c r="D71" s="7"/>
      <c r="E71" t="s">
        <v>115</v>
      </c>
      <c r="F71" s="3">
        <v>12</v>
      </c>
    </row>
    <row r="72" spans="1:6" x14ac:dyDescent="0.25">
      <c r="A72" s="10">
        <v>43164</v>
      </c>
      <c r="B72" s="9" t="s">
        <v>9</v>
      </c>
      <c r="C72" s="11">
        <v>1577600</v>
      </c>
      <c r="D72" s="7" t="s">
        <v>86</v>
      </c>
      <c r="E72" t="s">
        <v>116</v>
      </c>
      <c r="F72" s="3">
        <f>5+5+10</f>
        <v>20</v>
      </c>
    </row>
    <row r="73" spans="1:6" x14ac:dyDescent="0.25">
      <c r="A73" s="10"/>
      <c r="B73" s="9"/>
      <c r="C73" s="11"/>
      <c r="D73" s="7"/>
      <c r="E73" t="s">
        <v>87</v>
      </c>
      <c r="F73" s="3">
        <v>8</v>
      </c>
    </row>
    <row r="74" spans="1:6" x14ac:dyDescent="0.25">
      <c r="A74" s="10">
        <v>43164</v>
      </c>
      <c r="B74" s="9" t="s">
        <v>9</v>
      </c>
      <c r="C74" s="11">
        <v>4977500</v>
      </c>
      <c r="D74" s="7" t="s">
        <v>117</v>
      </c>
      <c r="E74" t="s">
        <v>118</v>
      </c>
      <c r="F74" s="3">
        <v>22</v>
      </c>
    </row>
    <row r="75" spans="1:6" x14ac:dyDescent="0.25">
      <c r="A75" s="10"/>
      <c r="B75" s="9"/>
      <c r="C75" s="11"/>
      <c r="D75" s="7"/>
      <c r="E75" t="s">
        <v>119</v>
      </c>
      <c r="F75" s="3">
        <v>25</v>
      </c>
    </row>
    <row r="76" spans="1:6" x14ac:dyDescent="0.25">
      <c r="A76" s="5">
        <v>43164</v>
      </c>
      <c r="B76" s="1" t="s">
        <v>9</v>
      </c>
      <c r="C76" s="3">
        <v>1047350</v>
      </c>
      <c r="D76" t="s">
        <v>120</v>
      </c>
      <c r="E76" t="s">
        <v>121</v>
      </c>
      <c r="F76" s="3">
        <v>23</v>
      </c>
    </row>
    <row r="77" spans="1:6" x14ac:dyDescent="0.25">
      <c r="A77" s="5">
        <v>43164</v>
      </c>
      <c r="B77" s="1" t="s">
        <v>9</v>
      </c>
      <c r="C77" s="3">
        <v>2111000</v>
      </c>
      <c r="D77" t="s">
        <v>73</v>
      </c>
      <c r="E77" t="s">
        <v>122</v>
      </c>
      <c r="F77" s="3">
        <v>36</v>
      </c>
    </row>
    <row r="78" spans="1:6" x14ac:dyDescent="0.25">
      <c r="A78" s="10">
        <v>43164</v>
      </c>
      <c r="B78" s="9" t="s">
        <v>7</v>
      </c>
      <c r="C78" s="11">
        <v>2157300</v>
      </c>
      <c r="D78" s="7" t="s">
        <v>100</v>
      </c>
      <c r="E78" t="s">
        <v>101</v>
      </c>
      <c r="F78" s="3">
        <v>7</v>
      </c>
    </row>
    <row r="79" spans="1:6" x14ac:dyDescent="0.25">
      <c r="A79" s="10"/>
      <c r="B79" s="9"/>
      <c r="C79" s="11"/>
      <c r="D79" s="7"/>
      <c r="E79" t="s">
        <v>123</v>
      </c>
      <c r="F79" s="3">
        <v>19</v>
      </c>
    </row>
    <row r="80" spans="1:6" x14ac:dyDescent="0.25">
      <c r="A80" s="5">
        <v>43164</v>
      </c>
      <c r="B80" s="1" t="s">
        <v>9</v>
      </c>
      <c r="C80" s="3">
        <v>840000</v>
      </c>
      <c r="D80" t="s">
        <v>124</v>
      </c>
      <c r="E80" t="s">
        <v>125</v>
      </c>
      <c r="F80" s="3">
        <v>24</v>
      </c>
    </row>
    <row r="81" spans="1:6" x14ac:dyDescent="0.25">
      <c r="A81" s="5">
        <v>43164</v>
      </c>
      <c r="B81" s="1" t="s">
        <v>7</v>
      </c>
      <c r="C81" s="3">
        <v>2381800</v>
      </c>
      <c r="D81" t="s">
        <v>126</v>
      </c>
      <c r="E81" t="s">
        <v>127</v>
      </c>
      <c r="F81" s="3">
        <v>44</v>
      </c>
    </row>
    <row r="82" spans="1:6" x14ac:dyDescent="0.25">
      <c r="A82" s="10">
        <v>43164</v>
      </c>
      <c r="B82" s="9" t="s">
        <v>9</v>
      </c>
      <c r="C82" s="11">
        <v>5647050</v>
      </c>
      <c r="D82" s="7" t="s">
        <v>128</v>
      </c>
      <c r="E82" t="s">
        <v>129</v>
      </c>
      <c r="F82" s="3">
        <f>6+5+5+6</f>
        <v>22</v>
      </c>
    </row>
    <row r="83" spans="1:6" x14ac:dyDescent="0.25">
      <c r="A83" s="10"/>
      <c r="B83" s="9"/>
      <c r="C83" s="11"/>
      <c r="D83" s="7"/>
      <c r="E83" t="s">
        <v>130</v>
      </c>
      <c r="F83" s="3">
        <f>5+5+5+5+5</f>
        <v>25</v>
      </c>
    </row>
    <row r="84" spans="1:6" x14ac:dyDescent="0.25">
      <c r="A84" s="10"/>
      <c r="B84" s="9"/>
      <c r="C84" s="11"/>
      <c r="D84" s="7"/>
      <c r="E84" t="s">
        <v>131</v>
      </c>
      <c r="F84" s="3">
        <f>5+5+2+9</f>
        <v>21</v>
      </c>
    </row>
    <row r="85" spans="1:6" x14ac:dyDescent="0.25">
      <c r="A85" s="10"/>
      <c r="B85" s="9"/>
      <c r="C85" s="11"/>
      <c r="D85" s="7"/>
      <c r="E85" t="s">
        <v>132</v>
      </c>
      <c r="F85" s="3">
        <f>5+5+10+15</f>
        <v>35</v>
      </c>
    </row>
    <row r="86" spans="1:6" x14ac:dyDescent="0.25">
      <c r="A86" s="5">
        <v>43165</v>
      </c>
      <c r="B86" s="1" t="s">
        <v>9</v>
      </c>
      <c r="C86" s="3">
        <v>1503600</v>
      </c>
      <c r="D86" t="s">
        <v>133</v>
      </c>
      <c r="E86" t="s">
        <v>134</v>
      </c>
      <c r="F86" s="3">
        <v>21</v>
      </c>
    </row>
    <row r="87" spans="1:6" x14ac:dyDescent="0.25">
      <c r="A87" s="5">
        <v>43165</v>
      </c>
      <c r="B87" s="1" t="s">
        <v>9</v>
      </c>
      <c r="C87" s="3">
        <v>946200</v>
      </c>
      <c r="D87" t="s">
        <v>135</v>
      </c>
      <c r="E87" t="s">
        <v>136</v>
      </c>
      <c r="F87" s="3">
        <v>12</v>
      </c>
    </row>
    <row r="88" spans="1:6" x14ac:dyDescent="0.25">
      <c r="A88" s="10">
        <v>43165</v>
      </c>
      <c r="B88" s="9" t="s">
        <v>9</v>
      </c>
      <c r="C88" s="8">
        <v>2096600</v>
      </c>
      <c r="D88" s="7" t="s">
        <v>137</v>
      </c>
      <c r="E88" t="s">
        <v>138</v>
      </c>
      <c r="F88" s="3">
        <v>11</v>
      </c>
    </row>
    <row r="89" spans="1:6" x14ac:dyDescent="0.25">
      <c r="A89" s="10"/>
      <c r="B89" s="9"/>
      <c r="C89" s="8"/>
      <c r="D89" s="7"/>
      <c r="E89" t="s">
        <v>139</v>
      </c>
      <c r="F89" s="3">
        <v>9</v>
      </c>
    </row>
    <row r="90" spans="1:6" x14ac:dyDescent="0.25">
      <c r="A90" s="10"/>
      <c r="B90" s="9"/>
      <c r="C90" s="8"/>
      <c r="D90" s="7"/>
      <c r="E90" t="s">
        <v>140</v>
      </c>
      <c r="F90" s="3">
        <v>12</v>
      </c>
    </row>
    <row r="91" spans="1:6" x14ac:dyDescent="0.25">
      <c r="A91" s="10">
        <v>43165</v>
      </c>
      <c r="B91" s="9" t="s">
        <v>9</v>
      </c>
      <c r="C91" s="11">
        <v>1394950</v>
      </c>
      <c r="D91" s="7" t="s">
        <v>50</v>
      </c>
      <c r="E91" t="s">
        <v>22</v>
      </c>
      <c r="F91" s="3">
        <f>2+2+5+5</f>
        <v>14</v>
      </c>
    </row>
    <row r="92" spans="1:6" x14ac:dyDescent="0.25">
      <c r="A92" s="10"/>
      <c r="B92" s="9"/>
      <c r="C92" s="11"/>
      <c r="D92" s="7"/>
      <c r="E92" t="s">
        <v>141</v>
      </c>
      <c r="F92" s="3">
        <f>4+7+6</f>
        <v>17</v>
      </c>
    </row>
    <row r="93" spans="1:6" x14ac:dyDescent="0.25">
      <c r="A93" s="5">
        <v>43165</v>
      </c>
      <c r="B93" s="1" t="s">
        <v>7</v>
      </c>
      <c r="C93" s="3">
        <v>1066800</v>
      </c>
      <c r="D93" t="s">
        <v>142</v>
      </c>
      <c r="E93" t="s">
        <v>143</v>
      </c>
      <c r="F93" s="3">
        <v>12</v>
      </c>
    </row>
    <row r="94" spans="1:6" x14ac:dyDescent="0.25">
      <c r="A94" s="5">
        <v>43165</v>
      </c>
      <c r="B94" s="1" t="s">
        <v>9</v>
      </c>
      <c r="C94" s="3">
        <v>950400</v>
      </c>
      <c r="D94" t="s">
        <v>144</v>
      </c>
      <c r="E94" t="s">
        <v>145</v>
      </c>
      <c r="F94" s="3">
        <v>12</v>
      </c>
    </row>
    <row r="95" spans="1:6" x14ac:dyDescent="0.25">
      <c r="A95" s="5">
        <v>43165</v>
      </c>
      <c r="B95" s="1" t="s">
        <v>9</v>
      </c>
      <c r="C95" s="3">
        <v>775900</v>
      </c>
      <c r="D95" t="s">
        <v>57</v>
      </c>
      <c r="E95" t="s">
        <v>146</v>
      </c>
      <c r="F95" s="3">
        <v>14</v>
      </c>
    </row>
    <row r="96" spans="1:6" x14ac:dyDescent="0.25">
      <c r="A96" s="10">
        <v>43165</v>
      </c>
      <c r="B96" s="9" t="s">
        <v>9</v>
      </c>
      <c r="C96" s="11">
        <v>2696900</v>
      </c>
      <c r="D96" s="7" t="s">
        <v>92</v>
      </c>
      <c r="E96" t="s">
        <v>93</v>
      </c>
      <c r="F96" s="3">
        <v>2</v>
      </c>
    </row>
    <row r="97" spans="1:6" x14ac:dyDescent="0.25">
      <c r="A97" s="10"/>
      <c r="B97" s="9"/>
      <c r="C97" s="11"/>
      <c r="D97" s="7"/>
      <c r="E97" t="s">
        <v>147</v>
      </c>
      <c r="F97" s="3">
        <v>36</v>
      </c>
    </row>
    <row r="98" spans="1:6" x14ac:dyDescent="0.25">
      <c r="A98" s="5">
        <v>43165</v>
      </c>
      <c r="B98" s="1" t="s">
        <v>7</v>
      </c>
      <c r="C98" s="3">
        <v>911200</v>
      </c>
      <c r="D98" t="s">
        <v>148</v>
      </c>
      <c r="E98" t="s">
        <v>149</v>
      </c>
      <c r="F98" s="3">
        <v>16</v>
      </c>
    </row>
    <row r="99" spans="1:6" x14ac:dyDescent="0.25">
      <c r="A99" s="5">
        <v>43165</v>
      </c>
      <c r="B99" s="1" t="s">
        <v>7</v>
      </c>
      <c r="C99" s="3">
        <v>1581000</v>
      </c>
      <c r="D99" t="s">
        <v>100</v>
      </c>
      <c r="E99" t="s">
        <v>101</v>
      </c>
      <c r="F99" s="3">
        <v>20</v>
      </c>
    </row>
    <row r="100" spans="1:6" x14ac:dyDescent="0.25">
      <c r="A100" s="5">
        <v>43166</v>
      </c>
      <c r="B100" s="1" t="s">
        <v>7</v>
      </c>
      <c r="C100" s="3">
        <v>5516400</v>
      </c>
      <c r="D100" t="s">
        <v>150</v>
      </c>
      <c r="E100" t="s">
        <v>151</v>
      </c>
      <c r="F100" s="3">
        <v>46</v>
      </c>
    </row>
    <row r="101" spans="1:6" x14ac:dyDescent="0.25">
      <c r="A101" s="5">
        <v>43166</v>
      </c>
      <c r="B101" s="1" t="s">
        <v>9</v>
      </c>
      <c r="C101" s="3">
        <v>1814950</v>
      </c>
      <c r="D101" t="s">
        <v>152</v>
      </c>
      <c r="E101" t="s">
        <v>153</v>
      </c>
      <c r="F101" s="3">
        <v>31</v>
      </c>
    </row>
    <row r="102" spans="1:6" x14ac:dyDescent="0.25">
      <c r="A102" s="10">
        <v>43166</v>
      </c>
      <c r="B102" s="9" t="s">
        <v>9</v>
      </c>
      <c r="C102" s="11">
        <v>556000</v>
      </c>
      <c r="D102" s="7" t="s">
        <v>154</v>
      </c>
      <c r="E102" t="s">
        <v>155</v>
      </c>
      <c r="F102" s="3">
        <v>200</v>
      </c>
    </row>
    <row r="103" spans="1:6" x14ac:dyDescent="0.25">
      <c r="A103" s="10"/>
      <c r="B103" s="9"/>
      <c r="C103" s="11"/>
      <c r="D103" s="7"/>
      <c r="E103" t="s">
        <v>156</v>
      </c>
      <c r="F103" s="3">
        <v>100</v>
      </c>
    </row>
    <row r="104" spans="1:6" x14ac:dyDescent="0.25">
      <c r="A104" s="5">
        <v>43166</v>
      </c>
      <c r="B104" s="1" t="s">
        <v>9</v>
      </c>
      <c r="C104" s="3">
        <v>1191350</v>
      </c>
      <c r="D104" t="s">
        <v>157</v>
      </c>
      <c r="E104" t="s">
        <v>158</v>
      </c>
      <c r="F104" s="3">
        <v>15</v>
      </c>
    </row>
    <row r="105" spans="1:6" x14ac:dyDescent="0.25">
      <c r="A105" s="10">
        <v>43166</v>
      </c>
      <c r="B105" s="9" t="s">
        <v>9</v>
      </c>
      <c r="C105" s="11">
        <v>1477800</v>
      </c>
      <c r="D105" s="7" t="s">
        <v>159</v>
      </c>
      <c r="E105" t="s">
        <v>160</v>
      </c>
      <c r="F105" s="3">
        <v>12</v>
      </c>
    </row>
    <row r="106" spans="1:6" x14ac:dyDescent="0.25">
      <c r="A106" s="10"/>
      <c r="B106" s="9"/>
      <c r="C106" s="11"/>
      <c r="D106" s="7"/>
      <c r="E106" t="s">
        <v>161</v>
      </c>
      <c r="F106" s="3">
        <v>12</v>
      </c>
    </row>
    <row r="107" spans="1:6" x14ac:dyDescent="0.25">
      <c r="A107" s="5">
        <v>43166</v>
      </c>
      <c r="B107" s="1" t="s">
        <v>9</v>
      </c>
      <c r="C107" s="3">
        <v>2264600</v>
      </c>
      <c r="D107" t="s">
        <v>162</v>
      </c>
      <c r="E107" t="s">
        <v>163</v>
      </c>
      <c r="F107" s="3">
        <v>38</v>
      </c>
    </row>
    <row r="108" spans="1:6" x14ac:dyDescent="0.25">
      <c r="A108" s="5">
        <v>43166</v>
      </c>
      <c r="B108" s="1" t="s">
        <v>9</v>
      </c>
      <c r="C108" s="3">
        <v>590700</v>
      </c>
      <c r="D108" t="s">
        <v>107</v>
      </c>
      <c r="E108" t="s">
        <v>164</v>
      </c>
      <c r="F108" s="3">
        <v>10</v>
      </c>
    </row>
    <row r="109" spans="1:6" x14ac:dyDescent="0.25">
      <c r="A109" s="10">
        <v>43166</v>
      </c>
      <c r="B109" s="9" t="s">
        <v>9</v>
      </c>
      <c r="C109" s="11">
        <v>5418550</v>
      </c>
      <c r="D109" s="7" t="s">
        <v>108</v>
      </c>
      <c r="E109" t="s">
        <v>165</v>
      </c>
      <c r="F109" s="3">
        <v>14</v>
      </c>
    </row>
    <row r="110" spans="1:6" x14ac:dyDescent="0.25">
      <c r="A110" s="10"/>
      <c r="B110" s="9"/>
      <c r="C110" s="11"/>
      <c r="D110" s="7"/>
      <c r="E110" t="s">
        <v>166</v>
      </c>
      <c r="F110" s="3">
        <v>43</v>
      </c>
    </row>
    <row r="111" spans="1:6" x14ac:dyDescent="0.25">
      <c r="A111" s="5">
        <v>43166</v>
      </c>
      <c r="B111" s="1" t="s">
        <v>9</v>
      </c>
      <c r="C111" s="3">
        <v>1403850</v>
      </c>
      <c r="D111" t="s">
        <v>86</v>
      </c>
      <c r="E111" t="s">
        <v>167</v>
      </c>
      <c r="F111" s="3">
        <v>25</v>
      </c>
    </row>
    <row r="112" spans="1:6" x14ac:dyDescent="0.25">
      <c r="A112" s="5">
        <v>43166</v>
      </c>
      <c r="B112" s="1" t="s">
        <v>7</v>
      </c>
      <c r="C112" s="3">
        <v>2068300</v>
      </c>
      <c r="D112" t="s">
        <v>100</v>
      </c>
      <c r="E112" t="s">
        <v>168</v>
      </c>
      <c r="F112" s="3">
        <v>38</v>
      </c>
    </row>
    <row r="113" spans="1:6" x14ac:dyDescent="0.25">
      <c r="A113" s="5">
        <v>43166</v>
      </c>
      <c r="B113" s="1" t="s">
        <v>7</v>
      </c>
      <c r="C113" s="3">
        <v>1535900</v>
      </c>
      <c r="D113" t="s">
        <v>169</v>
      </c>
      <c r="E113" t="s">
        <v>170</v>
      </c>
      <c r="F113" s="3">
        <v>69</v>
      </c>
    </row>
    <row r="114" spans="1:6" x14ac:dyDescent="0.25">
      <c r="A114" s="5">
        <v>43166</v>
      </c>
      <c r="B114" s="1" t="s">
        <v>9</v>
      </c>
      <c r="C114" s="3">
        <v>864000</v>
      </c>
      <c r="D114" t="s">
        <v>90</v>
      </c>
      <c r="E114" t="s">
        <v>171</v>
      </c>
      <c r="F114" s="3">
        <v>36</v>
      </c>
    </row>
    <row r="115" spans="1:6" x14ac:dyDescent="0.25">
      <c r="A115" s="5">
        <v>43166</v>
      </c>
      <c r="B115" s="1" t="s">
        <v>9</v>
      </c>
      <c r="C115" s="3">
        <v>585000</v>
      </c>
      <c r="D115" t="s">
        <v>94</v>
      </c>
      <c r="E115" t="s">
        <v>172</v>
      </c>
      <c r="F115" s="3">
        <v>12</v>
      </c>
    </row>
    <row r="116" spans="1:6" x14ac:dyDescent="0.25">
      <c r="A116" s="5">
        <v>43166</v>
      </c>
      <c r="B116" s="1" t="s">
        <v>9</v>
      </c>
      <c r="C116" s="3">
        <v>629750</v>
      </c>
      <c r="D116" t="s">
        <v>173</v>
      </c>
      <c r="E116" t="s">
        <v>174</v>
      </c>
      <c r="F116" s="3">
        <v>11</v>
      </c>
    </row>
    <row r="117" spans="1:6" x14ac:dyDescent="0.25">
      <c r="A117" s="5">
        <v>43166</v>
      </c>
      <c r="B117" s="1" t="s">
        <v>9</v>
      </c>
      <c r="C117" s="3">
        <v>1142750</v>
      </c>
      <c r="D117" t="s">
        <v>57</v>
      </c>
      <c r="E117" t="s">
        <v>175</v>
      </c>
      <c r="F117" s="3">
        <v>16</v>
      </c>
    </row>
    <row r="118" spans="1:6" x14ac:dyDescent="0.25">
      <c r="A118" s="10">
        <v>43167</v>
      </c>
      <c r="B118" s="9" t="s">
        <v>9</v>
      </c>
      <c r="C118" s="11">
        <v>1669300</v>
      </c>
      <c r="D118" s="7" t="s">
        <v>176</v>
      </c>
      <c r="E118" t="s">
        <v>177</v>
      </c>
      <c r="F118" s="3">
        <f>5+4+6+3</f>
        <v>18</v>
      </c>
    </row>
    <row r="119" spans="1:6" x14ac:dyDescent="0.25">
      <c r="A119" s="10"/>
      <c r="B119" s="9"/>
      <c r="C119" s="11"/>
      <c r="D119" s="7"/>
      <c r="E119" t="s">
        <v>178</v>
      </c>
      <c r="F119" s="3">
        <f>5+1+4+5+5</f>
        <v>20</v>
      </c>
    </row>
    <row r="120" spans="1:6" x14ac:dyDescent="0.25">
      <c r="A120" s="5">
        <v>43167</v>
      </c>
      <c r="B120" s="1" t="s">
        <v>9</v>
      </c>
      <c r="C120" s="3">
        <v>1736900</v>
      </c>
      <c r="D120" t="s">
        <v>152</v>
      </c>
      <c r="E120" t="s">
        <v>179</v>
      </c>
      <c r="F120" s="3">
        <v>29</v>
      </c>
    </row>
    <row r="121" spans="1:6" x14ac:dyDescent="0.25">
      <c r="A121" s="5">
        <v>43167</v>
      </c>
      <c r="B121" s="1" t="s">
        <v>9</v>
      </c>
      <c r="C121" s="3">
        <v>563400</v>
      </c>
      <c r="D121" t="s">
        <v>44</v>
      </c>
      <c r="E121" t="s">
        <v>180</v>
      </c>
      <c r="F121" s="3">
        <v>12</v>
      </c>
    </row>
    <row r="122" spans="1:6" x14ac:dyDescent="0.25">
      <c r="A122" s="5">
        <v>43167</v>
      </c>
      <c r="B122" s="1" t="s">
        <v>7</v>
      </c>
      <c r="C122" s="3">
        <v>1244400</v>
      </c>
      <c r="D122" t="s">
        <v>56</v>
      </c>
      <c r="E122" t="s">
        <v>39</v>
      </c>
      <c r="F122" s="3">
        <v>17</v>
      </c>
    </row>
    <row r="123" spans="1:6" x14ac:dyDescent="0.25">
      <c r="A123" s="5">
        <v>43167</v>
      </c>
      <c r="B123" s="1" t="s">
        <v>7</v>
      </c>
      <c r="C123" s="3">
        <v>300000</v>
      </c>
      <c r="D123" t="s">
        <v>181</v>
      </c>
      <c r="E123" t="s">
        <v>182</v>
      </c>
      <c r="F123" s="3">
        <v>2000</v>
      </c>
    </row>
    <row r="124" spans="1:6" x14ac:dyDescent="0.25">
      <c r="A124" s="5">
        <v>43167</v>
      </c>
      <c r="B124" s="1" t="s">
        <v>7</v>
      </c>
      <c r="C124" s="3">
        <v>3372000</v>
      </c>
      <c r="D124" t="s">
        <v>183</v>
      </c>
      <c r="E124" t="s">
        <v>184</v>
      </c>
      <c r="F124" s="3">
        <v>48</v>
      </c>
    </row>
    <row r="125" spans="1:6" x14ac:dyDescent="0.25">
      <c r="A125" s="5">
        <v>43167</v>
      </c>
      <c r="B125" s="1" t="s">
        <v>9</v>
      </c>
      <c r="C125" s="3">
        <v>119900</v>
      </c>
      <c r="D125" t="s">
        <v>107</v>
      </c>
      <c r="E125" t="s">
        <v>164</v>
      </c>
      <c r="F125" s="3">
        <v>2</v>
      </c>
    </row>
    <row r="126" spans="1:6" x14ac:dyDescent="0.25">
      <c r="A126" s="5">
        <v>43167</v>
      </c>
      <c r="B126" s="1" t="s">
        <v>9</v>
      </c>
      <c r="C126" s="3">
        <v>564500</v>
      </c>
      <c r="D126" t="s">
        <v>48</v>
      </c>
      <c r="E126" t="s">
        <v>19</v>
      </c>
      <c r="F126" s="3">
        <v>10</v>
      </c>
    </row>
    <row r="127" spans="1:6" x14ac:dyDescent="0.25">
      <c r="A127" s="5">
        <v>43167</v>
      </c>
      <c r="B127" s="1" t="s">
        <v>7</v>
      </c>
      <c r="C127" s="3">
        <v>1290500</v>
      </c>
      <c r="D127" t="s">
        <v>169</v>
      </c>
      <c r="E127" t="s">
        <v>185</v>
      </c>
      <c r="F127" s="3">
        <v>35</v>
      </c>
    </row>
    <row r="128" spans="1:6" x14ac:dyDescent="0.25">
      <c r="A128" s="10">
        <v>43167</v>
      </c>
      <c r="B128" s="9" t="s">
        <v>7</v>
      </c>
      <c r="C128" s="11">
        <v>2487600</v>
      </c>
      <c r="D128" s="7" t="s">
        <v>186</v>
      </c>
      <c r="E128" t="s">
        <v>187</v>
      </c>
      <c r="F128" s="3">
        <f>2+5+5</f>
        <v>12</v>
      </c>
    </row>
    <row r="129" spans="1:6" x14ac:dyDescent="0.25">
      <c r="A129" s="10"/>
      <c r="B129" s="9"/>
      <c r="C129" s="11"/>
      <c r="D129" s="7"/>
      <c r="E129" t="s">
        <v>188</v>
      </c>
      <c r="F129" s="3">
        <v>12</v>
      </c>
    </row>
    <row r="130" spans="1:6" x14ac:dyDescent="0.25">
      <c r="A130" s="10"/>
      <c r="B130" s="9"/>
      <c r="C130" s="11"/>
      <c r="D130" s="7"/>
      <c r="E130" t="s">
        <v>189</v>
      </c>
      <c r="F130" s="3">
        <f>2+5+5</f>
        <v>12</v>
      </c>
    </row>
    <row r="131" spans="1:6" x14ac:dyDescent="0.25">
      <c r="A131" s="10">
        <v>43167</v>
      </c>
      <c r="B131" s="9" t="s">
        <v>9</v>
      </c>
      <c r="C131" s="8">
        <v>1702900</v>
      </c>
      <c r="D131" s="7" t="s">
        <v>47</v>
      </c>
      <c r="E131" t="s">
        <v>190</v>
      </c>
      <c r="F131" s="3">
        <v>16</v>
      </c>
    </row>
    <row r="132" spans="1:6" x14ac:dyDescent="0.25">
      <c r="A132" s="10"/>
      <c r="B132" s="9"/>
      <c r="C132" s="8"/>
      <c r="D132" s="7"/>
      <c r="E132" t="s">
        <v>191</v>
      </c>
      <c r="F132" s="3">
        <f>4+3+3+3+4+4+3</f>
        <v>24</v>
      </c>
    </row>
    <row r="133" spans="1:6" x14ac:dyDescent="0.25">
      <c r="A133" s="5">
        <v>43167</v>
      </c>
      <c r="B133" s="1" t="s">
        <v>7</v>
      </c>
      <c r="C133" s="3">
        <v>2091500</v>
      </c>
      <c r="D133" t="s">
        <v>192</v>
      </c>
      <c r="E133" t="s">
        <v>193</v>
      </c>
      <c r="F133" s="3">
        <v>18</v>
      </c>
    </row>
    <row r="134" spans="1:6" x14ac:dyDescent="0.25">
      <c r="A134" s="5">
        <v>43167</v>
      </c>
      <c r="B134" s="1" t="s">
        <v>9</v>
      </c>
      <c r="C134" s="3">
        <v>4916200</v>
      </c>
      <c r="D134" t="s">
        <v>45</v>
      </c>
      <c r="E134" t="s">
        <v>194</v>
      </c>
      <c r="F134" s="3">
        <v>80</v>
      </c>
    </row>
    <row r="135" spans="1:6" x14ac:dyDescent="0.25">
      <c r="A135" s="5">
        <v>43167</v>
      </c>
      <c r="B135" s="1" t="s">
        <v>7</v>
      </c>
      <c r="C135" s="3">
        <v>2478600</v>
      </c>
      <c r="D135" t="s">
        <v>195</v>
      </c>
      <c r="E135" t="s">
        <v>196</v>
      </c>
      <c r="F135" s="3">
        <v>36</v>
      </c>
    </row>
    <row r="136" spans="1:6" x14ac:dyDescent="0.25">
      <c r="A136" s="5">
        <v>43167</v>
      </c>
      <c r="B136" s="1" t="s">
        <v>9</v>
      </c>
      <c r="C136" s="3">
        <v>1809850</v>
      </c>
      <c r="D136" t="s">
        <v>197</v>
      </c>
      <c r="E136" t="s">
        <v>198</v>
      </c>
      <c r="F136" s="3">
        <v>36</v>
      </c>
    </row>
    <row r="137" spans="1:6" x14ac:dyDescent="0.25">
      <c r="A137" s="5">
        <v>43168</v>
      </c>
      <c r="B137" s="1" t="s">
        <v>9</v>
      </c>
      <c r="C137" s="3">
        <v>2916700</v>
      </c>
      <c r="D137" t="s">
        <v>73</v>
      </c>
      <c r="E137" t="s">
        <v>199</v>
      </c>
      <c r="F137" s="3">
        <v>36</v>
      </c>
    </row>
    <row r="138" spans="1:6" x14ac:dyDescent="0.25">
      <c r="A138" s="5">
        <v>43168</v>
      </c>
      <c r="B138" s="1" t="s">
        <v>9</v>
      </c>
      <c r="C138" s="3">
        <v>966000</v>
      </c>
      <c r="D138" t="s">
        <v>200</v>
      </c>
      <c r="E138" t="s">
        <v>201</v>
      </c>
      <c r="F138" s="3">
        <v>15</v>
      </c>
    </row>
    <row r="139" spans="1:6" x14ac:dyDescent="0.25">
      <c r="A139" s="5">
        <v>43168</v>
      </c>
      <c r="B139" s="1" t="s">
        <v>9</v>
      </c>
      <c r="C139" s="3">
        <v>1274400</v>
      </c>
      <c r="D139" t="s">
        <v>202</v>
      </c>
      <c r="E139" t="s">
        <v>203</v>
      </c>
      <c r="F139" s="3">
        <v>12</v>
      </c>
    </row>
    <row r="140" spans="1:6" x14ac:dyDescent="0.25">
      <c r="A140" s="5">
        <v>43168</v>
      </c>
      <c r="B140" s="1" t="s">
        <v>9</v>
      </c>
      <c r="C140" s="3">
        <v>498200</v>
      </c>
      <c r="D140" t="s">
        <v>53</v>
      </c>
      <c r="E140" t="s">
        <v>204</v>
      </c>
      <c r="F140" s="3">
        <v>12</v>
      </c>
    </row>
    <row r="141" spans="1:6" x14ac:dyDescent="0.25">
      <c r="A141" s="5">
        <v>43168</v>
      </c>
      <c r="B141" s="1" t="s">
        <v>9</v>
      </c>
      <c r="C141" s="3">
        <v>715200</v>
      </c>
      <c r="D141" t="s">
        <v>205</v>
      </c>
      <c r="E141" t="s">
        <v>206</v>
      </c>
      <c r="F141" s="3">
        <v>12</v>
      </c>
    </row>
    <row r="142" spans="1:6" x14ac:dyDescent="0.25">
      <c r="A142" s="5">
        <v>43168</v>
      </c>
      <c r="B142" s="1" t="s">
        <v>9</v>
      </c>
      <c r="C142" s="3">
        <v>2316600</v>
      </c>
      <c r="D142" t="s">
        <v>92</v>
      </c>
      <c r="E142" t="s">
        <v>207</v>
      </c>
      <c r="F142" s="3">
        <v>36</v>
      </c>
    </row>
    <row r="143" spans="1:6" x14ac:dyDescent="0.25">
      <c r="A143" s="5">
        <v>43168</v>
      </c>
      <c r="B143" s="1" t="s">
        <v>9</v>
      </c>
      <c r="C143" s="3">
        <v>1093600</v>
      </c>
      <c r="D143" t="s">
        <v>104</v>
      </c>
      <c r="E143" t="s">
        <v>208</v>
      </c>
      <c r="F143" s="3">
        <v>16</v>
      </c>
    </row>
    <row r="144" spans="1:6" x14ac:dyDescent="0.25">
      <c r="A144" s="14">
        <v>43168</v>
      </c>
      <c r="B144" s="9" t="s">
        <v>9</v>
      </c>
      <c r="C144" s="8">
        <v>1230900</v>
      </c>
      <c r="D144" s="7" t="s">
        <v>209</v>
      </c>
      <c r="E144" t="s">
        <v>210</v>
      </c>
      <c r="F144" s="3">
        <f>1+4+1+2</f>
        <v>8</v>
      </c>
    </row>
    <row r="145" spans="1:6" x14ac:dyDescent="0.25">
      <c r="A145" s="14"/>
      <c r="B145" s="9"/>
      <c r="C145" s="8"/>
      <c r="D145" s="7"/>
      <c r="E145" t="s">
        <v>211</v>
      </c>
      <c r="F145" s="3">
        <f>4+4+4+6</f>
        <v>18</v>
      </c>
    </row>
    <row r="146" spans="1:6" x14ac:dyDescent="0.25">
      <c r="A146" s="5">
        <v>43168</v>
      </c>
      <c r="B146" s="1" t="s">
        <v>9</v>
      </c>
      <c r="C146" s="3">
        <v>1119450</v>
      </c>
      <c r="D146" t="s">
        <v>212</v>
      </c>
      <c r="E146" t="s">
        <v>213</v>
      </c>
      <c r="F146" s="3">
        <v>17</v>
      </c>
    </row>
    <row r="147" spans="1:6" x14ac:dyDescent="0.25">
      <c r="A147" s="5">
        <v>43168</v>
      </c>
      <c r="B147" s="1" t="s">
        <v>9</v>
      </c>
      <c r="C147" s="3">
        <v>649600</v>
      </c>
      <c r="D147" t="s">
        <v>47</v>
      </c>
      <c r="E147" t="s">
        <v>84</v>
      </c>
      <c r="F147" s="3">
        <v>8</v>
      </c>
    </row>
    <row r="148" spans="1:6" x14ac:dyDescent="0.25">
      <c r="A148" s="10">
        <v>43168</v>
      </c>
      <c r="B148" s="9" t="s">
        <v>9</v>
      </c>
      <c r="C148" s="11">
        <v>1074000</v>
      </c>
      <c r="D148" s="7" t="s">
        <v>49</v>
      </c>
      <c r="E148" t="s">
        <v>214</v>
      </c>
      <c r="F148" s="3">
        <v>12</v>
      </c>
    </row>
    <row r="149" spans="1:6" x14ac:dyDescent="0.25">
      <c r="A149" s="10"/>
      <c r="B149" s="9"/>
      <c r="C149" s="11"/>
      <c r="D149" s="7"/>
      <c r="E149" t="s">
        <v>215</v>
      </c>
      <c r="F149" s="3">
        <v>13</v>
      </c>
    </row>
    <row r="150" spans="1:6" x14ac:dyDescent="0.25">
      <c r="A150" s="5">
        <v>43168</v>
      </c>
      <c r="B150" s="1" t="s">
        <v>7</v>
      </c>
      <c r="C150" s="3">
        <v>2290000</v>
      </c>
      <c r="D150" t="s">
        <v>216</v>
      </c>
      <c r="E150" t="s">
        <v>217</v>
      </c>
      <c r="F150" s="3">
        <v>100</v>
      </c>
    </row>
    <row r="151" spans="1:6" x14ac:dyDescent="0.25">
      <c r="A151" s="5">
        <v>43168</v>
      </c>
      <c r="B151" s="1" t="s">
        <v>7</v>
      </c>
      <c r="C151" s="3">
        <v>2544150</v>
      </c>
      <c r="D151" t="s">
        <v>218</v>
      </c>
      <c r="E151" t="s">
        <v>219</v>
      </c>
      <c r="F151" s="3">
        <v>31</v>
      </c>
    </row>
    <row r="152" spans="1:6" x14ac:dyDescent="0.25">
      <c r="A152" s="5">
        <v>43168</v>
      </c>
      <c r="B152" s="1" t="s">
        <v>7</v>
      </c>
      <c r="C152" s="3">
        <v>781200</v>
      </c>
      <c r="D152" t="s">
        <v>100</v>
      </c>
      <c r="E152" t="s">
        <v>123</v>
      </c>
      <c r="F152" s="3">
        <v>9</v>
      </c>
    </row>
    <row r="153" spans="1:6" x14ac:dyDescent="0.25">
      <c r="A153" s="5">
        <v>43168</v>
      </c>
      <c r="B153" s="1" t="s">
        <v>9</v>
      </c>
      <c r="C153" s="3">
        <v>1327800</v>
      </c>
      <c r="D153" t="s">
        <v>220</v>
      </c>
      <c r="E153" t="s">
        <v>221</v>
      </c>
      <c r="F153" s="3">
        <v>12</v>
      </c>
    </row>
    <row r="154" spans="1:6" x14ac:dyDescent="0.25">
      <c r="A154" s="5">
        <v>43168</v>
      </c>
      <c r="B154" s="1" t="s">
        <v>7</v>
      </c>
      <c r="C154" s="3">
        <v>1732700</v>
      </c>
      <c r="D154" t="s">
        <v>222</v>
      </c>
      <c r="E154" t="s">
        <v>223</v>
      </c>
      <c r="F154" s="3">
        <v>30</v>
      </c>
    </row>
    <row r="155" spans="1:6" x14ac:dyDescent="0.25">
      <c r="A155" s="5">
        <v>43169</v>
      </c>
      <c r="B155" s="1" t="s">
        <v>7</v>
      </c>
      <c r="C155" s="3">
        <v>854400</v>
      </c>
      <c r="D155" t="s">
        <v>56</v>
      </c>
      <c r="E155" t="s">
        <v>224</v>
      </c>
      <c r="F155" s="3">
        <v>12</v>
      </c>
    </row>
    <row r="156" spans="1:6" x14ac:dyDescent="0.25">
      <c r="A156" s="10">
        <v>43169</v>
      </c>
      <c r="B156" s="9" t="s">
        <v>9</v>
      </c>
      <c r="C156" s="8">
        <v>14335000</v>
      </c>
      <c r="D156" s="7" t="s">
        <v>64</v>
      </c>
      <c r="E156" t="s">
        <v>225</v>
      </c>
      <c r="F156" s="3">
        <v>1150</v>
      </c>
    </row>
    <row r="157" spans="1:6" x14ac:dyDescent="0.25">
      <c r="A157" s="10"/>
      <c r="B157" s="9"/>
      <c r="C157" s="8"/>
      <c r="D157" s="7"/>
      <c r="E157" t="s">
        <v>226</v>
      </c>
      <c r="F157" s="3">
        <v>1050</v>
      </c>
    </row>
    <row r="158" spans="1:6" x14ac:dyDescent="0.25">
      <c r="A158" s="10"/>
      <c r="B158" s="9"/>
      <c r="C158" s="8"/>
      <c r="D158" s="7"/>
      <c r="E158" t="s">
        <v>227</v>
      </c>
      <c r="F158" s="3">
        <v>1000</v>
      </c>
    </row>
    <row r="159" spans="1:6" x14ac:dyDescent="0.25">
      <c r="A159" s="5">
        <v>43169</v>
      </c>
      <c r="B159" s="1" t="s">
        <v>9</v>
      </c>
      <c r="C159" s="3">
        <v>1981000</v>
      </c>
      <c r="D159" t="s">
        <v>154</v>
      </c>
      <c r="E159" t="s">
        <v>294</v>
      </c>
      <c r="F159" s="3">
        <v>2830</v>
      </c>
    </row>
    <row r="160" spans="1:6" x14ac:dyDescent="0.25">
      <c r="A160" s="5">
        <v>43169</v>
      </c>
      <c r="B160" s="1" t="s">
        <v>9</v>
      </c>
      <c r="C160" s="3">
        <v>2497200</v>
      </c>
      <c r="D160" t="s">
        <v>92</v>
      </c>
      <c r="E160" t="s">
        <v>228</v>
      </c>
      <c r="F160" s="3">
        <v>36</v>
      </c>
    </row>
    <row r="161" spans="1:6" x14ac:dyDescent="0.25">
      <c r="A161" s="5">
        <v>43169</v>
      </c>
      <c r="B161" s="1" t="s">
        <v>7</v>
      </c>
      <c r="C161" s="3">
        <v>1117000</v>
      </c>
      <c r="D161" t="s">
        <v>52</v>
      </c>
      <c r="E161" t="s">
        <v>35</v>
      </c>
      <c r="F161" s="3">
        <v>20</v>
      </c>
    </row>
    <row r="162" spans="1:6" x14ac:dyDescent="0.25">
      <c r="A162" s="5">
        <v>43169</v>
      </c>
      <c r="B162" s="1" t="s">
        <v>9</v>
      </c>
      <c r="C162" s="3">
        <v>2239200</v>
      </c>
      <c r="D162" t="s">
        <v>61</v>
      </c>
      <c r="E162" t="s">
        <v>62</v>
      </c>
      <c r="F162" s="3">
        <v>36</v>
      </c>
    </row>
    <row r="163" spans="1:6" x14ac:dyDescent="0.25">
      <c r="A163" s="5">
        <v>43169</v>
      </c>
      <c r="B163" s="6" t="s">
        <v>9</v>
      </c>
      <c r="C163" s="15">
        <v>733450</v>
      </c>
      <c r="D163" t="s">
        <v>48</v>
      </c>
      <c r="E163" t="s">
        <v>19</v>
      </c>
      <c r="F163" s="3">
        <v>13</v>
      </c>
    </row>
    <row r="164" spans="1:6" x14ac:dyDescent="0.25">
      <c r="A164" s="10">
        <v>43169</v>
      </c>
      <c r="B164" s="9" t="s">
        <v>9</v>
      </c>
      <c r="C164" s="11">
        <v>3581200</v>
      </c>
      <c r="D164" s="7" t="s">
        <v>117</v>
      </c>
      <c r="E164" t="s">
        <v>118</v>
      </c>
      <c r="F164" s="3">
        <v>12</v>
      </c>
    </row>
    <row r="165" spans="1:6" x14ac:dyDescent="0.25">
      <c r="A165" s="10"/>
      <c r="B165" s="9"/>
      <c r="C165" s="11"/>
      <c r="D165" s="7"/>
      <c r="E165" t="s">
        <v>119</v>
      </c>
      <c r="F165" s="3">
        <v>6</v>
      </c>
    </row>
    <row r="166" spans="1:6" x14ac:dyDescent="0.25">
      <c r="A166" s="10">
        <v>43169</v>
      </c>
      <c r="B166" s="9" t="s">
        <v>9</v>
      </c>
      <c r="C166" s="11">
        <v>3040300</v>
      </c>
      <c r="D166" s="7" t="s">
        <v>81</v>
      </c>
      <c r="E166" t="s">
        <v>229</v>
      </c>
      <c r="F166" s="3">
        <f>4+18+7+3</f>
        <v>32</v>
      </c>
    </row>
    <row r="167" spans="1:6" x14ac:dyDescent="0.25">
      <c r="A167" s="10"/>
      <c r="B167" s="9"/>
      <c r="C167" s="11"/>
      <c r="D167" s="7"/>
      <c r="E167" t="s">
        <v>230</v>
      </c>
      <c r="F167" s="3">
        <f>5+7</f>
        <v>12</v>
      </c>
    </row>
    <row r="168" spans="1:6" x14ac:dyDescent="0.25">
      <c r="A168" s="5">
        <v>43169</v>
      </c>
      <c r="B168" s="1" t="s">
        <v>7</v>
      </c>
      <c r="C168" s="3">
        <v>799200</v>
      </c>
      <c r="D168" t="s">
        <v>58</v>
      </c>
      <c r="E168" t="s">
        <v>231</v>
      </c>
      <c r="F168" s="3">
        <v>36</v>
      </c>
    </row>
    <row r="169" spans="1:6" x14ac:dyDescent="0.25">
      <c r="A169" s="5">
        <v>43169</v>
      </c>
      <c r="B169" s="1" t="s">
        <v>9</v>
      </c>
      <c r="C169" s="3">
        <v>1136400</v>
      </c>
      <c r="D169" t="s">
        <v>47</v>
      </c>
      <c r="E169" t="s">
        <v>84</v>
      </c>
      <c r="F169" s="3">
        <v>14</v>
      </c>
    </row>
    <row r="170" spans="1:6" x14ac:dyDescent="0.25">
      <c r="A170" s="5">
        <v>43169</v>
      </c>
      <c r="B170" s="1" t="s">
        <v>9</v>
      </c>
      <c r="C170" s="3">
        <v>8828100</v>
      </c>
      <c r="D170" t="s">
        <v>232</v>
      </c>
      <c r="E170" t="s">
        <v>233</v>
      </c>
      <c r="F170" s="3">
        <v>94</v>
      </c>
    </row>
    <row r="171" spans="1:6" x14ac:dyDescent="0.25">
      <c r="A171" s="10">
        <v>43169</v>
      </c>
      <c r="B171" s="9" t="s">
        <v>9</v>
      </c>
      <c r="C171" s="11">
        <v>1845200</v>
      </c>
      <c r="D171" s="7" t="s">
        <v>86</v>
      </c>
      <c r="E171" t="s">
        <v>167</v>
      </c>
      <c r="F171" s="3">
        <f>6+8</f>
        <v>14</v>
      </c>
    </row>
    <row r="172" spans="1:6" x14ac:dyDescent="0.25">
      <c r="A172" s="10"/>
      <c r="B172" s="9"/>
      <c r="C172" s="11"/>
      <c r="D172" s="7"/>
      <c r="E172" t="s">
        <v>234</v>
      </c>
      <c r="F172" s="3">
        <f>2+6+6+4</f>
        <v>18</v>
      </c>
    </row>
    <row r="173" spans="1:6" x14ac:dyDescent="0.25">
      <c r="A173" s="5">
        <v>43169</v>
      </c>
      <c r="B173" s="1" t="s">
        <v>9</v>
      </c>
      <c r="C173" s="3">
        <v>756700</v>
      </c>
      <c r="D173" t="s">
        <v>79</v>
      </c>
      <c r="E173" t="s">
        <v>235</v>
      </c>
      <c r="F173" s="3">
        <v>12</v>
      </c>
    </row>
    <row r="174" spans="1:6" x14ac:dyDescent="0.25">
      <c r="A174" s="5">
        <v>43169</v>
      </c>
      <c r="B174" s="1" t="s">
        <v>9</v>
      </c>
      <c r="C174" s="3">
        <v>4260000</v>
      </c>
      <c r="D174" t="s">
        <v>236</v>
      </c>
      <c r="E174" t="s">
        <v>237</v>
      </c>
      <c r="F174" s="3">
        <v>60</v>
      </c>
    </row>
    <row r="175" spans="1:6" x14ac:dyDescent="0.25">
      <c r="A175" s="5">
        <v>43169</v>
      </c>
      <c r="B175" s="1" t="s">
        <v>9</v>
      </c>
      <c r="C175" s="3">
        <v>910800</v>
      </c>
      <c r="D175" t="s">
        <v>90</v>
      </c>
      <c r="E175" t="s">
        <v>238</v>
      </c>
      <c r="F175" s="3">
        <v>36</v>
      </c>
    </row>
    <row r="176" spans="1:6" x14ac:dyDescent="0.25">
      <c r="A176" s="5">
        <v>43169</v>
      </c>
      <c r="B176" s="1" t="s">
        <v>9</v>
      </c>
      <c r="C176" s="3">
        <v>4574400</v>
      </c>
      <c r="D176" t="s">
        <v>73</v>
      </c>
      <c r="E176" t="s">
        <v>239</v>
      </c>
      <c r="F176" s="3">
        <v>60</v>
      </c>
    </row>
    <row r="177" spans="1:6" x14ac:dyDescent="0.25">
      <c r="A177" s="10">
        <v>43169</v>
      </c>
      <c r="B177" s="9" t="s">
        <v>9</v>
      </c>
      <c r="C177" s="11">
        <v>4492550</v>
      </c>
      <c r="D177" s="7" t="s">
        <v>128</v>
      </c>
      <c r="E177" t="s">
        <v>130</v>
      </c>
      <c r="F177" s="3">
        <f>15+16+15+15</f>
        <v>61</v>
      </c>
    </row>
    <row r="178" spans="1:6" x14ac:dyDescent="0.25">
      <c r="A178" s="10"/>
      <c r="B178" s="9"/>
      <c r="C178" s="11"/>
      <c r="D178" s="7"/>
      <c r="E178" t="s">
        <v>240</v>
      </c>
      <c r="F178" s="3">
        <f>5+10+5</f>
        <v>20</v>
      </c>
    </row>
    <row r="179" spans="1:6" x14ac:dyDescent="0.25">
      <c r="A179" s="5">
        <v>43169</v>
      </c>
      <c r="B179" s="1" t="s">
        <v>9</v>
      </c>
      <c r="C179" s="3">
        <v>852000</v>
      </c>
      <c r="D179" t="s">
        <v>124</v>
      </c>
      <c r="E179" t="s">
        <v>241</v>
      </c>
      <c r="F179" s="3">
        <v>24</v>
      </c>
    </row>
    <row r="180" spans="1:6" x14ac:dyDescent="0.25">
      <c r="A180" s="5">
        <v>43171</v>
      </c>
      <c r="B180" s="1" t="s">
        <v>9</v>
      </c>
      <c r="C180" s="3">
        <v>1175400</v>
      </c>
      <c r="D180" t="s">
        <v>135</v>
      </c>
      <c r="E180" t="s">
        <v>242</v>
      </c>
      <c r="F180" s="3">
        <v>20</v>
      </c>
    </row>
    <row r="181" spans="1:6" x14ac:dyDescent="0.25">
      <c r="A181" s="10">
        <v>43171</v>
      </c>
      <c r="B181" s="9" t="s">
        <v>9</v>
      </c>
      <c r="C181" s="11">
        <v>1215200</v>
      </c>
      <c r="D181" s="7" t="s">
        <v>159</v>
      </c>
      <c r="E181" t="s">
        <v>243</v>
      </c>
      <c r="F181" s="3">
        <f>4+2+6</f>
        <v>12</v>
      </c>
    </row>
    <row r="182" spans="1:6" x14ac:dyDescent="0.25">
      <c r="A182" s="10"/>
      <c r="B182" s="9"/>
      <c r="C182" s="11"/>
      <c r="D182" s="7"/>
      <c r="E182" t="s">
        <v>161</v>
      </c>
      <c r="F182" s="3">
        <f>5+3</f>
        <v>8</v>
      </c>
    </row>
    <row r="183" spans="1:6" x14ac:dyDescent="0.25">
      <c r="A183" s="5">
        <v>43171</v>
      </c>
      <c r="B183" s="1" t="s">
        <v>9</v>
      </c>
      <c r="C183" s="3">
        <v>835200</v>
      </c>
      <c r="D183" t="s">
        <v>244</v>
      </c>
      <c r="E183" t="s">
        <v>245</v>
      </c>
      <c r="F183" s="3">
        <v>36</v>
      </c>
    </row>
    <row r="184" spans="1:6" x14ac:dyDescent="0.25">
      <c r="A184" s="5">
        <v>43171</v>
      </c>
      <c r="B184" s="1" t="s">
        <v>9</v>
      </c>
      <c r="C184" s="3">
        <v>844800</v>
      </c>
      <c r="D184" t="s">
        <v>69</v>
      </c>
      <c r="E184" t="s">
        <v>246</v>
      </c>
      <c r="F184" s="3">
        <v>12</v>
      </c>
    </row>
    <row r="185" spans="1:6" x14ac:dyDescent="0.25">
      <c r="A185" s="5">
        <v>43171</v>
      </c>
      <c r="B185" s="1" t="s">
        <v>9</v>
      </c>
      <c r="C185" s="3">
        <v>3880000</v>
      </c>
      <c r="D185" t="s">
        <v>92</v>
      </c>
      <c r="E185" t="s">
        <v>247</v>
      </c>
      <c r="F185" s="3">
        <v>60</v>
      </c>
    </row>
    <row r="186" spans="1:6" x14ac:dyDescent="0.25">
      <c r="A186" s="10">
        <v>43171</v>
      </c>
      <c r="B186" s="9" t="s">
        <v>9</v>
      </c>
      <c r="C186" s="11">
        <v>2204500</v>
      </c>
      <c r="D186" s="7" t="s">
        <v>197</v>
      </c>
      <c r="E186" t="s">
        <v>248</v>
      </c>
      <c r="F186" s="3">
        <f>12+10</f>
        <v>22</v>
      </c>
    </row>
    <row r="187" spans="1:6" x14ac:dyDescent="0.25">
      <c r="A187" s="10"/>
      <c r="B187" s="9"/>
      <c r="C187" s="11"/>
      <c r="D187" s="7"/>
      <c r="E187" t="s">
        <v>249</v>
      </c>
      <c r="F187" s="3">
        <v>3</v>
      </c>
    </row>
    <row r="188" spans="1:6" x14ac:dyDescent="0.25">
      <c r="A188" s="5">
        <v>43171</v>
      </c>
      <c r="B188" s="1" t="s">
        <v>9</v>
      </c>
      <c r="C188" s="3">
        <v>333400</v>
      </c>
      <c r="D188" t="s">
        <v>250</v>
      </c>
      <c r="E188" t="s">
        <v>251</v>
      </c>
      <c r="F188" s="3">
        <v>4</v>
      </c>
    </row>
    <row r="189" spans="1:6" x14ac:dyDescent="0.25">
      <c r="A189" s="5">
        <v>43171</v>
      </c>
      <c r="B189" s="1" t="s">
        <v>9</v>
      </c>
      <c r="C189" s="3">
        <v>1664150</v>
      </c>
      <c r="D189" t="s">
        <v>81</v>
      </c>
      <c r="E189" t="s">
        <v>252</v>
      </c>
      <c r="F189" s="3">
        <v>29</v>
      </c>
    </row>
    <row r="190" spans="1:6" x14ac:dyDescent="0.25">
      <c r="A190" s="5">
        <v>43171</v>
      </c>
      <c r="B190" s="1" t="s">
        <v>9</v>
      </c>
      <c r="C190" s="3">
        <v>1550300</v>
      </c>
      <c r="D190" t="s">
        <v>253</v>
      </c>
      <c r="E190" t="s">
        <v>254</v>
      </c>
      <c r="F190" s="3">
        <v>34</v>
      </c>
    </row>
    <row r="191" spans="1:6" x14ac:dyDescent="0.25">
      <c r="A191" s="5">
        <v>43171</v>
      </c>
      <c r="B191" s="1" t="s">
        <v>9</v>
      </c>
      <c r="C191" s="3">
        <v>1643250</v>
      </c>
      <c r="D191" t="s">
        <v>255</v>
      </c>
      <c r="E191" t="s">
        <v>256</v>
      </c>
      <c r="F191" s="3">
        <v>33</v>
      </c>
    </row>
    <row r="192" spans="1:6" x14ac:dyDescent="0.25">
      <c r="A192" s="10">
        <v>43171</v>
      </c>
      <c r="B192" s="9" t="s">
        <v>9</v>
      </c>
      <c r="C192" s="11">
        <v>3051900</v>
      </c>
      <c r="D192" s="7" t="s">
        <v>257</v>
      </c>
      <c r="E192" t="s">
        <v>258</v>
      </c>
      <c r="F192" s="3">
        <v>33</v>
      </c>
    </row>
    <row r="193" spans="1:6" x14ac:dyDescent="0.25">
      <c r="A193" s="10"/>
      <c r="B193" s="9"/>
      <c r="C193" s="11"/>
      <c r="D193" s="7"/>
      <c r="E193" t="s">
        <v>259</v>
      </c>
      <c r="F193" s="3">
        <v>36</v>
      </c>
    </row>
    <row r="194" spans="1:6" x14ac:dyDescent="0.25">
      <c r="A194" s="10">
        <v>43171</v>
      </c>
      <c r="B194" s="9" t="s">
        <v>9</v>
      </c>
      <c r="C194" s="11">
        <v>3969000</v>
      </c>
      <c r="D194" s="7" t="s">
        <v>73</v>
      </c>
      <c r="E194" t="s">
        <v>260</v>
      </c>
      <c r="F194" s="3">
        <v>12</v>
      </c>
    </row>
    <row r="195" spans="1:6" x14ac:dyDescent="0.25">
      <c r="A195" s="10"/>
      <c r="B195" s="9"/>
      <c r="C195" s="11"/>
      <c r="D195" s="7"/>
      <c r="E195" t="s">
        <v>261</v>
      </c>
      <c r="F195" s="3">
        <v>44</v>
      </c>
    </row>
    <row r="196" spans="1:6" x14ac:dyDescent="0.25">
      <c r="A196" s="5">
        <v>43171</v>
      </c>
      <c r="B196" s="1" t="s">
        <v>9</v>
      </c>
      <c r="C196" s="3">
        <v>556600</v>
      </c>
      <c r="D196" t="s">
        <v>262</v>
      </c>
      <c r="E196" t="s">
        <v>263</v>
      </c>
      <c r="F196" s="3">
        <v>12</v>
      </c>
    </row>
    <row r="197" spans="1:6" x14ac:dyDescent="0.25">
      <c r="A197" s="5">
        <v>43171</v>
      </c>
      <c r="B197" s="1" t="s">
        <v>9</v>
      </c>
      <c r="C197" s="3">
        <v>856000</v>
      </c>
      <c r="D197" t="s">
        <v>264</v>
      </c>
      <c r="E197" t="s">
        <v>265</v>
      </c>
      <c r="F197" s="3">
        <v>12</v>
      </c>
    </row>
    <row r="198" spans="1:6" x14ac:dyDescent="0.25">
      <c r="A198" s="5">
        <v>43171</v>
      </c>
      <c r="B198" s="1" t="s">
        <v>9</v>
      </c>
      <c r="C198" s="3">
        <v>835200</v>
      </c>
      <c r="D198" t="s">
        <v>266</v>
      </c>
      <c r="E198" t="s">
        <v>267</v>
      </c>
      <c r="F198" s="3">
        <v>12</v>
      </c>
    </row>
    <row r="199" spans="1:6" x14ac:dyDescent="0.25">
      <c r="A199" s="5">
        <v>43171</v>
      </c>
      <c r="B199" s="1" t="s">
        <v>9</v>
      </c>
      <c r="C199" s="3">
        <v>1351000</v>
      </c>
      <c r="D199" t="s">
        <v>43</v>
      </c>
      <c r="E199" t="s">
        <v>268</v>
      </c>
      <c r="F199" s="3">
        <v>42</v>
      </c>
    </row>
    <row r="200" spans="1:6" x14ac:dyDescent="0.25">
      <c r="A200" s="10">
        <v>43171</v>
      </c>
      <c r="B200" s="9" t="s">
        <v>9</v>
      </c>
      <c r="C200" s="11">
        <v>27762250</v>
      </c>
      <c r="D200" s="7" t="s">
        <v>51</v>
      </c>
      <c r="E200" t="s">
        <v>269</v>
      </c>
      <c r="F200" s="3">
        <v>24</v>
      </c>
    </row>
    <row r="201" spans="1:6" x14ac:dyDescent="0.25">
      <c r="A201" s="10"/>
      <c r="B201" s="9"/>
      <c r="C201" s="11"/>
      <c r="D201" s="7"/>
      <c r="E201" t="s">
        <v>114</v>
      </c>
      <c r="F201" s="3">
        <f>44+50+24</f>
        <v>118</v>
      </c>
    </row>
    <row r="202" spans="1:6" x14ac:dyDescent="0.25">
      <c r="A202" s="10"/>
      <c r="B202" s="9"/>
      <c r="C202" s="11"/>
      <c r="D202" s="7"/>
      <c r="E202" t="s">
        <v>25</v>
      </c>
      <c r="F202" s="3">
        <f>12+12+12</f>
        <v>36</v>
      </c>
    </row>
    <row r="203" spans="1:6" x14ac:dyDescent="0.25">
      <c r="A203" s="10"/>
      <c r="B203" s="9"/>
      <c r="C203" s="11"/>
      <c r="D203" s="7"/>
      <c r="E203" t="s">
        <v>270</v>
      </c>
      <c r="F203" s="3">
        <f>12+12+7+12</f>
        <v>43</v>
      </c>
    </row>
    <row r="204" spans="1:6" x14ac:dyDescent="0.25">
      <c r="A204" s="10"/>
      <c r="B204" s="9"/>
      <c r="C204" s="11"/>
      <c r="D204" s="7"/>
      <c r="E204" t="s">
        <v>271</v>
      </c>
      <c r="F204" s="3">
        <f>12+12+12</f>
        <v>36</v>
      </c>
    </row>
    <row r="205" spans="1:6" x14ac:dyDescent="0.25">
      <c r="A205" s="10"/>
      <c r="B205" s="9"/>
      <c r="C205" s="11"/>
      <c r="D205" s="7"/>
      <c r="E205" t="s">
        <v>30</v>
      </c>
      <c r="F205" s="3">
        <f>18+16</f>
        <v>34</v>
      </c>
    </row>
    <row r="206" spans="1:6" x14ac:dyDescent="0.25">
      <c r="A206" s="10"/>
      <c r="B206" s="9"/>
      <c r="C206" s="11"/>
      <c r="D206" s="7"/>
      <c r="E206" t="s">
        <v>31</v>
      </c>
      <c r="F206" s="3">
        <v>12</v>
      </c>
    </row>
    <row r="207" spans="1:6" x14ac:dyDescent="0.25">
      <c r="A207" s="10"/>
      <c r="B207" s="9"/>
      <c r="C207" s="11"/>
      <c r="D207" s="7"/>
      <c r="E207" t="s">
        <v>34</v>
      </c>
      <c r="F207" s="3">
        <f>7+8+8</f>
        <v>23</v>
      </c>
    </row>
    <row r="208" spans="1:6" x14ac:dyDescent="0.25">
      <c r="A208" s="5">
        <v>43171</v>
      </c>
      <c r="B208" s="1" t="s">
        <v>7</v>
      </c>
      <c r="C208" s="3">
        <v>842400</v>
      </c>
      <c r="D208" t="s">
        <v>216</v>
      </c>
      <c r="E208" t="s">
        <v>272</v>
      </c>
      <c r="F208" s="3">
        <v>36</v>
      </c>
    </row>
    <row r="209" spans="1:6" x14ac:dyDescent="0.25">
      <c r="A209" s="5">
        <v>43171</v>
      </c>
      <c r="B209" s="1" t="s">
        <v>9</v>
      </c>
      <c r="C209" s="3">
        <v>1170000</v>
      </c>
      <c r="D209" t="s">
        <v>94</v>
      </c>
      <c r="E209" t="s">
        <v>172</v>
      </c>
      <c r="F209" s="3">
        <v>24</v>
      </c>
    </row>
    <row r="210" spans="1:6" x14ac:dyDescent="0.25">
      <c r="A210" s="5">
        <v>43171</v>
      </c>
      <c r="B210" s="1" t="s">
        <v>9</v>
      </c>
      <c r="C210" s="3">
        <v>824400</v>
      </c>
      <c r="D210" t="s">
        <v>273</v>
      </c>
      <c r="E210" t="s">
        <v>274</v>
      </c>
      <c r="F210" s="3">
        <v>36</v>
      </c>
    </row>
    <row r="211" spans="1:6" x14ac:dyDescent="0.25">
      <c r="A211" s="5">
        <v>43171</v>
      </c>
      <c r="B211" s="1" t="s">
        <v>9</v>
      </c>
      <c r="C211" s="3">
        <v>1754500</v>
      </c>
      <c r="D211" t="s">
        <v>275</v>
      </c>
      <c r="E211" t="s">
        <v>276</v>
      </c>
      <c r="F211" s="3">
        <v>30</v>
      </c>
    </row>
    <row r="212" spans="1:6" x14ac:dyDescent="0.25">
      <c r="A212" s="5">
        <v>43171</v>
      </c>
      <c r="B212" s="1" t="s">
        <v>7</v>
      </c>
      <c r="C212" s="3">
        <v>493850</v>
      </c>
      <c r="D212" t="s">
        <v>126</v>
      </c>
      <c r="E212" t="s">
        <v>127</v>
      </c>
      <c r="F212" s="3">
        <v>11</v>
      </c>
    </row>
    <row r="213" spans="1:6" x14ac:dyDescent="0.25">
      <c r="A213" s="10">
        <v>43171</v>
      </c>
      <c r="B213" s="9" t="s">
        <v>9</v>
      </c>
      <c r="C213" s="11">
        <v>4511150</v>
      </c>
      <c r="D213" s="7" t="s">
        <v>86</v>
      </c>
      <c r="E213" t="s">
        <v>277</v>
      </c>
      <c r="F213" s="3">
        <f>2+7+10+7+2</f>
        <v>28</v>
      </c>
    </row>
    <row r="214" spans="1:6" x14ac:dyDescent="0.25">
      <c r="A214" s="10"/>
      <c r="B214" s="9"/>
      <c r="C214" s="11"/>
      <c r="D214" s="7"/>
      <c r="E214" t="s">
        <v>278</v>
      </c>
      <c r="F214" s="3">
        <f>6+6</f>
        <v>12</v>
      </c>
    </row>
    <row r="215" spans="1:6" x14ac:dyDescent="0.25">
      <c r="A215" s="10"/>
      <c r="B215" s="9"/>
      <c r="C215" s="11"/>
      <c r="D215" s="7"/>
      <c r="E215" t="s">
        <v>167</v>
      </c>
      <c r="F215" s="3">
        <v>10</v>
      </c>
    </row>
    <row r="216" spans="1:6" x14ac:dyDescent="0.25">
      <c r="A216" s="10"/>
      <c r="B216" s="9"/>
      <c r="C216" s="11"/>
      <c r="D216" s="7"/>
      <c r="E216" t="s">
        <v>279</v>
      </c>
      <c r="F216" s="3">
        <f>6+7+8+7</f>
        <v>28</v>
      </c>
    </row>
    <row r="217" spans="1:6" x14ac:dyDescent="0.25">
      <c r="A217" s="5">
        <v>2</v>
      </c>
      <c r="B217" s="1" t="s">
        <v>9</v>
      </c>
      <c r="C217" s="3">
        <v>849700</v>
      </c>
      <c r="D217" t="s">
        <v>280</v>
      </c>
      <c r="E217" t="s">
        <v>281</v>
      </c>
      <c r="F217" s="3">
        <v>14</v>
      </c>
    </row>
    <row r="218" spans="1:6" x14ac:dyDescent="0.25">
      <c r="A218" s="10">
        <v>43172</v>
      </c>
      <c r="B218" s="9" t="s">
        <v>9</v>
      </c>
      <c r="C218" s="11">
        <v>14992700</v>
      </c>
      <c r="D218" s="7" t="s">
        <v>45</v>
      </c>
      <c r="E218" t="s">
        <v>282</v>
      </c>
      <c r="F218" s="3">
        <v>83</v>
      </c>
    </row>
    <row r="219" spans="1:6" x14ac:dyDescent="0.25">
      <c r="A219" s="10"/>
      <c r="B219" s="9"/>
      <c r="C219" s="11"/>
      <c r="D219" s="7"/>
      <c r="E219" t="s">
        <v>283</v>
      </c>
      <c r="F219" s="3">
        <v>1</v>
      </c>
    </row>
    <row r="220" spans="1:6" x14ac:dyDescent="0.25">
      <c r="A220" s="10"/>
      <c r="B220" s="9"/>
      <c r="C220" s="11"/>
      <c r="D220" s="7"/>
      <c r="E220" t="s">
        <v>284</v>
      </c>
      <c r="F220" s="3">
        <v>1</v>
      </c>
    </row>
    <row r="221" spans="1:6" x14ac:dyDescent="0.25">
      <c r="A221" s="10"/>
      <c r="B221" s="9"/>
      <c r="C221" s="11"/>
      <c r="D221" s="7"/>
      <c r="E221" t="s">
        <v>285</v>
      </c>
      <c r="F221" s="3">
        <v>1</v>
      </c>
    </row>
    <row r="222" spans="1:6" x14ac:dyDescent="0.25">
      <c r="A222" s="10"/>
      <c r="B222" s="9"/>
      <c r="C222" s="11"/>
      <c r="D222" s="7"/>
      <c r="E222" t="s">
        <v>14</v>
      </c>
      <c r="F222" s="3">
        <v>40</v>
      </c>
    </row>
    <row r="223" spans="1:6" x14ac:dyDescent="0.25">
      <c r="A223" s="10"/>
      <c r="B223" s="9"/>
      <c r="C223" s="11"/>
      <c r="D223" s="7"/>
      <c r="E223" t="s">
        <v>15</v>
      </c>
      <c r="F223" s="3">
        <v>42</v>
      </c>
    </row>
    <row r="224" spans="1:6" x14ac:dyDescent="0.25">
      <c r="A224" s="10"/>
      <c r="B224" s="9"/>
      <c r="C224" s="11"/>
      <c r="D224" s="7"/>
      <c r="E224" t="s">
        <v>286</v>
      </c>
      <c r="F224" s="3">
        <v>60</v>
      </c>
    </row>
    <row r="225" spans="1:6" x14ac:dyDescent="0.25">
      <c r="A225" s="10"/>
      <c r="B225" s="9"/>
      <c r="C225" s="11"/>
      <c r="D225" s="7"/>
      <c r="E225" t="s">
        <v>287</v>
      </c>
      <c r="F225" s="3">
        <v>1</v>
      </c>
    </row>
    <row r="226" spans="1:6" x14ac:dyDescent="0.25">
      <c r="A226" s="5">
        <v>43172</v>
      </c>
      <c r="B226" s="1" t="s">
        <v>9</v>
      </c>
      <c r="C226" s="3">
        <v>495000</v>
      </c>
      <c r="D226" t="s">
        <v>288</v>
      </c>
      <c r="E226" t="s">
        <v>289</v>
      </c>
      <c r="F226" s="3">
        <v>12</v>
      </c>
    </row>
    <row r="227" spans="1:6" x14ac:dyDescent="0.25">
      <c r="A227" s="5">
        <v>43172</v>
      </c>
      <c r="B227" s="1" t="s">
        <v>9</v>
      </c>
      <c r="C227" s="3">
        <v>500000</v>
      </c>
      <c r="D227" t="s">
        <v>290</v>
      </c>
      <c r="E227" t="s">
        <v>291</v>
      </c>
      <c r="F227" s="3">
        <v>1</v>
      </c>
    </row>
    <row r="228" spans="1:6" x14ac:dyDescent="0.25">
      <c r="A228" s="5">
        <v>43172</v>
      </c>
      <c r="B228" s="1" t="s">
        <v>7</v>
      </c>
      <c r="C228" s="3">
        <v>2356800</v>
      </c>
      <c r="D228" t="s">
        <v>222</v>
      </c>
      <c r="E228" t="s">
        <v>292</v>
      </c>
      <c r="F228" s="3">
        <v>24</v>
      </c>
    </row>
    <row r="229" spans="1:6" x14ac:dyDescent="0.25">
      <c r="A229" s="5">
        <v>43172</v>
      </c>
      <c r="B229" s="1" t="s">
        <v>9</v>
      </c>
      <c r="C229" s="3">
        <v>438200</v>
      </c>
      <c r="D229" t="s">
        <v>137</v>
      </c>
      <c r="E229" t="s">
        <v>140</v>
      </c>
      <c r="F229" s="3">
        <v>8</v>
      </c>
    </row>
    <row r="230" spans="1:6" x14ac:dyDescent="0.25">
      <c r="A230" s="5">
        <v>43172</v>
      </c>
      <c r="B230" s="1" t="s">
        <v>9</v>
      </c>
      <c r="C230" s="3">
        <v>1522600</v>
      </c>
      <c r="D230" t="s">
        <v>45</v>
      </c>
      <c r="E230" t="s">
        <v>293</v>
      </c>
      <c r="F230" s="3">
        <v>23</v>
      </c>
    </row>
    <row r="231" spans="1:6" x14ac:dyDescent="0.25">
      <c r="A231" s="10">
        <v>43173</v>
      </c>
      <c r="B231" s="9" t="s">
        <v>9</v>
      </c>
      <c r="C231" s="11">
        <v>1892500</v>
      </c>
      <c r="D231" s="7" t="s">
        <v>64</v>
      </c>
      <c r="E231" t="s">
        <v>295</v>
      </c>
      <c r="F231" s="3">
        <v>150</v>
      </c>
    </row>
    <row r="232" spans="1:6" x14ac:dyDescent="0.25">
      <c r="A232" s="10"/>
      <c r="B232" s="9"/>
      <c r="C232" s="11"/>
      <c r="D232" s="7"/>
      <c r="E232" t="s">
        <v>65</v>
      </c>
      <c r="F232" s="3">
        <v>1</v>
      </c>
    </row>
    <row r="233" spans="1:6" x14ac:dyDescent="0.25">
      <c r="A233" s="10">
        <v>43173</v>
      </c>
      <c r="B233" s="9" t="s">
        <v>9</v>
      </c>
      <c r="C233" s="11">
        <v>4506400</v>
      </c>
      <c r="D233" s="7" t="s">
        <v>73</v>
      </c>
      <c r="E233" t="s">
        <v>296</v>
      </c>
      <c r="F233" s="3">
        <v>36</v>
      </c>
    </row>
    <row r="234" spans="1:6" x14ac:dyDescent="0.25">
      <c r="A234" s="10"/>
      <c r="B234" s="9"/>
      <c r="C234" s="11"/>
      <c r="D234" s="7"/>
      <c r="E234" t="s">
        <v>297</v>
      </c>
      <c r="F234" s="3">
        <v>36</v>
      </c>
    </row>
    <row r="235" spans="1:6" x14ac:dyDescent="0.25">
      <c r="A235" s="5">
        <v>43173</v>
      </c>
      <c r="B235" s="1" t="s">
        <v>9</v>
      </c>
      <c r="C235" s="3">
        <v>703800</v>
      </c>
      <c r="D235" t="s">
        <v>173</v>
      </c>
      <c r="E235" t="s">
        <v>298</v>
      </c>
      <c r="F235" s="3">
        <v>12</v>
      </c>
    </row>
    <row r="236" spans="1:6" x14ac:dyDescent="0.25">
      <c r="A236" s="5">
        <v>43173</v>
      </c>
      <c r="B236" s="1" t="s">
        <v>9</v>
      </c>
      <c r="C236" s="3">
        <v>1433950</v>
      </c>
      <c r="D236" t="s">
        <v>108</v>
      </c>
      <c r="E236" t="s">
        <v>299</v>
      </c>
      <c r="F236" s="3">
        <v>23</v>
      </c>
    </row>
    <row r="237" spans="1:6" x14ac:dyDescent="0.25">
      <c r="A237" s="5">
        <v>43173</v>
      </c>
      <c r="B237" s="1" t="s">
        <v>9</v>
      </c>
      <c r="C237" s="3">
        <v>138750</v>
      </c>
      <c r="D237" t="s">
        <v>257</v>
      </c>
      <c r="E237" t="s">
        <v>258</v>
      </c>
      <c r="F237" s="3">
        <v>3</v>
      </c>
    </row>
    <row r="238" spans="1:6" x14ac:dyDescent="0.25">
      <c r="A238" s="10">
        <v>43173</v>
      </c>
      <c r="B238" s="9" t="s">
        <v>9</v>
      </c>
      <c r="C238" s="11">
        <v>1508400</v>
      </c>
      <c r="D238" s="7" t="s">
        <v>200</v>
      </c>
      <c r="E238" t="s">
        <v>201</v>
      </c>
      <c r="F238" s="3">
        <f>2+6+4</f>
        <v>12</v>
      </c>
    </row>
    <row r="239" spans="1:6" x14ac:dyDescent="0.25">
      <c r="A239" s="10"/>
      <c r="B239" s="9"/>
      <c r="C239" s="11"/>
      <c r="D239" s="7"/>
      <c r="E239" t="s">
        <v>300</v>
      </c>
      <c r="F239" s="3">
        <f>5+7</f>
        <v>12</v>
      </c>
    </row>
    <row r="240" spans="1:6" x14ac:dyDescent="0.25">
      <c r="A240" s="5">
        <v>43173</v>
      </c>
      <c r="B240" s="1" t="s">
        <v>9</v>
      </c>
      <c r="C240" s="3">
        <v>1666350</v>
      </c>
      <c r="D240" t="s">
        <v>301</v>
      </c>
      <c r="E240" t="s">
        <v>302</v>
      </c>
      <c r="F240" s="3">
        <v>24</v>
      </c>
    </row>
    <row r="241" spans="1:6" x14ac:dyDescent="0.25">
      <c r="A241" s="5">
        <v>43173</v>
      </c>
      <c r="B241" s="1" t="s">
        <v>9</v>
      </c>
      <c r="C241" s="3">
        <v>847000</v>
      </c>
      <c r="D241" t="s">
        <v>50</v>
      </c>
      <c r="E241" t="s">
        <v>22</v>
      </c>
      <c r="F241" s="3">
        <v>19</v>
      </c>
    </row>
    <row r="242" spans="1:6" x14ac:dyDescent="0.25">
      <c r="A242" s="5">
        <v>43173</v>
      </c>
      <c r="B242" s="1" t="s">
        <v>9</v>
      </c>
      <c r="C242" s="3">
        <v>141750</v>
      </c>
      <c r="D242" t="s">
        <v>255</v>
      </c>
      <c r="E242" t="s">
        <v>256</v>
      </c>
      <c r="F242" s="3">
        <v>3</v>
      </c>
    </row>
    <row r="243" spans="1:6" x14ac:dyDescent="0.25">
      <c r="A243" s="10">
        <v>43173</v>
      </c>
      <c r="B243" s="9" t="s">
        <v>9</v>
      </c>
      <c r="C243" s="11">
        <v>3078850</v>
      </c>
      <c r="D243" s="7" t="s">
        <v>44</v>
      </c>
      <c r="E243" t="s">
        <v>303</v>
      </c>
      <c r="F243" s="3">
        <f>3+3+6</f>
        <v>12</v>
      </c>
    </row>
    <row r="244" spans="1:6" x14ac:dyDescent="0.25">
      <c r="A244" s="10"/>
      <c r="B244" s="9"/>
      <c r="C244" s="11"/>
      <c r="D244" s="7"/>
      <c r="E244" t="s">
        <v>10</v>
      </c>
      <c r="F244" s="3">
        <f>4+4+5+9</f>
        <v>22</v>
      </c>
    </row>
    <row r="245" spans="1:6" x14ac:dyDescent="0.25">
      <c r="A245" s="10"/>
      <c r="B245" s="9"/>
      <c r="C245" s="11"/>
      <c r="D245" s="7"/>
      <c r="E245" t="s">
        <v>304</v>
      </c>
      <c r="F245" s="3">
        <f>7+8</f>
        <v>15</v>
      </c>
    </row>
    <row r="246" spans="1:6" x14ac:dyDescent="0.25">
      <c r="A246" s="5">
        <v>43173</v>
      </c>
      <c r="B246" s="1" t="s">
        <v>9</v>
      </c>
      <c r="C246" s="3">
        <v>1872000</v>
      </c>
      <c r="D246" t="s">
        <v>55</v>
      </c>
      <c r="E246" t="s">
        <v>38</v>
      </c>
      <c r="F246" s="3">
        <v>36</v>
      </c>
    </row>
    <row r="247" spans="1:6" x14ac:dyDescent="0.25">
      <c r="A247" s="5">
        <v>43173</v>
      </c>
      <c r="B247" s="1" t="s">
        <v>9</v>
      </c>
      <c r="C247" s="3">
        <v>806950</v>
      </c>
      <c r="D247" t="s">
        <v>305</v>
      </c>
      <c r="E247" t="s">
        <v>306</v>
      </c>
      <c r="F247" s="3">
        <v>11</v>
      </c>
    </row>
    <row r="248" spans="1:6" x14ac:dyDescent="0.25">
      <c r="A248" s="5">
        <v>43173</v>
      </c>
      <c r="B248" s="1" t="s">
        <v>7</v>
      </c>
      <c r="C248" s="3">
        <v>1494600</v>
      </c>
      <c r="D248" t="s">
        <v>75</v>
      </c>
      <c r="E248" t="s">
        <v>307</v>
      </c>
      <c r="F248" s="3">
        <v>36</v>
      </c>
    </row>
    <row r="249" spans="1:6" x14ac:dyDescent="0.25">
      <c r="A249" s="5">
        <v>43173</v>
      </c>
      <c r="B249" s="1" t="s">
        <v>9</v>
      </c>
      <c r="C249" s="3">
        <v>1618600</v>
      </c>
      <c r="D249" t="s">
        <v>47</v>
      </c>
      <c r="E249" t="s">
        <v>84</v>
      </c>
      <c r="F249" s="3">
        <v>21</v>
      </c>
    </row>
    <row r="250" spans="1:6" x14ac:dyDescent="0.25">
      <c r="A250" s="5">
        <v>43173</v>
      </c>
      <c r="B250" s="1" t="s">
        <v>9</v>
      </c>
      <c r="C250" s="3">
        <v>910800</v>
      </c>
      <c r="D250" t="s">
        <v>90</v>
      </c>
      <c r="E250" t="s">
        <v>308</v>
      </c>
      <c r="F250" s="3">
        <v>36</v>
      </c>
    </row>
    <row r="251" spans="1:6" x14ac:dyDescent="0.25">
      <c r="A251" s="5">
        <v>43174</v>
      </c>
      <c r="B251" s="1" t="s">
        <v>9</v>
      </c>
      <c r="C251" s="3">
        <v>2769500</v>
      </c>
      <c r="D251" t="s">
        <v>81</v>
      </c>
      <c r="E251" t="s">
        <v>229</v>
      </c>
      <c r="F251" s="3">
        <v>40</v>
      </c>
    </row>
    <row r="252" spans="1:6" x14ac:dyDescent="0.25">
      <c r="A252" s="10">
        <v>43174</v>
      </c>
      <c r="B252" s="9" t="s">
        <v>7</v>
      </c>
      <c r="C252" s="11">
        <v>6286900</v>
      </c>
      <c r="D252" s="7" t="s">
        <v>150</v>
      </c>
      <c r="E252" t="s">
        <v>309</v>
      </c>
      <c r="F252" s="3">
        <v>36</v>
      </c>
    </row>
    <row r="253" spans="1:6" x14ac:dyDescent="0.25">
      <c r="A253" s="10"/>
      <c r="B253" s="9"/>
      <c r="C253" s="11"/>
      <c r="D253" s="7"/>
      <c r="E253" t="s">
        <v>310</v>
      </c>
      <c r="F253" s="3">
        <v>25</v>
      </c>
    </row>
    <row r="254" spans="1:6" x14ac:dyDescent="0.25">
      <c r="A254" s="5">
        <v>43174</v>
      </c>
      <c r="B254" s="1" t="s">
        <v>9</v>
      </c>
      <c r="C254" s="3">
        <v>880800</v>
      </c>
      <c r="D254" t="s">
        <v>311</v>
      </c>
      <c r="E254" t="s">
        <v>312</v>
      </c>
      <c r="F254" s="3">
        <v>12</v>
      </c>
    </row>
    <row r="255" spans="1:6" x14ac:dyDescent="0.25">
      <c r="A255" s="10">
        <v>43174</v>
      </c>
      <c r="B255" s="9" t="s">
        <v>9</v>
      </c>
      <c r="C255" s="11">
        <v>2689650</v>
      </c>
      <c r="D255" s="7" t="s">
        <v>313</v>
      </c>
      <c r="E255" t="s">
        <v>314</v>
      </c>
      <c r="F255" s="3">
        <f>2+5+2+4</f>
        <v>13</v>
      </c>
    </row>
    <row r="256" spans="1:6" x14ac:dyDescent="0.25">
      <c r="A256" s="10"/>
      <c r="B256" s="9"/>
      <c r="C256" s="11"/>
      <c r="D256" s="7"/>
      <c r="E256" t="s">
        <v>315</v>
      </c>
      <c r="F256" s="3">
        <f>5+9+9+5</f>
        <v>28</v>
      </c>
    </row>
    <row r="257" spans="1:6" x14ac:dyDescent="0.25">
      <c r="A257" s="5">
        <v>43174</v>
      </c>
      <c r="B257" s="1" t="s">
        <v>9</v>
      </c>
      <c r="C257" s="3">
        <v>1353900</v>
      </c>
      <c r="D257" t="s">
        <v>50</v>
      </c>
      <c r="E257" t="s">
        <v>63</v>
      </c>
      <c r="F257" s="3">
        <v>29</v>
      </c>
    </row>
    <row r="258" spans="1:6" x14ac:dyDescent="0.25">
      <c r="A258" s="5">
        <v>43174</v>
      </c>
      <c r="B258" s="1" t="s">
        <v>7</v>
      </c>
      <c r="C258" s="3">
        <v>750800</v>
      </c>
      <c r="D258" t="s">
        <v>316</v>
      </c>
      <c r="E258" t="s">
        <v>317</v>
      </c>
      <c r="F258" s="3">
        <v>13</v>
      </c>
    </row>
    <row r="259" spans="1:6" x14ac:dyDescent="0.25">
      <c r="A259" s="5">
        <v>43174</v>
      </c>
      <c r="B259" s="1" t="s">
        <v>9</v>
      </c>
      <c r="C259" s="3">
        <v>3865050</v>
      </c>
      <c r="D259" t="s">
        <v>92</v>
      </c>
      <c r="E259" t="s">
        <v>318</v>
      </c>
      <c r="F259" s="3">
        <v>67</v>
      </c>
    </row>
    <row r="260" spans="1:6" x14ac:dyDescent="0.25">
      <c r="A260" s="5">
        <v>43174</v>
      </c>
      <c r="B260" s="1" t="s">
        <v>9</v>
      </c>
      <c r="C260" s="3">
        <v>1018800</v>
      </c>
      <c r="D260" t="s">
        <v>319</v>
      </c>
      <c r="E260" t="s">
        <v>320</v>
      </c>
      <c r="F260" s="3">
        <v>18</v>
      </c>
    </row>
    <row r="261" spans="1:6" x14ac:dyDescent="0.25">
      <c r="A261" s="10">
        <v>43174</v>
      </c>
      <c r="B261" s="9" t="s">
        <v>9</v>
      </c>
      <c r="C261" s="11">
        <v>2624450</v>
      </c>
      <c r="D261" s="7" t="s">
        <v>57</v>
      </c>
      <c r="E261" t="s">
        <v>146</v>
      </c>
      <c r="F261" s="3">
        <f>7+7+7+4+4</f>
        <v>29</v>
      </c>
    </row>
    <row r="262" spans="1:6" x14ac:dyDescent="0.25">
      <c r="A262" s="10"/>
      <c r="B262" s="9"/>
      <c r="C262" s="11"/>
      <c r="D262" s="7"/>
      <c r="E262" t="s">
        <v>321</v>
      </c>
      <c r="F262" s="3">
        <f>6+6</f>
        <v>12</v>
      </c>
    </row>
    <row r="263" spans="1:6" x14ac:dyDescent="0.25">
      <c r="A263" s="10">
        <v>43174</v>
      </c>
      <c r="B263" s="9" t="s">
        <v>7</v>
      </c>
      <c r="C263" s="11">
        <v>1075750</v>
      </c>
      <c r="D263" s="7" t="s">
        <v>169</v>
      </c>
      <c r="E263" t="s">
        <v>322</v>
      </c>
      <c r="F263" s="3">
        <v>11</v>
      </c>
    </row>
    <row r="264" spans="1:6" x14ac:dyDescent="0.25">
      <c r="A264" s="10"/>
      <c r="B264" s="9"/>
      <c r="C264" s="11"/>
      <c r="D264" s="7"/>
      <c r="E264" t="s">
        <v>323</v>
      </c>
      <c r="F264" s="3">
        <v>36</v>
      </c>
    </row>
    <row r="265" spans="1:6" x14ac:dyDescent="0.25">
      <c r="A265" s="10">
        <v>43174</v>
      </c>
      <c r="B265" s="9" t="s">
        <v>9</v>
      </c>
      <c r="C265" s="11">
        <v>1450900</v>
      </c>
      <c r="D265" s="7" t="s">
        <v>86</v>
      </c>
      <c r="E265" t="s">
        <v>324</v>
      </c>
      <c r="F265" s="3">
        <f>6+6</f>
        <v>12</v>
      </c>
    </row>
    <row r="266" spans="1:6" x14ac:dyDescent="0.25">
      <c r="A266" s="10"/>
      <c r="B266" s="9"/>
      <c r="C266" s="11"/>
      <c r="D266" s="7"/>
      <c r="E266" t="s">
        <v>325</v>
      </c>
      <c r="F266" s="3">
        <f>7+5</f>
        <v>12</v>
      </c>
    </row>
    <row r="267" spans="1:6" x14ac:dyDescent="0.25">
      <c r="A267" s="5">
        <v>43174</v>
      </c>
      <c r="B267" s="1" t="s">
        <v>9</v>
      </c>
      <c r="C267" s="3">
        <v>2341200</v>
      </c>
      <c r="D267" t="s">
        <v>232</v>
      </c>
      <c r="E267" t="s">
        <v>72</v>
      </c>
      <c r="F267" s="3">
        <v>24</v>
      </c>
    </row>
    <row r="268" spans="1:6" x14ac:dyDescent="0.25">
      <c r="A268" s="5">
        <v>43175</v>
      </c>
      <c r="B268" s="1" t="s">
        <v>7</v>
      </c>
      <c r="C268" s="3">
        <v>1760400</v>
      </c>
      <c r="D268" t="s">
        <v>75</v>
      </c>
      <c r="E268" t="s">
        <v>76</v>
      </c>
      <c r="F268" s="3">
        <v>24</v>
      </c>
    </row>
    <row r="269" spans="1:6" x14ac:dyDescent="0.25">
      <c r="A269" s="5">
        <v>43175</v>
      </c>
      <c r="B269" s="1" t="s">
        <v>9</v>
      </c>
      <c r="C269" s="3">
        <v>1614600</v>
      </c>
      <c r="D269" t="s">
        <v>326</v>
      </c>
      <c r="E269" t="s">
        <v>327</v>
      </c>
      <c r="F269" s="3">
        <v>36</v>
      </c>
    </row>
    <row r="270" spans="1:6" x14ac:dyDescent="0.25">
      <c r="A270" s="5">
        <v>43175</v>
      </c>
      <c r="B270" s="1" t="s">
        <v>9</v>
      </c>
      <c r="C270" s="3">
        <v>2240000</v>
      </c>
      <c r="D270" t="s">
        <v>154</v>
      </c>
      <c r="E270" t="s">
        <v>294</v>
      </c>
      <c r="F270" s="3">
        <v>3200</v>
      </c>
    </row>
    <row r="271" spans="1:6" x14ac:dyDescent="0.25">
      <c r="A271" s="10">
        <v>43175</v>
      </c>
      <c r="B271" s="9" t="s">
        <v>9</v>
      </c>
      <c r="C271" s="11">
        <v>6242300</v>
      </c>
      <c r="D271" s="7" t="s">
        <v>117</v>
      </c>
      <c r="E271" t="s">
        <v>328</v>
      </c>
      <c r="F271" s="3">
        <v>10</v>
      </c>
    </row>
    <row r="272" spans="1:6" x14ac:dyDescent="0.25">
      <c r="A272" s="10"/>
      <c r="B272" s="9"/>
      <c r="C272" s="11"/>
      <c r="D272" s="7"/>
      <c r="E272" t="s">
        <v>329</v>
      </c>
      <c r="F272" s="3">
        <v>24</v>
      </c>
    </row>
    <row r="273" spans="1:6" x14ac:dyDescent="0.25">
      <c r="A273" s="10"/>
      <c r="B273" s="9"/>
      <c r="C273" s="11"/>
      <c r="D273" s="7"/>
      <c r="E273" t="s">
        <v>330</v>
      </c>
      <c r="F273" s="3">
        <v>16</v>
      </c>
    </row>
    <row r="274" spans="1:6" x14ac:dyDescent="0.25">
      <c r="A274" s="5">
        <v>43175</v>
      </c>
      <c r="B274" s="1" t="s">
        <v>9</v>
      </c>
      <c r="C274" s="3">
        <v>938750</v>
      </c>
      <c r="D274" t="s">
        <v>331</v>
      </c>
      <c r="E274" t="s">
        <v>332</v>
      </c>
      <c r="F274" s="3">
        <v>15</v>
      </c>
    </row>
    <row r="275" spans="1:6" x14ac:dyDescent="0.25">
      <c r="A275" s="5">
        <v>43175</v>
      </c>
      <c r="B275" s="1" t="s">
        <v>9</v>
      </c>
      <c r="C275" s="3">
        <v>964400</v>
      </c>
      <c r="D275" t="s">
        <v>333</v>
      </c>
      <c r="E275" t="s">
        <v>334</v>
      </c>
      <c r="F275" s="3">
        <v>12</v>
      </c>
    </row>
    <row r="276" spans="1:6" x14ac:dyDescent="0.25">
      <c r="A276" s="5">
        <v>43175</v>
      </c>
      <c r="B276" s="1" t="s">
        <v>9</v>
      </c>
      <c r="C276" s="3">
        <v>1065300</v>
      </c>
      <c r="D276" t="s">
        <v>335</v>
      </c>
      <c r="E276" t="s">
        <v>336</v>
      </c>
      <c r="F276" s="3">
        <v>18</v>
      </c>
    </row>
    <row r="277" spans="1:6" x14ac:dyDescent="0.25">
      <c r="A277" s="5">
        <v>43175</v>
      </c>
      <c r="B277" s="1" t="s">
        <v>9</v>
      </c>
      <c r="C277" s="3">
        <v>1750500</v>
      </c>
      <c r="D277" t="s">
        <v>120</v>
      </c>
      <c r="E277" t="s">
        <v>337</v>
      </c>
      <c r="F277" s="3">
        <v>36</v>
      </c>
    </row>
    <row r="278" spans="1:6" x14ac:dyDescent="0.25">
      <c r="A278" s="10">
        <v>43175</v>
      </c>
      <c r="B278" s="9" t="s">
        <v>9</v>
      </c>
      <c r="C278" s="11">
        <v>2328600</v>
      </c>
      <c r="D278" s="7" t="s">
        <v>275</v>
      </c>
      <c r="E278" t="s">
        <v>276</v>
      </c>
      <c r="F278" s="3">
        <v>6</v>
      </c>
    </row>
    <row r="279" spans="1:6" x14ac:dyDescent="0.25">
      <c r="A279" s="10"/>
      <c r="B279" s="9"/>
      <c r="C279" s="11"/>
      <c r="D279" s="7"/>
      <c r="E279" t="s">
        <v>338</v>
      </c>
      <c r="F279" s="3">
        <v>36</v>
      </c>
    </row>
    <row r="280" spans="1:6" x14ac:dyDescent="0.25">
      <c r="A280" s="5">
        <v>43175</v>
      </c>
      <c r="B280" s="1" t="s">
        <v>7</v>
      </c>
      <c r="C280" s="3">
        <v>797300</v>
      </c>
      <c r="D280" t="s">
        <v>148</v>
      </c>
      <c r="E280" t="s">
        <v>149</v>
      </c>
      <c r="F280" s="3">
        <v>14</v>
      </c>
    </row>
    <row r="281" spans="1:6" x14ac:dyDescent="0.25">
      <c r="A281" s="5">
        <v>43175</v>
      </c>
      <c r="B281" s="1" t="s">
        <v>9</v>
      </c>
      <c r="C281" s="3">
        <v>1137800</v>
      </c>
      <c r="D281" t="s">
        <v>339</v>
      </c>
      <c r="E281" t="s">
        <v>340</v>
      </c>
      <c r="F281" s="3">
        <v>16</v>
      </c>
    </row>
    <row r="282" spans="1:6" x14ac:dyDescent="0.25">
      <c r="A282" s="5">
        <v>43175</v>
      </c>
      <c r="B282" s="1" t="s">
        <v>9</v>
      </c>
      <c r="C282" s="3">
        <v>648600</v>
      </c>
      <c r="D282" t="s">
        <v>341</v>
      </c>
      <c r="E282" t="s">
        <v>342</v>
      </c>
      <c r="F282" s="3">
        <v>12</v>
      </c>
    </row>
    <row r="283" spans="1:6" x14ac:dyDescent="0.25">
      <c r="A283" s="10">
        <v>43175</v>
      </c>
      <c r="B283" s="9" t="s">
        <v>9</v>
      </c>
      <c r="C283" s="11">
        <v>10735000</v>
      </c>
      <c r="D283" s="7" t="s">
        <v>128</v>
      </c>
      <c r="E283" t="s">
        <v>343</v>
      </c>
      <c r="F283" s="3">
        <f>6+6+4+4+5</f>
        <v>25</v>
      </c>
    </row>
    <row r="284" spans="1:6" x14ac:dyDescent="0.25">
      <c r="A284" s="10"/>
      <c r="B284" s="9"/>
      <c r="C284" s="11"/>
      <c r="D284" s="7"/>
      <c r="E284" t="s">
        <v>130</v>
      </c>
      <c r="F284" s="3">
        <f>10+5+5+5</f>
        <v>25</v>
      </c>
    </row>
    <row r="285" spans="1:6" x14ac:dyDescent="0.25">
      <c r="A285" s="10"/>
      <c r="B285" s="9"/>
      <c r="C285" s="11"/>
      <c r="D285" s="7"/>
      <c r="E285" t="s">
        <v>344</v>
      </c>
      <c r="F285" s="3">
        <f>5+5+5+5</f>
        <v>20</v>
      </c>
    </row>
    <row r="286" spans="1:6" x14ac:dyDescent="0.25">
      <c r="A286" s="10"/>
      <c r="B286" s="9"/>
      <c r="C286" s="11"/>
      <c r="D286" s="7"/>
      <c r="E286" t="s">
        <v>132</v>
      </c>
      <c r="F286" s="3">
        <f>15+22+31+26+36</f>
        <v>130</v>
      </c>
    </row>
    <row r="287" spans="1:6" x14ac:dyDescent="0.25">
      <c r="A287" s="5">
        <v>43175</v>
      </c>
      <c r="B287" s="1" t="s">
        <v>9</v>
      </c>
      <c r="C287" s="3">
        <v>3402000</v>
      </c>
      <c r="D287" t="s">
        <v>57</v>
      </c>
      <c r="E287" t="s">
        <v>40</v>
      </c>
      <c r="F287" s="3">
        <v>45</v>
      </c>
    </row>
    <row r="288" spans="1:6" x14ac:dyDescent="0.25">
      <c r="A288" s="5">
        <v>43175</v>
      </c>
      <c r="B288" s="1" t="s">
        <v>9</v>
      </c>
      <c r="C288" s="3">
        <v>1909200</v>
      </c>
      <c r="D288" t="s">
        <v>202</v>
      </c>
      <c r="E288" t="s">
        <v>345</v>
      </c>
      <c r="F288" s="3">
        <v>12</v>
      </c>
    </row>
    <row r="289" spans="1:6" x14ac:dyDescent="0.25">
      <c r="A289" s="5">
        <v>43175</v>
      </c>
      <c r="B289" s="1" t="s">
        <v>9</v>
      </c>
      <c r="C289" s="3">
        <v>927200</v>
      </c>
      <c r="D289" t="s">
        <v>88</v>
      </c>
      <c r="E289" t="s">
        <v>346</v>
      </c>
      <c r="F289" s="3">
        <v>16</v>
      </c>
    </row>
    <row r="290" spans="1:6" x14ac:dyDescent="0.25">
      <c r="A290" s="10">
        <v>43178</v>
      </c>
      <c r="B290" s="9" t="s">
        <v>9</v>
      </c>
      <c r="C290" s="11">
        <v>8310600</v>
      </c>
      <c r="D290" s="7" t="s">
        <v>232</v>
      </c>
      <c r="E290" t="s">
        <v>233</v>
      </c>
      <c r="F290" s="3">
        <v>64</v>
      </c>
    </row>
    <row r="291" spans="1:6" x14ac:dyDescent="0.25">
      <c r="A291" s="10"/>
      <c r="B291" s="9"/>
      <c r="C291" s="11"/>
      <c r="D291" s="7"/>
      <c r="E291" t="s">
        <v>72</v>
      </c>
      <c r="F291" s="3">
        <v>24</v>
      </c>
    </row>
    <row r="292" spans="1:6" x14ac:dyDescent="0.25">
      <c r="A292" s="5">
        <v>43178</v>
      </c>
      <c r="B292" s="1" t="s">
        <v>7</v>
      </c>
      <c r="C292" s="3">
        <v>1801800</v>
      </c>
      <c r="D292" t="s">
        <v>347</v>
      </c>
      <c r="E292" t="s">
        <v>348</v>
      </c>
      <c r="F292" s="3">
        <v>36</v>
      </c>
    </row>
    <row r="293" spans="1:6" x14ac:dyDescent="0.25">
      <c r="A293" s="5">
        <v>43178</v>
      </c>
      <c r="B293" s="1" t="s">
        <v>9</v>
      </c>
      <c r="C293" s="3">
        <v>950400</v>
      </c>
      <c r="D293" t="s">
        <v>144</v>
      </c>
      <c r="E293" t="s">
        <v>145</v>
      </c>
      <c r="F293" s="3">
        <v>12</v>
      </c>
    </row>
    <row r="294" spans="1:6" x14ac:dyDescent="0.25">
      <c r="A294" s="5">
        <v>43178</v>
      </c>
      <c r="B294" s="1" t="s">
        <v>9</v>
      </c>
      <c r="C294" s="3">
        <v>3987000</v>
      </c>
      <c r="D294" t="s">
        <v>117</v>
      </c>
      <c r="E294" t="s">
        <v>349</v>
      </c>
      <c r="F294" s="3">
        <v>30</v>
      </c>
    </row>
    <row r="295" spans="1:6" x14ac:dyDescent="0.25">
      <c r="A295" s="5">
        <v>43178</v>
      </c>
      <c r="B295" s="1" t="s">
        <v>9</v>
      </c>
      <c r="C295" s="3">
        <v>973200</v>
      </c>
      <c r="D295" t="s">
        <v>57</v>
      </c>
      <c r="E295" t="s">
        <v>350</v>
      </c>
      <c r="F295" s="3">
        <v>12</v>
      </c>
    </row>
    <row r="296" spans="1:6" x14ac:dyDescent="0.25">
      <c r="A296" s="5">
        <v>43178</v>
      </c>
      <c r="B296" s="1" t="s">
        <v>9</v>
      </c>
      <c r="C296" s="3">
        <v>1543000</v>
      </c>
      <c r="D296" t="s">
        <v>61</v>
      </c>
      <c r="E296" t="s">
        <v>62</v>
      </c>
      <c r="F296" s="3">
        <v>250</v>
      </c>
    </row>
    <row r="297" spans="1:6" x14ac:dyDescent="0.25">
      <c r="A297" s="5">
        <v>43178</v>
      </c>
      <c r="B297" s="1" t="s">
        <v>9</v>
      </c>
      <c r="C297" s="3">
        <v>2320500</v>
      </c>
      <c r="D297" t="s">
        <v>351</v>
      </c>
      <c r="E297" t="s">
        <v>352</v>
      </c>
      <c r="F297" s="3">
        <v>30</v>
      </c>
    </row>
    <row r="298" spans="1:6" x14ac:dyDescent="0.25">
      <c r="A298" s="5">
        <v>43178</v>
      </c>
      <c r="B298" s="1" t="s">
        <v>9</v>
      </c>
      <c r="C298" s="3">
        <v>1120600</v>
      </c>
      <c r="D298" t="s">
        <v>53</v>
      </c>
      <c r="E298" t="s">
        <v>36</v>
      </c>
      <c r="F298" s="3">
        <v>26</v>
      </c>
    </row>
    <row r="299" spans="1:6" x14ac:dyDescent="0.25">
      <c r="A299" s="5">
        <v>43178</v>
      </c>
      <c r="B299" s="1" t="s">
        <v>7</v>
      </c>
      <c r="C299" s="3">
        <v>876900</v>
      </c>
      <c r="D299" t="s">
        <v>222</v>
      </c>
      <c r="E299" t="s">
        <v>292</v>
      </c>
      <c r="F299" s="3">
        <v>14000</v>
      </c>
    </row>
    <row r="300" spans="1:6" x14ac:dyDescent="0.25">
      <c r="A300" s="10">
        <v>43178</v>
      </c>
      <c r="B300" s="9" t="s">
        <v>9</v>
      </c>
      <c r="C300" s="11">
        <v>1988000</v>
      </c>
      <c r="D300" s="7" t="s">
        <v>86</v>
      </c>
      <c r="E300" t="s">
        <v>353</v>
      </c>
      <c r="F300" s="3">
        <f>4+6+2</f>
        <v>12</v>
      </c>
    </row>
    <row r="301" spans="1:6" x14ac:dyDescent="0.25">
      <c r="A301" s="10"/>
      <c r="B301" s="9"/>
      <c r="C301" s="11"/>
      <c r="D301" s="7"/>
      <c r="E301" t="s">
        <v>87</v>
      </c>
      <c r="F301" s="3">
        <v>18</v>
      </c>
    </row>
    <row r="302" spans="1:6" x14ac:dyDescent="0.25">
      <c r="A302" s="5">
        <v>43178</v>
      </c>
      <c r="B302" s="1" t="s">
        <v>9</v>
      </c>
      <c r="C302" s="3">
        <v>830400</v>
      </c>
      <c r="D302" t="s">
        <v>50</v>
      </c>
      <c r="E302" t="s">
        <v>141</v>
      </c>
      <c r="F302" s="3">
        <v>19</v>
      </c>
    </row>
    <row r="303" spans="1:6" x14ac:dyDescent="0.25">
      <c r="A303" s="5">
        <v>43178</v>
      </c>
      <c r="B303" s="1" t="s">
        <v>7</v>
      </c>
      <c r="C303" s="3">
        <v>1115100</v>
      </c>
      <c r="D303" t="s">
        <v>354</v>
      </c>
      <c r="E303" t="s">
        <v>355</v>
      </c>
      <c r="F303" s="3">
        <v>18</v>
      </c>
    </row>
    <row r="304" spans="1:6" x14ac:dyDescent="0.25">
      <c r="A304" s="5">
        <v>43178</v>
      </c>
      <c r="B304" s="1" t="s">
        <v>9</v>
      </c>
      <c r="C304" s="3">
        <v>2679000</v>
      </c>
      <c r="D304" t="s">
        <v>92</v>
      </c>
      <c r="E304" t="s">
        <v>356</v>
      </c>
      <c r="F304" s="3">
        <v>36</v>
      </c>
    </row>
    <row r="305" spans="1:6" x14ac:dyDescent="0.25">
      <c r="A305" s="5">
        <v>43179</v>
      </c>
      <c r="B305" s="1" t="s">
        <v>9</v>
      </c>
      <c r="C305" s="3">
        <v>1450800</v>
      </c>
      <c r="D305" t="s">
        <v>124</v>
      </c>
      <c r="E305" t="s">
        <v>357</v>
      </c>
      <c r="F305" s="3">
        <v>36</v>
      </c>
    </row>
    <row r="306" spans="1:6" x14ac:dyDescent="0.25">
      <c r="A306" s="5">
        <v>43179</v>
      </c>
      <c r="B306" s="1" t="s">
        <v>9</v>
      </c>
      <c r="C306" s="3">
        <v>772850</v>
      </c>
      <c r="D306" t="s">
        <v>358</v>
      </c>
      <c r="E306" t="s">
        <v>359</v>
      </c>
      <c r="F306" s="3">
        <v>13</v>
      </c>
    </row>
    <row r="307" spans="1:6" x14ac:dyDescent="0.25">
      <c r="A307" s="5">
        <v>43179</v>
      </c>
      <c r="B307" s="1" t="s">
        <v>7</v>
      </c>
      <c r="C307" s="3">
        <v>1578400</v>
      </c>
      <c r="D307" t="s">
        <v>360</v>
      </c>
      <c r="E307" t="s">
        <v>361</v>
      </c>
      <c r="F307" s="3">
        <v>20</v>
      </c>
    </row>
    <row r="308" spans="1:6" x14ac:dyDescent="0.25">
      <c r="A308" s="5">
        <v>43179</v>
      </c>
      <c r="B308" s="1" t="s">
        <v>7</v>
      </c>
      <c r="C308" s="3">
        <v>2565700</v>
      </c>
      <c r="D308" t="s">
        <v>362</v>
      </c>
      <c r="E308" t="s">
        <v>363</v>
      </c>
      <c r="F308" s="3">
        <v>34</v>
      </c>
    </row>
    <row r="309" spans="1:6" x14ac:dyDescent="0.25">
      <c r="A309" s="5">
        <v>43179</v>
      </c>
      <c r="B309" s="1" t="s">
        <v>9</v>
      </c>
      <c r="C309" s="3">
        <v>1076350</v>
      </c>
      <c r="D309" t="s">
        <v>159</v>
      </c>
      <c r="E309" t="s">
        <v>161</v>
      </c>
      <c r="F309" s="3">
        <v>17</v>
      </c>
    </row>
    <row r="310" spans="1:6" x14ac:dyDescent="0.25">
      <c r="A310" s="5">
        <v>43179</v>
      </c>
      <c r="B310" s="1" t="s">
        <v>7</v>
      </c>
      <c r="C310" s="3">
        <v>852500</v>
      </c>
      <c r="D310" t="s">
        <v>150</v>
      </c>
      <c r="E310" t="s">
        <v>310</v>
      </c>
      <c r="F310" s="3">
        <v>11</v>
      </c>
    </row>
    <row r="311" spans="1:6" x14ac:dyDescent="0.25">
      <c r="A311" s="5">
        <v>43179</v>
      </c>
      <c r="B311" s="1" t="s">
        <v>9</v>
      </c>
      <c r="C311" s="3">
        <v>1585800</v>
      </c>
      <c r="D311" t="s">
        <v>364</v>
      </c>
      <c r="E311" t="s">
        <v>365</v>
      </c>
      <c r="F311" s="3">
        <v>24</v>
      </c>
    </row>
    <row r="312" spans="1:6" x14ac:dyDescent="0.25">
      <c r="A312" s="5">
        <v>43179</v>
      </c>
      <c r="B312" s="1" t="s">
        <v>9</v>
      </c>
      <c r="C312" s="3">
        <v>1816000</v>
      </c>
      <c r="D312" t="s">
        <v>366</v>
      </c>
      <c r="E312" t="s">
        <v>367</v>
      </c>
      <c r="F312" s="3">
        <v>14</v>
      </c>
    </row>
    <row r="313" spans="1:6" x14ac:dyDescent="0.25">
      <c r="A313" s="5">
        <v>43179</v>
      </c>
      <c r="B313" s="1" t="s">
        <v>9</v>
      </c>
      <c r="C313" s="3">
        <v>616000</v>
      </c>
      <c r="D313" t="s">
        <v>368</v>
      </c>
      <c r="E313" t="s">
        <v>369</v>
      </c>
      <c r="F313" s="3">
        <v>13</v>
      </c>
    </row>
    <row r="314" spans="1:6" x14ac:dyDescent="0.25">
      <c r="A314" s="5">
        <v>43179</v>
      </c>
      <c r="B314" s="1" t="s">
        <v>9</v>
      </c>
      <c r="C314" s="3">
        <v>2000000</v>
      </c>
      <c r="D314" t="s">
        <v>370</v>
      </c>
      <c r="E314" t="s">
        <v>291</v>
      </c>
      <c r="F314" s="3">
        <v>1</v>
      </c>
    </row>
    <row r="315" spans="1:6" x14ac:dyDescent="0.25">
      <c r="A315" s="5">
        <v>43179</v>
      </c>
      <c r="B315" s="1" t="s">
        <v>9</v>
      </c>
      <c r="C315" s="3">
        <v>990750</v>
      </c>
      <c r="D315" t="s">
        <v>371</v>
      </c>
      <c r="E315" t="s">
        <v>372</v>
      </c>
      <c r="F315" s="3">
        <v>15</v>
      </c>
    </row>
    <row r="316" spans="1:6" x14ac:dyDescent="0.25">
      <c r="A316" s="5">
        <v>43179</v>
      </c>
      <c r="B316" s="1" t="s">
        <v>9</v>
      </c>
      <c r="C316" s="3">
        <v>851750</v>
      </c>
      <c r="D316" t="s">
        <v>373</v>
      </c>
      <c r="E316" t="s">
        <v>374</v>
      </c>
      <c r="F316" s="3">
        <v>13</v>
      </c>
    </row>
    <row r="317" spans="1:6" x14ac:dyDescent="0.25">
      <c r="A317" s="5">
        <v>43179</v>
      </c>
      <c r="B317" s="1" t="s">
        <v>9</v>
      </c>
      <c r="C317" s="3">
        <v>1100700</v>
      </c>
      <c r="D317" t="s">
        <v>280</v>
      </c>
      <c r="E317" t="s">
        <v>281</v>
      </c>
      <c r="F317" s="3">
        <v>18</v>
      </c>
    </row>
    <row r="318" spans="1:6" x14ac:dyDescent="0.25">
      <c r="A318" s="5">
        <v>43179</v>
      </c>
      <c r="B318" s="1" t="s">
        <v>9</v>
      </c>
      <c r="C318" s="3">
        <v>907200</v>
      </c>
      <c r="D318" t="s">
        <v>375</v>
      </c>
      <c r="E318" t="s">
        <v>376</v>
      </c>
      <c r="F318" s="3">
        <v>12</v>
      </c>
    </row>
    <row r="319" spans="1:6" x14ac:dyDescent="0.25">
      <c r="A319" s="5">
        <v>43179</v>
      </c>
      <c r="B319" s="1" t="s">
        <v>9</v>
      </c>
      <c r="C319" s="3">
        <v>2521800</v>
      </c>
      <c r="D319" t="s">
        <v>92</v>
      </c>
      <c r="E319" t="s">
        <v>228</v>
      </c>
      <c r="F319" s="3">
        <v>36</v>
      </c>
    </row>
    <row r="320" spans="1:6" x14ac:dyDescent="0.25">
      <c r="A320" s="5">
        <v>43179</v>
      </c>
      <c r="B320" s="1" t="s">
        <v>9</v>
      </c>
      <c r="C320" s="3">
        <v>2275000</v>
      </c>
      <c r="D320" t="s">
        <v>236</v>
      </c>
      <c r="E320" t="s">
        <v>377</v>
      </c>
      <c r="F320" s="3">
        <v>35</v>
      </c>
    </row>
    <row r="321" spans="1:6" x14ac:dyDescent="0.25">
      <c r="A321" s="5">
        <v>43179</v>
      </c>
      <c r="B321" s="1" t="s">
        <v>9</v>
      </c>
      <c r="C321" s="3">
        <v>1390000</v>
      </c>
      <c r="D321" t="s">
        <v>378</v>
      </c>
      <c r="E321" t="s">
        <v>379</v>
      </c>
      <c r="F321" s="3">
        <v>22</v>
      </c>
    </row>
    <row r="322" spans="1:6" x14ac:dyDescent="0.25">
      <c r="A322" s="10">
        <v>43179</v>
      </c>
      <c r="B322" s="9" t="s">
        <v>9</v>
      </c>
      <c r="C322" s="11">
        <v>3886700</v>
      </c>
      <c r="D322" s="7" t="s">
        <v>44</v>
      </c>
      <c r="E322" t="s">
        <v>10</v>
      </c>
      <c r="F322" s="3">
        <f>12+14+16</f>
        <v>42</v>
      </c>
    </row>
    <row r="323" spans="1:6" x14ac:dyDescent="0.25">
      <c r="A323" s="10"/>
      <c r="B323" s="9"/>
      <c r="C323" s="11"/>
      <c r="D323" s="7"/>
      <c r="E323" t="s">
        <v>180</v>
      </c>
      <c r="F323" s="3">
        <f>6+8+3+3</f>
        <v>20</v>
      </c>
    </row>
    <row r="324" spans="1:6" x14ac:dyDescent="0.25">
      <c r="A324" s="5">
        <v>43179</v>
      </c>
      <c r="B324" s="1" t="s">
        <v>9</v>
      </c>
      <c r="C324" s="3">
        <v>824400</v>
      </c>
      <c r="D324" t="s">
        <v>273</v>
      </c>
      <c r="E324" t="s">
        <v>274</v>
      </c>
      <c r="F324" s="3">
        <v>36</v>
      </c>
    </row>
    <row r="325" spans="1:6" x14ac:dyDescent="0.25">
      <c r="A325" s="10">
        <v>43179</v>
      </c>
      <c r="B325" s="9" t="s">
        <v>9</v>
      </c>
      <c r="C325" s="11">
        <v>2104200</v>
      </c>
      <c r="D325" s="7" t="s">
        <v>90</v>
      </c>
      <c r="E325" t="s">
        <v>91</v>
      </c>
      <c r="F325" s="3">
        <v>36</v>
      </c>
    </row>
    <row r="326" spans="1:6" x14ac:dyDescent="0.25">
      <c r="A326" s="10"/>
      <c r="B326" s="9"/>
      <c r="C326" s="11"/>
      <c r="D326" s="7"/>
      <c r="E326" t="s">
        <v>380</v>
      </c>
      <c r="F326" s="3">
        <v>36</v>
      </c>
    </row>
    <row r="327" spans="1:6" x14ac:dyDescent="0.25">
      <c r="A327" s="5">
        <v>43179</v>
      </c>
      <c r="B327" s="1" t="s">
        <v>9</v>
      </c>
      <c r="C327" s="3">
        <v>928200</v>
      </c>
      <c r="D327" t="s">
        <v>351</v>
      </c>
      <c r="E327" t="s">
        <v>352</v>
      </c>
      <c r="F327" s="3">
        <v>12</v>
      </c>
    </row>
    <row r="328" spans="1:6" x14ac:dyDescent="0.25">
      <c r="A328" s="5">
        <v>43179</v>
      </c>
      <c r="B328" s="1" t="s">
        <v>9</v>
      </c>
      <c r="C328" s="3">
        <v>926400</v>
      </c>
      <c r="D328" t="s">
        <v>57</v>
      </c>
      <c r="E328" t="s">
        <v>381</v>
      </c>
      <c r="F328" s="3">
        <v>12</v>
      </c>
    </row>
    <row r="329" spans="1:6" x14ac:dyDescent="0.25">
      <c r="A329" s="14">
        <v>43179</v>
      </c>
      <c r="B329" s="7" t="s">
        <v>7</v>
      </c>
      <c r="C329" s="8">
        <v>3067150</v>
      </c>
      <c r="D329" s="7" t="s">
        <v>186</v>
      </c>
      <c r="E329" t="s">
        <v>382</v>
      </c>
      <c r="F329" s="3">
        <f>2+5+5</f>
        <v>12</v>
      </c>
    </row>
    <row r="330" spans="1:6" x14ac:dyDescent="0.25">
      <c r="A330" s="14"/>
      <c r="B330" s="7"/>
      <c r="C330" s="8"/>
      <c r="D330" s="7"/>
      <c r="E330" t="s">
        <v>383</v>
      </c>
      <c r="F330" s="3">
        <f>5+5+6</f>
        <v>16</v>
      </c>
    </row>
    <row r="331" spans="1:6" x14ac:dyDescent="0.25">
      <c r="A331" s="14"/>
      <c r="B331" s="7"/>
      <c r="C331" s="8"/>
      <c r="D331" s="7"/>
      <c r="E331" t="s">
        <v>189</v>
      </c>
      <c r="F331" s="3">
        <f>5+7+3</f>
        <v>15</v>
      </c>
    </row>
    <row r="332" spans="1:6" x14ac:dyDescent="0.25">
      <c r="A332" s="10">
        <v>43179</v>
      </c>
      <c r="B332" s="9" t="s">
        <v>9</v>
      </c>
      <c r="C332" s="11">
        <v>2371100</v>
      </c>
      <c r="D332" s="7" t="s">
        <v>81</v>
      </c>
      <c r="E332" t="s">
        <v>229</v>
      </c>
      <c r="F332" s="3">
        <f>2+4+7+10</f>
        <v>23</v>
      </c>
    </row>
    <row r="333" spans="1:6" x14ac:dyDescent="0.25">
      <c r="A333" s="10"/>
      <c r="B333" s="9"/>
      <c r="C333" s="11"/>
      <c r="D333" s="7"/>
      <c r="E333" t="s">
        <v>384</v>
      </c>
      <c r="F333" s="3">
        <f>1+5+6+6</f>
        <v>18</v>
      </c>
    </row>
    <row r="334" spans="1:6" x14ac:dyDescent="0.25">
      <c r="A334" s="5">
        <v>43179</v>
      </c>
      <c r="B334" s="1" t="s">
        <v>9</v>
      </c>
      <c r="C334" s="3">
        <v>2848800</v>
      </c>
      <c r="D334" t="s">
        <v>385</v>
      </c>
      <c r="E334" t="s">
        <v>386</v>
      </c>
      <c r="F334" s="3">
        <v>24</v>
      </c>
    </row>
    <row r="335" spans="1:6" x14ac:dyDescent="0.25">
      <c r="A335" s="10">
        <v>43179</v>
      </c>
      <c r="B335" s="9" t="s">
        <v>9</v>
      </c>
      <c r="C335" s="11">
        <v>1934400</v>
      </c>
      <c r="D335" s="7" t="s">
        <v>135</v>
      </c>
      <c r="E335" t="s">
        <v>387</v>
      </c>
      <c r="F335" s="3">
        <f>3+6+4+5</f>
        <v>18</v>
      </c>
    </row>
    <row r="336" spans="1:6" x14ac:dyDescent="0.25">
      <c r="A336" s="10"/>
      <c r="B336" s="9"/>
      <c r="C336" s="11"/>
      <c r="D336" s="7"/>
      <c r="E336" t="s">
        <v>136</v>
      </c>
      <c r="F336" s="3">
        <v>6</v>
      </c>
    </row>
    <row r="337" spans="1:6" x14ac:dyDescent="0.25">
      <c r="A337" s="10">
        <v>43179</v>
      </c>
      <c r="B337" s="9" t="s">
        <v>9</v>
      </c>
      <c r="C337" s="11">
        <v>5716200</v>
      </c>
      <c r="D337" s="7" t="s">
        <v>73</v>
      </c>
      <c r="E337" t="s">
        <v>74</v>
      </c>
      <c r="F337" s="3">
        <v>36</v>
      </c>
    </row>
    <row r="338" spans="1:6" x14ac:dyDescent="0.25">
      <c r="A338" s="10"/>
      <c r="B338" s="9"/>
      <c r="C338" s="11"/>
      <c r="D338" s="7"/>
      <c r="E338" t="s">
        <v>388</v>
      </c>
      <c r="F338" s="3">
        <v>40</v>
      </c>
    </row>
    <row r="339" spans="1:6" x14ac:dyDescent="0.25">
      <c r="A339" s="10"/>
      <c r="B339" s="9"/>
      <c r="C339" s="11"/>
      <c r="D339" s="7"/>
      <c r="E339" t="s">
        <v>261</v>
      </c>
      <c r="F339" s="3">
        <v>5</v>
      </c>
    </row>
    <row r="340" spans="1:6" x14ac:dyDescent="0.25">
      <c r="A340" s="5">
        <v>43179</v>
      </c>
      <c r="B340" s="1" t="s">
        <v>9</v>
      </c>
      <c r="C340" s="3">
        <v>657600</v>
      </c>
      <c r="D340" t="s">
        <v>77</v>
      </c>
      <c r="E340" t="s">
        <v>78</v>
      </c>
      <c r="F340" s="3">
        <v>12</v>
      </c>
    </row>
    <row r="341" spans="1:6" x14ac:dyDescent="0.25">
      <c r="A341" s="5">
        <v>43179</v>
      </c>
      <c r="B341" s="1" t="s">
        <v>7</v>
      </c>
      <c r="C341" s="3">
        <v>1368850</v>
      </c>
      <c r="D341" t="s">
        <v>222</v>
      </c>
      <c r="E341" t="s">
        <v>292</v>
      </c>
      <c r="F341" s="3">
        <v>19</v>
      </c>
    </row>
    <row r="342" spans="1:6" x14ac:dyDescent="0.25">
      <c r="A342" s="5">
        <v>43180</v>
      </c>
      <c r="B342" s="1" t="s">
        <v>7</v>
      </c>
      <c r="C342" s="3">
        <v>2000000</v>
      </c>
      <c r="D342" t="s">
        <v>222</v>
      </c>
      <c r="E342" t="s">
        <v>291</v>
      </c>
      <c r="F342" s="3">
        <v>1</v>
      </c>
    </row>
    <row r="343" spans="1:6" x14ac:dyDescent="0.25">
      <c r="A343" s="5">
        <v>43180</v>
      </c>
      <c r="B343" s="1" t="s">
        <v>9</v>
      </c>
      <c r="C343" s="3">
        <v>1000000</v>
      </c>
      <c r="D343" t="s">
        <v>389</v>
      </c>
      <c r="E343" t="s">
        <v>291</v>
      </c>
      <c r="F343" s="3">
        <v>1</v>
      </c>
    </row>
    <row r="344" spans="1:6" x14ac:dyDescent="0.25">
      <c r="A344" s="5">
        <v>43180</v>
      </c>
      <c r="B344" s="1" t="s">
        <v>9</v>
      </c>
      <c r="C344" s="3">
        <v>1891100</v>
      </c>
      <c r="D344" t="s">
        <v>390</v>
      </c>
      <c r="E344" t="s">
        <v>391</v>
      </c>
      <c r="F344" s="3">
        <v>36</v>
      </c>
    </row>
    <row r="345" spans="1:6" x14ac:dyDescent="0.25">
      <c r="A345" s="5">
        <v>43180</v>
      </c>
      <c r="B345" s="1" t="s">
        <v>9</v>
      </c>
      <c r="C345" s="3">
        <v>2175250</v>
      </c>
      <c r="D345" t="s">
        <v>197</v>
      </c>
      <c r="E345" t="s">
        <v>248</v>
      </c>
      <c r="F345" s="3">
        <v>22</v>
      </c>
    </row>
    <row r="346" spans="1:6" x14ac:dyDescent="0.25">
      <c r="A346" s="10">
        <v>43180</v>
      </c>
      <c r="B346" s="9" t="s">
        <v>9</v>
      </c>
      <c r="C346" s="11">
        <v>1326000</v>
      </c>
      <c r="D346" s="7" t="s">
        <v>176</v>
      </c>
      <c r="E346" t="s">
        <v>392</v>
      </c>
      <c r="F346" s="3">
        <f>5+5+5</f>
        <v>15</v>
      </c>
    </row>
    <row r="347" spans="1:6" x14ac:dyDescent="0.25">
      <c r="A347" s="10"/>
      <c r="B347" s="9"/>
      <c r="C347" s="11"/>
      <c r="D347" s="7"/>
      <c r="E347" t="s">
        <v>177</v>
      </c>
      <c r="F347" s="3">
        <f>4+6+5</f>
        <v>15</v>
      </c>
    </row>
    <row r="348" spans="1:6" x14ac:dyDescent="0.25">
      <c r="A348" s="5">
        <v>43180</v>
      </c>
      <c r="B348" s="1" t="s">
        <v>9</v>
      </c>
      <c r="C348" s="3">
        <v>841200</v>
      </c>
      <c r="D348" t="s">
        <v>69</v>
      </c>
      <c r="E348" t="s">
        <v>393</v>
      </c>
      <c r="F348" s="3">
        <v>12</v>
      </c>
    </row>
    <row r="349" spans="1:6" x14ac:dyDescent="0.25">
      <c r="A349" s="5">
        <v>43180</v>
      </c>
      <c r="B349" s="1" t="s">
        <v>9</v>
      </c>
      <c r="C349" s="3">
        <v>686400</v>
      </c>
      <c r="D349" t="s">
        <v>394</v>
      </c>
      <c r="E349" t="s">
        <v>395</v>
      </c>
      <c r="F349" s="3">
        <v>12</v>
      </c>
    </row>
    <row r="350" spans="1:6" x14ac:dyDescent="0.25">
      <c r="A350" s="5">
        <v>43180</v>
      </c>
      <c r="B350" s="1" t="s">
        <v>9</v>
      </c>
      <c r="C350" s="3">
        <v>746400</v>
      </c>
      <c r="D350" t="s">
        <v>61</v>
      </c>
      <c r="E350" t="s">
        <v>396</v>
      </c>
      <c r="F350" s="3">
        <v>12</v>
      </c>
    </row>
    <row r="351" spans="1:6" x14ac:dyDescent="0.25">
      <c r="A351" s="10">
        <v>43180</v>
      </c>
      <c r="B351" s="9" t="s">
        <v>9</v>
      </c>
      <c r="C351" s="11">
        <v>2092850</v>
      </c>
      <c r="D351" s="7" t="s">
        <v>305</v>
      </c>
      <c r="E351" t="s">
        <v>397</v>
      </c>
      <c r="F351" s="3">
        <f>6+6</f>
        <v>12</v>
      </c>
    </row>
    <row r="352" spans="1:6" x14ac:dyDescent="0.25">
      <c r="A352" s="10"/>
      <c r="B352" s="9"/>
      <c r="C352" s="11"/>
      <c r="D352" s="7"/>
      <c r="E352" t="s">
        <v>306</v>
      </c>
      <c r="F352" s="3">
        <f>6+5+1+5</f>
        <v>17</v>
      </c>
    </row>
    <row r="353" spans="1:6" x14ac:dyDescent="0.25">
      <c r="A353" s="5">
        <v>43180</v>
      </c>
      <c r="B353" s="1" t="s">
        <v>9</v>
      </c>
      <c r="C353" s="3">
        <v>551300</v>
      </c>
      <c r="D353" t="s">
        <v>48</v>
      </c>
      <c r="E353" t="s">
        <v>19</v>
      </c>
      <c r="F353" s="3">
        <v>10</v>
      </c>
    </row>
    <row r="354" spans="1:6" x14ac:dyDescent="0.25">
      <c r="A354" s="5">
        <v>43180</v>
      </c>
      <c r="B354" s="1" t="s">
        <v>9</v>
      </c>
      <c r="C354" s="3">
        <v>689600</v>
      </c>
      <c r="D354" t="s">
        <v>53</v>
      </c>
      <c r="E354" t="s">
        <v>36</v>
      </c>
      <c r="F354" s="3">
        <v>16</v>
      </c>
    </row>
    <row r="355" spans="1:6" x14ac:dyDescent="0.25">
      <c r="A355" s="5">
        <v>43180</v>
      </c>
      <c r="B355" s="1" t="s">
        <v>9</v>
      </c>
      <c r="C355" s="3">
        <v>3403800</v>
      </c>
      <c r="D355" t="s">
        <v>232</v>
      </c>
      <c r="E355" t="s">
        <v>233</v>
      </c>
      <c r="F355" s="3">
        <v>36</v>
      </c>
    </row>
    <row r="356" spans="1:6" x14ac:dyDescent="0.25">
      <c r="A356" s="10">
        <v>43180</v>
      </c>
      <c r="B356" s="9" t="s">
        <v>9</v>
      </c>
      <c r="C356" s="11">
        <v>5761900</v>
      </c>
      <c r="D356" s="7" t="s">
        <v>47</v>
      </c>
      <c r="E356" t="s">
        <v>83</v>
      </c>
      <c r="F356" s="3">
        <f>2+12+10+7</f>
        <v>31</v>
      </c>
    </row>
    <row r="357" spans="1:6" x14ac:dyDescent="0.25">
      <c r="A357" s="10"/>
      <c r="B357" s="9"/>
      <c r="C357" s="11"/>
      <c r="D357" s="7"/>
      <c r="E357" t="s">
        <v>398</v>
      </c>
      <c r="F357" s="3">
        <f>6+6</f>
        <v>12</v>
      </c>
    </row>
    <row r="358" spans="1:6" x14ac:dyDescent="0.25">
      <c r="A358" s="10"/>
      <c r="B358" s="9"/>
      <c r="C358" s="11"/>
      <c r="D358" s="7"/>
      <c r="E358" t="s">
        <v>399</v>
      </c>
      <c r="F358" s="3">
        <f>6+6</f>
        <v>12</v>
      </c>
    </row>
    <row r="359" spans="1:6" x14ac:dyDescent="0.25">
      <c r="A359" s="10"/>
      <c r="B359" s="9"/>
      <c r="C359" s="11"/>
      <c r="D359" s="7"/>
      <c r="E359" t="s">
        <v>84</v>
      </c>
      <c r="F359" s="3">
        <f>10+18</f>
        <v>28</v>
      </c>
    </row>
    <row r="360" spans="1:6" x14ac:dyDescent="0.25">
      <c r="A360" s="5">
        <v>43180</v>
      </c>
      <c r="B360" s="1" t="s">
        <v>9</v>
      </c>
      <c r="C360" s="3">
        <v>1112400</v>
      </c>
      <c r="D360" t="s">
        <v>52</v>
      </c>
      <c r="E360" t="s">
        <v>35</v>
      </c>
      <c r="F360" s="3">
        <v>20</v>
      </c>
    </row>
    <row r="361" spans="1:6" x14ac:dyDescent="0.25">
      <c r="A361" s="5">
        <v>43180</v>
      </c>
      <c r="B361" s="1" t="s">
        <v>7</v>
      </c>
      <c r="C361" s="3">
        <v>1756800</v>
      </c>
      <c r="D361" t="s">
        <v>56</v>
      </c>
      <c r="E361" t="s">
        <v>39</v>
      </c>
      <c r="F361" s="3">
        <v>24</v>
      </c>
    </row>
    <row r="362" spans="1:6" x14ac:dyDescent="0.25">
      <c r="A362" s="5">
        <v>43180</v>
      </c>
      <c r="B362" s="1" t="s">
        <v>9</v>
      </c>
      <c r="C362" s="3">
        <v>715200</v>
      </c>
      <c r="D362" t="s">
        <v>400</v>
      </c>
      <c r="E362" t="s">
        <v>401</v>
      </c>
      <c r="F362" s="3">
        <v>16</v>
      </c>
    </row>
    <row r="363" spans="1:6" x14ac:dyDescent="0.25">
      <c r="A363" s="5">
        <v>43180</v>
      </c>
      <c r="B363" s="1" t="s">
        <v>9</v>
      </c>
      <c r="C363" s="3">
        <v>1544750</v>
      </c>
      <c r="D363" t="s">
        <v>402</v>
      </c>
      <c r="E363" t="s">
        <v>403</v>
      </c>
      <c r="F363" s="3">
        <v>11</v>
      </c>
    </row>
    <row r="364" spans="1:6" x14ac:dyDescent="0.25">
      <c r="A364" s="5">
        <v>43180</v>
      </c>
      <c r="B364" s="1" t="s">
        <v>9</v>
      </c>
      <c r="C364" s="3">
        <v>2828200</v>
      </c>
      <c r="D364" t="s">
        <v>45</v>
      </c>
      <c r="E364" t="s">
        <v>404</v>
      </c>
      <c r="F364" s="3">
        <v>40</v>
      </c>
    </row>
    <row r="365" spans="1:6" x14ac:dyDescent="0.25">
      <c r="A365" s="5">
        <v>43180</v>
      </c>
      <c r="B365" s="1" t="s">
        <v>9</v>
      </c>
      <c r="C365" s="3">
        <v>2700000</v>
      </c>
      <c r="D365" t="s">
        <v>154</v>
      </c>
      <c r="E365" t="s">
        <v>405</v>
      </c>
      <c r="F365" s="3">
        <v>6000</v>
      </c>
    </row>
    <row r="366" spans="1:6" x14ac:dyDescent="0.25">
      <c r="A366" s="10">
        <v>43180</v>
      </c>
      <c r="B366" s="9" t="s">
        <v>9</v>
      </c>
      <c r="C366" s="11">
        <v>8851250</v>
      </c>
      <c r="D366" s="7" t="s">
        <v>45</v>
      </c>
      <c r="E366" t="s">
        <v>282</v>
      </c>
      <c r="F366" s="3">
        <v>40</v>
      </c>
    </row>
    <row r="367" spans="1:6" x14ac:dyDescent="0.25">
      <c r="A367" s="10"/>
      <c r="B367" s="9"/>
      <c r="C367" s="11"/>
      <c r="D367" s="7"/>
      <c r="E367" t="s">
        <v>406</v>
      </c>
      <c r="F367" s="3">
        <v>71</v>
      </c>
    </row>
    <row r="368" spans="1:6" x14ac:dyDescent="0.25">
      <c r="A368" s="10"/>
      <c r="B368" s="9"/>
      <c r="C368" s="11"/>
      <c r="D368" s="7"/>
      <c r="E368" t="s">
        <v>407</v>
      </c>
      <c r="F368" s="3">
        <v>40</v>
      </c>
    </row>
    <row r="369" spans="1:6" x14ac:dyDescent="0.25">
      <c r="A369" s="10">
        <v>43180</v>
      </c>
      <c r="B369" s="9" t="s">
        <v>9</v>
      </c>
      <c r="C369" s="11">
        <v>40485300</v>
      </c>
      <c r="D369" s="7" t="s">
        <v>51</v>
      </c>
      <c r="E369" t="s">
        <v>408</v>
      </c>
      <c r="F369" s="3">
        <f>20+18+20</f>
        <v>58</v>
      </c>
    </row>
    <row r="370" spans="1:6" x14ac:dyDescent="0.25">
      <c r="A370" s="10"/>
      <c r="B370" s="9"/>
      <c r="C370" s="11"/>
      <c r="D370" s="7"/>
      <c r="E370" t="s">
        <v>409</v>
      </c>
      <c r="F370" s="3">
        <v>26</v>
      </c>
    </row>
    <row r="371" spans="1:6" x14ac:dyDescent="0.25">
      <c r="A371" s="10"/>
      <c r="B371" s="9"/>
      <c r="C371" s="11"/>
      <c r="D371" s="7"/>
      <c r="E371" t="s">
        <v>410</v>
      </c>
      <c r="F371" s="3">
        <f>33+33+19</f>
        <v>85</v>
      </c>
    </row>
    <row r="372" spans="1:6" x14ac:dyDescent="0.25">
      <c r="A372" s="10"/>
      <c r="B372" s="9"/>
      <c r="C372" s="11"/>
      <c r="D372" s="7"/>
      <c r="E372" t="s">
        <v>114</v>
      </c>
      <c r="F372" s="3">
        <f>58+58+33</f>
        <v>149</v>
      </c>
    </row>
    <row r="373" spans="1:6" x14ac:dyDescent="0.25">
      <c r="A373" s="10"/>
      <c r="B373" s="9"/>
      <c r="C373" s="11"/>
      <c r="D373" s="7"/>
      <c r="E373" t="s">
        <v>411</v>
      </c>
      <c r="F373" s="3">
        <f>22+24+12+12</f>
        <v>70</v>
      </c>
    </row>
    <row r="374" spans="1:6" x14ac:dyDescent="0.25">
      <c r="A374" s="10"/>
      <c r="B374" s="9"/>
      <c r="C374" s="11"/>
      <c r="D374" s="7"/>
      <c r="E374" t="s">
        <v>30</v>
      </c>
      <c r="F374" s="3">
        <v>16</v>
      </c>
    </row>
    <row r="375" spans="1:6" x14ac:dyDescent="0.25">
      <c r="A375" s="10"/>
      <c r="B375" s="9"/>
      <c r="C375" s="11"/>
      <c r="D375" s="7"/>
      <c r="E375" t="s">
        <v>412</v>
      </c>
      <c r="F375" s="3">
        <f>11+11+12</f>
        <v>34</v>
      </c>
    </row>
    <row r="376" spans="1:6" x14ac:dyDescent="0.25">
      <c r="A376" s="10"/>
      <c r="B376" s="9"/>
      <c r="C376" s="11"/>
      <c r="D376" s="7"/>
      <c r="E376" t="s">
        <v>413</v>
      </c>
      <c r="F376" s="3">
        <f>18+20</f>
        <v>38</v>
      </c>
    </row>
    <row r="377" spans="1:6" x14ac:dyDescent="0.25">
      <c r="A377" s="10">
        <v>43180</v>
      </c>
      <c r="B377" s="9" t="s">
        <v>9</v>
      </c>
      <c r="C377" s="11">
        <v>241600</v>
      </c>
      <c r="D377" s="7" t="s">
        <v>44</v>
      </c>
      <c r="E377" t="s">
        <v>10</v>
      </c>
      <c r="F377" s="3">
        <v>2</v>
      </c>
    </row>
    <row r="378" spans="1:6" x14ac:dyDescent="0.25">
      <c r="A378" s="10"/>
      <c r="B378" s="9"/>
      <c r="C378" s="11"/>
      <c r="D378" s="7"/>
      <c r="E378" t="s">
        <v>180</v>
      </c>
      <c r="F378" s="3">
        <v>2</v>
      </c>
    </row>
    <row r="379" spans="1:6" x14ac:dyDescent="0.25">
      <c r="A379" s="5">
        <v>43180</v>
      </c>
      <c r="B379" s="1" t="s">
        <v>9</v>
      </c>
      <c r="C379" s="3">
        <v>2595150</v>
      </c>
      <c r="D379" t="s">
        <v>414</v>
      </c>
      <c r="E379" t="s">
        <v>415</v>
      </c>
      <c r="F379" s="3">
        <v>41</v>
      </c>
    </row>
    <row r="380" spans="1:6" x14ac:dyDescent="0.25">
      <c r="A380" s="5">
        <v>43181</v>
      </c>
      <c r="B380" s="1" t="s">
        <v>9</v>
      </c>
      <c r="C380" s="3">
        <v>500000</v>
      </c>
      <c r="D380" t="s">
        <v>79</v>
      </c>
      <c r="E380" t="s">
        <v>291</v>
      </c>
      <c r="F380" s="3">
        <v>1</v>
      </c>
    </row>
    <row r="381" spans="1:6" x14ac:dyDescent="0.25">
      <c r="A381" s="5">
        <v>43181</v>
      </c>
      <c r="B381" s="1" t="s">
        <v>9</v>
      </c>
      <c r="C381" s="3">
        <v>1660400</v>
      </c>
      <c r="D381" t="s">
        <v>416</v>
      </c>
      <c r="E381" t="s">
        <v>417</v>
      </c>
      <c r="F381" s="3">
        <v>25</v>
      </c>
    </row>
    <row r="382" spans="1:6" x14ac:dyDescent="0.25">
      <c r="A382" s="5">
        <v>43181</v>
      </c>
      <c r="B382" s="1" t="s">
        <v>9</v>
      </c>
      <c r="C382" s="3">
        <v>754050</v>
      </c>
      <c r="D382" t="s">
        <v>335</v>
      </c>
      <c r="E382" t="s">
        <v>418</v>
      </c>
      <c r="F382" s="3">
        <v>13</v>
      </c>
    </row>
    <row r="383" spans="1:6" x14ac:dyDescent="0.25">
      <c r="A383" s="5">
        <v>43181</v>
      </c>
      <c r="B383" s="1" t="s">
        <v>7</v>
      </c>
      <c r="C383" s="3">
        <v>900800</v>
      </c>
      <c r="D383" t="s">
        <v>209</v>
      </c>
      <c r="E383" t="s">
        <v>211</v>
      </c>
      <c r="F383" s="3">
        <v>18</v>
      </c>
    </row>
    <row r="384" spans="1:6" x14ac:dyDescent="0.25">
      <c r="A384" s="5">
        <v>43181</v>
      </c>
      <c r="B384" s="1" t="s">
        <v>7</v>
      </c>
      <c r="C384" s="3">
        <v>699600</v>
      </c>
      <c r="D384" t="s">
        <v>419</v>
      </c>
      <c r="E384" t="s">
        <v>421</v>
      </c>
      <c r="F384" s="3">
        <v>24</v>
      </c>
    </row>
    <row r="385" spans="1:6" x14ac:dyDescent="0.25">
      <c r="A385" s="5">
        <v>43181</v>
      </c>
      <c r="B385" s="1" t="s">
        <v>7</v>
      </c>
      <c r="C385" s="3">
        <v>2422800</v>
      </c>
      <c r="D385" t="s">
        <v>100</v>
      </c>
      <c r="E385" t="s">
        <v>420</v>
      </c>
      <c r="F385" s="3">
        <v>36</v>
      </c>
    </row>
    <row r="386" spans="1:6" x14ac:dyDescent="0.25">
      <c r="A386" s="5">
        <v>43181</v>
      </c>
      <c r="B386" s="1" t="s">
        <v>9</v>
      </c>
      <c r="C386" s="3">
        <v>1850250</v>
      </c>
      <c r="D386" t="s">
        <v>422</v>
      </c>
      <c r="E386" t="s">
        <v>423</v>
      </c>
      <c r="F386" s="3">
        <v>27</v>
      </c>
    </row>
    <row r="387" spans="1:6" x14ac:dyDescent="0.25">
      <c r="A387" s="5">
        <v>43181</v>
      </c>
      <c r="B387" s="1" t="s">
        <v>9</v>
      </c>
      <c r="C387" s="3">
        <v>987200</v>
      </c>
      <c r="D387" t="s">
        <v>173</v>
      </c>
      <c r="E387" t="s">
        <v>424</v>
      </c>
      <c r="F387" s="3">
        <v>14</v>
      </c>
    </row>
    <row r="388" spans="1:6" x14ac:dyDescent="0.25">
      <c r="A388" s="5">
        <v>43181</v>
      </c>
      <c r="B388" s="1" t="s">
        <v>9</v>
      </c>
      <c r="C388" s="3">
        <v>1867650</v>
      </c>
      <c r="D388" t="s">
        <v>371</v>
      </c>
      <c r="E388" t="s">
        <v>372</v>
      </c>
      <c r="F388" s="3">
        <v>29</v>
      </c>
    </row>
    <row r="389" spans="1:6" x14ac:dyDescent="0.25">
      <c r="A389" s="5">
        <v>43181</v>
      </c>
      <c r="B389" s="1" t="s">
        <v>9</v>
      </c>
      <c r="C389" s="3">
        <v>396500</v>
      </c>
      <c r="D389" t="s">
        <v>425</v>
      </c>
      <c r="E389" t="s">
        <v>426</v>
      </c>
      <c r="F389" s="3">
        <v>13</v>
      </c>
    </row>
    <row r="390" spans="1:6" x14ac:dyDescent="0.25">
      <c r="A390" s="5">
        <v>43182</v>
      </c>
      <c r="B390" s="1" t="s">
        <v>9</v>
      </c>
      <c r="C390" s="3">
        <v>1852500</v>
      </c>
      <c r="D390" t="s">
        <v>64</v>
      </c>
      <c r="E390" t="s">
        <v>427</v>
      </c>
      <c r="F390" s="3">
        <v>650</v>
      </c>
    </row>
    <row r="391" spans="1:6" x14ac:dyDescent="0.25">
      <c r="A391" s="10">
        <v>43182</v>
      </c>
      <c r="B391" s="9" t="s">
        <v>9</v>
      </c>
      <c r="C391" s="11">
        <v>2465900</v>
      </c>
      <c r="D391" s="7" t="s">
        <v>162</v>
      </c>
      <c r="E391" t="s">
        <v>428</v>
      </c>
      <c r="F391" s="3">
        <f>14+12+14</f>
        <v>40</v>
      </c>
    </row>
    <row r="392" spans="1:6" x14ac:dyDescent="0.25">
      <c r="A392" s="10"/>
      <c r="B392" s="9"/>
      <c r="C392" s="11"/>
      <c r="D392" s="7"/>
      <c r="E392" t="s">
        <v>163</v>
      </c>
      <c r="F392" s="3">
        <v>2</v>
      </c>
    </row>
    <row r="393" spans="1:6" x14ac:dyDescent="0.25">
      <c r="A393" s="5">
        <v>43182</v>
      </c>
      <c r="B393" s="1" t="s">
        <v>7</v>
      </c>
      <c r="C393" s="3">
        <v>2825100</v>
      </c>
      <c r="D393" t="s">
        <v>126</v>
      </c>
      <c r="E393" t="s">
        <v>127</v>
      </c>
      <c r="F393" s="3">
        <v>49</v>
      </c>
    </row>
    <row r="394" spans="1:6" x14ac:dyDescent="0.25">
      <c r="A394" s="10">
        <v>43182</v>
      </c>
      <c r="B394" s="9" t="s">
        <v>9</v>
      </c>
      <c r="C394" s="11">
        <v>1575250</v>
      </c>
      <c r="D394" s="7" t="s">
        <v>378</v>
      </c>
      <c r="E394" t="s">
        <v>429</v>
      </c>
      <c r="F394" s="3">
        <f>5+7</f>
        <v>12</v>
      </c>
    </row>
    <row r="395" spans="1:6" x14ac:dyDescent="0.25">
      <c r="A395" s="10"/>
      <c r="B395" s="9"/>
      <c r="C395" s="11"/>
      <c r="D395" s="7"/>
      <c r="E395" t="s">
        <v>379</v>
      </c>
      <c r="F395" s="3">
        <v>1</v>
      </c>
    </row>
    <row r="396" spans="1:6" x14ac:dyDescent="0.25">
      <c r="A396" s="10"/>
      <c r="B396" s="9"/>
      <c r="C396" s="11"/>
      <c r="D396" s="7"/>
      <c r="E396" t="s">
        <v>430</v>
      </c>
      <c r="F396" s="3">
        <f>5+7</f>
        <v>12</v>
      </c>
    </row>
    <row r="397" spans="1:6" x14ac:dyDescent="0.25">
      <c r="A397" s="5">
        <v>43182</v>
      </c>
      <c r="B397" s="1" t="s">
        <v>9</v>
      </c>
      <c r="C397" s="3">
        <v>1501700</v>
      </c>
      <c r="D397" t="s">
        <v>104</v>
      </c>
      <c r="E397" t="s">
        <v>208</v>
      </c>
      <c r="F397" s="3">
        <v>22</v>
      </c>
    </row>
    <row r="398" spans="1:6" x14ac:dyDescent="0.25">
      <c r="A398" s="5">
        <v>43182</v>
      </c>
      <c r="B398" s="1" t="s">
        <v>9</v>
      </c>
      <c r="C398" s="3">
        <v>356800</v>
      </c>
      <c r="D398" t="s">
        <v>53</v>
      </c>
      <c r="E398" t="s">
        <v>204</v>
      </c>
      <c r="F398" s="3">
        <v>8</v>
      </c>
    </row>
    <row r="399" spans="1:6" x14ac:dyDescent="0.25">
      <c r="A399" s="5">
        <v>43182</v>
      </c>
      <c r="B399" s="1" t="s">
        <v>9</v>
      </c>
      <c r="C399" s="3">
        <v>2827700</v>
      </c>
      <c r="D399" t="s">
        <v>431</v>
      </c>
      <c r="E399" t="s">
        <v>432</v>
      </c>
      <c r="F399" s="3">
        <v>20</v>
      </c>
    </row>
    <row r="400" spans="1:6" x14ac:dyDescent="0.25">
      <c r="A400" s="5">
        <v>43182</v>
      </c>
      <c r="B400" s="1" t="s">
        <v>9</v>
      </c>
      <c r="C400" s="3">
        <v>1616100</v>
      </c>
      <c r="D400" t="s">
        <v>433</v>
      </c>
      <c r="E400" t="s">
        <v>434</v>
      </c>
      <c r="F400" s="3">
        <v>18</v>
      </c>
    </row>
    <row r="401" spans="1:6" x14ac:dyDescent="0.25">
      <c r="A401" s="5">
        <v>43182</v>
      </c>
      <c r="B401" s="1" t="s">
        <v>9</v>
      </c>
      <c r="C401" s="3">
        <v>1030000</v>
      </c>
      <c r="D401" t="s">
        <v>288</v>
      </c>
      <c r="E401" t="s">
        <v>289</v>
      </c>
      <c r="F401" s="3">
        <v>25</v>
      </c>
    </row>
    <row r="402" spans="1:6" x14ac:dyDescent="0.25">
      <c r="A402" s="5">
        <v>43182</v>
      </c>
      <c r="B402" s="1" t="s">
        <v>9</v>
      </c>
      <c r="C402" s="3">
        <v>761250</v>
      </c>
      <c r="D402" t="s">
        <v>255</v>
      </c>
      <c r="E402" t="s">
        <v>256</v>
      </c>
      <c r="F402" s="3">
        <v>15</v>
      </c>
    </row>
    <row r="403" spans="1:6" x14ac:dyDescent="0.25">
      <c r="A403" s="5">
        <v>43182</v>
      </c>
      <c r="B403" s="1" t="s">
        <v>9</v>
      </c>
      <c r="C403" s="3">
        <v>779400</v>
      </c>
      <c r="D403" t="s">
        <v>435</v>
      </c>
      <c r="E403" t="s">
        <v>436</v>
      </c>
      <c r="F403" s="3">
        <v>12</v>
      </c>
    </row>
    <row r="404" spans="1:6" x14ac:dyDescent="0.25">
      <c r="A404" s="5">
        <v>43182</v>
      </c>
      <c r="B404" s="1" t="s">
        <v>9</v>
      </c>
      <c r="C404" s="3">
        <v>627000</v>
      </c>
      <c r="D404" t="s">
        <v>88</v>
      </c>
      <c r="E404" t="s">
        <v>89</v>
      </c>
      <c r="F404" s="3">
        <v>12</v>
      </c>
    </row>
    <row r="405" spans="1:6" x14ac:dyDescent="0.25">
      <c r="A405" s="10">
        <v>43182</v>
      </c>
      <c r="B405" s="9" t="s">
        <v>9</v>
      </c>
      <c r="C405" s="11">
        <v>2405650</v>
      </c>
      <c r="D405" s="7" t="s">
        <v>44</v>
      </c>
      <c r="E405" t="s">
        <v>10</v>
      </c>
      <c r="F405" s="3">
        <f>13+5+1+5</f>
        <v>24</v>
      </c>
    </row>
    <row r="406" spans="1:6" x14ac:dyDescent="0.25">
      <c r="A406" s="10"/>
      <c r="B406" s="9"/>
      <c r="C406" s="11"/>
      <c r="D406" s="7"/>
      <c r="E406" t="s">
        <v>304</v>
      </c>
      <c r="F406" s="3">
        <f>5+8</f>
        <v>13</v>
      </c>
    </row>
    <row r="407" spans="1:6" x14ac:dyDescent="0.25">
      <c r="A407" s="5">
        <v>43182</v>
      </c>
      <c r="B407" s="1" t="s">
        <v>9</v>
      </c>
      <c r="C407" s="3">
        <v>2102400</v>
      </c>
      <c r="D407" t="s">
        <v>92</v>
      </c>
      <c r="E407" t="s">
        <v>93</v>
      </c>
      <c r="F407" s="3">
        <v>36</v>
      </c>
    </row>
    <row r="408" spans="1:6" x14ac:dyDescent="0.25">
      <c r="A408" s="5">
        <v>43182</v>
      </c>
      <c r="B408" s="1" t="s">
        <v>9</v>
      </c>
      <c r="C408" s="3">
        <v>903000</v>
      </c>
      <c r="D408" t="s">
        <v>197</v>
      </c>
      <c r="E408" t="s">
        <v>249</v>
      </c>
      <c r="F408" s="3">
        <v>14</v>
      </c>
    </row>
    <row r="409" spans="1:6" x14ac:dyDescent="0.25">
      <c r="A409" s="10">
        <v>43182</v>
      </c>
      <c r="B409" s="9" t="s">
        <v>7</v>
      </c>
      <c r="C409" s="11">
        <v>1855200</v>
      </c>
      <c r="D409" s="7" t="s">
        <v>169</v>
      </c>
      <c r="E409" t="s">
        <v>437</v>
      </c>
      <c r="F409" s="3">
        <v>36</v>
      </c>
    </row>
    <row r="410" spans="1:6" x14ac:dyDescent="0.25">
      <c r="A410" s="10"/>
      <c r="B410" s="9"/>
      <c r="C410" s="11"/>
      <c r="D410" s="7"/>
      <c r="E410" t="s">
        <v>323</v>
      </c>
      <c r="F410" s="3">
        <v>24</v>
      </c>
    </row>
    <row r="411" spans="1:6" x14ac:dyDescent="0.25">
      <c r="A411" s="10">
        <v>43182</v>
      </c>
      <c r="B411" s="9" t="s">
        <v>9</v>
      </c>
      <c r="C411" s="11">
        <v>3910000</v>
      </c>
      <c r="D411" s="7" t="s">
        <v>86</v>
      </c>
      <c r="E411" t="s">
        <v>279</v>
      </c>
      <c r="F411" s="3">
        <f>4+8+8+8</f>
        <v>28</v>
      </c>
    </row>
    <row r="412" spans="1:6" x14ac:dyDescent="0.25">
      <c r="A412" s="10"/>
      <c r="B412" s="9"/>
      <c r="C412" s="11"/>
      <c r="D412" s="7"/>
      <c r="E412" t="s">
        <v>438</v>
      </c>
      <c r="F412" s="3">
        <f>9+12+11+10+5</f>
        <v>47</v>
      </c>
    </row>
    <row r="413" spans="1:6" x14ac:dyDescent="0.25">
      <c r="A413" s="5">
        <v>43182</v>
      </c>
      <c r="B413" s="1" t="s">
        <v>9</v>
      </c>
      <c r="C413" s="3">
        <v>931200</v>
      </c>
      <c r="D413" t="s">
        <v>439</v>
      </c>
      <c r="E413" t="s">
        <v>440</v>
      </c>
      <c r="F413" s="3">
        <v>12</v>
      </c>
    </row>
    <row r="414" spans="1:6" x14ac:dyDescent="0.25">
      <c r="A414" s="5">
        <v>43183</v>
      </c>
      <c r="B414" s="1" t="s">
        <v>9</v>
      </c>
      <c r="C414" s="3">
        <v>3495600</v>
      </c>
      <c r="D414" t="s">
        <v>232</v>
      </c>
      <c r="E414" t="s">
        <v>441</v>
      </c>
      <c r="F414" s="3">
        <v>36</v>
      </c>
    </row>
    <row r="415" spans="1:6" x14ac:dyDescent="0.25">
      <c r="A415" s="5">
        <v>43183</v>
      </c>
      <c r="B415" s="1" t="s">
        <v>9</v>
      </c>
      <c r="C415" s="3">
        <v>841200</v>
      </c>
      <c r="D415" t="s">
        <v>69</v>
      </c>
      <c r="E415" t="s">
        <v>70</v>
      </c>
      <c r="F415" s="3">
        <v>12</v>
      </c>
    </row>
    <row r="416" spans="1:6" x14ac:dyDescent="0.25">
      <c r="A416" s="5">
        <v>43183</v>
      </c>
      <c r="B416" s="1" t="s">
        <v>7</v>
      </c>
      <c r="C416" s="3">
        <v>1289150</v>
      </c>
      <c r="D416" t="s">
        <v>52</v>
      </c>
      <c r="E416" t="s">
        <v>35</v>
      </c>
      <c r="F416" s="3">
        <v>23</v>
      </c>
    </row>
    <row r="417" spans="1:6" x14ac:dyDescent="0.25">
      <c r="A417" s="5">
        <v>43183</v>
      </c>
      <c r="B417" s="1" t="s">
        <v>7</v>
      </c>
      <c r="C417" s="3">
        <v>608400</v>
      </c>
      <c r="D417" t="s">
        <v>442</v>
      </c>
      <c r="E417" t="s">
        <v>443</v>
      </c>
      <c r="F417" s="3">
        <v>12</v>
      </c>
    </row>
    <row r="418" spans="1:6" x14ac:dyDescent="0.25">
      <c r="A418" s="5">
        <v>43183</v>
      </c>
      <c r="B418" s="1" t="s">
        <v>9</v>
      </c>
      <c r="C418" s="3">
        <v>719400</v>
      </c>
      <c r="D418" t="s">
        <v>444</v>
      </c>
      <c r="E418" t="s">
        <v>445</v>
      </c>
      <c r="F418" s="3">
        <v>12</v>
      </c>
    </row>
    <row r="419" spans="1:6" x14ac:dyDescent="0.25">
      <c r="A419" s="5">
        <v>43183</v>
      </c>
      <c r="B419" s="1" t="s">
        <v>9</v>
      </c>
      <c r="C419" s="3">
        <v>869050</v>
      </c>
      <c r="D419" t="s">
        <v>446</v>
      </c>
      <c r="E419" t="s">
        <v>447</v>
      </c>
      <c r="F419" s="3">
        <v>13</v>
      </c>
    </row>
    <row r="420" spans="1:6" x14ac:dyDescent="0.25">
      <c r="A420" s="5">
        <v>43183</v>
      </c>
      <c r="B420" s="1" t="s">
        <v>9</v>
      </c>
      <c r="C420" s="3">
        <v>1360400</v>
      </c>
      <c r="D420" t="s">
        <v>133</v>
      </c>
      <c r="E420" t="s">
        <v>134</v>
      </c>
      <c r="F420" s="3">
        <v>19</v>
      </c>
    </row>
    <row r="421" spans="1:6" x14ac:dyDescent="0.25">
      <c r="A421" s="10">
        <v>43183</v>
      </c>
      <c r="B421" s="9" t="s">
        <v>9</v>
      </c>
      <c r="C421" s="11">
        <v>1504800</v>
      </c>
      <c r="D421" s="7" t="s">
        <v>448</v>
      </c>
      <c r="E421" t="s">
        <v>449</v>
      </c>
      <c r="F421" s="3">
        <v>36</v>
      </c>
    </row>
    <row r="422" spans="1:6" x14ac:dyDescent="0.25">
      <c r="A422" s="10"/>
      <c r="B422" s="9"/>
      <c r="C422" s="11"/>
      <c r="D422" s="7"/>
      <c r="E422" t="s">
        <v>450</v>
      </c>
      <c r="F422" s="3">
        <v>36</v>
      </c>
    </row>
    <row r="423" spans="1:6" x14ac:dyDescent="0.25">
      <c r="A423" s="5">
        <v>43183</v>
      </c>
      <c r="B423" s="1" t="s">
        <v>7</v>
      </c>
      <c r="C423" s="3">
        <v>1272750</v>
      </c>
      <c r="D423" t="s">
        <v>451</v>
      </c>
      <c r="E423" t="s">
        <v>143</v>
      </c>
      <c r="F423" s="3">
        <v>15</v>
      </c>
    </row>
    <row r="424" spans="1:6" x14ac:dyDescent="0.25">
      <c r="A424" s="5">
        <v>43183</v>
      </c>
      <c r="B424" s="1" t="s">
        <v>9</v>
      </c>
      <c r="C424" s="3">
        <v>598500</v>
      </c>
      <c r="D424" t="s">
        <v>81</v>
      </c>
      <c r="E424" t="s">
        <v>452</v>
      </c>
      <c r="F424" s="3">
        <v>15</v>
      </c>
    </row>
    <row r="425" spans="1:6" x14ac:dyDescent="0.25">
      <c r="A425" s="5">
        <v>43183</v>
      </c>
      <c r="B425" s="1" t="s">
        <v>9</v>
      </c>
      <c r="C425" s="3">
        <v>743400</v>
      </c>
      <c r="D425" t="s">
        <v>453</v>
      </c>
      <c r="E425" t="s">
        <v>454</v>
      </c>
      <c r="F425" s="3">
        <v>12</v>
      </c>
    </row>
    <row r="426" spans="1:6" x14ac:dyDescent="0.25">
      <c r="A426" s="5">
        <v>43183</v>
      </c>
      <c r="B426" s="1" t="s">
        <v>9</v>
      </c>
      <c r="C426" s="3">
        <v>1532300</v>
      </c>
      <c r="D426" t="s">
        <v>104</v>
      </c>
      <c r="E426" t="s">
        <v>105</v>
      </c>
      <c r="F426" s="3">
        <v>22</v>
      </c>
    </row>
    <row r="427" spans="1:6" x14ac:dyDescent="0.25">
      <c r="A427" s="5">
        <v>43183</v>
      </c>
      <c r="B427" s="1" t="s">
        <v>9</v>
      </c>
      <c r="C427" s="3">
        <v>1627800</v>
      </c>
      <c r="D427" t="s">
        <v>455</v>
      </c>
      <c r="E427" t="s">
        <v>456</v>
      </c>
      <c r="F427" s="3">
        <v>36</v>
      </c>
    </row>
    <row r="428" spans="1:6" x14ac:dyDescent="0.25">
      <c r="A428" s="10">
        <v>43183</v>
      </c>
      <c r="B428" s="9" t="s">
        <v>9</v>
      </c>
      <c r="C428" s="11">
        <v>2285200</v>
      </c>
      <c r="D428" s="7" t="s">
        <v>73</v>
      </c>
      <c r="E428" t="s">
        <v>457</v>
      </c>
      <c r="F428" s="3">
        <v>36</v>
      </c>
    </row>
    <row r="429" spans="1:6" x14ac:dyDescent="0.25">
      <c r="A429" s="10"/>
      <c r="B429" s="9"/>
      <c r="C429" s="11"/>
      <c r="D429" s="7"/>
      <c r="E429" t="s">
        <v>261</v>
      </c>
      <c r="F429" s="3">
        <v>1</v>
      </c>
    </row>
    <row r="430" spans="1:6" x14ac:dyDescent="0.25">
      <c r="A430" s="10">
        <v>43183</v>
      </c>
      <c r="B430" s="9" t="s">
        <v>9</v>
      </c>
      <c r="C430" s="11">
        <v>1466500</v>
      </c>
      <c r="D430" s="7" t="s">
        <v>49</v>
      </c>
      <c r="E430" t="s">
        <v>458</v>
      </c>
      <c r="F430" s="3">
        <f>5+5+5</f>
        <v>15</v>
      </c>
    </row>
    <row r="431" spans="1:6" x14ac:dyDescent="0.25">
      <c r="A431" s="10"/>
      <c r="B431" s="9"/>
      <c r="C431" s="11"/>
      <c r="D431" s="7"/>
      <c r="E431" t="s">
        <v>20</v>
      </c>
      <c r="F431" s="3">
        <f>4+4+5+7</f>
        <v>20</v>
      </c>
    </row>
    <row r="432" spans="1:6" x14ac:dyDescent="0.25">
      <c r="A432" s="10">
        <v>43183</v>
      </c>
      <c r="B432" s="9" t="s">
        <v>9</v>
      </c>
      <c r="C432" s="11">
        <v>1496400</v>
      </c>
      <c r="D432" s="7" t="s">
        <v>341</v>
      </c>
      <c r="E432" t="s">
        <v>459</v>
      </c>
      <c r="F432" s="3">
        <f>5+2+5</f>
        <v>12</v>
      </c>
    </row>
    <row r="433" spans="1:6" x14ac:dyDescent="0.25">
      <c r="A433" s="10"/>
      <c r="B433" s="9"/>
      <c r="C433" s="11"/>
      <c r="D433" s="7"/>
      <c r="E433" t="s">
        <v>460</v>
      </c>
      <c r="F433" s="3">
        <f>4+2+6</f>
        <v>12</v>
      </c>
    </row>
    <row r="434" spans="1:6" x14ac:dyDescent="0.25">
      <c r="A434" s="5">
        <v>43183</v>
      </c>
      <c r="B434" s="1" t="s">
        <v>9</v>
      </c>
      <c r="C434" s="3">
        <v>2234400</v>
      </c>
      <c r="D434" t="s">
        <v>61</v>
      </c>
      <c r="E434" t="s">
        <v>62</v>
      </c>
      <c r="F434" s="3">
        <v>36</v>
      </c>
    </row>
    <row r="435" spans="1:6" x14ac:dyDescent="0.25">
      <c r="A435" s="5">
        <v>43183</v>
      </c>
      <c r="B435" s="1" t="s">
        <v>9</v>
      </c>
      <c r="C435" s="3">
        <v>1482000</v>
      </c>
      <c r="D435" t="s">
        <v>461</v>
      </c>
      <c r="E435" t="s">
        <v>462</v>
      </c>
      <c r="F435" s="3">
        <v>20</v>
      </c>
    </row>
    <row r="436" spans="1:6" x14ac:dyDescent="0.25">
      <c r="A436" s="5">
        <v>43183</v>
      </c>
      <c r="B436" s="1" t="s">
        <v>9</v>
      </c>
      <c r="C436" s="3">
        <v>1255100</v>
      </c>
      <c r="D436" t="s">
        <v>48</v>
      </c>
      <c r="E436" t="s">
        <v>19</v>
      </c>
      <c r="F436" s="3">
        <v>22</v>
      </c>
    </row>
    <row r="437" spans="1:6" x14ac:dyDescent="0.25">
      <c r="A437" s="5">
        <v>43183</v>
      </c>
      <c r="B437" s="1" t="s">
        <v>9</v>
      </c>
      <c r="C437" s="3">
        <v>2211700</v>
      </c>
      <c r="D437" t="s">
        <v>50</v>
      </c>
      <c r="E437" t="s">
        <v>22</v>
      </c>
      <c r="F437" s="3">
        <v>48</v>
      </c>
    </row>
    <row r="438" spans="1:6" x14ac:dyDescent="0.25">
      <c r="A438" s="5">
        <v>43183</v>
      </c>
      <c r="B438" s="1" t="s">
        <v>9</v>
      </c>
      <c r="C438" s="3">
        <v>2376450</v>
      </c>
      <c r="D438" t="s">
        <v>86</v>
      </c>
      <c r="E438" t="s">
        <v>87</v>
      </c>
      <c r="F438" s="3">
        <v>41</v>
      </c>
    </row>
    <row r="439" spans="1:6" x14ac:dyDescent="0.25">
      <c r="A439" s="10">
        <v>43183</v>
      </c>
      <c r="B439" s="9" t="s">
        <v>9</v>
      </c>
      <c r="C439" s="11">
        <v>594000</v>
      </c>
      <c r="D439" s="7" t="s">
        <v>262</v>
      </c>
      <c r="E439" t="s">
        <v>463</v>
      </c>
      <c r="F439" s="3">
        <v>10</v>
      </c>
    </row>
    <row r="440" spans="1:6" x14ac:dyDescent="0.25">
      <c r="A440" s="10"/>
      <c r="B440" s="9"/>
      <c r="C440" s="11"/>
      <c r="D440" s="7"/>
      <c r="E440" t="s">
        <v>263</v>
      </c>
      <c r="F440" s="3">
        <v>3</v>
      </c>
    </row>
    <row r="441" spans="1:6" x14ac:dyDescent="0.25">
      <c r="A441" s="5">
        <v>43183</v>
      </c>
      <c r="B441" s="1" t="s">
        <v>7</v>
      </c>
      <c r="C441" s="3">
        <v>641400</v>
      </c>
      <c r="D441" t="s">
        <v>186</v>
      </c>
      <c r="E441" t="s">
        <v>464</v>
      </c>
      <c r="F441" s="3">
        <v>12</v>
      </c>
    </row>
    <row r="442" spans="1:6" x14ac:dyDescent="0.25">
      <c r="A442" s="10">
        <v>43183</v>
      </c>
      <c r="B442" s="9" t="s">
        <v>9</v>
      </c>
      <c r="C442" s="11">
        <v>8239350</v>
      </c>
      <c r="D442" s="7" t="s">
        <v>128</v>
      </c>
      <c r="E442" t="s">
        <v>465</v>
      </c>
      <c r="F442" s="3">
        <f>3+12+7+12</f>
        <v>34</v>
      </c>
    </row>
    <row r="443" spans="1:6" x14ac:dyDescent="0.25">
      <c r="A443" s="10"/>
      <c r="B443" s="9"/>
      <c r="C443" s="11"/>
      <c r="D443" s="7"/>
      <c r="E443" t="s">
        <v>343</v>
      </c>
      <c r="F443" s="3">
        <f>6+6+5+5+7</f>
        <v>29</v>
      </c>
    </row>
    <row r="444" spans="1:6" x14ac:dyDescent="0.25">
      <c r="A444" s="10"/>
      <c r="B444" s="9"/>
      <c r="C444" s="11"/>
      <c r="D444" s="7"/>
      <c r="E444" t="s">
        <v>131</v>
      </c>
      <c r="F444" s="3">
        <f>15+10+5</f>
        <v>30</v>
      </c>
    </row>
    <row r="445" spans="1:6" x14ac:dyDescent="0.25">
      <c r="A445" s="10"/>
      <c r="B445" s="9"/>
      <c r="C445" s="11"/>
      <c r="D445" s="7"/>
      <c r="E445" t="s">
        <v>240</v>
      </c>
      <c r="F445" s="3">
        <f>5+15+20+10</f>
        <v>50</v>
      </c>
    </row>
    <row r="446" spans="1:6" x14ac:dyDescent="0.25">
      <c r="A446" s="5">
        <v>43183</v>
      </c>
      <c r="B446" s="1" t="s">
        <v>9</v>
      </c>
      <c r="C446" s="3">
        <v>638500</v>
      </c>
      <c r="D446" t="s">
        <v>373</v>
      </c>
      <c r="E446" t="s">
        <v>466</v>
      </c>
      <c r="F446" s="3">
        <v>10</v>
      </c>
    </row>
    <row r="447" spans="1:6" x14ac:dyDescent="0.25">
      <c r="A447" s="5">
        <v>43183</v>
      </c>
      <c r="B447" s="1" t="s">
        <v>9</v>
      </c>
      <c r="C447" s="3">
        <v>1718700</v>
      </c>
      <c r="D447" t="s">
        <v>467</v>
      </c>
      <c r="E447" t="s">
        <v>468</v>
      </c>
      <c r="F447" s="3">
        <v>37</v>
      </c>
    </row>
    <row r="448" spans="1:6" x14ac:dyDescent="0.25">
      <c r="A448" s="5">
        <v>43183</v>
      </c>
      <c r="B448" s="1" t="s">
        <v>7</v>
      </c>
      <c r="C448" s="3">
        <v>336800</v>
      </c>
      <c r="D448" t="s">
        <v>100</v>
      </c>
      <c r="E448" t="s">
        <v>469</v>
      </c>
      <c r="F448" s="3">
        <v>4</v>
      </c>
    </row>
    <row r="449" spans="1:6" x14ac:dyDescent="0.25">
      <c r="A449" s="5">
        <v>43183</v>
      </c>
      <c r="B449" s="1" t="s">
        <v>9</v>
      </c>
      <c r="C449" s="3">
        <v>936000</v>
      </c>
      <c r="D449" t="s">
        <v>232</v>
      </c>
      <c r="E449" t="s">
        <v>470</v>
      </c>
      <c r="F449" s="3">
        <v>36</v>
      </c>
    </row>
    <row r="450" spans="1:6" x14ac:dyDescent="0.25">
      <c r="A450" s="5">
        <v>43185</v>
      </c>
      <c r="B450" s="1" t="s">
        <v>9</v>
      </c>
      <c r="C450" s="3">
        <v>1700000</v>
      </c>
      <c r="D450" t="s">
        <v>154</v>
      </c>
      <c r="E450" t="s">
        <v>156</v>
      </c>
      <c r="F450" s="3">
        <v>500</v>
      </c>
    </row>
    <row r="451" spans="1:6" x14ac:dyDescent="0.25">
      <c r="A451" s="5"/>
      <c r="E451" t="s">
        <v>155</v>
      </c>
      <c r="F451" s="3">
        <v>100</v>
      </c>
    </row>
    <row r="452" spans="1:6" x14ac:dyDescent="0.25">
      <c r="A452" s="5">
        <v>43185</v>
      </c>
      <c r="B452" s="1" t="s">
        <v>9</v>
      </c>
      <c r="C452" s="3">
        <v>2970000</v>
      </c>
      <c r="D452" s="16" t="s">
        <v>471</v>
      </c>
      <c r="E452" t="s">
        <v>472</v>
      </c>
      <c r="F452" s="3">
        <v>36</v>
      </c>
    </row>
    <row r="453" spans="1:6" x14ac:dyDescent="0.25">
      <c r="A453" s="10">
        <v>43185</v>
      </c>
      <c r="B453" s="9" t="s">
        <v>9</v>
      </c>
      <c r="C453" s="11">
        <v>9921600</v>
      </c>
      <c r="D453" s="7" t="s">
        <v>92</v>
      </c>
      <c r="E453" t="s">
        <v>147</v>
      </c>
      <c r="F453" s="3">
        <v>36</v>
      </c>
    </row>
    <row r="454" spans="1:6" x14ac:dyDescent="0.25">
      <c r="A454" s="10"/>
      <c r="B454" s="9"/>
      <c r="C454" s="11"/>
      <c r="D454" s="7"/>
      <c r="E454" t="s">
        <v>473</v>
      </c>
      <c r="F454" s="3">
        <v>36</v>
      </c>
    </row>
    <row r="455" spans="1:6" x14ac:dyDescent="0.25">
      <c r="A455" s="10"/>
      <c r="B455" s="9"/>
      <c r="C455" s="11"/>
      <c r="D455" s="7"/>
      <c r="E455" t="s">
        <v>474</v>
      </c>
      <c r="F455" s="3">
        <v>36</v>
      </c>
    </row>
    <row r="456" spans="1:6" x14ac:dyDescent="0.25">
      <c r="A456" s="10"/>
      <c r="B456" s="9"/>
      <c r="C456" s="11"/>
      <c r="D456" s="7"/>
      <c r="E456" t="s">
        <v>228</v>
      </c>
      <c r="F456" s="3">
        <v>36</v>
      </c>
    </row>
    <row r="457" spans="1:6" x14ac:dyDescent="0.25">
      <c r="A457" s="5">
        <v>43185</v>
      </c>
      <c r="B457" s="1" t="s">
        <v>7</v>
      </c>
      <c r="C457" s="3">
        <v>1161850</v>
      </c>
      <c r="D457" t="s">
        <v>360</v>
      </c>
      <c r="E457" t="s">
        <v>475</v>
      </c>
      <c r="F457" s="3">
        <v>13</v>
      </c>
    </row>
    <row r="458" spans="1:6" x14ac:dyDescent="0.25">
      <c r="A458" s="10">
        <v>43185</v>
      </c>
      <c r="B458" s="9" t="s">
        <v>9</v>
      </c>
      <c r="C458" s="11">
        <v>2795600</v>
      </c>
      <c r="D458" s="7" t="s">
        <v>110</v>
      </c>
      <c r="E458" t="s">
        <v>111</v>
      </c>
      <c r="F458" s="3">
        <f>3+3+5+7</f>
        <v>18</v>
      </c>
    </row>
    <row r="459" spans="1:6" x14ac:dyDescent="0.25">
      <c r="A459" s="10"/>
      <c r="B459" s="9"/>
      <c r="C459" s="11"/>
      <c r="D459" s="7"/>
      <c r="E459" t="s">
        <v>476</v>
      </c>
      <c r="F459" s="3">
        <f>2+2+2+5+2+2+2</f>
        <v>17</v>
      </c>
    </row>
    <row r="460" spans="1:6" x14ac:dyDescent="0.25">
      <c r="A460" s="10"/>
      <c r="B460" s="9"/>
      <c r="C460" s="11"/>
      <c r="D460" s="7"/>
      <c r="E460" t="s">
        <v>112</v>
      </c>
      <c r="F460" s="3">
        <f>2+3+1+5+2+5+5</f>
        <v>23</v>
      </c>
    </row>
    <row r="461" spans="1:6" x14ac:dyDescent="0.25">
      <c r="A461" s="10">
        <v>43185</v>
      </c>
      <c r="B461" s="9" t="s">
        <v>9</v>
      </c>
      <c r="C461" s="11">
        <v>24618700</v>
      </c>
      <c r="D461" s="7" t="s">
        <v>51</v>
      </c>
      <c r="E461" t="s">
        <v>23</v>
      </c>
      <c r="F461" s="3">
        <f>12+27</f>
        <v>39</v>
      </c>
    </row>
    <row r="462" spans="1:6" x14ac:dyDescent="0.25">
      <c r="A462" s="10"/>
      <c r="B462" s="9"/>
      <c r="C462" s="11"/>
      <c r="D462" s="7"/>
      <c r="E462" t="s">
        <v>477</v>
      </c>
      <c r="F462" s="3">
        <f>16+12</f>
        <v>28</v>
      </c>
    </row>
    <row r="463" spans="1:6" x14ac:dyDescent="0.25">
      <c r="A463" s="10"/>
      <c r="B463" s="9"/>
      <c r="C463" s="11"/>
      <c r="D463" s="7"/>
      <c r="E463" t="s">
        <v>478</v>
      </c>
      <c r="F463" s="3">
        <f>10+10+25</f>
        <v>45</v>
      </c>
    </row>
    <row r="464" spans="1:6" x14ac:dyDescent="0.25">
      <c r="A464" s="10"/>
      <c r="B464" s="9"/>
      <c r="C464" s="11"/>
      <c r="D464" s="7"/>
      <c r="E464" t="s">
        <v>479</v>
      </c>
      <c r="F464" s="3">
        <f>15+15+15+7</f>
        <v>52</v>
      </c>
    </row>
    <row r="465" spans="1:6" x14ac:dyDescent="0.25">
      <c r="A465" s="10"/>
      <c r="B465" s="9"/>
      <c r="C465" s="11"/>
      <c r="D465" s="7"/>
      <c r="E465" t="s">
        <v>269</v>
      </c>
      <c r="F465" s="3">
        <f>30+8</f>
        <v>38</v>
      </c>
    </row>
    <row r="466" spans="1:6" x14ac:dyDescent="0.25">
      <c r="A466" s="10"/>
      <c r="B466" s="9"/>
      <c r="C466" s="11"/>
      <c r="D466" s="7"/>
      <c r="E466" t="s">
        <v>115</v>
      </c>
      <c r="F466" s="3">
        <v>12</v>
      </c>
    </row>
    <row r="467" spans="1:6" x14ac:dyDescent="0.25">
      <c r="A467" s="10"/>
      <c r="B467" s="9"/>
      <c r="C467" s="11"/>
      <c r="D467" s="7"/>
      <c r="E467" t="s">
        <v>31</v>
      </c>
      <c r="F467" s="3">
        <f>12+12</f>
        <v>24</v>
      </c>
    </row>
    <row r="468" spans="1:6" x14ac:dyDescent="0.25">
      <c r="A468" s="10"/>
      <c r="B468" s="9"/>
      <c r="C468" s="11"/>
      <c r="D468" s="7"/>
      <c r="E468" t="s">
        <v>32</v>
      </c>
      <c r="F468" s="3">
        <f>24+17</f>
        <v>41</v>
      </c>
    </row>
    <row r="469" spans="1:6" x14ac:dyDescent="0.25">
      <c r="A469" s="10">
        <v>43185</v>
      </c>
      <c r="B469" s="9" t="s">
        <v>7</v>
      </c>
      <c r="C469" s="11">
        <v>2598150</v>
      </c>
      <c r="D469" s="7" t="s">
        <v>480</v>
      </c>
      <c r="E469" t="s">
        <v>481</v>
      </c>
      <c r="F469" s="3">
        <f>6+6</f>
        <v>12</v>
      </c>
    </row>
    <row r="470" spans="1:6" x14ac:dyDescent="0.25">
      <c r="A470" s="10"/>
      <c r="B470" s="9"/>
      <c r="C470" s="11"/>
      <c r="D470" s="7"/>
      <c r="E470" t="s">
        <v>482</v>
      </c>
      <c r="F470" s="3">
        <f>4+5+2</f>
        <v>11</v>
      </c>
    </row>
    <row r="471" spans="1:6" x14ac:dyDescent="0.25">
      <c r="A471" s="10"/>
      <c r="B471" s="9"/>
      <c r="C471" s="11"/>
      <c r="D471" s="7"/>
      <c r="E471" t="s">
        <v>483</v>
      </c>
      <c r="F471" s="3">
        <f>2+5+5</f>
        <v>12</v>
      </c>
    </row>
    <row r="472" spans="1:6" x14ac:dyDescent="0.25">
      <c r="A472" s="10"/>
      <c r="B472" s="9"/>
      <c r="C472" s="11"/>
      <c r="D472" s="7"/>
      <c r="E472" t="s">
        <v>484</v>
      </c>
      <c r="F472" s="3">
        <f>4+2+2+8</f>
        <v>16</v>
      </c>
    </row>
    <row r="473" spans="1:6" x14ac:dyDescent="0.25">
      <c r="A473" s="5">
        <v>43185</v>
      </c>
      <c r="B473" s="1" t="s">
        <v>9</v>
      </c>
      <c r="C473" s="3">
        <v>1136600</v>
      </c>
      <c r="D473" t="s">
        <v>77</v>
      </c>
      <c r="E473" t="s">
        <v>485</v>
      </c>
      <c r="F473" s="3">
        <v>20</v>
      </c>
    </row>
    <row r="474" spans="1:6" x14ac:dyDescent="0.25">
      <c r="A474" s="5">
        <v>43185</v>
      </c>
      <c r="B474" s="1" t="s">
        <v>9</v>
      </c>
      <c r="C474" s="3">
        <v>8676500</v>
      </c>
      <c r="D474" t="s">
        <v>73</v>
      </c>
      <c r="E474" t="s">
        <v>261</v>
      </c>
      <c r="F474" s="3">
        <v>116</v>
      </c>
    </row>
    <row r="475" spans="1:6" x14ac:dyDescent="0.25">
      <c r="A475" s="5">
        <v>43185</v>
      </c>
      <c r="B475" s="1" t="s">
        <v>9</v>
      </c>
      <c r="C475" s="3">
        <v>993800</v>
      </c>
      <c r="D475" t="s">
        <v>57</v>
      </c>
      <c r="E475" t="s">
        <v>486</v>
      </c>
      <c r="F475" s="3">
        <v>12</v>
      </c>
    </row>
    <row r="476" spans="1:6" x14ac:dyDescent="0.25">
      <c r="A476" s="5">
        <v>43185</v>
      </c>
      <c r="B476" s="1" t="s">
        <v>9</v>
      </c>
      <c r="C476" s="3">
        <v>768600</v>
      </c>
      <c r="D476" t="s">
        <v>44</v>
      </c>
      <c r="E476" t="s">
        <v>303</v>
      </c>
      <c r="F476" s="3">
        <v>12</v>
      </c>
    </row>
    <row r="477" spans="1:6" x14ac:dyDescent="0.25">
      <c r="A477" s="10">
        <v>43185</v>
      </c>
      <c r="B477" s="9" t="s">
        <v>9</v>
      </c>
      <c r="C477" s="11">
        <v>4518500</v>
      </c>
      <c r="D477" s="7" t="s">
        <v>86</v>
      </c>
      <c r="E477" t="s">
        <v>277</v>
      </c>
      <c r="F477" s="3">
        <f>8+10+6</f>
        <v>24</v>
      </c>
    </row>
    <row r="478" spans="1:6" x14ac:dyDescent="0.25">
      <c r="A478" s="10"/>
      <c r="B478" s="9"/>
      <c r="C478" s="11"/>
      <c r="D478" s="7"/>
      <c r="E478" t="s">
        <v>167</v>
      </c>
      <c r="F478" s="3">
        <v>20</v>
      </c>
    </row>
    <row r="479" spans="1:6" x14ac:dyDescent="0.25">
      <c r="A479" s="10"/>
      <c r="B479" s="9"/>
      <c r="C479" s="11"/>
      <c r="D479" s="7"/>
      <c r="E479" t="s">
        <v>438</v>
      </c>
      <c r="F479" s="3">
        <f>1+2+3</f>
        <v>6</v>
      </c>
    </row>
    <row r="480" spans="1:6" x14ac:dyDescent="0.25">
      <c r="A480" s="10"/>
      <c r="B480" s="9"/>
      <c r="C480" s="11"/>
      <c r="D480" s="7"/>
      <c r="E480" t="s">
        <v>487</v>
      </c>
      <c r="F480" s="3">
        <f>4+5+5+6+6</f>
        <v>26</v>
      </c>
    </row>
    <row r="481" spans="1:6" x14ac:dyDescent="0.25">
      <c r="A481" s="5">
        <v>43185</v>
      </c>
      <c r="B481" s="1" t="s">
        <v>9</v>
      </c>
      <c r="C481" s="3">
        <v>1276200</v>
      </c>
      <c r="D481" t="s">
        <v>90</v>
      </c>
      <c r="E481" t="s">
        <v>488</v>
      </c>
      <c r="F481" s="3">
        <v>36</v>
      </c>
    </row>
    <row r="482" spans="1:6" x14ac:dyDescent="0.25">
      <c r="A482" s="5">
        <v>43185</v>
      </c>
      <c r="B482" s="1" t="s">
        <v>9</v>
      </c>
      <c r="C482" s="3">
        <v>1612500</v>
      </c>
      <c r="D482" t="s">
        <v>128</v>
      </c>
      <c r="E482" t="s">
        <v>489</v>
      </c>
      <c r="F482" s="3">
        <v>30</v>
      </c>
    </row>
    <row r="483" spans="1:6" x14ac:dyDescent="0.25">
      <c r="A483" s="5">
        <v>43185</v>
      </c>
      <c r="B483" s="1" t="s">
        <v>9</v>
      </c>
      <c r="C483" s="3">
        <v>958800</v>
      </c>
      <c r="D483" t="s">
        <v>124</v>
      </c>
      <c r="E483" t="s">
        <v>490</v>
      </c>
      <c r="F483" s="3">
        <v>24</v>
      </c>
    </row>
    <row r="484" spans="1:6" x14ac:dyDescent="0.25">
      <c r="A484" s="5">
        <v>43185</v>
      </c>
      <c r="B484" s="1" t="s">
        <v>9</v>
      </c>
      <c r="C484" s="3">
        <v>770400</v>
      </c>
      <c r="D484" t="s">
        <v>448</v>
      </c>
      <c r="E484" t="s">
        <v>491</v>
      </c>
      <c r="F484" s="3">
        <v>36</v>
      </c>
    </row>
    <row r="485" spans="1:6" x14ac:dyDescent="0.25">
      <c r="A485" s="5">
        <v>43186</v>
      </c>
      <c r="B485" s="1" t="s">
        <v>9</v>
      </c>
      <c r="C485" s="3">
        <v>3505700</v>
      </c>
      <c r="D485" t="s">
        <v>73</v>
      </c>
      <c r="E485" t="s">
        <v>122</v>
      </c>
      <c r="F485" s="3">
        <v>60</v>
      </c>
    </row>
    <row r="486" spans="1:6" x14ac:dyDescent="0.25">
      <c r="A486" s="5">
        <v>43186</v>
      </c>
      <c r="B486" s="1" t="s">
        <v>9</v>
      </c>
      <c r="C486" s="3">
        <v>1089200</v>
      </c>
      <c r="D486" t="s">
        <v>311</v>
      </c>
      <c r="E486" t="s">
        <v>492</v>
      </c>
      <c r="F486" s="3">
        <v>14</v>
      </c>
    </row>
    <row r="487" spans="1:6" x14ac:dyDescent="0.25">
      <c r="A487" s="5">
        <v>43186</v>
      </c>
      <c r="B487" s="1" t="s">
        <v>9</v>
      </c>
      <c r="C487" s="3">
        <v>832600</v>
      </c>
      <c r="D487" t="s">
        <v>313</v>
      </c>
      <c r="E487" t="s">
        <v>493</v>
      </c>
      <c r="F487" s="3">
        <v>12</v>
      </c>
    </row>
    <row r="488" spans="1:6" x14ac:dyDescent="0.25">
      <c r="A488" s="5">
        <v>43186</v>
      </c>
      <c r="B488" s="1" t="s">
        <v>9</v>
      </c>
      <c r="C488" s="3">
        <v>1327800</v>
      </c>
      <c r="D488" t="s">
        <v>220</v>
      </c>
      <c r="E488" t="s">
        <v>221</v>
      </c>
      <c r="F488" s="3">
        <v>12</v>
      </c>
    </row>
    <row r="489" spans="1:6" x14ac:dyDescent="0.25">
      <c r="A489" s="10">
        <v>43186</v>
      </c>
      <c r="B489" s="9" t="s">
        <v>9</v>
      </c>
      <c r="C489" s="11">
        <v>6464000</v>
      </c>
      <c r="D489" s="7" t="s">
        <v>45</v>
      </c>
      <c r="E489" t="s">
        <v>494</v>
      </c>
      <c r="F489" s="3">
        <v>64</v>
      </c>
    </row>
    <row r="490" spans="1:6" x14ac:dyDescent="0.25">
      <c r="A490" s="10"/>
      <c r="B490" s="9"/>
      <c r="C490" s="11"/>
      <c r="D490" s="7"/>
      <c r="E490" t="s">
        <v>495</v>
      </c>
      <c r="F490" s="3">
        <v>40</v>
      </c>
    </row>
    <row r="491" spans="1:6" x14ac:dyDescent="0.25">
      <c r="A491" s="10">
        <v>43186</v>
      </c>
      <c r="B491" s="9" t="s">
        <v>9</v>
      </c>
      <c r="C491" s="11">
        <v>1660150</v>
      </c>
      <c r="D491" s="7" t="s">
        <v>212</v>
      </c>
      <c r="E491" t="s">
        <v>496</v>
      </c>
      <c r="F491" s="3">
        <f>5+5+5</f>
        <v>15</v>
      </c>
    </row>
    <row r="492" spans="1:6" x14ac:dyDescent="0.25">
      <c r="A492" s="10"/>
      <c r="B492" s="9"/>
      <c r="C492" s="11"/>
      <c r="D492" s="7"/>
      <c r="E492" t="s">
        <v>497</v>
      </c>
      <c r="F492" s="3">
        <f>7+5</f>
        <v>12</v>
      </c>
    </row>
    <row r="493" spans="1:6" x14ac:dyDescent="0.25">
      <c r="A493" s="5">
        <v>43186</v>
      </c>
      <c r="B493" s="1" t="s">
        <v>9</v>
      </c>
      <c r="C493" s="3">
        <v>1620000</v>
      </c>
      <c r="D493" t="s">
        <v>236</v>
      </c>
      <c r="E493" t="s">
        <v>498</v>
      </c>
      <c r="F493" s="3">
        <v>36</v>
      </c>
    </row>
    <row r="494" spans="1:6" x14ac:dyDescent="0.25">
      <c r="A494" s="5">
        <v>43186</v>
      </c>
      <c r="B494" s="1" t="s">
        <v>9</v>
      </c>
      <c r="C494" s="3">
        <v>1071700</v>
      </c>
      <c r="D494" t="s">
        <v>244</v>
      </c>
      <c r="E494" t="s">
        <v>245</v>
      </c>
      <c r="F494" s="3">
        <v>48</v>
      </c>
    </row>
    <row r="495" spans="1:6" x14ac:dyDescent="0.25">
      <c r="A495" s="5">
        <v>43186</v>
      </c>
      <c r="B495" s="1" t="s">
        <v>9</v>
      </c>
      <c r="C495" s="3">
        <v>3085200</v>
      </c>
      <c r="D495" t="s">
        <v>499</v>
      </c>
      <c r="E495" t="s">
        <v>500</v>
      </c>
      <c r="F495" s="3">
        <v>36</v>
      </c>
    </row>
    <row r="496" spans="1:6" x14ac:dyDescent="0.25">
      <c r="A496" s="5">
        <v>43186</v>
      </c>
      <c r="B496" s="1" t="s">
        <v>9</v>
      </c>
      <c r="C496" s="3">
        <v>1316650</v>
      </c>
      <c r="D496" t="s">
        <v>157</v>
      </c>
      <c r="E496" t="s">
        <v>158</v>
      </c>
      <c r="F496" s="3">
        <v>16</v>
      </c>
    </row>
  </sheetData>
  <mergeCells count="325">
    <mergeCell ref="A491:A492"/>
    <mergeCell ref="B491:B492"/>
    <mergeCell ref="C491:C492"/>
    <mergeCell ref="D491:D492"/>
    <mergeCell ref="A469:A472"/>
    <mergeCell ref="B469:B472"/>
    <mergeCell ref="C469:C472"/>
    <mergeCell ref="D469:D472"/>
    <mergeCell ref="A477:A480"/>
    <mergeCell ref="B477:B480"/>
    <mergeCell ref="C477:C480"/>
    <mergeCell ref="D477:D480"/>
    <mergeCell ref="A489:A490"/>
    <mergeCell ref="B489:B490"/>
    <mergeCell ref="C489:C490"/>
    <mergeCell ref="D489:D490"/>
    <mergeCell ref="A453:A456"/>
    <mergeCell ref="B453:B456"/>
    <mergeCell ref="C453:C456"/>
    <mergeCell ref="D453:D456"/>
    <mergeCell ref="A458:A460"/>
    <mergeCell ref="D458:D460"/>
    <mergeCell ref="C458:C460"/>
    <mergeCell ref="B458:B460"/>
    <mergeCell ref="A461:A468"/>
    <mergeCell ref="B461:B468"/>
    <mergeCell ref="D461:D468"/>
    <mergeCell ref="C461:C468"/>
    <mergeCell ref="A432:A433"/>
    <mergeCell ref="B432:B433"/>
    <mergeCell ref="C432:C433"/>
    <mergeCell ref="D432:D433"/>
    <mergeCell ref="A439:A440"/>
    <mergeCell ref="B439:B440"/>
    <mergeCell ref="C439:C440"/>
    <mergeCell ref="D439:D440"/>
    <mergeCell ref="A442:A445"/>
    <mergeCell ref="B442:B445"/>
    <mergeCell ref="C442:C445"/>
    <mergeCell ref="D442:D445"/>
    <mergeCell ref="A421:A422"/>
    <mergeCell ref="B421:B422"/>
    <mergeCell ref="C421:C422"/>
    <mergeCell ref="D421:D422"/>
    <mergeCell ref="D428:D429"/>
    <mergeCell ref="A428:A429"/>
    <mergeCell ref="B428:B429"/>
    <mergeCell ref="C428:C429"/>
    <mergeCell ref="B430:B431"/>
    <mergeCell ref="A430:A431"/>
    <mergeCell ref="C430:C431"/>
    <mergeCell ref="D430:D431"/>
    <mergeCell ref="A405:A406"/>
    <mergeCell ref="B405:B406"/>
    <mergeCell ref="C405:C406"/>
    <mergeCell ref="D405:D406"/>
    <mergeCell ref="D409:D410"/>
    <mergeCell ref="C409:C410"/>
    <mergeCell ref="B409:B410"/>
    <mergeCell ref="A409:A410"/>
    <mergeCell ref="A411:A412"/>
    <mergeCell ref="B411:B412"/>
    <mergeCell ref="C411:C412"/>
    <mergeCell ref="D411:D412"/>
    <mergeCell ref="A377:A378"/>
    <mergeCell ref="B377:B378"/>
    <mergeCell ref="C377:C378"/>
    <mergeCell ref="D377:D378"/>
    <mergeCell ref="A391:A392"/>
    <mergeCell ref="B391:B392"/>
    <mergeCell ref="C391:C392"/>
    <mergeCell ref="D391:D392"/>
    <mergeCell ref="A394:A396"/>
    <mergeCell ref="B394:B396"/>
    <mergeCell ref="C394:C396"/>
    <mergeCell ref="D394:D396"/>
    <mergeCell ref="A356:A359"/>
    <mergeCell ref="B356:B359"/>
    <mergeCell ref="C356:C359"/>
    <mergeCell ref="D356:D359"/>
    <mergeCell ref="A366:A368"/>
    <mergeCell ref="B366:B368"/>
    <mergeCell ref="C366:C368"/>
    <mergeCell ref="D366:D368"/>
    <mergeCell ref="A369:A376"/>
    <mergeCell ref="B369:B376"/>
    <mergeCell ref="C369:C376"/>
    <mergeCell ref="D369:D376"/>
    <mergeCell ref="A337:A339"/>
    <mergeCell ref="B337:B339"/>
    <mergeCell ref="C337:C339"/>
    <mergeCell ref="D337:D339"/>
    <mergeCell ref="A346:A347"/>
    <mergeCell ref="B346:B347"/>
    <mergeCell ref="C346:C347"/>
    <mergeCell ref="D346:D347"/>
    <mergeCell ref="A351:A352"/>
    <mergeCell ref="B351:B352"/>
    <mergeCell ref="C351:C352"/>
    <mergeCell ref="D351:D352"/>
    <mergeCell ref="A329:A331"/>
    <mergeCell ref="B329:B331"/>
    <mergeCell ref="C329:C331"/>
    <mergeCell ref="D329:D331"/>
    <mergeCell ref="A332:A333"/>
    <mergeCell ref="B332:B333"/>
    <mergeCell ref="C332:C333"/>
    <mergeCell ref="D332:D333"/>
    <mergeCell ref="A335:A336"/>
    <mergeCell ref="B335:B336"/>
    <mergeCell ref="C335:C336"/>
    <mergeCell ref="D335:D336"/>
    <mergeCell ref="A300:A301"/>
    <mergeCell ref="B300:B301"/>
    <mergeCell ref="C300:C301"/>
    <mergeCell ref="D300:D301"/>
    <mergeCell ref="D322:D323"/>
    <mergeCell ref="A322:A323"/>
    <mergeCell ref="B322:B323"/>
    <mergeCell ref="C322:C323"/>
    <mergeCell ref="A325:A326"/>
    <mergeCell ref="B325:B326"/>
    <mergeCell ref="C325:C326"/>
    <mergeCell ref="D325:D326"/>
    <mergeCell ref="A278:A279"/>
    <mergeCell ref="B278:B279"/>
    <mergeCell ref="C278:C279"/>
    <mergeCell ref="D278:D279"/>
    <mergeCell ref="A283:A286"/>
    <mergeCell ref="B283:B286"/>
    <mergeCell ref="C283:C286"/>
    <mergeCell ref="D283:D286"/>
    <mergeCell ref="A290:A291"/>
    <mergeCell ref="B290:B291"/>
    <mergeCell ref="C290:C291"/>
    <mergeCell ref="D290:D291"/>
    <mergeCell ref="A263:A264"/>
    <mergeCell ref="B263:B264"/>
    <mergeCell ref="C263:C264"/>
    <mergeCell ref="D263:D264"/>
    <mergeCell ref="A265:A266"/>
    <mergeCell ref="B265:B266"/>
    <mergeCell ref="C265:C266"/>
    <mergeCell ref="D265:D266"/>
    <mergeCell ref="A271:A273"/>
    <mergeCell ref="B271:B273"/>
    <mergeCell ref="C271:C273"/>
    <mergeCell ref="D271:D273"/>
    <mergeCell ref="D252:D253"/>
    <mergeCell ref="A252:A253"/>
    <mergeCell ref="B252:B253"/>
    <mergeCell ref="C252:C253"/>
    <mergeCell ref="A255:A256"/>
    <mergeCell ref="B255:B256"/>
    <mergeCell ref="C255:C256"/>
    <mergeCell ref="D255:D256"/>
    <mergeCell ref="A261:A262"/>
    <mergeCell ref="B261:B262"/>
    <mergeCell ref="C261:C262"/>
    <mergeCell ref="D261:D262"/>
    <mergeCell ref="C233:C234"/>
    <mergeCell ref="B233:B234"/>
    <mergeCell ref="A233:A234"/>
    <mergeCell ref="D233:D234"/>
    <mergeCell ref="D238:D239"/>
    <mergeCell ref="A238:A239"/>
    <mergeCell ref="B238:B239"/>
    <mergeCell ref="C238:C239"/>
    <mergeCell ref="D243:D245"/>
    <mergeCell ref="A243:A245"/>
    <mergeCell ref="B243:B245"/>
    <mergeCell ref="C243:C245"/>
    <mergeCell ref="D213:D216"/>
    <mergeCell ref="A213:A216"/>
    <mergeCell ref="B213:B216"/>
    <mergeCell ref="C213:C216"/>
    <mergeCell ref="D218:D225"/>
    <mergeCell ref="A218:A225"/>
    <mergeCell ref="B218:B225"/>
    <mergeCell ref="C218:C225"/>
    <mergeCell ref="D231:D232"/>
    <mergeCell ref="A231:A232"/>
    <mergeCell ref="B231:B232"/>
    <mergeCell ref="C231:C232"/>
    <mergeCell ref="D192:D193"/>
    <mergeCell ref="A192:A193"/>
    <mergeCell ref="B192:B193"/>
    <mergeCell ref="C192:C193"/>
    <mergeCell ref="A194:A195"/>
    <mergeCell ref="B194:B195"/>
    <mergeCell ref="C194:C195"/>
    <mergeCell ref="D194:D195"/>
    <mergeCell ref="D200:D207"/>
    <mergeCell ref="A200:A207"/>
    <mergeCell ref="B200:B207"/>
    <mergeCell ref="C200:C207"/>
    <mergeCell ref="D177:D178"/>
    <mergeCell ref="A177:A178"/>
    <mergeCell ref="B177:B178"/>
    <mergeCell ref="C177:C178"/>
    <mergeCell ref="D181:D182"/>
    <mergeCell ref="A181:A182"/>
    <mergeCell ref="B181:B182"/>
    <mergeCell ref="C181:C182"/>
    <mergeCell ref="D186:D187"/>
    <mergeCell ref="A186:A187"/>
    <mergeCell ref="B186:B187"/>
    <mergeCell ref="C186:C187"/>
    <mergeCell ref="A164:A165"/>
    <mergeCell ref="B164:B165"/>
    <mergeCell ref="C164:C165"/>
    <mergeCell ref="D164:D165"/>
    <mergeCell ref="D166:D167"/>
    <mergeCell ref="A166:A167"/>
    <mergeCell ref="B166:B167"/>
    <mergeCell ref="C166:C167"/>
    <mergeCell ref="C171:C172"/>
    <mergeCell ref="B171:B172"/>
    <mergeCell ref="A171:A172"/>
    <mergeCell ref="D171:D172"/>
    <mergeCell ref="D148:D149"/>
    <mergeCell ref="A148:A149"/>
    <mergeCell ref="B148:B149"/>
    <mergeCell ref="C148:C149"/>
    <mergeCell ref="D131:D132"/>
    <mergeCell ref="C131:C132"/>
    <mergeCell ref="A131:A132"/>
    <mergeCell ref="B131:B132"/>
    <mergeCell ref="D144:D145"/>
    <mergeCell ref="C144:C145"/>
    <mergeCell ref="B144:B145"/>
    <mergeCell ref="A144:A145"/>
    <mergeCell ref="D118:D119"/>
    <mergeCell ref="C118:C119"/>
    <mergeCell ref="B118:B119"/>
    <mergeCell ref="A118:A119"/>
    <mergeCell ref="A128:A130"/>
    <mergeCell ref="B128:B130"/>
    <mergeCell ref="C128:C130"/>
    <mergeCell ref="D128:D130"/>
    <mergeCell ref="D105:D106"/>
    <mergeCell ref="A105:A106"/>
    <mergeCell ref="B105:B106"/>
    <mergeCell ref="C105:C106"/>
    <mergeCell ref="A109:A110"/>
    <mergeCell ref="B109:B110"/>
    <mergeCell ref="C109:C110"/>
    <mergeCell ref="D109:D110"/>
    <mergeCell ref="D20:D31"/>
    <mergeCell ref="C20:C31"/>
    <mergeCell ref="B20:B31"/>
    <mergeCell ref="A20:A31"/>
    <mergeCell ref="D37:D38"/>
    <mergeCell ref="C37:C38"/>
    <mergeCell ref="B37:B38"/>
    <mergeCell ref="A37:A38"/>
    <mergeCell ref="D42:D45"/>
    <mergeCell ref="C42:C45"/>
    <mergeCell ref="B42:B45"/>
    <mergeCell ref="A42:A45"/>
    <mergeCell ref="E2:F2"/>
    <mergeCell ref="B2:B3"/>
    <mergeCell ref="D14:D15"/>
    <mergeCell ref="C14:C15"/>
    <mergeCell ref="B14:B15"/>
    <mergeCell ref="A14:A15"/>
    <mergeCell ref="A17:A18"/>
    <mergeCell ref="B17:B18"/>
    <mergeCell ref="C17:C18"/>
    <mergeCell ref="D17:D18"/>
    <mergeCell ref="A8:A12"/>
    <mergeCell ref="B8:B12"/>
    <mergeCell ref="C8:C12"/>
    <mergeCell ref="D8:D12"/>
    <mergeCell ref="A2:A3"/>
    <mergeCell ref="C2:C3"/>
    <mergeCell ref="D2:D3"/>
    <mergeCell ref="C53:C55"/>
    <mergeCell ref="B53:B55"/>
    <mergeCell ref="A53:A55"/>
    <mergeCell ref="A67:A68"/>
    <mergeCell ref="B67:B68"/>
    <mergeCell ref="C67:C68"/>
    <mergeCell ref="D67:D68"/>
    <mergeCell ref="D69:D71"/>
    <mergeCell ref="C69:C71"/>
    <mergeCell ref="B69:B71"/>
    <mergeCell ref="A69:A71"/>
    <mergeCell ref="D53:D55"/>
    <mergeCell ref="D72:D73"/>
    <mergeCell ref="C72:C73"/>
    <mergeCell ref="B72:B73"/>
    <mergeCell ref="A72:A73"/>
    <mergeCell ref="A74:A75"/>
    <mergeCell ref="B74:B75"/>
    <mergeCell ref="C74:C75"/>
    <mergeCell ref="D74:D75"/>
    <mergeCell ref="A78:A79"/>
    <mergeCell ref="B78:B79"/>
    <mergeCell ref="C78:C79"/>
    <mergeCell ref="D78:D79"/>
    <mergeCell ref="D156:D158"/>
    <mergeCell ref="C156:C158"/>
    <mergeCell ref="B156:B158"/>
    <mergeCell ref="A156:A158"/>
    <mergeCell ref="A82:A85"/>
    <mergeCell ref="B82:B85"/>
    <mergeCell ref="C82:C85"/>
    <mergeCell ref="D82:D85"/>
    <mergeCell ref="A96:A97"/>
    <mergeCell ref="B96:B97"/>
    <mergeCell ref="C96:C97"/>
    <mergeCell ref="D96:D97"/>
    <mergeCell ref="D88:D90"/>
    <mergeCell ref="C88:C90"/>
    <mergeCell ref="B88:B90"/>
    <mergeCell ref="A88:A90"/>
    <mergeCell ref="D91:D92"/>
    <mergeCell ref="C91:C92"/>
    <mergeCell ref="B91:B92"/>
    <mergeCell ref="A91:A92"/>
    <mergeCell ref="A102:A103"/>
    <mergeCell ref="B102:B103"/>
    <mergeCell ref="C102:C103"/>
    <mergeCell ref="D102:D10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Maret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2018-03-07T07:50:21Z</dcterms:created>
  <dcterms:modified xsi:type="dcterms:W3CDTF">2018-03-28T10:07:06Z</dcterms:modified>
</cp:coreProperties>
</file>