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bby Olivia Jefany\PEMBAYARAN SUPPLIER\"/>
    </mc:Choice>
  </mc:AlternateContent>
  <bookViews>
    <workbookView xWindow="0" yWindow="0" windowWidth="20490" windowHeight="7455"/>
  </bookViews>
  <sheets>
    <sheet name="Mare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72" i="1" l="1"/>
  <c r="G571" i="1" l="1"/>
  <c r="G567" i="1"/>
  <c r="G566" i="1"/>
  <c r="G565" i="1"/>
  <c r="G563" i="1"/>
  <c r="G557" i="1"/>
  <c r="G549" i="1"/>
  <c r="G548" i="1"/>
  <c r="G544" i="1" l="1"/>
  <c r="G542" i="1"/>
  <c r="G541" i="1"/>
  <c r="G540" i="1"/>
  <c r="G536" i="1"/>
  <c r="G533" i="1"/>
  <c r="G528" i="1"/>
  <c r="G527" i="1"/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 shape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 shape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 shape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 shape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  <comment ref="C517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TATI SRI  T:0374518:CMS
3,079,800.00
0.00
0374518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8" authorId="0" shapeId="0">
      <text>
        <r>
          <rPr>
            <b/>
            <sz val="9"/>
            <color indexed="81"/>
            <rFont val="Tahoma"/>
            <family val="2"/>
          </rPr>
          <t xml:space="preserve">29/03/18
14:50:29
PEMBAYARAN HERMAWAN ACC  T:0374512:CMS
820,000.00
0.00
0374512   </t>
        </r>
      </text>
    </comment>
    <comment ref="C520" authorId="0" shapeId="0">
      <text>
        <r>
          <rPr>
            <b/>
            <sz val="9"/>
            <color indexed="81"/>
            <rFont val="Tahoma"/>
            <family val="2"/>
          </rPr>
          <t xml:space="preserve">29/03/18
14:50:25
PEMBAYARAN KASIL SKL  T:0374514:CMS
4,909,550.00
0.00
0374514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3" authorId="0" shapeId="0">
      <text>
        <r>
          <rPr>
            <b/>
            <sz val="9"/>
            <color indexed="81"/>
            <rFont val="Tahoma"/>
            <family val="2"/>
          </rPr>
          <t xml:space="preserve">29/03/18
14:50:27
PEMBAYARAN DANU SNU/LAC  T:0374517:CMS
6,840,000.00
0.00
0374517   </t>
        </r>
      </text>
    </comment>
    <comment ref="C526" authorId="0" shapeId="0">
      <text>
        <r>
          <rPr>
            <b/>
            <sz val="9"/>
            <color indexed="81"/>
            <rFont val="Tahoma"/>
            <family val="2"/>
          </rPr>
          <t xml:space="preserve">29/03/18
14:49:45
PEMBAYARAN MIRA SMR  T:0374516:CMS
1,635,600.00
0.00
0374516   </t>
        </r>
      </text>
    </comment>
    <comment ref="C527" authorId="0" shapeId="0">
      <text>
        <r>
          <rPr>
            <b/>
            <sz val="9"/>
            <color indexed="81"/>
            <rFont val="Tahoma"/>
            <family val="2"/>
          </rPr>
          <t xml:space="preserve">29/03/18
14:49:54
PEMBAYARAN AGUNG SGB  T:0374520:CMS
5,287,700.00
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9" authorId="0" shapeId="0">
      <text>
        <r>
          <rPr>
            <b/>
            <sz val="9"/>
            <color indexed="81"/>
            <rFont val="Tahoma"/>
            <family val="2"/>
          </rPr>
          <t xml:space="preserve">29/03/18
14:50:29
PEMBAYARAN ADEN LWI  T:0374517:CMS
751,150.00
0.00
0374517   </t>
        </r>
      </text>
    </comment>
    <comment ref="C530" authorId="0" shapeId="0">
      <text>
        <r>
          <rPr>
            <b/>
            <sz val="9"/>
            <color indexed="81"/>
            <rFont val="Tahoma"/>
            <family val="2"/>
          </rPr>
          <t xml:space="preserve">29/03/18
14:50:17
PEMBAYARAN ASEP MAJID LAM  T:0374519:CMS
661,500.00
0.00
0374519   </t>
        </r>
      </text>
    </comment>
    <comment ref="C531" authorId="0" shapeId="0">
      <text>
        <r>
          <rPr>
            <b/>
            <sz val="9"/>
            <color indexed="81"/>
            <rFont val="Tahoma"/>
            <family val="2"/>
          </rPr>
          <t xml:space="preserve">29/03/18
14:50:31
PEMBAYARAN NANDANG LAD  T:0374512:CMS
999,150.00
0.00
0374512   </t>
        </r>
      </text>
    </comment>
    <comment ref="C534" authorId="0" shapeId="0">
      <text>
        <r>
          <rPr>
            <b/>
            <sz val="9"/>
            <color indexed="81"/>
            <rFont val="Tahoma"/>
            <family val="2"/>
          </rPr>
          <t>29/03/2018 14:52:25  29/03/2018  RITA LJH 123
MCM InhouseTrf KE RITA ASTUTI  497,050.00  0.00  78,950.00</t>
        </r>
      </text>
    </comment>
    <comment ref="C535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DEWI LTI  T:0374511:CMS
835,200.00
0.00
0374511   </t>
        </r>
      </text>
    </comment>
    <comment ref="C536" authorId="0" shapeId="0">
      <text>
        <r>
          <rPr>
            <b/>
            <sz val="9"/>
            <color indexed="81"/>
            <rFont val="Tahoma"/>
            <family val="2"/>
          </rPr>
          <t xml:space="preserve">29/03/18
14:50:23
PEMBAYARAN YAYAT LYY  T:0374514:CMS
1,971,450.00
0.00
0374514   </t>
        </r>
      </text>
    </comment>
    <comment ref="C538" authorId="0" shapeId="0">
      <text>
        <r>
          <rPr>
            <b/>
            <sz val="9"/>
            <color indexed="81"/>
            <rFont val="Tahoma"/>
            <family val="2"/>
          </rPr>
          <t xml:space="preserve">29/03/18
14:49:41
PEMBAYARAN MUHSIN SMH  T:0374515:CMS
2,334,600.00
0.00
0374515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9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KIKI LAB  T:0374516:CMS
1,033,200.00
0.00
0374516   </t>
        </r>
      </text>
    </comment>
    <comment ref="C540" authorId="0" shapeId="0">
      <text>
        <r>
          <rPr>
            <b/>
            <sz val="9"/>
            <color indexed="81"/>
            <rFont val="Tahoma"/>
            <family val="2"/>
          </rPr>
          <t xml:space="preserve">29/03/18
14:49:45
PEMBAYARAN REREN LOA  T:0374513:CMS
1,519,200.00
0.00
0374513   </t>
        </r>
      </text>
    </comment>
    <comment ref="C543" authorId="0" shapeId="0">
      <text>
        <r>
          <rPr>
            <b/>
            <sz val="9"/>
            <color indexed="81"/>
            <rFont val="Tahoma"/>
            <family val="2"/>
          </rPr>
          <t>29/03/18
14:49:43
PEMBAYARAN YANA LKP  T:0374515:CMS
907,250.00
0.00
03745</t>
        </r>
      </text>
    </comment>
    <comment ref="C544" authorId="0" shapeId="0">
      <text>
        <r>
          <rPr>
            <b/>
            <sz val="9"/>
            <color indexed="81"/>
            <rFont val="Tahoma"/>
            <family val="2"/>
          </rPr>
          <t xml:space="preserve">29/03/18
14:49:47
PEMBAYARAN ASEP PERMANA LDO  T:0374513:CMS
1,931,000.00
0.00
0374513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6" authorId="0" shapeId="0">
      <text>
        <r>
          <rPr>
            <b/>
            <sz val="9"/>
            <color indexed="81"/>
            <rFont val="Tahoma"/>
            <family val="2"/>
          </rPr>
          <t>29/03/2018 14:52:22  29/03/2018  DAYUT SMD 123
MCM InhouseTrf KE YAYAT HIDAYAT  1,873,850.00  0.00  576,000.00</t>
        </r>
      </text>
    </comment>
    <comment ref="C547" authorId="0" shapeId="0">
      <text>
        <r>
          <rPr>
            <b/>
            <sz val="9"/>
            <color indexed="81"/>
            <rFont val="Tahoma"/>
            <family val="2"/>
          </rPr>
          <t xml:space="preserve">29/03/18
14:49:49
PEMBAYARAN TARYONO SGI  T:0374518:CMS
2,517,600.00
0.00
0374518   </t>
        </r>
      </text>
    </comment>
    <comment ref="C548" authorId="0" shapeId="0">
      <text>
        <r>
          <rPr>
            <b/>
            <sz val="9"/>
            <color indexed="81"/>
            <rFont val="Tahoma"/>
            <charset val="1"/>
          </rPr>
          <t>31/03/2018 10:53:50  31/03/2018  DIDIN LBP 123
MCM InhouseTrf KE HELY YULIANTI  2,871,300.00  0.00  5,308,750.00</t>
        </r>
      </text>
    </comment>
    <comment ref="C550" authorId="0" shapeId="0">
      <text>
        <r>
          <rPr>
            <b/>
            <sz val="9"/>
            <color indexed="81"/>
            <rFont val="Tahoma"/>
            <charset val="1"/>
          </rPr>
          <t xml:space="preserve">31/03/18
11:26:19
PEMBAYARAN TATI SRI  T:0374520:CMS
2,717,800.00
0.00
0374520   </t>
        </r>
      </text>
    </comment>
    <comment ref="C551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LILI LOD  T:0374519:CMS
811,300.00
0.00
0374519   </t>
        </r>
      </text>
    </comment>
    <comment ref="C552" authorId="0" shapeId="0">
      <text>
        <r>
          <rPr>
            <b/>
            <sz val="9"/>
            <color indexed="81"/>
            <rFont val="Tahoma"/>
            <charset val="1"/>
          </rPr>
          <t>31/03/2018 10:53:48  31/03/2018  ALI SLI 123
MCM InhouseTrf KE ALI MUHAMMAD  1,098,900.00  0.00  8,180,050.00</t>
        </r>
      </text>
    </comment>
    <comment ref="C553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EPI LPE  T:0374515:CMS
766,200.00
0.00
0374515   </t>
        </r>
      </text>
    </comment>
    <comment ref="C554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RUDI HERMAWAN LAY  T:0374511:CMS
850,200.00
0.00
0374511   </t>
        </r>
      </text>
    </comment>
    <comment ref="C555" authorId="0" shapeId="0">
      <text>
        <r>
          <rPr>
            <b/>
            <sz val="9"/>
            <color indexed="81"/>
            <rFont val="Tahoma"/>
            <charset val="1"/>
          </rPr>
          <t xml:space="preserve">31/03/18
11:26:19
PEMBAYARAN RONI LFW  T:0374518:CMS
841,200.00
0.00
0374518   </t>
        </r>
      </text>
    </comment>
    <comment ref="C556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JAJANG JAYANI AKSESORIS  T:0374520:CMS
1,995,000.00
0.00
0374520   </t>
        </r>
      </text>
    </comment>
    <comment ref="C557" authorId="0" shapeId="0">
      <text>
        <r>
          <rPr>
            <b/>
            <sz val="9"/>
            <color indexed="81"/>
            <rFont val="Tahoma"/>
            <charset val="1"/>
          </rPr>
          <t xml:space="preserve">31/03/18
11:26:23
PEMBAYARAN SOPI LDG  T:0374517:CMS
3,271,200.00
0.00
0374517   </t>
        </r>
      </text>
    </comment>
    <comment ref="C559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IRSAN LIR  T:0374516:CMS
821,800.00
0.00
0374516   </t>
        </r>
      </text>
    </comment>
    <comment ref="C560" authorId="0" shapeId="0">
      <text>
        <r>
          <rPr>
            <b/>
            <sz val="9"/>
            <color indexed="81"/>
            <rFont val="Tahoma"/>
            <charset val="1"/>
          </rPr>
          <t xml:space="preserve">31/03/18
11:26:19
PEMBAYARAN INDRA SFL/LNF  T:0374519:CMS
853,200.00
0.00
0374519  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61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NANDANG LAD  T:0374513:CMS
857,200.00
0.00
0374513   </t>
        </r>
      </text>
    </comment>
    <comment ref="C562" authorId="0" shapeId="0">
      <text>
        <r>
          <rPr>
            <b/>
            <sz val="9"/>
            <color indexed="81"/>
            <rFont val="Tahoma"/>
            <charset val="1"/>
          </rPr>
          <t xml:space="preserve">31/03/18
11:26:21
PEMBAYARAN HERMAN LFS  T:0374512:CMS
2,436,000.00
0.00
0374512   </t>
        </r>
      </text>
    </comment>
    <comment ref="C563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HASAN LSM  T:0374514:CMS
1,672,000.00
0.00
0374514   </t>
        </r>
      </text>
    </comment>
    <comment ref="C565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ASEP PERMANA LDO  T:0374517:CMS
2,281,500.00
0.00
0374517   </t>
        </r>
      </text>
    </comment>
    <comment ref="C568" authorId="0" shapeId="0">
      <text>
        <r>
          <rPr>
            <b/>
            <sz val="9"/>
            <color indexed="81"/>
            <rFont val="Tahoma"/>
            <charset val="1"/>
          </rPr>
          <t xml:space="preserve">31/03/18
11:26:22
PEMBAYARAN YANA LKP  T:0374518:CMS
433,650.00
0.00
0374518   </t>
        </r>
      </text>
    </comment>
    <comment ref="C569" authorId="0" shapeId="0">
      <text>
        <r>
          <rPr>
            <b/>
            <sz val="9"/>
            <color indexed="81"/>
            <rFont val="Tahoma"/>
            <charset val="1"/>
          </rPr>
          <t>31/03/2018 10:53:52  31/03/2018  DAYUT SMD 123
MCM InhouseTrf KE YAYAT HIDAYAT  5,178,700.00  0.00  130,050.00</t>
        </r>
      </text>
    </comment>
  </commentList>
</comments>
</file>

<file path=xl/sharedStrings.xml><?xml version="1.0" encoding="utf-8"?>
<sst xmlns="http://schemas.openxmlformats.org/spreadsheetml/2006/main" count="1416" uniqueCount="601">
  <si>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</si>
  <si>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</si>
  <si>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</si>
  <si>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</si>
  <si>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</si>
  <si>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</si>
  <si>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</si>
  <si>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</si>
  <si>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</si>
  <si>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</si>
  <si>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</si>
  <si>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</si>
  <si>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</si>
  <si>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</si>
  <si>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</si>
  <si>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</si>
  <si>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</si>
  <si>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</si>
  <si>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</si>
  <si>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</si>
  <si>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</si>
  <si>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</si>
  <si>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</si>
  <si>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</si>
  <si>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</si>
  <si>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</si>
  <si>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</si>
  <si>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</si>
  <si>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</si>
  <si>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</si>
  <si>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</si>
  <si>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</si>
  <si>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</si>
  <si>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</si>
  <si>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</si>
  <si>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</si>
  <si>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</si>
  <si>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</si>
  <si>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</si>
  <si>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</si>
  <si>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</si>
  <si>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</si>
  <si>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</si>
  <si>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</si>
  <si>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</si>
  <si>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</si>
  <si>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</si>
  <si>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</si>
  <si>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</si>
  <si>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</si>
  <si>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</si>
  <si>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</si>
  <si>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</si>
  <si>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</si>
  <si>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</si>
  <si>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</si>
  <si>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</si>
  <si>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</si>
  <si>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</si>
  <si>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</si>
  <si>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</si>
  <si>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</si>
  <si>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</si>
  <si>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</si>
  <si>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</si>
  <si>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</si>
  <si>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</si>
  <si>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</si>
  <si>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</si>
  <si>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</si>
  <si>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</si>
  <si>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</si>
  <si>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</si>
  <si>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</si>
  <si>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</si>
  <si>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</si>
  <si>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</si>
  <si>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</si>
  <si>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</si>
  <si>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</si>
  <si>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</si>
  <si>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</si>
  <si>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</si>
  <si>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</si>
  <si>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</si>
  <si>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</si>
  <si>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</si>
  <si>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</si>
  <si>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</si>
  <si>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</si>
  <si>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</si>
  <si>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</si>
  <si>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</si>
  <si>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</si>
  <si>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</si>
  <si>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</si>
  <si>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</si>
  <si>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</si>
  <si>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</si>
  <si>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</si>
  <si>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</si>
  <si>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</si>
  <si>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</si>
  <si>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</si>
  <si>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</si>
  <si>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</si>
  <si>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</si>
  <si>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</si>
  <si>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</si>
  <si>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</si>
  <si>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</si>
  <si>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</si>
  <si>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</si>
  <si>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</si>
  <si>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</si>
  <si>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</si>
  <si>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</si>
  <si>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</si>
  <si>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</si>
  <si>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</si>
  <si>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</si>
  <si>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</si>
  <si>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</si>
  <si>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</si>
  <si>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</si>
  <si>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</si>
  <si>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</si>
  <si>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</si>
  <si>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</si>
  <si>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</si>
  <si>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</si>
  <si>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</si>
  <si>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</si>
  <si>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</si>
  <si>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</si>
  <si>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</si>
  <si>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</si>
  <si>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</si>
  <si>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</si>
  <si>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</si>
  <si>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</si>
  <si>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</si>
  <si>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</si>
  <si>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</si>
  <si>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</si>
  <si>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</si>
  <si>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</si>
  <si>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</si>
  <si>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</si>
  <si>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</si>
  <si>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</si>
  <si>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</si>
  <si>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</si>
  <si>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</si>
  <si>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</si>
  <si>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</si>
  <si>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</si>
  <si>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</si>
  <si>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</si>
  <si>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</si>
  <si>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</si>
  <si>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</si>
  <si>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</si>
  <si>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</si>
  <si>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</si>
  <si>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</si>
  <si>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</si>
  <si>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</si>
  <si>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</si>
  <si>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</si>
  <si>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</si>
  <si>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</si>
  <si>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</si>
  <si>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</si>
  <si>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</si>
  <si>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</si>
  <si>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</si>
  <si>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</si>
  <si>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</si>
  <si>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</si>
  <si>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</si>
  <si>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</si>
  <si>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</si>
  <si>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</si>
  <si>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</si>
  <si>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</si>
  <si>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</si>
  <si>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</si>
  <si>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</si>
  <si>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</si>
  <si>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</si>
  <si>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</si>
  <si>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</si>
  <si>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</si>
  <si>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</si>
  <si>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</si>
  <si>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</si>
  <si>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</si>
  <si>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</si>
  <si>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</si>
  <si>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</si>
  <si>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</si>
  <si>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</si>
  <si>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</si>
  <si>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</si>
  <si>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</si>
  <si>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</si>
  <si>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</si>
  <si>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</si>
  <si>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</si>
  <si>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</si>
  <si>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</si>
  <si>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</si>
  <si>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</si>
  <si>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</si>
  <si>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</si>
  <si>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</si>
  <si>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</si>
  <si>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</si>
  <si>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</si>
  <si>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</si>
  <si>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</si>
  <si>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</si>
  <si>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</si>
  <si>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</si>
  <si>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</si>
  <si>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</si>
  <si>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</si>
  <si>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</si>
  <si>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</si>
  <si>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</si>
  <si>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</si>
  <si>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</si>
  <si>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</si>
  <si>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</si>
  <si>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</si>
  <si>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</si>
  <si>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</si>
  <si>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</si>
  <si>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</si>
  <si>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</si>
  <si>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</si>
  <si>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</si>
  <si>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</si>
  <si>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</si>
  <si>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</si>
  <si>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</si>
  <si>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</si>
  <si>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</si>
  <si>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</si>
  <si>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</si>
  <si>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</si>
  <si>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</si>
  <si>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</si>
  <si>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</si>
  <si>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</si>
  <si>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</si>
  <si>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</si>
  <si>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</si>
  <si>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</si>
  <si>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</si>
  <si>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</si>
  <si>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</si>
  <si>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</si>
  <si>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</si>
  <si>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</si>
  <si>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</si>
  <si>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</si>
  <si>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</si>
  <si>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</si>
  <si>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</si>
  <si>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</si>
  <si>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</si>
  <si>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</si>
  <si>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</si>
  <si>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</si>
  <si>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</si>
  <si>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</si>
  <si>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</si>
  <si>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</si>
  <si>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</si>
  <si>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</si>
  <si>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</si>
  <si>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</si>
  <si>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</si>
  <si>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</si>
  <si>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</si>
  <si>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</si>
  <si>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</si>
  <si>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</si>
  <si>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</si>
  <si>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</si>
  <si>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</si>
  <si>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</si>
  <si>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</si>
  <si>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</si>
  <si>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</si>
  <si>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</si>
  <si>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</si>
  <si>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</si>
  <si>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</si>
  <si>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</si>
  <si>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</si>
  <si>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</si>
  <si>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</si>
  <si>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</si>
  <si>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</si>
  <si>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</si>
  <si>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</si>
  <si>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</si>
  <si>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</si>
  <si>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</si>
  <si>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</si>
  <si>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</si>
  <si>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</si>
  <si>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</si>
  <si>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</si>
  <si>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</si>
  <si>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</si>
  <si>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</si>
  <si>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</si>
  <si>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</si>
  <si>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</si>
  <si>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</si>
  <si>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</si>
  <si>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</si>
  <si>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</si>
  <si>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</si>
  <si>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</si>
  <si>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</si>
  <si>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</si>
  <si>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</si>
  <si>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</si>
  <si>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</si>
  <si>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</si>
  <si>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</si>
  <si>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</si>
  <si>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</si>
  <si>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</si>
  <si>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</si>
  <si>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</si>
  <si>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</si>
  <si>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</si>
  <si>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</si>
  <si>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</si>
  <si>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</si>
  <si>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</si>
  <si>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</si>
  <si>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</si>
  <si>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</si>
  <si>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</si>
  <si>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</si>
  <si>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</si>
  <si>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</si>
  <si>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</si>
  <si>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</si>
  <si>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</si>
  <si>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</si>
  <si>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</si>
  <si>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</si>
  <si>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</si>
  <si>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</si>
  <si>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</si>
  <si>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</si>
  <si>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</si>
  <si>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</si>
  <si>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</si>
  <si>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</si>
  <si>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</si>
  <si>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</si>
  <si>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</si>
  <si>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</si>
  <si>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</si>
  <si>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</si>
  <si>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</si>
  <si>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</si>
  <si>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</si>
  <si>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</si>
  <si>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</si>
  <si>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</si>
  <si>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</si>
  <si>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</si>
  <si>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</si>
  <si>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</si>
  <si>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</si>
  <si>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</si>
  <si>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</si>
  <si>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</si>
  <si>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</si>
  <si>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</si>
  <si>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</si>
  <si>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</si>
  <si>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</si>
  <si>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</si>
  <si>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</si>
  <si>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</si>
  <si>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</si>
  <si>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</si>
  <si>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</si>
  <si>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</si>
  <si>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</si>
  <si>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</si>
  <si>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</si>
  <si>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</si>
  <si>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</si>
  <si>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</si>
  <si>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</si>
  <si>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</si>
  <si>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</si>
  <si>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</si>
  <si>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</si>
  <si>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</si>
  <si>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</si>
  <si>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</si>
  <si>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</si>
  <si>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</si>
  <si>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</si>
  <si>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</si>
  <si>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</si>
  <si>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</si>
  <si>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</si>
  <si>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</si>
  <si>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</si>
  <si>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</si>
  <si>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</si>
  <si>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</si>
  <si>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</si>
  <si>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</si>
  <si>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</si>
  <si>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</si>
  <si>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</si>
  <si>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</si>
  <si>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</si>
  <si>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</si>
  <si>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</si>
  <si>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</si>
  <si>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</si>
  <si>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</si>
  <si>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</si>
  <si>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</si>
  <si>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</si>
  <si>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</si>
  <si>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</si>
  <si>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</si>
  <si>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</si>
  <si>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</si>
  <si>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</si>
  <si>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</si>
  <si>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</si>
  <si>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</si>
  <si>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</si>
  <si>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</si>
  <si>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</si>
  <si>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</si>
  <si>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</si>
  <si>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</si>
  <si>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</si>
  <si>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</si>
  <si>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</si>
  <si>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</si>
  <si>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</si>
  <si>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</si>
  <si>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</si>
  <si>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</si>
  <si>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</si>
  <si>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</si>
  <si>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</si>
  <si>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</si>
  <si>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</si>
  <si>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</si>
  <si>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</si>
  <si>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</si>
  <si>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</si>
  <si>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</si>
  <si>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</si>
  <si>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</si>
  <si>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</si>
  <si>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</si>
  <si>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</si>
  <si>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</si>
  <si>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</si>
  <si>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</si>
  <si>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</si>
  <si>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</si>
  <si>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</si>
  <si>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</si>
  <si>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</si>
  <si>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</si>
  <si>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</si>
  <si>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</si>
  <si>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</si>
  <si>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</si>
  <si>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</si>
  <si>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</si>
  <si>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</si>
  <si>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</si>
  <si>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</si>
  <si>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</si>
  <si>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</si>
  <si>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</si>
  <si>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</si>
  <si>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</si>
  <si>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</si>
  <si>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</si>
  <si>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</si>
  <si>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</si>
  <si>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</si>
  <si>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</si>
  <si>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</si>
  <si>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</si>
  <si>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</si>
  <si>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</si>
  <si>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</si>
  <si>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</si>
  <si>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</si>
  <si>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</si>
  <si>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</si>
  <si>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</si>
  <si>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</si>
  <si>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</si>
  <si>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</si>
  <si>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</si>
  <si>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</si>
  <si>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</si>
  <si>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</si>
  <si>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</si>
  <si>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LSB 223</t>
  </si>
  <si>
    <t>SLIP KAIN INF</t>
  </si>
  <si>
    <t>EMBLEM INF</t>
  </si>
  <si>
    <t>SKL 455</t>
  </si>
  <si>
    <t>DANU WIJAYA - SNU</t>
  </si>
  <si>
    <t>LAC 353</t>
  </si>
  <si>
    <t>LAC 439</t>
  </si>
  <si>
    <t>SNU 026</t>
  </si>
  <si>
    <t>MIRA - SMR</t>
  </si>
  <si>
    <t>SMR 915</t>
  </si>
  <si>
    <t>AGUNG BUDIMAN - SGB</t>
  </si>
  <si>
    <t>SGB 120</t>
  </si>
  <si>
    <t>SGB 432</t>
  </si>
  <si>
    <t>LWI 965</t>
  </si>
  <si>
    <t>LAM 973</t>
  </si>
  <si>
    <t>LAD 473</t>
  </si>
  <si>
    <t>LAD 714</t>
  </si>
  <si>
    <t>RITA - LJH</t>
  </si>
  <si>
    <t>LJH 374</t>
  </si>
  <si>
    <t>YAYAT ROBI - LYY</t>
  </si>
  <si>
    <t>LYY 176</t>
  </si>
  <si>
    <t>LYY 732</t>
  </si>
  <si>
    <t>MUHSIN - SMH</t>
  </si>
  <si>
    <t>SMH 558</t>
  </si>
  <si>
    <t>KIKI - LKI/LAB</t>
  </si>
  <si>
    <t>LOA 191</t>
  </si>
  <si>
    <t>LOA 212</t>
  </si>
  <si>
    <t>LOA 587</t>
  </si>
  <si>
    <t>497,050.00</t>
  </si>
  <si>
    <t>1,873,850.00</t>
  </si>
  <si>
    <t>2,334,600.00</t>
  </si>
  <si>
    <t>907,250.00</t>
  </si>
  <si>
    <t>1,519,200.00</t>
  </si>
  <si>
    <t>1,635,600.00</t>
  </si>
  <si>
    <t>3,079,800.00</t>
  </si>
  <si>
    <t>1,033,200.00</t>
  </si>
  <si>
    <t>1,931,000.00</t>
  </si>
  <si>
    <t>835,200.00</t>
  </si>
  <si>
    <t>2,517,600.00</t>
  </si>
  <si>
    <t>5,287,700.00</t>
  </si>
  <si>
    <t>661,500.00</t>
  </si>
  <si>
    <t>1,971,450.00</t>
  </si>
  <si>
    <t>4,909,550.00</t>
  </si>
  <si>
    <t>6,840,000.00</t>
  </si>
  <si>
    <t>751,150.00</t>
  </si>
  <si>
    <t>820,000.00</t>
  </si>
  <si>
    <t>999,150.00</t>
  </si>
  <si>
    <t>DIDIN S - LBP</t>
  </si>
  <si>
    <t>LBP 475</t>
  </si>
  <si>
    <t>LBP 812</t>
  </si>
  <si>
    <t>SRM 713</t>
  </si>
  <si>
    <t>SLI 975</t>
  </si>
  <si>
    <t>EPI NEW - LPE</t>
  </si>
  <si>
    <t>LPE 495</t>
  </si>
  <si>
    <t>LNF 117</t>
  </si>
  <si>
    <t>LSW 917</t>
  </si>
  <si>
    <t>LDO 7520</t>
  </si>
  <si>
    <t>SMD 431</t>
  </si>
  <si>
    <t>841,200.00</t>
  </si>
  <si>
    <t>2,717,800.00</t>
  </si>
  <si>
    <t>853,200.00</t>
  </si>
  <si>
    <t>2,436,000.00</t>
  </si>
  <si>
    <t>811,300.00</t>
  </si>
  <si>
    <t>2,281,500.00</t>
  </si>
  <si>
    <t>821,800.00</t>
  </si>
  <si>
    <t>857,200.00</t>
  </si>
  <si>
    <t>433,650.00</t>
  </si>
  <si>
    <t>766,200.00</t>
  </si>
  <si>
    <t>850,200.00</t>
  </si>
  <si>
    <t>1,672,000.00</t>
  </si>
  <si>
    <t>1,995,000.00</t>
  </si>
  <si>
    <t>3,271,200.00</t>
  </si>
  <si>
    <t>1,098,900.00</t>
  </si>
  <si>
    <t>2,871,300.00</t>
  </si>
  <si>
    <t xml:space="preserve">5,178,700.00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</si>
</sst>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5" fontId="0" fillId="0" borderId="0" xfId="0" applyNumberFormat="1" applyAlignment="1">
      <alignment horizontal="left" vertical="center"/>
    </xf>
    <xf numFmtId="41" fontId="0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2"/>
  <sheetViews>
    <sheetView tabSelected="1" workbookViewId="0">
      <pane ySplit="3" topLeftCell="A4" activePane="bottomLeft" state="frozen"/>
      <selection pane="bottomLeft" activeCell="G573" sqref="G573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</cols>
  <sheetData>
    <row r="2" spans="1:7" x14ac:dyDescent="0.25">
      <c r="A2" s="17" t="s">
        <v>0</v>
      </c>
      <c r="B2" s="17" t="s">
        <v>5</v>
      </c>
      <c r="C2" s="19" t="s">
        <v>500</v>
      </c>
      <c r="D2" s="18" t="s">
        <v>4</v>
      </c>
      <c r="E2" s="17" t="s">
        <v>1</v>
      </c>
      <c r="F2" s="17" t="s">
        <v>2</v>
      </c>
      <c r="G2" s="17"/>
    </row>
    <row r="3" spans="1:7" x14ac:dyDescent="0.25">
      <c r="A3" s="17"/>
      <c r="B3" s="17"/>
      <c r="C3" s="19"/>
      <c r="D3" s="18"/>
      <c r="E3" s="17"/>
      <c r="F3" s="2" t="s">
        <v>3</v>
      </c>
      <c r="G3" s="4" t="s">
        <v>4</v>
      </c>
    </row>
    <row r="4" spans="1:7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</row>
    <row r="5" spans="1:7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</row>
    <row r="6" spans="1:7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</row>
    <row r="7" spans="1:7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</row>
    <row r="8" spans="1:7" x14ac:dyDescent="0.25">
      <c r="A8" s="13">
        <v>43160</v>
      </c>
      <c r="B8" s="10" t="s">
        <v>8</v>
      </c>
      <c r="D8" s="11">
        <v>4877100</v>
      </c>
      <c r="E8" s="12" t="s">
        <v>44</v>
      </c>
      <c r="F8" t="s">
        <v>10</v>
      </c>
      <c r="G8" s="3">
        <v>40</v>
      </c>
    </row>
    <row r="9" spans="1:7" x14ac:dyDescent="0.25">
      <c r="A9" s="13"/>
      <c r="B9" s="10"/>
      <c r="D9" s="11"/>
      <c r="E9" s="12"/>
      <c r="F9" t="s">
        <v>11</v>
      </c>
      <c r="G9" s="3">
        <v>1</v>
      </c>
    </row>
    <row r="10" spans="1:7" x14ac:dyDescent="0.25">
      <c r="A10" s="13"/>
      <c r="B10" s="10"/>
      <c r="D10" s="11"/>
      <c r="E10" s="12"/>
      <c r="F10" t="s">
        <v>12</v>
      </c>
      <c r="G10" s="3">
        <v>39</v>
      </c>
    </row>
    <row r="11" spans="1:7" x14ac:dyDescent="0.25">
      <c r="A11" s="13"/>
      <c r="B11" s="10"/>
      <c r="D11" s="11"/>
      <c r="E11" s="12"/>
      <c r="F11" t="s">
        <v>13</v>
      </c>
      <c r="G11" s="3">
        <v>1</v>
      </c>
    </row>
    <row r="12" spans="1:7" x14ac:dyDescent="0.25">
      <c r="A12" s="13"/>
      <c r="B12" s="10"/>
      <c r="D12" s="11"/>
      <c r="E12" s="12"/>
      <c r="F12" t="s">
        <v>14</v>
      </c>
      <c r="G12" s="3">
        <v>1</v>
      </c>
    </row>
    <row r="13" spans="1:7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</row>
    <row r="14" spans="1:7" x14ac:dyDescent="0.25">
      <c r="A14" s="13">
        <v>43160</v>
      </c>
      <c r="B14" s="10" t="s">
        <v>8</v>
      </c>
      <c r="D14" s="11">
        <v>1460800</v>
      </c>
      <c r="E14" s="12" t="s">
        <v>46</v>
      </c>
      <c r="F14" t="s">
        <v>16</v>
      </c>
      <c r="G14" s="3">
        <v>16</v>
      </c>
    </row>
    <row r="15" spans="1:7" x14ac:dyDescent="0.25">
      <c r="A15" s="13"/>
      <c r="B15" s="10"/>
      <c r="D15" s="11"/>
      <c r="E15" s="12"/>
      <c r="F15" t="s">
        <v>17</v>
      </c>
      <c r="G15" s="3">
        <v>12</v>
      </c>
    </row>
    <row r="16" spans="1:7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</row>
    <row r="17" spans="1:7" x14ac:dyDescent="0.25">
      <c r="A17" s="13">
        <v>43160</v>
      </c>
      <c r="B17" s="10" t="s">
        <v>8</v>
      </c>
      <c r="D17" s="11">
        <v>1176200</v>
      </c>
      <c r="E17" s="12" t="s">
        <v>48</v>
      </c>
      <c r="F17" t="s">
        <v>19</v>
      </c>
      <c r="G17" s="3">
        <v>14</v>
      </c>
    </row>
    <row r="18" spans="1:7" x14ac:dyDescent="0.25">
      <c r="A18" s="13"/>
      <c r="B18" s="10"/>
      <c r="D18" s="11"/>
      <c r="E18" s="12"/>
      <c r="F18" t="s">
        <v>20</v>
      </c>
      <c r="G18" s="3">
        <v>12</v>
      </c>
    </row>
    <row r="19" spans="1:7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</row>
    <row r="20" spans="1:7" x14ac:dyDescent="0.25">
      <c r="A20" s="13">
        <v>43160</v>
      </c>
      <c r="B20" s="10" t="s">
        <v>8</v>
      </c>
      <c r="D20" s="16">
        <v>22423550</v>
      </c>
      <c r="E20" s="12" t="s">
        <v>50</v>
      </c>
      <c r="F20" t="s">
        <v>22</v>
      </c>
      <c r="G20" s="3">
        <f>12+10</f>
        <v>22</v>
      </c>
    </row>
    <row r="21" spans="1:7" x14ac:dyDescent="0.25">
      <c r="A21" s="13"/>
      <c r="B21" s="10"/>
      <c r="D21" s="16"/>
      <c r="E21" s="12"/>
      <c r="F21" t="s">
        <v>23</v>
      </c>
      <c r="G21" s="3">
        <f>13</f>
        <v>13</v>
      </c>
    </row>
    <row r="22" spans="1:7" x14ac:dyDescent="0.25">
      <c r="A22" s="13"/>
      <c r="B22" s="10"/>
      <c r="D22" s="16"/>
      <c r="E22" s="12"/>
      <c r="F22" t="s">
        <v>24</v>
      </c>
      <c r="G22" s="3">
        <f>6+8+7</f>
        <v>21</v>
      </c>
    </row>
    <row r="23" spans="1:7" x14ac:dyDescent="0.25">
      <c r="A23" s="13"/>
      <c r="B23" s="10"/>
      <c r="D23" s="16"/>
      <c r="E23" s="12"/>
      <c r="F23" t="s">
        <v>25</v>
      </c>
      <c r="G23" s="3">
        <f>18+20</f>
        <v>38</v>
      </c>
    </row>
    <row r="24" spans="1:7" x14ac:dyDescent="0.25">
      <c r="A24" s="13"/>
      <c r="B24" s="10"/>
      <c r="D24" s="16"/>
      <c r="E24" s="12"/>
      <c r="F24" t="s">
        <v>26</v>
      </c>
      <c r="G24" s="3">
        <v>11</v>
      </c>
    </row>
    <row r="25" spans="1:7" x14ac:dyDescent="0.25">
      <c r="A25" s="13"/>
      <c r="B25" s="10"/>
      <c r="D25" s="16"/>
      <c r="E25" s="12"/>
      <c r="F25" t="s">
        <v>27</v>
      </c>
      <c r="G25" s="3">
        <v>12</v>
      </c>
    </row>
    <row r="26" spans="1:7" x14ac:dyDescent="0.25">
      <c r="A26" s="13"/>
      <c r="B26" s="10"/>
      <c r="D26" s="16"/>
      <c r="E26" s="12"/>
      <c r="F26" t="s">
        <v>28</v>
      </c>
      <c r="G26" s="3">
        <v>11</v>
      </c>
    </row>
    <row r="27" spans="1:7" x14ac:dyDescent="0.25">
      <c r="A27" s="13"/>
      <c r="B27" s="10"/>
      <c r="D27" s="16"/>
      <c r="E27" s="12"/>
      <c r="F27" t="s">
        <v>29</v>
      </c>
      <c r="G27" s="3">
        <f>12+12+12</f>
        <v>36</v>
      </c>
    </row>
    <row r="28" spans="1:7" x14ac:dyDescent="0.25">
      <c r="A28" s="13"/>
      <c r="B28" s="10"/>
      <c r="D28" s="16"/>
      <c r="E28" s="12"/>
      <c r="F28" t="s">
        <v>30</v>
      </c>
      <c r="G28" s="3">
        <f>12+12</f>
        <v>24</v>
      </c>
    </row>
    <row r="29" spans="1:7" x14ac:dyDescent="0.25">
      <c r="A29" s="13"/>
      <c r="B29" s="10"/>
      <c r="D29" s="16"/>
      <c r="E29" s="12"/>
      <c r="F29" t="s">
        <v>31</v>
      </c>
      <c r="G29" s="3">
        <f>25+22+24</f>
        <v>71</v>
      </c>
    </row>
    <row r="30" spans="1:7" x14ac:dyDescent="0.25">
      <c r="A30" s="13"/>
      <c r="B30" s="10"/>
      <c r="D30" s="16"/>
      <c r="E30" s="12"/>
      <c r="F30" t="s">
        <v>32</v>
      </c>
      <c r="G30" s="3">
        <v>1</v>
      </c>
    </row>
    <row r="31" spans="1:7" x14ac:dyDescent="0.25">
      <c r="A31" s="13"/>
      <c r="B31" s="10"/>
      <c r="D31" s="16"/>
      <c r="E31" s="12"/>
      <c r="F31" t="s">
        <v>33</v>
      </c>
      <c r="G31" s="3">
        <f>12+12+12</f>
        <v>36</v>
      </c>
    </row>
    <row r="32" spans="1:7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</row>
    <row r="33" spans="1:7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</row>
    <row r="34" spans="1:7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</row>
    <row r="35" spans="1:7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</row>
    <row r="36" spans="1:7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</row>
    <row r="37" spans="1:7" x14ac:dyDescent="0.25">
      <c r="A37" s="13">
        <v>43161</v>
      </c>
      <c r="B37" s="10" t="s">
        <v>8</v>
      </c>
      <c r="D37" s="11">
        <v>2566800</v>
      </c>
      <c r="E37" s="12" t="s">
        <v>56</v>
      </c>
      <c r="F37" t="s">
        <v>39</v>
      </c>
      <c r="G37" s="3">
        <v>16</v>
      </c>
    </row>
    <row r="38" spans="1:7" x14ac:dyDescent="0.25">
      <c r="A38" s="13"/>
      <c r="B38" s="10"/>
      <c r="D38" s="11"/>
      <c r="E38" s="12"/>
      <c r="F38" t="s">
        <v>40</v>
      </c>
      <c r="G38" s="3">
        <f>5+5+4+4</f>
        <v>18</v>
      </c>
    </row>
    <row r="39" spans="1:7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</row>
    <row r="40" spans="1:7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</row>
    <row r="41" spans="1:7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</row>
    <row r="42" spans="1:7" x14ac:dyDescent="0.25">
      <c r="A42" s="13">
        <v>43161</v>
      </c>
      <c r="B42" s="10" t="s">
        <v>8</v>
      </c>
      <c r="D42" s="16">
        <v>13216200</v>
      </c>
      <c r="E42" s="12" t="s">
        <v>63</v>
      </c>
      <c r="F42" t="s">
        <v>64</v>
      </c>
      <c r="G42" s="3">
        <v>10</v>
      </c>
    </row>
    <row r="43" spans="1:7" x14ac:dyDescent="0.25">
      <c r="A43" s="13"/>
      <c r="B43" s="10"/>
      <c r="D43" s="16"/>
      <c r="E43" s="12"/>
      <c r="F43" t="s">
        <v>65</v>
      </c>
      <c r="G43" s="3">
        <v>1250</v>
      </c>
    </row>
    <row r="44" spans="1:7" x14ac:dyDescent="0.25">
      <c r="A44" s="13"/>
      <c r="B44" s="10"/>
      <c r="D44" s="16"/>
      <c r="E44" s="12"/>
      <c r="F44" t="s">
        <v>66</v>
      </c>
      <c r="G44" s="3">
        <v>523</v>
      </c>
    </row>
    <row r="45" spans="1:7" x14ac:dyDescent="0.25">
      <c r="A45" s="13"/>
      <c r="B45" s="10"/>
      <c r="D45" s="16"/>
      <c r="E45" s="12"/>
      <c r="F45" t="s">
        <v>67</v>
      </c>
      <c r="G45" s="3">
        <v>1150</v>
      </c>
    </row>
    <row r="46" spans="1:7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</row>
    <row r="47" spans="1:7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</row>
    <row r="48" spans="1:7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</row>
    <row r="49" spans="1:7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</row>
    <row r="50" spans="1:7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</row>
    <row r="51" spans="1:7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</row>
    <row r="52" spans="1:7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</row>
    <row r="53" spans="1:7" x14ac:dyDescent="0.25">
      <c r="A53" s="13">
        <v>43162</v>
      </c>
      <c r="B53" s="10" t="s">
        <v>8</v>
      </c>
      <c r="D53" s="11">
        <v>3728200</v>
      </c>
      <c r="E53" s="12" t="s">
        <v>46</v>
      </c>
      <c r="F53" t="s">
        <v>82</v>
      </c>
      <c r="G53" s="3">
        <f>2+7+7+3</f>
        <v>19</v>
      </c>
    </row>
    <row r="54" spans="1:7" x14ac:dyDescent="0.25">
      <c r="A54" s="13"/>
      <c r="B54" s="10"/>
      <c r="D54" s="11"/>
      <c r="E54" s="12"/>
      <c r="F54" t="s">
        <v>83</v>
      </c>
      <c r="G54" s="3">
        <f>12+3+7</f>
        <v>22</v>
      </c>
    </row>
    <row r="55" spans="1:7" x14ac:dyDescent="0.25">
      <c r="A55" s="13"/>
      <c r="B55" s="10"/>
      <c r="D55" s="11"/>
      <c r="E55" s="12"/>
      <c r="F55" t="s">
        <v>84</v>
      </c>
      <c r="G55" s="3">
        <f>2+4+6</f>
        <v>12</v>
      </c>
    </row>
    <row r="56" spans="1:7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</row>
    <row r="57" spans="1:7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</row>
    <row r="58" spans="1:7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</row>
    <row r="59" spans="1:7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</row>
    <row r="60" spans="1:7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</row>
    <row r="61" spans="1:7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</row>
    <row r="62" spans="1:7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</row>
    <row r="63" spans="1:7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</row>
    <row r="64" spans="1:7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</row>
    <row r="65" spans="1:7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</row>
    <row r="66" spans="1:7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</row>
    <row r="67" spans="1:7" x14ac:dyDescent="0.25">
      <c r="A67" s="13">
        <v>43164</v>
      </c>
      <c r="B67" s="10" t="s">
        <v>8</v>
      </c>
      <c r="D67" s="11">
        <v>1547200</v>
      </c>
      <c r="E67" s="12" t="s">
        <v>109</v>
      </c>
      <c r="F67" t="s">
        <v>110</v>
      </c>
      <c r="G67" s="3">
        <f>3+5+3+5</f>
        <v>16</v>
      </c>
    </row>
    <row r="68" spans="1:7" x14ac:dyDescent="0.25">
      <c r="A68" s="13"/>
      <c r="B68" s="10"/>
      <c r="D68" s="11"/>
      <c r="E68" s="12"/>
      <c r="F68" t="s">
        <v>111</v>
      </c>
      <c r="G68" s="3">
        <f>2+2+2+2+3+2+3</f>
        <v>16</v>
      </c>
    </row>
    <row r="69" spans="1:7" x14ac:dyDescent="0.25">
      <c r="A69" s="13">
        <v>43164</v>
      </c>
      <c r="B69" s="10" t="s">
        <v>8</v>
      </c>
      <c r="D69" s="11">
        <v>12633600</v>
      </c>
      <c r="E69" s="12" t="s">
        <v>50</v>
      </c>
      <c r="F69" t="s">
        <v>112</v>
      </c>
      <c r="G69" s="3">
        <v>15</v>
      </c>
    </row>
    <row r="70" spans="1:7" x14ac:dyDescent="0.25">
      <c r="A70" s="13"/>
      <c r="B70" s="10"/>
      <c r="D70" s="11"/>
      <c r="E70" s="12"/>
      <c r="F70" t="s">
        <v>113</v>
      </c>
      <c r="G70" s="3">
        <f>61+53</f>
        <v>114</v>
      </c>
    </row>
    <row r="71" spans="1:7" x14ac:dyDescent="0.25">
      <c r="A71" s="13"/>
      <c r="B71" s="10"/>
      <c r="D71" s="11"/>
      <c r="E71" s="12"/>
      <c r="F71" t="s">
        <v>114</v>
      </c>
      <c r="G71" s="3">
        <v>12</v>
      </c>
    </row>
    <row r="72" spans="1:7" x14ac:dyDescent="0.25">
      <c r="A72" s="13">
        <v>43164</v>
      </c>
      <c r="B72" s="10" t="s">
        <v>8</v>
      </c>
      <c r="D72" s="11">
        <v>1577600</v>
      </c>
      <c r="E72" s="12" t="s">
        <v>85</v>
      </c>
      <c r="F72" t="s">
        <v>115</v>
      </c>
      <c r="G72" s="3">
        <f>5+5+10</f>
        <v>20</v>
      </c>
    </row>
    <row r="73" spans="1:7" x14ac:dyDescent="0.25">
      <c r="A73" s="13"/>
      <c r="B73" s="10"/>
      <c r="D73" s="11"/>
      <c r="E73" s="12"/>
      <c r="F73" t="s">
        <v>86</v>
      </c>
      <c r="G73" s="3">
        <v>8</v>
      </c>
    </row>
    <row r="74" spans="1:7" x14ac:dyDescent="0.25">
      <c r="A74" s="13">
        <v>43164</v>
      </c>
      <c r="B74" s="10" t="s">
        <v>8</v>
      </c>
      <c r="D74" s="11">
        <v>4977500</v>
      </c>
      <c r="E74" s="12" t="s">
        <v>116</v>
      </c>
      <c r="F74" t="s">
        <v>117</v>
      </c>
      <c r="G74" s="3">
        <v>22</v>
      </c>
    </row>
    <row r="75" spans="1:7" x14ac:dyDescent="0.25">
      <c r="A75" s="13"/>
      <c r="B75" s="10"/>
      <c r="D75" s="11"/>
      <c r="E75" s="12"/>
      <c r="F75" t="s">
        <v>118</v>
      </c>
      <c r="G75" s="3">
        <v>25</v>
      </c>
    </row>
    <row r="76" spans="1:7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</row>
    <row r="77" spans="1:7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</row>
    <row r="78" spans="1:7" x14ac:dyDescent="0.25">
      <c r="A78" s="13">
        <v>43164</v>
      </c>
      <c r="B78" s="10" t="s">
        <v>6</v>
      </c>
      <c r="D78" s="11">
        <v>2157300</v>
      </c>
      <c r="E78" s="12" t="s">
        <v>99</v>
      </c>
      <c r="F78" t="s">
        <v>100</v>
      </c>
      <c r="G78" s="3">
        <v>7</v>
      </c>
    </row>
    <row r="79" spans="1:7" x14ac:dyDescent="0.25">
      <c r="A79" s="13"/>
      <c r="B79" s="10"/>
      <c r="D79" s="11"/>
      <c r="E79" s="12"/>
      <c r="F79" t="s">
        <v>122</v>
      </c>
      <c r="G79" s="3">
        <v>19</v>
      </c>
    </row>
    <row r="80" spans="1:7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</row>
    <row r="81" spans="1:7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</row>
    <row r="82" spans="1:7" x14ac:dyDescent="0.25">
      <c r="A82" s="13">
        <v>43164</v>
      </c>
      <c r="B82" s="10" t="s">
        <v>8</v>
      </c>
      <c r="D82" s="11">
        <v>5647050</v>
      </c>
      <c r="E82" s="12" t="s">
        <v>127</v>
      </c>
      <c r="F82" t="s">
        <v>128</v>
      </c>
      <c r="G82" s="3">
        <f>6+5+5+6</f>
        <v>22</v>
      </c>
    </row>
    <row r="83" spans="1:7" x14ac:dyDescent="0.25">
      <c r="A83" s="13"/>
      <c r="B83" s="10"/>
      <c r="D83" s="11"/>
      <c r="E83" s="12"/>
      <c r="F83" t="s">
        <v>129</v>
      </c>
      <c r="G83" s="3">
        <f>5+5+5+5+5</f>
        <v>25</v>
      </c>
    </row>
    <row r="84" spans="1:7" x14ac:dyDescent="0.25">
      <c r="A84" s="13"/>
      <c r="B84" s="10"/>
      <c r="D84" s="11"/>
      <c r="E84" s="12"/>
      <c r="F84" t="s">
        <v>130</v>
      </c>
      <c r="G84" s="3">
        <f>5+5+2+9</f>
        <v>21</v>
      </c>
    </row>
    <row r="85" spans="1:7" x14ac:dyDescent="0.25">
      <c r="A85" s="13"/>
      <c r="B85" s="10"/>
      <c r="D85" s="11"/>
      <c r="E85" s="12"/>
      <c r="F85" t="s">
        <v>131</v>
      </c>
      <c r="G85" s="3">
        <f>5+5+10+15</f>
        <v>35</v>
      </c>
    </row>
    <row r="86" spans="1:7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</row>
    <row r="87" spans="1:7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</row>
    <row r="88" spans="1:7" x14ac:dyDescent="0.25">
      <c r="A88" s="13">
        <v>43165</v>
      </c>
      <c r="B88" s="10" t="s">
        <v>8</v>
      </c>
      <c r="D88" s="16">
        <v>2096600</v>
      </c>
      <c r="E88" s="12" t="s">
        <v>136</v>
      </c>
      <c r="F88" t="s">
        <v>137</v>
      </c>
      <c r="G88" s="3">
        <v>11</v>
      </c>
    </row>
    <row r="89" spans="1:7" x14ac:dyDescent="0.25">
      <c r="A89" s="13"/>
      <c r="B89" s="10"/>
      <c r="D89" s="16"/>
      <c r="E89" s="12"/>
      <c r="F89" t="s">
        <v>138</v>
      </c>
      <c r="G89" s="3">
        <v>9</v>
      </c>
    </row>
    <row r="90" spans="1:7" x14ac:dyDescent="0.25">
      <c r="A90" s="13"/>
      <c r="B90" s="10"/>
      <c r="D90" s="16"/>
      <c r="E90" s="12"/>
      <c r="F90" t="s">
        <v>139</v>
      </c>
      <c r="G90" s="3">
        <v>12</v>
      </c>
    </row>
    <row r="91" spans="1:7" x14ac:dyDescent="0.25">
      <c r="A91" s="13">
        <v>43165</v>
      </c>
      <c r="B91" s="10" t="s">
        <v>8</v>
      </c>
      <c r="D91" s="11">
        <v>1394950</v>
      </c>
      <c r="E91" s="12" t="s">
        <v>49</v>
      </c>
      <c r="F91" t="s">
        <v>21</v>
      </c>
      <c r="G91" s="3">
        <f>2+2+5+5</f>
        <v>14</v>
      </c>
    </row>
    <row r="92" spans="1:7" x14ac:dyDescent="0.25">
      <c r="A92" s="13"/>
      <c r="B92" s="10"/>
      <c r="D92" s="11"/>
      <c r="E92" s="12"/>
      <c r="F92" t="s">
        <v>140</v>
      </c>
      <c r="G92" s="3">
        <f>4+7+6</f>
        <v>17</v>
      </c>
    </row>
    <row r="93" spans="1:7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</row>
    <row r="94" spans="1:7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</row>
    <row r="95" spans="1:7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</row>
    <row r="96" spans="1:7" x14ac:dyDescent="0.25">
      <c r="A96" s="13">
        <v>43165</v>
      </c>
      <c r="B96" s="10" t="s">
        <v>8</v>
      </c>
      <c r="D96" s="11">
        <v>2696900</v>
      </c>
      <c r="E96" s="12" t="s">
        <v>91</v>
      </c>
      <c r="F96" t="s">
        <v>92</v>
      </c>
      <c r="G96" s="3">
        <v>2</v>
      </c>
    </row>
    <row r="97" spans="1:7" x14ac:dyDescent="0.25">
      <c r="A97" s="13"/>
      <c r="B97" s="10"/>
      <c r="D97" s="11"/>
      <c r="E97" s="12"/>
      <c r="F97" t="s">
        <v>146</v>
      </c>
      <c r="G97" s="3">
        <v>36</v>
      </c>
    </row>
    <row r="98" spans="1:7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</row>
    <row r="99" spans="1:7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</row>
    <row r="100" spans="1:7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</row>
    <row r="101" spans="1:7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</row>
    <row r="102" spans="1:7" x14ac:dyDescent="0.25">
      <c r="A102" s="13">
        <v>43166</v>
      </c>
      <c r="B102" s="10" t="s">
        <v>8</v>
      </c>
      <c r="D102" s="11">
        <v>556000</v>
      </c>
      <c r="E102" s="12" t="s">
        <v>153</v>
      </c>
      <c r="F102" t="s">
        <v>154</v>
      </c>
      <c r="G102" s="3">
        <v>200</v>
      </c>
    </row>
    <row r="103" spans="1:7" x14ac:dyDescent="0.25">
      <c r="A103" s="13"/>
      <c r="B103" s="10"/>
      <c r="D103" s="11"/>
      <c r="E103" s="12"/>
      <c r="F103" t="s">
        <v>155</v>
      </c>
      <c r="G103" s="3">
        <v>100</v>
      </c>
    </row>
    <row r="104" spans="1:7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</row>
    <row r="105" spans="1:7" x14ac:dyDescent="0.25">
      <c r="A105" s="13">
        <v>43166</v>
      </c>
      <c r="B105" s="10" t="s">
        <v>8</v>
      </c>
      <c r="D105" s="11">
        <v>1477800</v>
      </c>
      <c r="E105" s="12" t="s">
        <v>158</v>
      </c>
      <c r="F105" t="s">
        <v>159</v>
      </c>
      <c r="G105" s="3">
        <v>12</v>
      </c>
    </row>
    <row r="106" spans="1:7" x14ac:dyDescent="0.25">
      <c r="A106" s="13"/>
      <c r="B106" s="10"/>
      <c r="D106" s="11"/>
      <c r="E106" s="12"/>
      <c r="F106" t="s">
        <v>160</v>
      </c>
      <c r="G106" s="3">
        <v>12</v>
      </c>
    </row>
    <row r="107" spans="1:7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</row>
    <row r="108" spans="1:7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</row>
    <row r="109" spans="1:7" x14ac:dyDescent="0.25">
      <c r="A109" s="13">
        <v>43166</v>
      </c>
      <c r="B109" s="10" t="s">
        <v>8</v>
      </c>
      <c r="D109" s="11">
        <v>5418550</v>
      </c>
      <c r="E109" s="12" t="s">
        <v>107</v>
      </c>
      <c r="F109" t="s">
        <v>164</v>
      </c>
      <c r="G109" s="3">
        <v>14</v>
      </c>
    </row>
    <row r="110" spans="1:7" x14ac:dyDescent="0.25">
      <c r="A110" s="13"/>
      <c r="B110" s="10"/>
      <c r="D110" s="11"/>
      <c r="E110" s="12"/>
      <c r="F110" t="s">
        <v>165</v>
      </c>
      <c r="G110" s="3">
        <v>43</v>
      </c>
    </row>
    <row r="111" spans="1:7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</row>
    <row r="112" spans="1:7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</row>
    <row r="113" spans="1:7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</row>
    <row r="114" spans="1:7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</row>
    <row r="115" spans="1:7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</row>
    <row r="116" spans="1:7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</row>
    <row r="117" spans="1:7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</row>
    <row r="118" spans="1:7" x14ac:dyDescent="0.25">
      <c r="A118" s="13">
        <v>43167</v>
      </c>
      <c r="B118" s="10" t="s">
        <v>8</v>
      </c>
      <c r="D118" s="11">
        <v>1669300</v>
      </c>
      <c r="E118" s="12" t="s">
        <v>175</v>
      </c>
      <c r="F118" t="s">
        <v>176</v>
      </c>
      <c r="G118" s="3">
        <f>5+4+6+3</f>
        <v>18</v>
      </c>
    </row>
    <row r="119" spans="1:7" x14ac:dyDescent="0.25">
      <c r="A119" s="13"/>
      <c r="B119" s="10"/>
      <c r="D119" s="11"/>
      <c r="E119" s="12"/>
      <c r="F119" t="s">
        <v>177</v>
      </c>
      <c r="G119" s="3">
        <f>5+1+4+5+5</f>
        <v>20</v>
      </c>
    </row>
    <row r="120" spans="1:7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</row>
    <row r="121" spans="1:7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</row>
    <row r="122" spans="1:7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</row>
    <row r="123" spans="1:7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</row>
    <row r="124" spans="1:7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</row>
    <row r="125" spans="1:7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</row>
    <row r="126" spans="1:7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</row>
    <row r="127" spans="1:7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</row>
    <row r="128" spans="1:7" x14ac:dyDescent="0.25">
      <c r="A128" s="13">
        <v>43167</v>
      </c>
      <c r="B128" s="10" t="s">
        <v>6</v>
      </c>
      <c r="D128" s="11">
        <v>2487600</v>
      </c>
      <c r="E128" s="12" t="s">
        <v>185</v>
      </c>
      <c r="F128" t="s">
        <v>186</v>
      </c>
      <c r="G128" s="3">
        <f>2+5+5</f>
        <v>12</v>
      </c>
    </row>
    <row r="129" spans="1:7" x14ac:dyDescent="0.25">
      <c r="A129" s="13"/>
      <c r="B129" s="10"/>
      <c r="D129" s="11"/>
      <c r="E129" s="12"/>
      <c r="F129" t="s">
        <v>187</v>
      </c>
      <c r="G129" s="3">
        <v>12</v>
      </c>
    </row>
    <row r="130" spans="1:7" x14ac:dyDescent="0.25">
      <c r="A130" s="13"/>
      <c r="B130" s="10"/>
      <c r="D130" s="11"/>
      <c r="E130" s="12"/>
      <c r="F130" t="s">
        <v>188</v>
      </c>
      <c r="G130" s="3">
        <f>2+5+5</f>
        <v>12</v>
      </c>
    </row>
    <row r="131" spans="1:7" x14ac:dyDescent="0.25">
      <c r="A131" s="13">
        <v>43167</v>
      </c>
      <c r="B131" s="10" t="s">
        <v>8</v>
      </c>
      <c r="D131" s="16">
        <v>1702900</v>
      </c>
      <c r="E131" s="12" t="s">
        <v>46</v>
      </c>
      <c r="F131" t="s">
        <v>189</v>
      </c>
      <c r="G131" s="3">
        <v>16</v>
      </c>
    </row>
    <row r="132" spans="1:7" x14ac:dyDescent="0.25">
      <c r="A132" s="13"/>
      <c r="B132" s="10"/>
      <c r="D132" s="16"/>
      <c r="E132" s="12"/>
      <c r="F132" t="s">
        <v>190</v>
      </c>
      <c r="G132" s="3">
        <f>4+3+3+3+4+4+3</f>
        <v>24</v>
      </c>
    </row>
    <row r="133" spans="1:7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</row>
    <row r="134" spans="1:7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</row>
    <row r="135" spans="1:7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</row>
    <row r="136" spans="1:7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</row>
    <row r="137" spans="1:7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</row>
    <row r="138" spans="1:7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</row>
    <row r="139" spans="1:7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</row>
    <row r="140" spans="1:7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</row>
    <row r="141" spans="1:7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</row>
    <row r="142" spans="1:7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</row>
    <row r="143" spans="1:7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</row>
    <row r="144" spans="1:7" x14ac:dyDescent="0.25">
      <c r="A144" s="15">
        <v>43168</v>
      </c>
      <c r="B144" s="10" t="s">
        <v>8</v>
      </c>
      <c r="D144" s="16">
        <v>1230900</v>
      </c>
      <c r="E144" s="12" t="s">
        <v>208</v>
      </c>
      <c r="F144" t="s">
        <v>209</v>
      </c>
      <c r="G144" s="3">
        <f>1+4+1+2</f>
        <v>8</v>
      </c>
    </row>
    <row r="145" spans="1:7" x14ac:dyDescent="0.25">
      <c r="A145" s="15"/>
      <c r="B145" s="10"/>
      <c r="D145" s="16"/>
      <c r="E145" s="12"/>
      <c r="F145" t="s">
        <v>210</v>
      </c>
      <c r="G145" s="3">
        <f>4+4+4+6</f>
        <v>18</v>
      </c>
    </row>
    <row r="146" spans="1:7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</row>
    <row r="147" spans="1:7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</row>
    <row r="148" spans="1:7" x14ac:dyDescent="0.25">
      <c r="A148" s="13">
        <v>43168</v>
      </c>
      <c r="B148" s="10" t="s">
        <v>8</v>
      </c>
      <c r="D148" s="11">
        <v>1074000</v>
      </c>
      <c r="E148" s="12" t="s">
        <v>48</v>
      </c>
      <c r="F148" t="s">
        <v>213</v>
      </c>
      <c r="G148" s="3">
        <v>12</v>
      </c>
    </row>
    <row r="149" spans="1:7" x14ac:dyDescent="0.25">
      <c r="A149" s="13"/>
      <c r="B149" s="10"/>
      <c r="D149" s="11"/>
      <c r="E149" s="12"/>
      <c r="F149" t="s">
        <v>214</v>
      </c>
      <c r="G149" s="3">
        <v>13</v>
      </c>
    </row>
    <row r="150" spans="1:7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</row>
    <row r="151" spans="1:7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</row>
    <row r="152" spans="1:7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</row>
    <row r="153" spans="1:7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</row>
    <row r="154" spans="1:7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</row>
    <row r="155" spans="1:7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</row>
    <row r="156" spans="1:7" x14ac:dyDescent="0.25">
      <c r="A156" s="13">
        <v>43169</v>
      </c>
      <c r="B156" s="10" t="s">
        <v>8</v>
      </c>
      <c r="D156" s="16">
        <v>14335000</v>
      </c>
      <c r="E156" s="12" t="s">
        <v>63</v>
      </c>
      <c r="F156" t="s">
        <v>224</v>
      </c>
      <c r="G156" s="3">
        <v>1150</v>
      </c>
    </row>
    <row r="157" spans="1:7" x14ac:dyDescent="0.25">
      <c r="A157" s="13"/>
      <c r="B157" s="10"/>
      <c r="D157" s="16"/>
      <c r="E157" s="12"/>
      <c r="F157" t="s">
        <v>225</v>
      </c>
      <c r="G157" s="3">
        <v>1050</v>
      </c>
    </row>
    <row r="158" spans="1:7" x14ac:dyDescent="0.25">
      <c r="A158" s="13"/>
      <c r="B158" s="10"/>
      <c r="D158" s="16"/>
      <c r="E158" s="12"/>
      <c r="F158" t="s">
        <v>226</v>
      </c>
      <c r="G158" s="3">
        <v>1000</v>
      </c>
    </row>
    <row r="159" spans="1:7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</row>
    <row r="160" spans="1:7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</row>
    <row r="161" spans="1:7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</row>
    <row r="162" spans="1:7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</row>
    <row r="163" spans="1:7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</row>
    <row r="164" spans="1:7" x14ac:dyDescent="0.25">
      <c r="A164" s="13">
        <v>43169</v>
      </c>
      <c r="B164" s="10" t="s">
        <v>8</v>
      </c>
      <c r="D164" s="11">
        <v>3581200</v>
      </c>
      <c r="E164" s="12" t="s">
        <v>116</v>
      </c>
      <c r="F164" t="s">
        <v>117</v>
      </c>
      <c r="G164" s="3">
        <v>12</v>
      </c>
    </row>
    <row r="165" spans="1:7" x14ac:dyDescent="0.25">
      <c r="A165" s="13"/>
      <c r="B165" s="10"/>
      <c r="D165" s="11"/>
      <c r="E165" s="12"/>
      <c r="F165" t="s">
        <v>118</v>
      </c>
      <c r="G165" s="3">
        <v>6</v>
      </c>
    </row>
    <row r="166" spans="1:7" x14ac:dyDescent="0.25">
      <c r="A166" s="13">
        <v>43169</v>
      </c>
      <c r="B166" s="10" t="s">
        <v>8</v>
      </c>
      <c r="D166" s="11">
        <v>3040300</v>
      </c>
      <c r="E166" s="12" t="s">
        <v>80</v>
      </c>
      <c r="F166" t="s">
        <v>228</v>
      </c>
      <c r="G166" s="3">
        <f>4+18+7+3</f>
        <v>32</v>
      </c>
    </row>
    <row r="167" spans="1:7" x14ac:dyDescent="0.25">
      <c r="A167" s="13"/>
      <c r="B167" s="10"/>
      <c r="D167" s="11"/>
      <c r="E167" s="12"/>
      <c r="F167" t="s">
        <v>229</v>
      </c>
      <c r="G167" s="3">
        <f>5+7</f>
        <v>12</v>
      </c>
    </row>
    <row r="168" spans="1:7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</row>
    <row r="169" spans="1:7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</row>
    <row r="170" spans="1:7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</row>
    <row r="171" spans="1:7" x14ac:dyDescent="0.25">
      <c r="A171" s="13">
        <v>43169</v>
      </c>
      <c r="B171" s="10" t="s">
        <v>8</v>
      </c>
      <c r="D171" s="11">
        <v>1845200</v>
      </c>
      <c r="E171" s="12" t="s">
        <v>85</v>
      </c>
      <c r="F171" t="s">
        <v>166</v>
      </c>
      <c r="G171" s="3">
        <f>6+8</f>
        <v>14</v>
      </c>
    </row>
    <row r="172" spans="1:7" x14ac:dyDescent="0.25">
      <c r="A172" s="13"/>
      <c r="B172" s="10"/>
      <c r="D172" s="11"/>
      <c r="E172" s="12"/>
      <c r="F172" t="s">
        <v>233</v>
      </c>
      <c r="G172" s="3">
        <f>2+6+6+4</f>
        <v>18</v>
      </c>
    </row>
    <row r="173" spans="1:7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</row>
    <row r="174" spans="1:7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</row>
    <row r="175" spans="1:7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</row>
    <row r="176" spans="1:7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</row>
    <row r="177" spans="1:7" x14ac:dyDescent="0.25">
      <c r="A177" s="13">
        <v>43169</v>
      </c>
      <c r="B177" s="10" t="s">
        <v>8</v>
      </c>
      <c r="D177" s="11">
        <v>4492550</v>
      </c>
      <c r="E177" s="12" t="s">
        <v>127</v>
      </c>
      <c r="F177" t="s">
        <v>129</v>
      </c>
      <c r="G177" s="3">
        <f>15+16+15+15</f>
        <v>61</v>
      </c>
    </row>
    <row r="178" spans="1:7" x14ac:dyDescent="0.25">
      <c r="A178" s="13"/>
      <c r="B178" s="10"/>
      <c r="D178" s="11"/>
      <c r="E178" s="12"/>
      <c r="F178" t="s">
        <v>239</v>
      </c>
      <c r="G178" s="3">
        <f>5+10+5</f>
        <v>20</v>
      </c>
    </row>
    <row r="179" spans="1:7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</row>
    <row r="180" spans="1:7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</row>
    <row r="181" spans="1:7" x14ac:dyDescent="0.25">
      <c r="A181" s="13">
        <v>43171</v>
      </c>
      <c r="B181" s="10" t="s">
        <v>8</v>
      </c>
      <c r="D181" s="11">
        <v>1215200</v>
      </c>
      <c r="E181" s="12" t="s">
        <v>158</v>
      </c>
      <c r="F181" t="s">
        <v>242</v>
      </c>
      <c r="G181" s="3">
        <f>4+2+6</f>
        <v>12</v>
      </c>
    </row>
    <row r="182" spans="1:7" x14ac:dyDescent="0.25">
      <c r="A182" s="13"/>
      <c r="B182" s="10"/>
      <c r="D182" s="11"/>
      <c r="E182" s="12"/>
      <c r="F182" t="s">
        <v>160</v>
      </c>
      <c r="G182" s="3">
        <f>5+3</f>
        <v>8</v>
      </c>
    </row>
    <row r="183" spans="1:7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</row>
    <row r="184" spans="1:7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</row>
    <row r="185" spans="1:7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</row>
    <row r="186" spans="1:7" x14ac:dyDescent="0.25">
      <c r="A186" s="13">
        <v>43171</v>
      </c>
      <c r="B186" s="10" t="s">
        <v>8</v>
      </c>
      <c r="D186" s="11">
        <v>2204500</v>
      </c>
      <c r="E186" s="12" t="s">
        <v>196</v>
      </c>
      <c r="F186" t="s">
        <v>247</v>
      </c>
      <c r="G186" s="3">
        <f>12+10</f>
        <v>22</v>
      </c>
    </row>
    <row r="187" spans="1:7" x14ac:dyDescent="0.25">
      <c r="A187" s="13"/>
      <c r="B187" s="10"/>
      <c r="D187" s="11"/>
      <c r="E187" s="12"/>
      <c r="F187" t="s">
        <v>248</v>
      </c>
      <c r="G187" s="3">
        <v>3</v>
      </c>
    </row>
    <row r="188" spans="1:7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</row>
    <row r="189" spans="1:7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</row>
    <row r="190" spans="1:7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</row>
    <row r="191" spans="1:7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</row>
    <row r="192" spans="1:7" x14ac:dyDescent="0.25">
      <c r="A192" s="13">
        <v>43171</v>
      </c>
      <c r="B192" s="10" t="s">
        <v>8</v>
      </c>
      <c r="D192" s="11">
        <v>3051900</v>
      </c>
      <c r="E192" s="12" t="s">
        <v>256</v>
      </c>
      <c r="F192" t="s">
        <v>257</v>
      </c>
      <c r="G192" s="3">
        <v>33</v>
      </c>
    </row>
    <row r="193" spans="1:7" x14ac:dyDescent="0.25">
      <c r="A193" s="13"/>
      <c r="B193" s="10"/>
      <c r="D193" s="11"/>
      <c r="E193" s="12"/>
      <c r="F193" t="s">
        <v>258</v>
      </c>
      <c r="G193" s="3">
        <v>36</v>
      </c>
    </row>
    <row r="194" spans="1:7" x14ac:dyDescent="0.25">
      <c r="A194" s="13">
        <v>43171</v>
      </c>
      <c r="B194" s="10" t="s">
        <v>8</v>
      </c>
      <c r="D194" s="11">
        <v>3969000</v>
      </c>
      <c r="E194" s="12" t="s">
        <v>72</v>
      </c>
      <c r="F194" t="s">
        <v>259</v>
      </c>
      <c r="G194" s="3">
        <v>12</v>
      </c>
    </row>
    <row r="195" spans="1:7" x14ac:dyDescent="0.25">
      <c r="A195" s="13"/>
      <c r="B195" s="10"/>
      <c r="D195" s="11"/>
      <c r="E195" s="12"/>
      <c r="F195" t="s">
        <v>260</v>
      </c>
      <c r="G195" s="3">
        <v>44</v>
      </c>
    </row>
    <row r="196" spans="1:7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</row>
    <row r="197" spans="1:7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</row>
    <row r="198" spans="1:7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</row>
    <row r="199" spans="1:7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</row>
    <row r="200" spans="1:7" x14ac:dyDescent="0.25">
      <c r="A200" s="13">
        <v>43171</v>
      </c>
      <c r="B200" s="10" t="s">
        <v>8</v>
      </c>
      <c r="D200" s="11">
        <v>27762250</v>
      </c>
      <c r="E200" s="12" t="s">
        <v>50</v>
      </c>
      <c r="F200" t="s">
        <v>268</v>
      </c>
      <c r="G200" s="3">
        <v>24</v>
      </c>
    </row>
    <row r="201" spans="1:7" x14ac:dyDescent="0.25">
      <c r="A201" s="13"/>
      <c r="B201" s="10"/>
      <c r="D201" s="11"/>
      <c r="E201" s="12"/>
      <c r="F201" t="s">
        <v>113</v>
      </c>
      <c r="G201" s="3">
        <f>44+50+24</f>
        <v>118</v>
      </c>
    </row>
    <row r="202" spans="1:7" x14ac:dyDescent="0.25">
      <c r="A202" s="13"/>
      <c r="B202" s="10"/>
      <c r="D202" s="11"/>
      <c r="E202" s="12"/>
      <c r="F202" t="s">
        <v>24</v>
      </c>
      <c r="G202" s="3">
        <f>12+12+12</f>
        <v>36</v>
      </c>
    </row>
    <row r="203" spans="1:7" x14ac:dyDescent="0.25">
      <c r="A203" s="13"/>
      <c r="B203" s="10"/>
      <c r="D203" s="11"/>
      <c r="E203" s="12"/>
      <c r="F203" t="s">
        <v>269</v>
      </c>
      <c r="G203" s="3">
        <f>12+12+7+12</f>
        <v>43</v>
      </c>
    </row>
    <row r="204" spans="1:7" x14ac:dyDescent="0.25">
      <c r="A204" s="13"/>
      <c r="B204" s="10"/>
      <c r="D204" s="11"/>
      <c r="E204" s="12"/>
      <c r="F204" t="s">
        <v>270</v>
      </c>
      <c r="G204" s="3">
        <f>12+12+12</f>
        <v>36</v>
      </c>
    </row>
    <row r="205" spans="1:7" x14ac:dyDescent="0.25">
      <c r="A205" s="13"/>
      <c r="B205" s="10"/>
      <c r="D205" s="11"/>
      <c r="E205" s="12"/>
      <c r="F205" t="s">
        <v>29</v>
      </c>
      <c r="G205" s="3">
        <f>18+16</f>
        <v>34</v>
      </c>
    </row>
    <row r="206" spans="1:7" x14ac:dyDescent="0.25">
      <c r="A206" s="13"/>
      <c r="B206" s="10"/>
      <c r="D206" s="11"/>
      <c r="E206" s="12"/>
      <c r="F206" t="s">
        <v>30</v>
      </c>
      <c r="G206" s="3">
        <v>12</v>
      </c>
    </row>
    <row r="207" spans="1:7" x14ac:dyDescent="0.25">
      <c r="A207" s="13"/>
      <c r="B207" s="10"/>
      <c r="D207" s="11"/>
      <c r="E207" s="12"/>
      <c r="F207" t="s">
        <v>33</v>
      </c>
      <c r="G207" s="3">
        <f>7+8+8</f>
        <v>23</v>
      </c>
    </row>
    <row r="208" spans="1:7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</row>
    <row r="209" spans="1:7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</row>
    <row r="210" spans="1:7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</row>
    <row r="211" spans="1:7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</row>
    <row r="212" spans="1:7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</row>
    <row r="213" spans="1:7" x14ac:dyDescent="0.25">
      <c r="A213" s="13">
        <v>43171</v>
      </c>
      <c r="B213" s="10" t="s">
        <v>8</v>
      </c>
      <c r="D213" s="11">
        <v>4511150</v>
      </c>
      <c r="E213" s="12" t="s">
        <v>85</v>
      </c>
      <c r="F213" t="s">
        <v>276</v>
      </c>
      <c r="G213" s="3">
        <f>2+7+10+7+2</f>
        <v>28</v>
      </c>
    </row>
    <row r="214" spans="1:7" x14ac:dyDescent="0.25">
      <c r="A214" s="13"/>
      <c r="B214" s="10"/>
      <c r="D214" s="11"/>
      <c r="E214" s="12"/>
      <c r="F214" t="s">
        <v>277</v>
      </c>
      <c r="G214" s="3">
        <f>6+6</f>
        <v>12</v>
      </c>
    </row>
    <row r="215" spans="1:7" x14ac:dyDescent="0.25">
      <c r="A215" s="13"/>
      <c r="B215" s="10"/>
      <c r="D215" s="11"/>
      <c r="E215" s="12"/>
      <c r="F215" t="s">
        <v>166</v>
      </c>
      <c r="G215" s="3">
        <v>10</v>
      </c>
    </row>
    <row r="216" spans="1:7" x14ac:dyDescent="0.25">
      <c r="A216" s="13"/>
      <c r="B216" s="10"/>
      <c r="D216" s="11"/>
      <c r="E216" s="12"/>
      <c r="F216" t="s">
        <v>278</v>
      </c>
      <c r="G216" s="3">
        <f>6+7+8+7</f>
        <v>28</v>
      </c>
    </row>
    <row r="217" spans="1:7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</row>
    <row r="218" spans="1:7" x14ac:dyDescent="0.25">
      <c r="A218" s="13">
        <v>43172</v>
      </c>
      <c r="B218" s="10" t="s">
        <v>8</v>
      </c>
      <c r="D218" s="11">
        <v>14992700</v>
      </c>
      <c r="E218" s="12" t="s">
        <v>44</v>
      </c>
      <c r="F218" t="s">
        <v>281</v>
      </c>
      <c r="G218" s="3">
        <v>83</v>
      </c>
    </row>
    <row r="219" spans="1:7" x14ac:dyDescent="0.25">
      <c r="A219" s="13"/>
      <c r="B219" s="10"/>
      <c r="D219" s="11"/>
      <c r="E219" s="12"/>
      <c r="F219" t="s">
        <v>282</v>
      </c>
      <c r="G219" s="3">
        <v>1</v>
      </c>
    </row>
    <row r="220" spans="1:7" x14ac:dyDescent="0.25">
      <c r="A220" s="13"/>
      <c r="B220" s="10"/>
      <c r="D220" s="11"/>
      <c r="E220" s="12"/>
      <c r="F220" t="s">
        <v>283</v>
      </c>
      <c r="G220" s="3">
        <v>1</v>
      </c>
    </row>
    <row r="221" spans="1:7" x14ac:dyDescent="0.25">
      <c r="A221" s="13"/>
      <c r="B221" s="10"/>
      <c r="D221" s="11"/>
      <c r="E221" s="12"/>
      <c r="F221" t="s">
        <v>284</v>
      </c>
      <c r="G221" s="3">
        <v>1</v>
      </c>
    </row>
    <row r="222" spans="1:7" x14ac:dyDescent="0.25">
      <c r="A222" s="13"/>
      <c r="B222" s="10"/>
      <c r="D222" s="11"/>
      <c r="E222" s="12"/>
      <c r="F222" t="s">
        <v>13</v>
      </c>
      <c r="G222" s="3">
        <v>40</v>
      </c>
    </row>
    <row r="223" spans="1:7" x14ac:dyDescent="0.25">
      <c r="A223" s="13"/>
      <c r="B223" s="10"/>
      <c r="D223" s="11"/>
      <c r="E223" s="12"/>
      <c r="F223" t="s">
        <v>14</v>
      </c>
      <c r="G223" s="3">
        <v>42</v>
      </c>
    </row>
    <row r="224" spans="1:7" x14ac:dyDescent="0.25">
      <c r="A224" s="13"/>
      <c r="B224" s="10"/>
      <c r="D224" s="11"/>
      <c r="E224" s="12"/>
      <c r="F224" t="s">
        <v>285</v>
      </c>
      <c r="G224" s="3">
        <v>60</v>
      </c>
    </row>
    <row r="225" spans="1:7" x14ac:dyDescent="0.25">
      <c r="A225" s="13"/>
      <c r="B225" s="10"/>
      <c r="D225" s="11"/>
      <c r="E225" s="12"/>
      <c r="F225" t="s">
        <v>286</v>
      </c>
      <c r="G225" s="3">
        <v>1</v>
      </c>
    </row>
    <row r="226" spans="1:7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</row>
    <row r="227" spans="1:7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</row>
    <row r="228" spans="1:7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</row>
    <row r="229" spans="1:7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</row>
    <row r="230" spans="1:7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</row>
    <row r="231" spans="1:7" x14ac:dyDescent="0.25">
      <c r="A231" s="13">
        <v>43173</v>
      </c>
      <c r="B231" s="10" t="s">
        <v>8</v>
      </c>
      <c r="D231" s="11">
        <v>1892500</v>
      </c>
      <c r="E231" s="12" t="s">
        <v>63</v>
      </c>
      <c r="F231" t="s">
        <v>294</v>
      </c>
      <c r="G231" s="3">
        <v>150</v>
      </c>
    </row>
    <row r="232" spans="1:7" x14ac:dyDescent="0.25">
      <c r="A232" s="13"/>
      <c r="B232" s="10"/>
      <c r="D232" s="11"/>
      <c r="E232" s="12"/>
      <c r="F232" t="s">
        <v>64</v>
      </c>
      <c r="G232" s="3">
        <v>1</v>
      </c>
    </row>
    <row r="233" spans="1:7" x14ac:dyDescent="0.25">
      <c r="A233" s="13">
        <v>43173</v>
      </c>
      <c r="B233" s="10" t="s">
        <v>8</v>
      </c>
      <c r="D233" s="11">
        <v>4506400</v>
      </c>
      <c r="E233" s="12" t="s">
        <v>72</v>
      </c>
      <c r="F233" t="s">
        <v>295</v>
      </c>
      <c r="G233" s="3">
        <v>36</v>
      </c>
    </row>
    <row r="234" spans="1:7" x14ac:dyDescent="0.25">
      <c r="A234" s="13"/>
      <c r="B234" s="10"/>
      <c r="D234" s="11"/>
      <c r="E234" s="12"/>
      <c r="F234" t="s">
        <v>296</v>
      </c>
      <c r="G234" s="3">
        <v>36</v>
      </c>
    </row>
    <row r="235" spans="1:7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</row>
    <row r="236" spans="1:7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</row>
    <row r="237" spans="1:7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</row>
    <row r="238" spans="1:7" x14ac:dyDescent="0.25">
      <c r="A238" s="13">
        <v>43173</v>
      </c>
      <c r="B238" s="10" t="s">
        <v>8</v>
      </c>
      <c r="D238" s="11">
        <v>1508400</v>
      </c>
      <c r="E238" s="12" t="s">
        <v>199</v>
      </c>
      <c r="F238" t="s">
        <v>200</v>
      </c>
      <c r="G238" s="3">
        <f>2+6+4</f>
        <v>12</v>
      </c>
    </row>
    <row r="239" spans="1:7" x14ac:dyDescent="0.25">
      <c r="A239" s="13"/>
      <c r="B239" s="10"/>
      <c r="D239" s="11"/>
      <c r="E239" s="12"/>
      <c r="F239" t="s">
        <v>299</v>
      </c>
      <c r="G239" s="3">
        <f>5+7</f>
        <v>12</v>
      </c>
    </row>
    <row r="240" spans="1:7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</row>
    <row r="241" spans="1:7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</row>
    <row r="242" spans="1:7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</row>
    <row r="243" spans="1:7" x14ac:dyDescent="0.25">
      <c r="A243" s="13">
        <v>43173</v>
      </c>
      <c r="B243" s="10" t="s">
        <v>8</v>
      </c>
      <c r="D243" s="11">
        <v>3078850</v>
      </c>
      <c r="E243" s="12" t="s">
        <v>43</v>
      </c>
      <c r="F243" t="s">
        <v>302</v>
      </c>
      <c r="G243" s="3">
        <f>3+3+6</f>
        <v>12</v>
      </c>
    </row>
    <row r="244" spans="1:7" x14ac:dyDescent="0.25">
      <c r="A244" s="13"/>
      <c r="B244" s="10"/>
      <c r="D244" s="11"/>
      <c r="E244" s="12"/>
      <c r="F244" t="s">
        <v>9</v>
      </c>
      <c r="G244" s="3">
        <f>4+4+5+9</f>
        <v>22</v>
      </c>
    </row>
    <row r="245" spans="1:7" x14ac:dyDescent="0.25">
      <c r="A245" s="13"/>
      <c r="B245" s="10"/>
      <c r="D245" s="11"/>
      <c r="E245" s="12"/>
      <c r="F245" t="s">
        <v>303</v>
      </c>
      <c r="G245" s="3">
        <f>7+8</f>
        <v>15</v>
      </c>
    </row>
    <row r="246" spans="1:7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</row>
    <row r="247" spans="1:7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</row>
    <row r="248" spans="1:7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</row>
    <row r="249" spans="1:7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</row>
    <row r="250" spans="1:7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</row>
    <row r="251" spans="1:7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</row>
    <row r="252" spans="1:7" x14ac:dyDescent="0.25">
      <c r="A252" s="13">
        <v>43174</v>
      </c>
      <c r="B252" s="10" t="s">
        <v>6</v>
      </c>
      <c r="D252" s="11">
        <v>6286900</v>
      </c>
      <c r="E252" s="12" t="s">
        <v>149</v>
      </c>
      <c r="F252" t="s">
        <v>308</v>
      </c>
      <c r="G252" s="3">
        <v>36</v>
      </c>
    </row>
    <row r="253" spans="1:7" x14ac:dyDescent="0.25">
      <c r="A253" s="13"/>
      <c r="B253" s="10"/>
      <c r="D253" s="11"/>
      <c r="E253" s="12"/>
      <c r="F253" t="s">
        <v>309</v>
      </c>
      <c r="G253" s="3">
        <v>25</v>
      </c>
    </row>
    <row r="254" spans="1:7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</row>
    <row r="255" spans="1:7" x14ac:dyDescent="0.25">
      <c r="A255" s="13">
        <v>43174</v>
      </c>
      <c r="B255" s="10" t="s">
        <v>8</v>
      </c>
      <c r="D255" s="11">
        <v>2689650</v>
      </c>
      <c r="E255" s="12" t="s">
        <v>312</v>
      </c>
      <c r="F255" t="s">
        <v>313</v>
      </c>
      <c r="G255" s="3">
        <f>2+5+2+4</f>
        <v>13</v>
      </c>
    </row>
    <row r="256" spans="1:7" x14ac:dyDescent="0.25">
      <c r="A256" s="13"/>
      <c r="B256" s="10"/>
      <c r="D256" s="11"/>
      <c r="E256" s="12"/>
      <c r="F256" t="s">
        <v>314</v>
      </c>
      <c r="G256" s="3">
        <f>5+9+9+5</f>
        <v>28</v>
      </c>
    </row>
    <row r="257" spans="1:7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</row>
    <row r="258" spans="1:7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</row>
    <row r="259" spans="1:7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</row>
    <row r="260" spans="1:7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</row>
    <row r="261" spans="1:7" x14ac:dyDescent="0.25">
      <c r="A261" s="13">
        <v>43174</v>
      </c>
      <c r="B261" s="10" t="s">
        <v>8</v>
      </c>
      <c r="D261" s="11">
        <v>2624450</v>
      </c>
      <c r="E261" s="12" t="s">
        <v>56</v>
      </c>
      <c r="F261" t="s">
        <v>145</v>
      </c>
      <c r="G261" s="3">
        <f>7+7+7+4+4</f>
        <v>29</v>
      </c>
    </row>
    <row r="262" spans="1:7" x14ac:dyDescent="0.25">
      <c r="A262" s="13"/>
      <c r="B262" s="10"/>
      <c r="D262" s="11"/>
      <c r="E262" s="12"/>
      <c r="F262" t="s">
        <v>320</v>
      </c>
      <c r="G262" s="3">
        <f>6+6</f>
        <v>12</v>
      </c>
    </row>
    <row r="263" spans="1:7" x14ac:dyDescent="0.25">
      <c r="A263" s="13">
        <v>43174</v>
      </c>
      <c r="B263" s="10" t="s">
        <v>6</v>
      </c>
      <c r="D263" s="11">
        <v>1075750</v>
      </c>
      <c r="E263" s="12" t="s">
        <v>168</v>
      </c>
      <c r="F263" t="s">
        <v>321</v>
      </c>
      <c r="G263" s="3">
        <v>11</v>
      </c>
    </row>
    <row r="264" spans="1:7" x14ac:dyDescent="0.25">
      <c r="A264" s="13"/>
      <c r="B264" s="10"/>
      <c r="D264" s="11"/>
      <c r="E264" s="12"/>
      <c r="F264" t="s">
        <v>322</v>
      </c>
      <c r="G264" s="3">
        <v>36</v>
      </c>
    </row>
    <row r="265" spans="1:7" x14ac:dyDescent="0.25">
      <c r="A265" s="13">
        <v>43174</v>
      </c>
      <c r="B265" s="10" t="s">
        <v>8</v>
      </c>
      <c r="D265" s="11">
        <v>1450900</v>
      </c>
      <c r="E265" s="12" t="s">
        <v>85</v>
      </c>
      <c r="F265" t="s">
        <v>323</v>
      </c>
      <c r="G265" s="3">
        <f>6+6</f>
        <v>12</v>
      </c>
    </row>
    <row r="266" spans="1:7" x14ac:dyDescent="0.25">
      <c r="A266" s="13"/>
      <c r="B266" s="10"/>
      <c r="D266" s="11"/>
      <c r="E266" s="12"/>
      <c r="F266" t="s">
        <v>324</v>
      </c>
      <c r="G266" s="3">
        <f>7+5</f>
        <v>12</v>
      </c>
    </row>
    <row r="267" spans="1:7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</row>
    <row r="268" spans="1:7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</row>
    <row r="269" spans="1:7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</row>
    <row r="270" spans="1:7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</row>
    <row r="271" spans="1:7" x14ac:dyDescent="0.25">
      <c r="A271" s="13">
        <v>43175</v>
      </c>
      <c r="B271" s="10" t="s">
        <v>8</v>
      </c>
      <c r="D271" s="11">
        <v>6242300</v>
      </c>
      <c r="E271" s="12" t="s">
        <v>116</v>
      </c>
      <c r="F271" t="s">
        <v>327</v>
      </c>
      <c r="G271" s="3">
        <v>10</v>
      </c>
    </row>
    <row r="272" spans="1:7" x14ac:dyDescent="0.25">
      <c r="A272" s="13"/>
      <c r="B272" s="10"/>
      <c r="D272" s="11"/>
      <c r="E272" s="12"/>
      <c r="F272" t="s">
        <v>328</v>
      </c>
      <c r="G272" s="3">
        <v>24</v>
      </c>
    </row>
    <row r="273" spans="1:7" x14ac:dyDescent="0.25">
      <c r="A273" s="13"/>
      <c r="B273" s="10"/>
      <c r="D273" s="11"/>
      <c r="E273" s="12"/>
      <c r="F273" t="s">
        <v>329</v>
      </c>
      <c r="G273" s="3">
        <v>16</v>
      </c>
    </row>
    <row r="274" spans="1:7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</row>
    <row r="275" spans="1:7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</row>
    <row r="276" spans="1:7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</row>
    <row r="277" spans="1:7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</row>
    <row r="278" spans="1:7" x14ac:dyDescent="0.25">
      <c r="A278" s="13">
        <v>43175</v>
      </c>
      <c r="B278" s="10" t="s">
        <v>8</v>
      </c>
      <c r="D278" s="11">
        <v>2328600</v>
      </c>
      <c r="E278" s="12" t="s">
        <v>274</v>
      </c>
      <c r="F278" t="s">
        <v>275</v>
      </c>
      <c r="G278" s="3">
        <v>6</v>
      </c>
    </row>
    <row r="279" spans="1:7" x14ac:dyDescent="0.25">
      <c r="A279" s="13"/>
      <c r="B279" s="10"/>
      <c r="D279" s="11"/>
      <c r="E279" s="12"/>
      <c r="F279" t="s">
        <v>337</v>
      </c>
      <c r="G279" s="3">
        <v>36</v>
      </c>
    </row>
    <row r="280" spans="1:7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</row>
    <row r="281" spans="1:7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</row>
    <row r="282" spans="1:7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</row>
    <row r="283" spans="1:7" x14ac:dyDescent="0.25">
      <c r="A283" s="13">
        <v>43175</v>
      </c>
      <c r="B283" s="10" t="s">
        <v>8</v>
      </c>
      <c r="D283" s="11">
        <v>10735000</v>
      </c>
      <c r="E283" s="12" t="s">
        <v>127</v>
      </c>
      <c r="F283" t="s">
        <v>342</v>
      </c>
      <c r="G283" s="3">
        <f>6+6+4+4+5</f>
        <v>25</v>
      </c>
    </row>
    <row r="284" spans="1:7" x14ac:dyDescent="0.25">
      <c r="A284" s="13"/>
      <c r="B284" s="10"/>
      <c r="D284" s="11"/>
      <c r="E284" s="12"/>
      <c r="F284" t="s">
        <v>129</v>
      </c>
      <c r="G284" s="3">
        <f>10+5+5+5</f>
        <v>25</v>
      </c>
    </row>
    <row r="285" spans="1:7" x14ac:dyDescent="0.25">
      <c r="A285" s="13"/>
      <c r="B285" s="10"/>
      <c r="D285" s="11"/>
      <c r="E285" s="12"/>
      <c r="F285" t="s">
        <v>343</v>
      </c>
      <c r="G285" s="3">
        <f>5+5+5+5</f>
        <v>20</v>
      </c>
    </row>
    <row r="286" spans="1:7" x14ac:dyDescent="0.25">
      <c r="A286" s="13"/>
      <c r="B286" s="10"/>
      <c r="D286" s="11"/>
      <c r="E286" s="12"/>
      <c r="F286" t="s">
        <v>131</v>
      </c>
      <c r="G286" s="3">
        <f>15+22+31+26+36</f>
        <v>130</v>
      </c>
    </row>
    <row r="287" spans="1:7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</row>
    <row r="288" spans="1:7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</row>
    <row r="289" spans="1:7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</row>
    <row r="290" spans="1:7" x14ac:dyDescent="0.25">
      <c r="A290" s="13">
        <v>43178</v>
      </c>
      <c r="B290" s="10" t="s">
        <v>8</v>
      </c>
      <c r="D290" s="11">
        <v>8310600</v>
      </c>
      <c r="E290" s="12" t="s">
        <v>231</v>
      </c>
      <c r="F290" t="s">
        <v>232</v>
      </c>
      <c r="G290" s="3">
        <v>64</v>
      </c>
    </row>
    <row r="291" spans="1:7" x14ac:dyDescent="0.25">
      <c r="A291" s="13"/>
      <c r="B291" s="10"/>
      <c r="D291" s="11"/>
      <c r="E291" s="12"/>
      <c r="F291" t="s">
        <v>71</v>
      </c>
      <c r="G291" s="3">
        <v>24</v>
      </c>
    </row>
    <row r="292" spans="1:7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</row>
    <row r="293" spans="1:7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</row>
    <row r="294" spans="1:7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</row>
    <row r="295" spans="1:7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</row>
    <row r="296" spans="1:7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</row>
    <row r="297" spans="1:7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</row>
    <row r="298" spans="1:7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</row>
    <row r="299" spans="1:7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</row>
    <row r="300" spans="1:7" x14ac:dyDescent="0.25">
      <c r="A300" s="13">
        <v>43178</v>
      </c>
      <c r="B300" s="10" t="s">
        <v>8</v>
      </c>
      <c r="D300" s="11">
        <v>1988000</v>
      </c>
      <c r="E300" s="12" t="s">
        <v>85</v>
      </c>
      <c r="F300" t="s">
        <v>352</v>
      </c>
      <c r="G300" s="3">
        <f>4+6+2</f>
        <v>12</v>
      </c>
    </row>
    <row r="301" spans="1:7" x14ac:dyDescent="0.25">
      <c r="A301" s="13"/>
      <c r="B301" s="10"/>
      <c r="D301" s="11"/>
      <c r="E301" s="12"/>
      <c r="F301" t="s">
        <v>86</v>
      </c>
      <c r="G301" s="3">
        <v>18</v>
      </c>
    </row>
    <row r="302" spans="1:7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</row>
    <row r="303" spans="1:7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</row>
    <row r="304" spans="1:7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</row>
    <row r="305" spans="1:7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</row>
    <row r="306" spans="1:7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</row>
    <row r="307" spans="1:7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</row>
    <row r="308" spans="1:7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</row>
    <row r="309" spans="1:7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</row>
    <row r="310" spans="1:7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</row>
    <row r="311" spans="1:7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</row>
    <row r="312" spans="1:7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</row>
    <row r="313" spans="1:7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</row>
    <row r="314" spans="1:7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</row>
    <row r="315" spans="1:7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</row>
    <row r="316" spans="1:7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</row>
    <row r="317" spans="1:7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</row>
    <row r="318" spans="1:7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</row>
    <row r="319" spans="1:7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</row>
    <row r="320" spans="1:7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</row>
    <row r="321" spans="1:7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</row>
    <row r="322" spans="1:7" x14ac:dyDescent="0.25">
      <c r="A322" s="13">
        <v>43179</v>
      </c>
      <c r="B322" s="10" t="s">
        <v>8</v>
      </c>
      <c r="D322" s="11">
        <v>3886700</v>
      </c>
      <c r="E322" s="12" t="s">
        <v>43</v>
      </c>
      <c r="F322" t="s">
        <v>9</v>
      </c>
      <c r="G322" s="3">
        <f>12+14+16</f>
        <v>42</v>
      </c>
    </row>
    <row r="323" spans="1:7" x14ac:dyDescent="0.25">
      <c r="A323" s="13"/>
      <c r="B323" s="10"/>
      <c r="D323" s="11"/>
      <c r="E323" s="12"/>
      <c r="F323" t="s">
        <v>179</v>
      </c>
      <c r="G323" s="3">
        <f>6+8+3+3</f>
        <v>20</v>
      </c>
    </row>
    <row r="324" spans="1:7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</row>
    <row r="325" spans="1:7" x14ac:dyDescent="0.25">
      <c r="A325" s="13">
        <v>43179</v>
      </c>
      <c r="B325" s="10" t="s">
        <v>8</v>
      </c>
      <c r="D325" s="11">
        <v>2104200</v>
      </c>
      <c r="E325" s="12" t="s">
        <v>89</v>
      </c>
      <c r="F325" t="s">
        <v>90</v>
      </c>
      <c r="G325" s="3">
        <v>36</v>
      </c>
    </row>
    <row r="326" spans="1:7" x14ac:dyDescent="0.25">
      <c r="A326" s="13"/>
      <c r="B326" s="10"/>
      <c r="D326" s="11"/>
      <c r="E326" s="12"/>
      <c r="F326" t="s">
        <v>379</v>
      </c>
      <c r="G326" s="3">
        <v>36</v>
      </c>
    </row>
    <row r="327" spans="1:7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</row>
    <row r="328" spans="1:7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</row>
    <row r="329" spans="1:7" x14ac:dyDescent="0.25">
      <c r="A329" s="15">
        <v>43179</v>
      </c>
      <c r="B329" s="12" t="s">
        <v>6</v>
      </c>
      <c r="D329" s="16">
        <v>3067150</v>
      </c>
      <c r="E329" s="12" t="s">
        <v>185</v>
      </c>
      <c r="F329" t="s">
        <v>381</v>
      </c>
      <c r="G329" s="3">
        <f>2+5+5</f>
        <v>12</v>
      </c>
    </row>
    <row r="330" spans="1:7" x14ac:dyDescent="0.25">
      <c r="A330" s="15"/>
      <c r="B330" s="12"/>
      <c r="D330" s="16"/>
      <c r="E330" s="12"/>
      <c r="F330" t="s">
        <v>382</v>
      </c>
      <c r="G330" s="3">
        <f>5+5+6</f>
        <v>16</v>
      </c>
    </row>
    <row r="331" spans="1:7" x14ac:dyDescent="0.25">
      <c r="A331" s="15"/>
      <c r="B331" s="12"/>
      <c r="D331" s="16"/>
      <c r="E331" s="12"/>
      <c r="F331" t="s">
        <v>188</v>
      </c>
      <c r="G331" s="3">
        <f>5+7+3</f>
        <v>15</v>
      </c>
    </row>
    <row r="332" spans="1:7" x14ac:dyDescent="0.25">
      <c r="A332" s="13">
        <v>43179</v>
      </c>
      <c r="B332" s="10" t="s">
        <v>8</v>
      </c>
      <c r="D332" s="11">
        <v>2371100</v>
      </c>
      <c r="E332" s="12" t="s">
        <v>80</v>
      </c>
      <c r="F332" t="s">
        <v>228</v>
      </c>
      <c r="G332" s="3">
        <f>2+4+7+10</f>
        <v>23</v>
      </c>
    </row>
    <row r="333" spans="1:7" x14ac:dyDescent="0.25">
      <c r="A333" s="13"/>
      <c r="B333" s="10"/>
      <c r="D333" s="11"/>
      <c r="E333" s="12"/>
      <c r="F333" t="s">
        <v>383</v>
      </c>
      <c r="G333" s="3">
        <f>1+5+6+6</f>
        <v>18</v>
      </c>
    </row>
    <row r="334" spans="1:7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</row>
    <row r="335" spans="1:7" x14ac:dyDescent="0.25">
      <c r="A335" s="13">
        <v>43179</v>
      </c>
      <c r="B335" s="10" t="s">
        <v>8</v>
      </c>
      <c r="D335" s="11">
        <v>1934400</v>
      </c>
      <c r="E335" s="12" t="s">
        <v>134</v>
      </c>
      <c r="F335" t="s">
        <v>386</v>
      </c>
      <c r="G335" s="3">
        <f>3+6+4+5</f>
        <v>18</v>
      </c>
    </row>
    <row r="336" spans="1:7" x14ac:dyDescent="0.25">
      <c r="A336" s="13"/>
      <c r="B336" s="10"/>
      <c r="D336" s="11"/>
      <c r="E336" s="12"/>
      <c r="F336" t="s">
        <v>135</v>
      </c>
      <c r="G336" s="3">
        <v>6</v>
      </c>
    </row>
    <row r="337" spans="1:7" x14ac:dyDescent="0.25">
      <c r="A337" s="13">
        <v>43179</v>
      </c>
      <c r="B337" s="10" t="s">
        <v>8</v>
      </c>
      <c r="D337" s="11">
        <v>5716200</v>
      </c>
      <c r="E337" s="12" t="s">
        <v>72</v>
      </c>
      <c r="F337" t="s">
        <v>73</v>
      </c>
      <c r="G337" s="3">
        <v>36</v>
      </c>
    </row>
    <row r="338" spans="1:7" x14ac:dyDescent="0.25">
      <c r="A338" s="13"/>
      <c r="B338" s="10"/>
      <c r="D338" s="11"/>
      <c r="E338" s="12"/>
      <c r="F338" t="s">
        <v>387</v>
      </c>
      <c r="G338" s="3">
        <v>40</v>
      </c>
    </row>
    <row r="339" spans="1:7" x14ac:dyDescent="0.25">
      <c r="A339" s="13"/>
      <c r="B339" s="10"/>
      <c r="D339" s="11"/>
      <c r="E339" s="12"/>
      <c r="F339" t="s">
        <v>260</v>
      </c>
      <c r="G339" s="3">
        <v>5</v>
      </c>
    </row>
    <row r="340" spans="1:7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</row>
    <row r="341" spans="1:7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</row>
    <row r="342" spans="1:7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</row>
    <row r="343" spans="1:7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</row>
    <row r="344" spans="1:7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</row>
    <row r="345" spans="1:7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</row>
    <row r="346" spans="1:7" x14ac:dyDescent="0.25">
      <c r="A346" s="13">
        <v>43180</v>
      </c>
      <c r="B346" s="10" t="s">
        <v>8</v>
      </c>
      <c r="D346" s="11">
        <v>1326000</v>
      </c>
      <c r="E346" s="12" t="s">
        <v>175</v>
      </c>
      <c r="F346" t="s">
        <v>391</v>
      </c>
      <c r="G346" s="3">
        <f>5+5+5</f>
        <v>15</v>
      </c>
    </row>
    <row r="347" spans="1:7" x14ac:dyDescent="0.25">
      <c r="A347" s="13"/>
      <c r="B347" s="10"/>
      <c r="D347" s="11"/>
      <c r="E347" s="12"/>
      <c r="F347" t="s">
        <v>176</v>
      </c>
      <c r="G347" s="3">
        <f>4+6+5</f>
        <v>15</v>
      </c>
    </row>
    <row r="348" spans="1:7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</row>
    <row r="349" spans="1:7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</row>
    <row r="350" spans="1:7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</row>
    <row r="351" spans="1:7" x14ac:dyDescent="0.25">
      <c r="A351" s="13">
        <v>43180</v>
      </c>
      <c r="B351" s="10" t="s">
        <v>8</v>
      </c>
      <c r="D351" s="11">
        <v>2092850</v>
      </c>
      <c r="E351" s="12" t="s">
        <v>304</v>
      </c>
      <c r="F351" t="s">
        <v>396</v>
      </c>
      <c r="G351" s="3">
        <f>6+6</f>
        <v>12</v>
      </c>
    </row>
    <row r="352" spans="1:7" x14ac:dyDescent="0.25">
      <c r="A352" s="13"/>
      <c r="B352" s="10"/>
      <c r="D352" s="11"/>
      <c r="E352" s="12"/>
      <c r="F352" t="s">
        <v>305</v>
      </c>
      <c r="G352" s="3">
        <f>6+5+1+5</f>
        <v>17</v>
      </c>
    </row>
    <row r="353" spans="1:7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</row>
    <row r="354" spans="1:7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</row>
    <row r="355" spans="1:7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</row>
    <row r="356" spans="1:7" x14ac:dyDescent="0.25">
      <c r="A356" s="13">
        <v>43180</v>
      </c>
      <c r="B356" s="10" t="s">
        <v>8</v>
      </c>
      <c r="D356" s="11">
        <v>5761900</v>
      </c>
      <c r="E356" s="12" t="s">
        <v>46</v>
      </c>
      <c r="F356" t="s">
        <v>82</v>
      </c>
      <c r="G356" s="3">
        <f>2+12+10+7</f>
        <v>31</v>
      </c>
    </row>
    <row r="357" spans="1:7" x14ac:dyDescent="0.25">
      <c r="A357" s="13"/>
      <c r="B357" s="10"/>
      <c r="D357" s="11"/>
      <c r="E357" s="12"/>
      <c r="F357" t="s">
        <v>397</v>
      </c>
      <c r="G357" s="3">
        <f>6+6</f>
        <v>12</v>
      </c>
    </row>
    <row r="358" spans="1:7" x14ac:dyDescent="0.25">
      <c r="A358" s="13"/>
      <c r="B358" s="10"/>
      <c r="D358" s="11"/>
      <c r="E358" s="12"/>
      <c r="F358" t="s">
        <v>398</v>
      </c>
      <c r="G358" s="3">
        <f>6+6</f>
        <v>12</v>
      </c>
    </row>
    <row r="359" spans="1:7" x14ac:dyDescent="0.25">
      <c r="A359" s="13"/>
      <c r="B359" s="10"/>
      <c r="D359" s="11"/>
      <c r="E359" s="12"/>
      <c r="F359" t="s">
        <v>83</v>
      </c>
      <c r="G359" s="3">
        <f>10+18</f>
        <v>28</v>
      </c>
    </row>
    <row r="360" spans="1:7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</row>
    <row r="361" spans="1:7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</row>
    <row r="362" spans="1:7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</row>
    <row r="363" spans="1:7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</row>
    <row r="364" spans="1:7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</row>
    <row r="365" spans="1:7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</row>
    <row r="366" spans="1:7" x14ac:dyDescent="0.25">
      <c r="A366" s="13">
        <v>43180</v>
      </c>
      <c r="B366" s="10" t="s">
        <v>8</v>
      </c>
      <c r="D366" s="11">
        <v>8851250</v>
      </c>
      <c r="E366" s="12" t="s">
        <v>44</v>
      </c>
      <c r="F366" t="s">
        <v>281</v>
      </c>
      <c r="G366" s="3">
        <v>40</v>
      </c>
    </row>
    <row r="367" spans="1:7" x14ac:dyDescent="0.25">
      <c r="A367" s="13"/>
      <c r="B367" s="10"/>
      <c r="D367" s="11"/>
      <c r="E367" s="12"/>
      <c r="F367" t="s">
        <v>405</v>
      </c>
      <c r="G367" s="3">
        <v>71</v>
      </c>
    </row>
    <row r="368" spans="1:7" x14ac:dyDescent="0.25">
      <c r="A368" s="13"/>
      <c r="B368" s="10"/>
      <c r="D368" s="11"/>
      <c r="E368" s="12"/>
      <c r="F368" t="s">
        <v>406</v>
      </c>
      <c r="G368" s="3">
        <v>40</v>
      </c>
    </row>
    <row r="369" spans="1:7" x14ac:dyDescent="0.25">
      <c r="A369" s="13">
        <v>43180</v>
      </c>
      <c r="B369" s="10" t="s">
        <v>8</v>
      </c>
      <c r="D369" s="11">
        <v>40485300</v>
      </c>
      <c r="E369" s="12" t="s">
        <v>50</v>
      </c>
      <c r="F369" t="s">
        <v>407</v>
      </c>
      <c r="G369" s="3">
        <f>20+18+20</f>
        <v>58</v>
      </c>
    </row>
    <row r="370" spans="1:7" x14ac:dyDescent="0.25">
      <c r="A370" s="13"/>
      <c r="B370" s="10"/>
      <c r="D370" s="11"/>
      <c r="E370" s="12"/>
      <c r="F370" t="s">
        <v>408</v>
      </c>
      <c r="G370" s="3">
        <v>26</v>
      </c>
    </row>
    <row r="371" spans="1:7" x14ac:dyDescent="0.25">
      <c r="A371" s="13"/>
      <c r="B371" s="10"/>
      <c r="D371" s="11"/>
      <c r="E371" s="12"/>
      <c r="F371" t="s">
        <v>409</v>
      </c>
      <c r="G371" s="3">
        <f>33+33+19</f>
        <v>85</v>
      </c>
    </row>
    <row r="372" spans="1:7" x14ac:dyDescent="0.25">
      <c r="A372" s="13"/>
      <c r="B372" s="10"/>
      <c r="D372" s="11"/>
      <c r="E372" s="12"/>
      <c r="F372" t="s">
        <v>113</v>
      </c>
      <c r="G372" s="3">
        <f>58+58+33</f>
        <v>149</v>
      </c>
    </row>
    <row r="373" spans="1:7" x14ac:dyDescent="0.25">
      <c r="A373" s="13"/>
      <c r="B373" s="10"/>
      <c r="D373" s="11"/>
      <c r="E373" s="12"/>
      <c r="F373" t="s">
        <v>410</v>
      </c>
      <c r="G373" s="3">
        <f>22+24+12+12</f>
        <v>70</v>
      </c>
    </row>
    <row r="374" spans="1:7" x14ac:dyDescent="0.25">
      <c r="A374" s="13"/>
      <c r="B374" s="10"/>
      <c r="D374" s="11"/>
      <c r="E374" s="12"/>
      <c r="F374" t="s">
        <v>29</v>
      </c>
      <c r="G374" s="3">
        <v>16</v>
      </c>
    </row>
    <row r="375" spans="1:7" x14ac:dyDescent="0.25">
      <c r="A375" s="13"/>
      <c r="B375" s="10"/>
      <c r="D375" s="11"/>
      <c r="E375" s="12"/>
      <c r="F375" t="s">
        <v>411</v>
      </c>
      <c r="G375" s="3">
        <f>11+11+12</f>
        <v>34</v>
      </c>
    </row>
    <row r="376" spans="1:7" x14ac:dyDescent="0.25">
      <c r="A376" s="13"/>
      <c r="B376" s="10"/>
      <c r="D376" s="11"/>
      <c r="E376" s="12"/>
      <c r="F376" t="s">
        <v>412</v>
      </c>
      <c r="G376" s="3">
        <f>18+20</f>
        <v>38</v>
      </c>
    </row>
    <row r="377" spans="1:7" x14ac:dyDescent="0.25">
      <c r="A377" s="13">
        <v>43180</v>
      </c>
      <c r="B377" s="10" t="s">
        <v>8</v>
      </c>
      <c r="D377" s="11">
        <v>241600</v>
      </c>
      <c r="E377" s="12" t="s">
        <v>43</v>
      </c>
      <c r="F377" t="s">
        <v>9</v>
      </c>
      <c r="G377" s="3">
        <v>2</v>
      </c>
    </row>
    <row r="378" spans="1:7" x14ac:dyDescent="0.25">
      <c r="A378" s="13"/>
      <c r="B378" s="10"/>
      <c r="D378" s="11"/>
      <c r="E378" s="12"/>
      <c r="F378" t="s">
        <v>179</v>
      </c>
      <c r="G378" s="3">
        <v>2</v>
      </c>
    </row>
    <row r="379" spans="1:7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</row>
    <row r="380" spans="1:7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</row>
    <row r="381" spans="1:7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</row>
    <row r="382" spans="1:7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</row>
    <row r="383" spans="1:7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</row>
    <row r="384" spans="1:7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</row>
    <row r="385" spans="1:7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</row>
    <row r="386" spans="1:7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</row>
    <row r="387" spans="1:7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</row>
    <row r="388" spans="1:7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</row>
    <row r="389" spans="1:7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</row>
    <row r="390" spans="1:7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</row>
    <row r="391" spans="1:7" x14ac:dyDescent="0.25">
      <c r="A391" s="13">
        <v>43182</v>
      </c>
      <c r="B391" s="10" t="s">
        <v>8</v>
      </c>
      <c r="D391" s="11">
        <v>2465900</v>
      </c>
      <c r="E391" s="12" t="s">
        <v>161</v>
      </c>
      <c r="F391" t="s">
        <v>427</v>
      </c>
      <c r="G391" s="3">
        <f>14+12+14</f>
        <v>40</v>
      </c>
    </row>
    <row r="392" spans="1:7" x14ac:dyDescent="0.25">
      <c r="A392" s="13"/>
      <c r="B392" s="10"/>
      <c r="D392" s="11"/>
      <c r="E392" s="12"/>
      <c r="F392" t="s">
        <v>162</v>
      </c>
      <c r="G392" s="3">
        <v>2</v>
      </c>
    </row>
    <row r="393" spans="1:7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</row>
    <row r="394" spans="1:7" x14ac:dyDescent="0.25">
      <c r="A394" s="13">
        <v>43182</v>
      </c>
      <c r="B394" s="10" t="s">
        <v>8</v>
      </c>
      <c r="D394" s="11">
        <v>1575250</v>
      </c>
      <c r="E394" s="12" t="s">
        <v>377</v>
      </c>
      <c r="F394" t="s">
        <v>428</v>
      </c>
      <c r="G394" s="3">
        <f>5+7</f>
        <v>12</v>
      </c>
    </row>
    <row r="395" spans="1:7" x14ac:dyDescent="0.25">
      <c r="A395" s="13"/>
      <c r="B395" s="10"/>
      <c r="D395" s="11"/>
      <c r="E395" s="12"/>
      <c r="F395" t="s">
        <v>378</v>
      </c>
      <c r="G395" s="3">
        <v>1</v>
      </c>
    </row>
    <row r="396" spans="1:7" x14ac:dyDescent="0.25">
      <c r="A396" s="13"/>
      <c r="B396" s="10"/>
      <c r="D396" s="11"/>
      <c r="E396" s="12"/>
      <c r="F396" t="s">
        <v>429</v>
      </c>
      <c r="G396" s="3">
        <f>5+7</f>
        <v>12</v>
      </c>
    </row>
    <row r="397" spans="1:7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</row>
    <row r="398" spans="1:7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</row>
    <row r="399" spans="1:7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</row>
    <row r="400" spans="1:7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</row>
    <row r="401" spans="1:7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</row>
    <row r="402" spans="1:7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</row>
    <row r="403" spans="1:7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</row>
    <row r="404" spans="1:7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</row>
    <row r="405" spans="1:7" x14ac:dyDescent="0.25">
      <c r="A405" s="13">
        <v>43182</v>
      </c>
      <c r="B405" s="10" t="s">
        <v>8</v>
      </c>
      <c r="D405" s="11">
        <v>2405650</v>
      </c>
      <c r="E405" s="12" t="s">
        <v>43</v>
      </c>
      <c r="F405" t="s">
        <v>9</v>
      </c>
      <c r="G405" s="3">
        <f>13+5+1+5</f>
        <v>24</v>
      </c>
    </row>
    <row r="406" spans="1:7" x14ac:dyDescent="0.25">
      <c r="A406" s="13"/>
      <c r="B406" s="10"/>
      <c r="D406" s="11"/>
      <c r="E406" s="12"/>
      <c r="F406" t="s">
        <v>303</v>
      </c>
      <c r="G406" s="3">
        <f>5+8</f>
        <v>13</v>
      </c>
    </row>
    <row r="407" spans="1:7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</row>
    <row r="408" spans="1:7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</row>
    <row r="409" spans="1:7" x14ac:dyDescent="0.25">
      <c r="A409" s="13">
        <v>43182</v>
      </c>
      <c r="B409" s="10" t="s">
        <v>6</v>
      </c>
      <c r="D409" s="11">
        <v>1855200</v>
      </c>
      <c r="E409" s="12" t="s">
        <v>168</v>
      </c>
      <c r="F409" t="s">
        <v>436</v>
      </c>
      <c r="G409" s="3">
        <v>36</v>
      </c>
    </row>
    <row r="410" spans="1:7" x14ac:dyDescent="0.25">
      <c r="A410" s="13"/>
      <c r="B410" s="10"/>
      <c r="D410" s="11"/>
      <c r="E410" s="12"/>
      <c r="F410" t="s">
        <v>322</v>
      </c>
      <c r="G410" s="3">
        <v>24</v>
      </c>
    </row>
    <row r="411" spans="1:7" x14ac:dyDescent="0.25">
      <c r="A411" s="13">
        <v>43182</v>
      </c>
      <c r="B411" s="10" t="s">
        <v>8</v>
      </c>
      <c r="D411" s="11">
        <v>3910000</v>
      </c>
      <c r="E411" s="12" t="s">
        <v>85</v>
      </c>
      <c r="F411" t="s">
        <v>278</v>
      </c>
      <c r="G411" s="3">
        <f>4+8+8+8</f>
        <v>28</v>
      </c>
    </row>
    <row r="412" spans="1:7" x14ac:dyDescent="0.25">
      <c r="A412" s="13"/>
      <c r="B412" s="10"/>
      <c r="D412" s="11"/>
      <c r="E412" s="12"/>
      <c r="F412" t="s">
        <v>437</v>
      </c>
      <c r="G412" s="3">
        <f>9+12+11+10+5</f>
        <v>47</v>
      </c>
    </row>
    <row r="413" spans="1:7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</row>
    <row r="414" spans="1:7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</row>
    <row r="415" spans="1:7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</row>
    <row r="416" spans="1:7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</row>
    <row r="417" spans="1:7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</row>
    <row r="418" spans="1:7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</row>
    <row r="419" spans="1:7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</row>
    <row r="420" spans="1:7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</row>
    <row r="421" spans="1:7" x14ac:dyDescent="0.25">
      <c r="A421" s="13">
        <v>43183</v>
      </c>
      <c r="B421" s="10" t="s">
        <v>8</v>
      </c>
      <c r="D421" s="11">
        <v>1504800</v>
      </c>
      <c r="E421" s="12" t="s">
        <v>447</v>
      </c>
      <c r="F421" t="s">
        <v>448</v>
      </c>
      <c r="G421" s="3">
        <v>36</v>
      </c>
    </row>
    <row r="422" spans="1:7" x14ac:dyDescent="0.25">
      <c r="A422" s="13"/>
      <c r="B422" s="10"/>
      <c r="D422" s="11"/>
      <c r="E422" s="12"/>
      <c r="F422" t="s">
        <v>449</v>
      </c>
      <c r="G422" s="3">
        <v>36</v>
      </c>
    </row>
    <row r="423" spans="1:7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</row>
    <row r="424" spans="1:7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</row>
    <row r="425" spans="1:7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</row>
    <row r="426" spans="1:7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</row>
    <row r="427" spans="1:7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</row>
    <row r="428" spans="1:7" x14ac:dyDescent="0.25">
      <c r="A428" s="13">
        <v>43183</v>
      </c>
      <c r="B428" s="10" t="s">
        <v>8</v>
      </c>
      <c r="D428" s="11">
        <v>2285200</v>
      </c>
      <c r="E428" s="12" t="s">
        <v>72</v>
      </c>
      <c r="F428" t="s">
        <v>456</v>
      </c>
      <c r="G428" s="3">
        <v>36</v>
      </c>
    </row>
    <row r="429" spans="1:7" x14ac:dyDescent="0.25">
      <c r="A429" s="13"/>
      <c r="B429" s="10"/>
      <c r="D429" s="11"/>
      <c r="E429" s="12"/>
      <c r="F429" t="s">
        <v>260</v>
      </c>
      <c r="G429" s="3">
        <v>1</v>
      </c>
    </row>
    <row r="430" spans="1:7" x14ac:dyDescent="0.25">
      <c r="A430" s="13">
        <v>43183</v>
      </c>
      <c r="B430" s="10" t="s">
        <v>8</v>
      </c>
      <c r="D430" s="11">
        <v>1466500</v>
      </c>
      <c r="E430" s="12" t="s">
        <v>48</v>
      </c>
      <c r="F430" t="s">
        <v>457</v>
      </c>
      <c r="G430" s="3">
        <f>5+5+5</f>
        <v>15</v>
      </c>
    </row>
    <row r="431" spans="1:7" x14ac:dyDescent="0.25">
      <c r="A431" s="13"/>
      <c r="B431" s="10"/>
      <c r="D431" s="11"/>
      <c r="E431" s="12"/>
      <c r="F431" t="s">
        <v>19</v>
      </c>
      <c r="G431" s="3">
        <f>4+4+5+7</f>
        <v>20</v>
      </c>
    </row>
    <row r="432" spans="1:7" x14ac:dyDescent="0.25">
      <c r="A432" s="13">
        <v>43183</v>
      </c>
      <c r="B432" s="10" t="s">
        <v>8</v>
      </c>
      <c r="D432" s="11">
        <v>1496400</v>
      </c>
      <c r="E432" s="12" t="s">
        <v>340</v>
      </c>
      <c r="F432" t="s">
        <v>458</v>
      </c>
      <c r="G432" s="3">
        <f>5+2+5</f>
        <v>12</v>
      </c>
    </row>
    <row r="433" spans="1:7" x14ac:dyDescent="0.25">
      <c r="A433" s="13"/>
      <c r="B433" s="10"/>
      <c r="D433" s="11"/>
      <c r="E433" s="12"/>
      <c r="F433" t="s">
        <v>459</v>
      </c>
      <c r="G433" s="3">
        <f>4+2+6</f>
        <v>12</v>
      </c>
    </row>
    <row r="434" spans="1:7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</row>
    <row r="435" spans="1:7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</row>
    <row r="436" spans="1:7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</row>
    <row r="437" spans="1:7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</row>
    <row r="438" spans="1:7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</row>
    <row r="439" spans="1:7" x14ac:dyDescent="0.25">
      <c r="A439" s="13">
        <v>43183</v>
      </c>
      <c r="B439" s="10" t="s">
        <v>8</v>
      </c>
      <c r="D439" s="11">
        <v>594000</v>
      </c>
      <c r="E439" s="12" t="s">
        <v>261</v>
      </c>
      <c r="F439" t="s">
        <v>462</v>
      </c>
      <c r="G439" s="3">
        <v>10</v>
      </c>
    </row>
    <row r="440" spans="1:7" x14ac:dyDescent="0.25">
      <c r="A440" s="13"/>
      <c r="B440" s="10"/>
      <c r="D440" s="11"/>
      <c r="E440" s="12"/>
      <c r="F440" t="s">
        <v>262</v>
      </c>
      <c r="G440" s="3">
        <v>3</v>
      </c>
    </row>
    <row r="441" spans="1:7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</row>
    <row r="442" spans="1:7" x14ac:dyDescent="0.25">
      <c r="A442" s="13">
        <v>43183</v>
      </c>
      <c r="B442" s="10" t="s">
        <v>8</v>
      </c>
      <c r="D442" s="11">
        <v>8239350</v>
      </c>
      <c r="E442" s="12" t="s">
        <v>127</v>
      </c>
      <c r="F442" t="s">
        <v>464</v>
      </c>
      <c r="G442" s="3">
        <f>3+12+7+12</f>
        <v>34</v>
      </c>
    </row>
    <row r="443" spans="1:7" x14ac:dyDescent="0.25">
      <c r="A443" s="13"/>
      <c r="B443" s="10"/>
      <c r="D443" s="11"/>
      <c r="E443" s="12"/>
      <c r="F443" t="s">
        <v>342</v>
      </c>
      <c r="G443" s="3">
        <f>6+6+5+5+7</f>
        <v>29</v>
      </c>
    </row>
    <row r="444" spans="1:7" x14ac:dyDescent="0.25">
      <c r="A444" s="13"/>
      <c r="B444" s="10"/>
      <c r="D444" s="11"/>
      <c r="E444" s="12"/>
      <c r="F444" t="s">
        <v>130</v>
      </c>
      <c r="G444" s="3">
        <f>15+10+5</f>
        <v>30</v>
      </c>
    </row>
    <row r="445" spans="1:7" x14ac:dyDescent="0.25">
      <c r="A445" s="13"/>
      <c r="B445" s="10"/>
      <c r="D445" s="11"/>
      <c r="E445" s="12"/>
      <c r="F445" t="s">
        <v>239</v>
      </c>
      <c r="G445" s="3">
        <f>5+15+20+10</f>
        <v>50</v>
      </c>
    </row>
    <row r="446" spans="1:7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</row>
    <row r="447" spans="1:7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</row>
    <row r="448" spans="1:7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</row>
    <row r="449" spans="1:7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</row>
    <row r="450" spans="1:7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</row>
    <row r="451" spans="1:7" x14ac:dyDescent="0.25">
      <c r="A451" s="5"/>
      <c r="F451" t="s">
        <v>154</v>
      </c>
      <c r="G451" s="3">
        <v>100</v>
      </c>
    </row>
    <row r="452" spans="1:7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</row>
    <row r="453" spans="1:7" x14ac:dyDescent="0.25">
      <c r="A453" s="13">
        <v>43185</v>
      </c>
      <c r="B453" s="10" t="s">
        <v>8</v>
      </c>
      <c r="D453" s="11">
        <v>9921600</v>
      </c>
      <c r="E453" s="12" t="s">
        <v>91</v>
      </c>
      <c r="F453" t="s">
        <v>146</v>
      </c>
      <c r="G453" s="3">
        <v>36</v>
      </c>
    </row>
    <row r="454" spans="1:7" x14ac:dyDescent="0.25">
      <c r="A454" s="13"/>
      <c r="B454" s="10"/>
      <c r="D454" s="11"/>
      <c r="E454" s="12"/>
      <c r="F454" t="s">
        <v>472</v>
      </c>
      <c r="G454" s="3">
        <v>36</v>
      </c>
    </row>
    <row r="455" spans="1:7" x14ac:dyDescent="0.25">
      <c r="A455" s="13"/>
      <c r="B455" s="10"/>
      <c r="D455" s="11"/>
      <c r="E455" s="12"/>
      <c r="F455" t="s">
        <v>473</v>
      </c>
      <c r="G455" s="3">
        <v>36</v>
      </c>
    </row>
    <row r="456" spans="1:7" x14ac:dyDescent="0.25">
      <c r="A456" s="13"/>
      <c r="B456" s="10"/>
      <c r="D456" s="11"/>
      <c r="E456" s="12"/>
      <c r="F456" t="s">
        <v>227</v>
      </c>
      <c r="G456" s="3">
        <v>36</v>
      </c>
    </row>
    <row r="457" spans="1:7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</row>
    <row r="458" spans="1:7" x14ac:dyDescent="0.25">
      <c r="A458" s="13">
        <v>43185</v>
      </c>
      <c r="B458" s="10" t="s">
        <v>8</v>
      </c>
      <c r="D458" s="11">
        <v>2795600</v>
      </c>
      <c r="E458" s="12" t="s">
        <v>109</v>
      </c>
      <c r="F458" t="s">
        <v>110</v>
      </c>
      <c r="G458" s="3">
        <f>3+3+5+7</f>
        <v>18</v>
      </c>
    </row>
    <row r="459" spans="1:7" x14ac:dyDescent="0.25">
      <c r="A459" s="13"/>
      <c r="B459" s="10"/>
      <c r="D459" s="11"/>
      <c r="E459" s="12"/>
      <c r="F459" t="s">
        <v>475</v>
      </c>
      <c r="G459" s="3">
        <f>2+2+2+5+2+2+2</f>
        <v>17</v>
      </c>
    </row>
    <row r="460" spans="1:7" x14ac:dyDescent="0.25">
      <c r="A460" s="13"/>
      <c r="B460" s="10"/>
      <c r="D460" s="11"/>
      <c r="E460" s="12"/>
      <c r="F460" t="s">
        <v>111</v>
      </c>
      <c r="G460" s="3">
        <f>2+3+1+5+2+5+5</f>
        <v>23</v>
      </c>
    </row>
    <row r="461" spans="1:7" x14ac:dyDescent="0.25">
      <c r="A461" s="13">
        <v>43185</v>
      </c>
      <c r="B461" s="10" t="s">
        <v>8</v>
      </c>
      <c r="D461" s="11">
        <v>24618700</v>
      </c>
      <c r="E461" s="12" t="s">
        <v>50</v>
      </c>
      <c r="F461" t="s">
        <v>22</v>
      </c>
      <c r="G461" s="3">
        <f>12+27</f>
        <v>39</v>
      </c>
    </row>
    <row r="462" spans="1:7" x14ac:dyDescent="0.25">
      <c r="A462" s="13"/>
      <c r="B462" s="10"/>
      <c r="D462" s="11"/>
      <c r="E462" s="12"/>
      <c r="F462" t="s">
        <v>476</v>
      </c>
      <c r="G462" s="3">
        <f>16+12</f>
        <v>28</v>
      </c>
    </row>
    <row r="463" spans="1:7" x14ac:dyDescent="0.25">
      <c r="A463" s="13"/>
      <c r="B463" s="10"/>
      <c r="D463" s="11"/>
      <c r="E463" s="12"/>
      <c r="F463" t="s">
        <v>477</v>
      </c>
      <c r="G463" s="3">
        <f>10+10+25</f>
        <v>45</v>
      </c>
    </row>
    <row r="464" spans="1:7" x14ac:dyDescent="0.25">
      <c r="A464" s="13"/>
      <c r="B464" s="10"/>
      <c r="D464" s="11"/>
      <c r="E464" s="12"/>
      <c r="F464" t="s">
        <v>478</v>
      </c>
      <c r="G464" s="3">
        <f>15+15+15+7</f>
        <v>52</v>
      </c>
    </row>
    <row r="465" spans="1:7" x14ac:dyDescent="0.25">
      <c r="A465" s="13"/>
      <c r="B465" s="10"/>
      <c r="D465" s="11"/>
      <c r="E465" s="12"/>
      <c r="F465" t="s">
        <v>268</v>
      </c>
      <c r="G465" s="3">
        <f>30+8</f>
        <v>38</v>
      </c>
    </row>
    <row r="466" spans="1:7" x14ac:dyDescent="0.25">
      <c r="A466" s="13"/>
      <c r="B466" s="10"/>
      <c r="D466" s="11"/>
      <c r="E466" s="12"/>
      <c r="F466" t="s">
        <v>114</v>
      </c>
      <c r="G466" s="3">
        <v>12</v>
      </c>
    </row>
    <row r="467" spans="1:7" x14ac:dyDescent="0.25">
      <c r="A467" s="13"/>
      <c r="B467" s="10"/>
      <c r="D467" s="11"/>
      <c r="E467" s="12"/>
      <c r="F467" t="s">
        <v>30</v>
      </c>
      <c r="G467" s="3">
        <f>12+12</f>
        <v>24</v>
      </c>
    </row>
    <row r="468" spans="1:7" x14ac:dyDescent="0.25">
      <c r="A468" s="13"/>
      <c r="B468" s="10"/>
      <c r="D468" s="11"/>
      <c r="E468" s="12"/>
      <c r="F468" t="s">
        <v>31</v>
      </c>
      <c r="G468" s="3">
        <f>24+17</f>
        <v>41</v>
      </c>
    </row>
    <row r="469" spans="1:7" x14ac:dyDescent="0.25">
      <c r="A469" s="13">
        <v>43185</v>
      </c>
      <c r="B469" s="10" t="s">
        <v>6</v>
      </c>
      <c r="D469" s="11">
        <v>2598150</v>
      </c>
      <c r="E469" s="12" t="s">
        <v>479</v>
      </c>
      <c r="F469" t="s">
        <v>480</v>
      </c>
      <c r="G469" s="3">
        <f>6+6</f>
        <v>12</v>
      </c>
    </row>
    <row r="470" spans="1:7" x14ac:dyDescent="0.25">
      <c r="A470" s="13"/>
      <c r="B470" s="10"/>
      <c r="D470" s="11"/>
      <c r="E470" s="12"/>
      <c r="F470" t="s">
        <v>481</v>
      </c>
      <c r="G470" s="3">
        <f>4+5+2</f>
        <v>11</v>
      </c>
    </row>
    <row r="471" spans="1:7" x14ac:dyDescent="0.25">
      <c r="A471" s="13"/>
      <c r="B471" s="10"/>
      <c r="D471" s="11"/>
      <c r="E471" s="12"/>
      <c r="F471" t="s">
        <v>482</v>
      </c>
      <c r="G471" s="3">
        <f>2+5+5</f>
        <v>12</v>
      </c>
    </row>
    <row r="472" spans="1:7" x14ac:dyDescent="0.25">
      <c r="A472" s="13"/>
      <c r="B472" s="10"/>
      <c r="D472" s="11"/>
      <c r="E472" s="12"/>
      <c r="F472" t="s">
        <v>483</v>
      </c>
      <c r="G472" s="3">
        <f>4+2+2+8</f>
        <v>16</v>
      </c>
    </row>
    <row r="473" spans="1:7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</row>
    <row r="474" spans="1:7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</row>
    <row r="475" spans="1:7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</row>
    <row r="476" spans="1:7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</row>
    <row r="477" spans="1:7" x14ac:dyDescent="0.25">
      <c r="A477" s="13">
        <v>43185</v>
      </c>
      <c r="B477" s="10" t="s">
        <v>8</v>
      </c>
      <c r="D477" s="11">
        <v>4518500</v>
      </c>
      <c r="E477" s="12" t="s">
        <v>85</v>
      </c>
      <c r="F477" t="s">
        <v>276</v>
      </c>
      <c r="G477" s="3">
        <f>8+10+6</f>
        <v>24</v>
      </c>
    </row>
    <row r="478" spans="1:7" x14ac:dyDescent="0.25">
      <c r="A478" s="13"/>
      <c r="B478" s="10"/>
      <c r="D478" s="11"/>
      <c r="E478" s="12"/>
      <c r="F478" t="s">
        <v>166</v>
      </c>
      <c r="G478" s="3">
        <v>20</v>
      </c>
    </row>
    <row r="479" spans="1:7" x14ac:dyDescent="0.25">
      <c r="A479" s="13"/>
      <c r="B479" s="10"/>
      <c r="D479" s="11"/>
      <c r="E479" s="12"/>
      <c r="F479" t="s">
        <v>437</v>
      </c>
      <c r="G479" s="3">
        <f>1+2+3</f>
        <v>6</v>
      </c>
    </row>
    <row r="480" spans="1:7" x14ac:dyDescent="0.25">
      <c r="A480" s="13"/>
      <c r="B480" s="10"/>
      <c r="D480" s="11"/>
      <c r="E480" s="12"/>
      <c r="F480" t="s">
        <v>486</v>
      </c>
      <c r="G480" s="3">
        <f>4+5+5+6+6</f>
        <v>26</v>
      </c>
    </row>
    <row r="481" spans="1:7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</row>
    <row r="482" spans="1:7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</row>
    <row r="483" spans="1:7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</row>
    <row r="484" spans="1:7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</row>
    <row r="485" spans="1:7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</row>
    <row r="486" spans="1:7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</row>
    <row r="487" spans="1:7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</row>
    <row r="488" spans="1:7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</row>
    <row r="489" spans="1:7" x14ac:dyDescent="0.25">
      <c r="A489" s="13">
        <v>43186</v>
      </c>
      <c r="B489" s="10" t="s">
        <v>8</v>
      </c>
      <c r="D489" s="11">
        <v>6464000</v>
      </c>
      <c r="E489" s="12" t="s">
        <v>44</v>
      </c>
      <c r="F489" t="s">
        <v>493</v>
      </c>
      <c r="G489" s="3">
        <v>64</v>
      </c>
    </row>
    <row r="490" spans="1:7" x14ac:dyDescent="0.25">
      <c r="A490" s="13"/>
      <c r="B490" s="10"/>
      <c r="D490" s="11"/>
      <c r="E490" s="12"/>
      <c r="F490" t="s">
        <v>494</v>
      </c>
      <c r="G490" s="3">
        <v>40</v>
      </c>
    </row>
    <row r="491" spans="1:7" x14ac:dyDescent="0.25">
      <c r="A491" s="13">
        <v>43186</v>
      </c>
      <c r="B491" s="10" t="s">
        <v>8</v>
      </c>
      <c r="D491" s="11">
        <v>1660150</v>
      </c>
      <c r="E491" s="12" t="s">
        <v>211</v>
      </c>
      <c r="F491" t="s">
        <v>495</v>
      </c>
      <c r="G491" s="3">
        <f>5+5+5</f>
        <v>15</v>
      </c>
    </row>
    <row r="492" spans="1:7" x14ac:dyDescent="0.25">
      <c r="A492" s="13"/>
      <c r="B492" s="10"/>
      <c r="D492" s="11"/>
      <c r="E492" s="12"/>
      <c r="F492" t="s">
        <v>496</v>
      </c>
      <c r="G492" s="3">
        <f>7+5</f>
        <v>12</v>
      </c>
    </row>
    <row r="493" spans="1:7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</row>
    <row r="494" spans="1:7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</row>
    <row r="495" spans="1:7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</row>
    <row r="496" spans="1:7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</row>
    <row r="497" spans="1:7" x14ac:dyDescent="0.25">
      <c r="A497" s="13">
        <v>43187</v>
      </c>
      <c r="B497" s="10" t="s">
        <v>8</v>
      </c>
      <c r="C497" s="12" t="s">
        <v>521</v>
      </c>
      <c r="D497" s="16">
        <v>8700000</v>
      </c>
      <c r="E497" s="12" t="s">
        <v>63</v>
      </c>
      <c r="F497" t="s">
        <v>65</v>
      </c>
      <c r="G497" s="3">
        <v>1000</v>
      </c>
    </row>
    <row r="498" spans="1:7" x14ac:dyDescent="0.25">
      <c r="A498" s="13"/>
      <c r="B498" s="10"/>
      <c r="C498" s="12"/>
      <c r="D498" s="16"/>
      <c r="E498" s="12"/>
      <c r="F498" t="s">
        <v>226</v>
      </c>
      <c r="G498" s="3">
        <v>1000</v>
      </c>
    </row>
    <row r="499" spans="1:7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</row>
    <row r="500" spans="1:7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</row>
    <row r="501" spans="1:7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</row>
    <row r="502" spans="1:7" x14ac:dyDescent="0.25">
      <c r="A502" s="13">
        <v>43187</v>
      </c>
      <c r="B502" s="10" t="s">
        <v>8</v>
      </c>
      <c r="C502" s="20" t="s">
        <v>515</v>
      </c>
      <c r="D502" s="21">
        <v>2598100</v>
      </c>
      <c r="E502" s="20" t="s">
        <v>80</v>
      </c>
      <c r="F502" t="s">
        <v>228</v>
      </c>
      <c r="G502" s="3">
        <f>4+4+4</f>
        <v>12</v>
      </c>
    </row>
    <row r="503" spans="1:7" x14ac:dyDescent="0.25">
      <c r="A503" s="13"/>
      <c r="B503" s="10"/>
      <c r="C503" s="20"/>
      <c r="D503" s="21"/>
      <c r="E503" s="20"/>
      <c r="F503" t="s">
        <v>251</v>
      </c>
      <c r="G503" s="3">
        <f>4+8+6</f>
        <v>18</v>
      </c>
    </row>
    <row r="504" spans="1:7" x14ac:dyDescent="0.25">
      <c r="A504" s="13"/>
      <c r="B504" s="10"/>
      <c r="C504" s="20"/>
      <c r="D504" s="21"/>
      <c r="E504" s="20"/>
      <c r="F504" t="s">
        <v>229</v>
      </c>
      <c r="G504" s="3">
        <f>2+6</f>
        <v>8</v>
      </c>
    </row>
    <row r="505" spans="1:7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</row>
    <row r="506" spans="1:7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</row>
    <row r="507" spans="1:7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</row>
    <row r="508" spans="1:7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</row>
    <row r="509" spans="1:7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</row>
    <row r="510" spans="1:7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</row>
    <row r="511" spans="1:7" x14ac:dyDescent="0.25">
      <c r="A511" s="13">
        <v>43187</v>
      </c>
      <c r="B511" s="10" t="s">
        <v>8</v>
      </c>
      <c r="C511" s="12" t="s">
        <v>518</v>
      </c>
      <c r="D511" s="16">
        <v>2551800</v>
      </c>
      <c r="E511" s="12" t="s">
        <v>99</v>
      </c>
      <c r="F511" t="s">
        <v>509</v>
      </c>
      <c r="G511" s="3">
        <v>20</v>
      </c>
    </row>
    <row r="512" spans="1:7" x14ac:dyDescent="0.25">
      <c r="A512" s="10"/>
      <c r="B512" s="10"/>
      <c r="C512" s="12"/>
      <c r="D512" s="16"/>
      <c r="E512" s="12"/>
      <c r="F512" t="s">
        <v>468</v>
      </c>
      <c r="G512" s="3">
        <v>12</v>
      </c>
    </row>
    <row r="513" spans="1:7" x14ac:dyDescent="0.25">
      <c r="A513" s="13">
        <v>43187</v>
      </c>
      <c r="B513" s="10" t="s">
        <v>8</v>
      </c>
      <c r="C513" s="20" t="s">
        <v>516</v>
      </c>
      <c r="D513" s="21">
        <v>4370600</v>
      </c>
      <c r="E513" s="20" t="s">
        <v>44</v>
      </c>
      <c r="F513" t="s">
        <v>510</v>
      </c>
      <c r="G513" s="3">
        <v>40</v>
      </c>
    </row>
    <row r="514" spans="1:7" x14ac:dyDescent="0.25">
      <c r="A514" s="13"/>
      <c r="B514" s="10"/>
      <c r="C514" s="20"/>
      <c r="D514" s="21"/>
      <c r="E514" s="20"/>
      <c r="F514" t="s">
        <v>511</v>
      </c>
      <c r="G514" s="3">
        <v>40</v>
      </c>
    </row>
    <row r="515" spans="1:7" x14ac:dyDescent="0.25">
      <c r="A515" s="13"/>
      <c r="B515" s="10"/>
      <c r="C515" s="20"/>
      <c r="D515" s="21"/>
      <c r="E515" s="20"/>
      <c r="F515" t="s">
        <v>14</v>
      </c>
      <c r="G515" s="3">
        <v>10</v>
      </c>
    </row>
    <row r="516" spans="1:7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</row>
    <row r="517" spans="1:7" x14ac:dyDescent="0.25">
      <c r="A517" s="5">
        <v>43188</v>
      </c>
      <c r="B517" s="1" t="s">
        <v>8</v>
      </c>
      <c r="C517" s="9" t="s">
        <v>560</v>
      </c>
      <c r="D517" s="3">
        <v>3079800</v>
      </c>
      <c r="E517" t="s">
        <v>72</v>
      </c>
      <c r="F517" t="s">
        <v>526</v>
      </c>
      <c r="G517" s="3">
        <v>36</v>
      </c>
    </row>
    <row r="518" spans="1:7" x14ac:dyDescent="0.25">
      <c r="A518" s="13">
        <v>43188</v>
      </c>
      <c r="B518" s="10" t="s">
        <v>8</v>
      </c>
      <c r="C518" s="12" t="s">
        <v>571</v>
      </c>
      <c r="D518" s="11">
        <v>820000</v>
      </c>
      <c r="E518" s="12" t="s">
        <v>46</v>
      </c>
      <c r="F518" t="s">
        <v>527</v>
      </c>
      <c r="G518" s="3">
        <v>300</v>
      </c>
    </row>
    <row r="519" spans="1:7" x14ac:dyDescent="0.25">
      <c r="A519" s="13"/>
      <c r="B519" s="10"/>
      <c r="C519" s="12"/>
      <c r="D519" s="11"/>
      <c r="E519" s="12"/>
      <c r="F519" t="s">
        <v>528</v>
      </c>
      <c r="G519" s="3">
        <v>1000</v>
      </c>
    </row>
    <row r="520" spans="1:7" x14ac:dyDescent="0.25">
      <c r="A520" s="13">
        <v>43188</v>
      </c>
      <c r="B520" s="10" t="s">
        <v>8</v>
      </c>
      <c r="C520" s="14" t="s">
        <v>568</v>
      </c>
      <c r="D520" s="11">
        <v>4909550</v>
      </c>
      <c r="E520" s="12" t="s">
        <v>116</v>
      </c>
      <c r="F520" t="s">
        <v>529</v>
      </c>
      <c r="G520" s="3">
        <v>5</v>
      </c>
    </row>
    <row r="521" spans="1:7" x14ac:dyDescent="0.25">
      <c r="A521" s="13"/>
      <c r="B521" s="10"/>
      <c r="C521" s="12"/>
      <c r="D521" s="11"/>
      <c r="E521" s="12"/>
      <c r="F521" t="s">
        <v>327</v>
      </c>
      <c r="G521" s="3">
        <v>26</v>
      </c>
    </row>
    <row r="522" spans="1:7" x14ac:dyDescent="0.25">
      <c r="A522" s="13"/>
      <c r="B522" s="10"/>
      <c r="C522" s="12"/>
      <c r="D522" s="11"/>
      <c r="E522" s="12"/>
      <c r="F522" t="s">
        <v>348</v>
      </c>
      <c r="G522" s="3">
        <v>6</v>
      </c>
    </row>
    <row r="523" spans="1:7" x14ac:dyDescent="0.25">
      <c r="A523" s="13">
        <v>43188</v>
      </c>
      <c r="B523" s="10" t="s">
        <v>8</v>
      </c>
      <c r="C523" s="14" t="s">
        <v>569</v>
      </c>
      <c r="D523" s="11">
        <v>6840000</v>
      </c>
      <c r="E523" s="12" t="s">
        <v>530</v>
      </c>
      <c r="F523" t="s">
        <v>531</v>
      </c>
      <c r="G523" s="3">
        <v>36</v>
      </c>
    </row>
    <row r="524" spans="1:7" x14ac:dyDescent="0.25">
      <c r="A524" s="13"/>
      <c r="B524" s="10"/>
      <c r="C524" s="12"/>
      <c r="D524" s="11"/>
      <c r="E524" s="12"/>
      <c r="F524" t="s">
        <v>532</v>
      </c>
      <c r="G524" s="3">
        <v>36</v>
      </c>
    </row>
    <row r="525" spans="1:7" x14ac:dyDescent="0.25">
      <c r="A525" s="13"/>
      <c r="B525" s="10"/>
      <c r="C525" s="12"/>
      <c r="D525" s="11"/>
      <c r="E525" s="12"/>
      <c r="F525" t="s">
        <v>533</v>
      </c>
      <c r="G525" s="3">
        <v>36</v>
      </c>
    </row>
    <row r="526" spans="1:7" x14ac:dyDescent="0.25">
      <c r="A526" s="5">
        <v>43188</v>
      </c>
      <c r="B526" s="1" t="s">
        <v>8</v>
      </c>
      <c r="C526" t="s">
        <v>559</v>
      </c>
      <c r="D526" s="3">
        <v>1635600</v>
      </c>
      <c r="E526" t="s">
        <v>534</v>
      </c>
      <c r="F526" t="s">
        <v>535</v>
      </c>
      <c r="G526" s="3">
        <v>24</v>
      </c>
    </row>
    <row r="527" spans="1:7" x14ac:dyDescent="0.25">
      <c r="A527" s="13">
        <v>43188</v>
      </c>
      <c r="B527" s="10" t="s">
        <v>8</v>
      </c>
      <c r="C527" s="12" t="s">
        <v>565</v>
      </c>
      <c r="D527" s="11">
        <v>5287700</v>
      </c>
      <c r="E527" s="12" t="s">
        <v>536</v>
      </c>
      <c r="F527" t="s">
        <v>537</v>
      </c>
      <c r="G527" s="3">
        <f>10+19+6</f>
        <v>35</v>
      </c>
    </row>
    <row r="528" spans="1:7" x14ac:dyDescent="0.25">
      <c r="A528" s="13"/>
      <c r="B528" s="10"/>
      <c r="C528" s="12"/>
      <c r="D528" s="11"/>
      <c r="E528" s="12"/>
      <c r="F528" t="s">
        <v>538</v>
      </c>
      <c r="G528" s="3">
        <f>12+12+12</f>
        <v>36</v>
      </c>
    </row>
    <row r="529" spans="1:7" x14ac:dyDescent="0.25">
      <c r="A529" s="5">
        <v>43188</v>
      </c>
      <c r="B529" s="1" t="s">
        <v>8</v>
      </c>
      <c r="C529" t="s">
        <v>570</v>
      </c>
      <c r="D529" s="3">
        <v>751150</v>
      </c>
      <c r="E529" t="s">
        <v>289</v>
      </c>
      <c r="F529" t="s">
        <v>539</v>
      </c>
      <c r="G529" s="3">
        <v>17</v>
      </c>
    </row>
    <row r="530" spans="1:7" x14ac:dyDescent="0.25">
      <c r="A530" s="5">
        <v>43188</v>
      </c>
      <c r="B530" s="1" t="s">
        <v>8</v>
      </c>
      <c r="C530" t="s">
        <v>566</v>
      </c>
      <c r="D530" s="3">
        <v>661500</v>
      </c>
      <c r="E530" t="s">
        <v>52</v>
      </c>
      <c r="F530" t="s">
        <v>540</v>
      </c>
      <c r="G530" s="3">
        <v>15</v>
      </c>
    </row>
    <row r="531" spans="1:7" x14ac:dyDescent="0.25">
      <c r="A531" s="13">
        <v>43188</v>
      </c>
      <c r="B531" s="10" t="s">
        <v>8</v>
      </c>
      <c r="C531" s="12" t="s">
        <v>572</v>
      </c>
      <c r="D531" s="11">
        <v>999150</v>
      </c>
      <c r="E531" s="12" t="s">
        <v>372</v>
      </c>
      <c r="F531" t="s">
        <v>465</v>
      </c>
      <c r="G531" s="3">
        <v>2</v>
      </c>
    </row>
    <row r="532" spans="1:7" x14ac:dyDescent="0.25">
      <c r="A532" s="13"/>
      <c r="B532" s="10"/>
      <c r="C532" s="12"/>
      <c r="D532" s="11"/>
      <c r="E532" s="12"/>
      <c r="F532" t="s">
        <v>541</v>
      </c>
      <c r="G532" s="3">
        <v>1</v>
      </c>
    </row>
    <row r="533" spans="1:7" x14ac:dyDescent="0.25">
      <c r="A533" s="13"/>
      <c r="B533" s="10"/>
      <c r="C533" s="12"/>
      <c r="D533" s="11"/>
      <c r="E533" s="12"/>
      <c r="F533" t="s">
        <v>542</v>
      </c>
      <c r="G533" s="3">
        <f>5+5+3</f>
        <v>13</v>
      </c>
    </row>
    <row r="534" spans="1:7" x14ac:dyDescent="0.25">
      <c r="A534" s="5">
        <v>43188</v>
      </c>
      <c r="B534" s="1" t="s">
        <v>6</v>
      </c>
      <c r="C534" t="s">
        <v>554</v>
      </c>
      <c r="D534" s="3">
        <v>497050</v>
      </c>
      <c r="E534" t="s">
        <v>543</v>
      </c>
      <c r="F534" t="s">
        <v>544</v>
      </c>
      <c r="G534" s="3">
        <v>11</v>
      </c>
    </row>
    <row r="535" spans="1:7" x14ac:dyDescent="0.25">
      <c r="A535" s="5">
        <v>43188</v>
      </c>
      <c r="B535" s="1" t="s">
        <v>8</v>
      </c>
      <c r="C535" t="s">
        <v>563</v>
      </c>
      <c r="D535" s="3">
        <v>835200</v>
      </c>
      <c r="E535" t="s">
        <v>265</v>
      </c>
      <c r="F535" t="s">
        <v>266</v>
      </c>
      <c r="G535" s="3">
        <v>12</v>
      </c>
    </row>
    <row r="536" spans="1:7" x14ac:dyDescent="0.25">
      <c r="A536" s="13">
        <v>43188</v>
      </c>
      <c r="B536" s="10" t="s">
        <v>8</v>
      </c>
      <c r="C536" s="12" t="s">
        <v>567</v>
      </c>
      <c r="D536" s="11">
        <v>1971450</v>
      </c>
      <c r="E536" s="12" t="s">
        <v>545</v>
      </c>
      <c r="F536" t="s">
        <v>546</v>
      </c>
      <c r="G536" s="3">
        <f>9+7+4+5</f>
        <v>25</v>
      </c>
    </row>
    <row r="537" spans="1:7" x14ac:dyDescent="0.25">
      <c r="A537" s="13"/>
      <c r="B537" s="10"/>
      <c r="C537" s="12"/>
      <c r="D537" s="11"/>
      <c r="E537" s="12"/>
      <c r="F537" t="s">
        <v>547</v>
      </c>
      <c r="G537" s="3">
        <v>6</v>
      </c>
    </row>
    <row r="538" spans="1:7" x14ac:dyDescent="0.25">
      <c r="A538" s="5">
        <v>43188</v>
      </c>
      <c r="B538" s="1" t="s">
        <v>8</v>
      </c>
      <c r="C538" t="s">
        <v>556</v>
      </c>
      <c r="D538" s="3">
        <v>2334600</v>
      </c>
      <c r="E538" t="s">
        <v>548</v>
      </c>
      <c r="F538" t="s">
        <v>549</v>
      </c>
      <c r="G538" s="3">
        <v>36</v>
      </c>
    </row>
    <row r="539" spans="1:7" x14ac:dyDescent="0.25">
      <c r="A539" s="5">
        <v>43188</v>
      </c>
      <c r="B539" s="1" t="s">
        <v>8</v>
      </c>
      <c r="C539" t="s">
        <v>561</v>
      </c>
      <c r="D539" s="3">
        <v>1033200</v>
      </c>
      <c r="E539" t="s">
        <v>550</v>
      </c>
      <c r="F539" t="s">
        <v>96</v>
      </c>
      <c r="G539" s="3">
        <v>21</v>
      </c>
    </row>
    <row r="540" spans="1:7" x14ac:dyDescent="0.25">
      <c r="A540" s="13">
        <v>43188</v>
      </c>
      <c r="B540" s="10" t="s">
        <v>8</v>
      </c>
      <c r="C540" s="12" t="s">
        <v>558</v>
      </c>
      <c r="D540" s="11">
        <v>1519200</v>
      </c>
      <c r="E540" s="12" t="s">
        <v>388</v>
      </c>
      <c r="F540" t="s">
        <v>551</v>
      </c>
      <c r="G540" s="3">
        <f>3+4+1</f>
        <v>8</v>
      </c>
    </row>
    <row r="541" spans="1:7" x14ac:dyDescent="0.25">
      <c r="A541" s="13"/>
      <c r="B541" s="10"/>
      <c r="C541" s="12"/>
      <c r="D541" s="11"/>
      <c r="E541" s="12"/>
      <c r="F541" t="s">
        <v>552</v>
      </c>
      <c r="G541" s="3">
        <f>2+5+5</f>
        <v>12</v>
      </c>
    </row>
    <row r="542" spans="1:7" x14ac:dyDescent="0.25">
      <c r="A542" s="13"/>
      <c r="B542" s="10"/>
      <c r="C542" s="12"/>
      <c r="D542" s="11"/>
      <c r="E542" s="12"/>
      <c r="F542" t="s">
        <v>553</v>
      </c>
      <c r="G542" s="3">
        <f>4+2+5+5+5+3</f>
        <v>24</v>
      </c>
    </row>
    <row r="543" spans="1:7" x14ac:dyDescent="0.25">
      <c r="A543" s="5">
        <v>43188</v>
      </c>
      <c r="B543" s="1" t="s">
        <v>8</v>
      </c>
      <c r="C543" t="s">
        <v>557</v>
      </c>
      <c r="D543" s="3">
        <v>907250</v>
      </c>
      <c r="E543" t="s">
        <v>279</v>
      </c>
      <c r="F543" t="s">
        <v>280</v>
      </c>
      <c r="G543" s="3">
        <v>15</v>
      </c>
    </row>
    <row r="544" spans="1:7" x14ac:dyDescent="0.25">
      <c r="A544" s="13">
        <v>43188</v>
      </c>
      <c r="B544" s="10" t="s">
        <v>8</v>
      </c>
      <c r="C544" s="12" t="s">
        <v>562</v>
      </c>
      <c r="D544" s="11">
        <v>1931000</v>
      </c>
      <c r="E544" s="12" t="s">
        <v>85</v>
      </c>
      <c r="F544" t="s">
        <v>277</v>
      </c>
      <c r="G544" s="3">
        <f>4+4+4</f>
        <v>12</v>
      </c>
    </row>
    <row r="545" spans="1:7" x14ac:dyDescent="0.25">
      <c r="A545" s="13"/>
      <c r="B545" s="10"/>
      <c r="C545" s="12"/>
      <c r="D545" s="11"/>
      <c r="E545" s="12"/>
      <c r="F545" t="s">
        <v>166</v>
      </c>
      <c r="G545" s="3">
        <v>21</v>
      </c>
    </row>
    <row r="546" spans="1:7" x14ac:dyDescent="0.25">
      <c r="A546" s="5">
        <v>43188</v>
      </c>
      <c r="B546" s="1" t="s">
        <v>6</v>
      </c>
      <c r="C546" t="s">
        <v>555</v>
      </c>
      <c r="D546" s="3">
        <v>1873850</v>
      </c>
      <c r="E546" t="s">
        <v>99</v>
      </c>
      <c r="F546" t="s">
        <v>468</v>
      </c>
      <c r="G546" s="3">
        <v>24</v>
      </c>
    </row>
    <row r="547" spans="1:7" x14ac:dyDescent="0.25">
      <c r="A547" s="5">
        <v>43188</v>
      </c>
      <c r="B547" s="1" t="s">
        <v>8</v>
      </c>
      <c r="C547" t="s">
        <v>564</v>
      </c>
      <c r="D547" s="3">
        <v>2517600</v>
      </c>
      <c r="E547" t="s">
        <v>54</v>
      </c>
      <c r="F547" t="s">
        <v>37</v>
      </c>
      <c r="G547" s="3">
        <v>48</v>
      </c>
    </row>
    <row r="548" spans="1:7" x14ac:dyDescent="0.25">
      <c r="A548" s="13">
        <v>43190</v>
      </c>
      <c r="B548" s="10" t="s">
        <v>6</v>
      </c>
      <c r="C548" s="12" t="s">
        <v>599</v>
      </c>
      <c r="D548" s="11">
        <v>2871300</v>
      </c>
      <c r="E548" s="12" t="s">
        <v>573</v>
      </c>
      <c r="F548" t="s">
        <v>574</v>
      </c>
      <c r="G548" s="3">
        <f>3+6+6+5+8</f>
        <v>28</v>
      </c>
    </row>
    <row r="549" spans="1:7" x14ac:dyDescent="0.25">
      <c r="A549" s="13"/>
      <c r="B549" s="10"/>
      <c r="C549" s="12"/>
      <c r="D549" s="11"/>
      <c r="E549" s="12"/>
      <c r="F549" t="s">
        <v>575</v>
      </c>
      <c r="G549" s="3">
        <f>4+4+4</f>
        <v>12</v>
      </c>
    </row>
    <row r="550" spans="1:7" x14ac:dyDescent="0.25">
      <c r="A550" s="5">
        <v>43190</v>
      </c>
      <c r="B550" s="1" t="s">
        <v>8</v>
      </c>
      <c r="C550" t="s">
        <v>585</v>
      </c>
      <c r="D550" s="3">
        <v>2717800</v>
      </c>
      <c r="E550" t="s">
        <v>72</v>
      </c>
      <c r="F550" t="s">
        <v>576</v>
      </c>
      <c r="G550" s="3">
        <v>36</v>
      </c>
    </row>
    <row r="551" spans="1:7" x14ac:dyDescent="0.25">
      <c r="A551" s="5">
        <v>43190</v>
      </c>
      <c r="B551" s="1" t="s">
        <v>8</v>
      </c>
      <c r="C551" t="s">
        <v>588</v>
      </c>
      <c r="D551" s="3">
        <v>811300</v>
      </c>
      <c r="E551" t="s">
        <v>87</v>
      </c>
      <c r="F551" t="s">
        <v>345</v>
      </c>
      <c r="G551" s="3">
        <v>14</v>
      </c>
    </row>
    <row r="552" spans="1:7" x14ac:dyDescent="0.25">
      <c r="A552" s="5">
        <v>43190</v>
      </c>
      <c r="B552" s="1" t="s">
        <v>6</v>
      </c>
      <c r="C552" t="s">
        <v>598</v>
      </c>
      <c r="D552" s="3">
        <v>1098900</v>
      </c>
      <c r="E552" t="s">
        <v>125</v>
      </c>
      <c r="F552" t="s">
        <v>577</v>
      </c>
      <c r="G552" s="3">
        <v>29</v>
      </c>
    </row>
    <row r="553" spans="1:7" x14ac:dyDescent="0.25">
      <c r="A553" s="5">
        <v>43190</v>
      </c>
      <c r="B553" s="1" t="s">
        <v>8</v>
      </c>
      <c r="C553" t="s">
        <v>593</v>
      </c>
      <c r="D553" s="3">
        <v>766200</v>
      </c>
      <c r="E553" t="s">
        <v>578</v>
      </c>
      <c r="F553" t="s">
        <v>579</v>
      </c>
      <c r="G553" s="3">
        <v>12</v>
      </c>
    </row>
    <row r="554" spans="1:7" x14ac:dyDescent="0.25">
      <c r="A554" s="5">
        <v>43190</v>
      </c>
      <c r="B554" s="1" t="s">
        <v>8</v>
      </c>
      <c r="C554" t="s">
        <v>594</v>
      </c>
      <c r="D554" s="3">
        <v>850200</v>
      </c>
      <c r="E554" t="s">
        <v>56</v>
      </c>
      <c r="F554" t="s">
        <v>174</v>
      </c>
      <c r="G554" s="3">
        <v>12</v>
      </c>
    </row>
    <row r="555" spans="1:7" x14ac:dyDescent="0.25">
      <c r="A555" s="5">
        <v>43190</v>
      </c>
      <c r="B555" s="1" t="s">
        <v>8</v>
      </c>
      <c r="C555" t="s">
        <v>584</v>
      </c>
      <c r="D555" s="3">
        <v>841200</v>
      </c>
      <c r="E555" t="s">
        <v>68</v>
      </c>
      <c r="F555" t="s">
        <v>245</v>
      </c>
      <c r="G555" s="3">
        <v>12</v>
      </c>
    </row>
    <row r="556" spans="1:7" x14ac:dyDescent="0.25">
      <c r="A556" s="5">
        <v>43190</v>
      </c>
      <c r="B556" s="1" t="s">
        <v>8</v>
      </c>
      <c r="C556" t="s">
        <v>596</v>
      </c>
      <c r="D556" s="3">
        <v>1995000</v>
      </c>
      <c r="E556" t="s">
        <v>63</v>
      </c>
      <c r="F556" t="s">
        <v>426</v>
      </c>
      <c r="G556" s="3">
        <v>700</v>
      </c>
    </row>
    <row r="557" spans="1:7" x14ac:dyDescent="0.25">
      <c r="A557" s="13">
        <v>43190</v>
      </c>
      <c r="B557" s="10" t="s">
        <v>8</v>
      </c>
      <c r="C557" s="12" t="s">
        <v>597</v>
      </c>
      <c r="D557" s="11">
        <v>3271200</v>
      </c>
      <c r="E557" s="12" t="s">
        <v>43</v>
      </c>
      <c r="F557" t="s">
        <v>9</v>
      </c>
      <c r="G557" s="3">
        <f>10+3+6+15+6</f>
        <v>40</v>
      </c>
    </row>
    <row r="558" spans="1:7" x14ac:dyDescent="0.25">
      <c r="A558" s="13"/>
      <c r="B558" s="10"/>
      <c r="C558" s="12"/>
      <c r="D558" s="11"/>
      <c r="E558" s="12"/>
      <c r="F558" t="s">
        <v>303</v>
      </c>
      <c r="G558" s="3">
        <v>12</v>
      </c>
    </row>
    <row r="559" spans="1:7" x14ac:dyDescent="0.25">
      <c r="A559" s="5">
        <v>43190</v>
      </c>
      <c r="B559" s="1" t="s">
        <v>8</v>
      </c>
      <c r="C559" t="s">
        <v>590</v>
      </c>
      <c r="D559" s="3">
        <v>821800</v>
      </c>
      <c r="E559" t="s">
        <v>312</v>
      </c>
      <c r="F559" t="s">
        <v>313</v>
      </c>
      <c r="G559" s="3">
        <v>14</v>
      </c>
    </row>
    <row r="560" spans="1:7" x14ac:dyDescent="0.25">
      <c r="A560" s="5">
        <v>43190</v>
      </c>
      <c r="B560" s="1" t="s">
        <v>8</v>
      </c>
      <c r="C560" t="s">
        <v>586</v>
      </c>
      <c r="D560" s="3">
        <v>853200</v>
      </c>
      <c r="E560" t="s">
        <v>89</v>
      </c>
      <c r="F560" t="s">
        <v>580</v>
      </c>
      <c r="G560" s="3">
        <v>36</v>
      </c>
    </row>
    <row r="561" spans="1:7" x14ac:dyDescent="0.25">
      <c r="A561" s="5">
        <v>43190</v>
      </c>
      <c r="B561" s="1" t="s">
        <v>8</v>
      </c>
      <c r="C561" t="s">
        <v>591</v>
      </c>
      <c r="D561" s="3">
        <v>857200</v>
      </c>
      <c r="E561" t="s">
        <v>372</v>
      </c>
      <c r="F561" t="s">
        <v>581</v>
      </c>
      <c r="G561" s="3">
        <v>12</v>
      </c>
    </row>
    <row r="562" spans="1:7" x14ac:dyDescent="0.25">
      <c r="A562" s="5">
        <v>43190</v>
      </c>
      <c r="B562" s="1" t="s">
        <v>8</v>
      </c>
      <c r="C562" t="s">
        <v>587</v>
      </c>
      <c r="D562" s="3">
        <v>2436000</v>
      </c>
      <c r="E562" t="s">
        <v>46</v>
      </c>
      <c r="F562" t="s">
        <v>83</v>
      </c>
      <c r="G562" s="3">
        <v>30</v>
      </c>
    </row>
    <row r="563" spans="1:7" x14ac:dyDescent="0.25">
      <c r="A563" s="13">
        <v>43190</v>
      </c>
      <c r="B563" s="10" t="s">
        <v>8</v>
      </c>
      <c r="C563" s="12" t="s">
        <v>595</v>
      </c>
      <c r="D563" s="11">
        <v>1672000</v>
      </c>
      <c r="E563" s="12" t="s">
        <v>80</v>
      </c>
      <c r="F563" t="s">
        <v>81</v>
      </c>
      <c r="G563" s="3">
        <f>6+4+1+2+4</f>
        <v>17</v>
      </c>
    </row>
    <row r="564" spans="1:7" x14ac:dyDescent="0.25">
      <c r="A564" s="13"/>
      <c r="B564" s="10"/>
      <c r="C564" s="12"/>
      <c r="D564" s="11"/>
      <c r="E564" s="12"/>
      <c r="F564" t="s">
        <v>229</v>
      </c>
      <c r="G564" s="3">
        <v>6</v>
      </c>
    </row>
    <row r="565" spans="1:7" x14ac:dyDescent="0.25">
      <c r="A565" s="13">
        <v>43190</v>
      </c>
      <c r="B565" s="10" t="s">
        <v>8</v>
      </c>
      <c r="C565" s="12" t="s">
        <v>589</v>
      </c>
      <c r="D565" s="11">
        <v>2281500</v>
      </c>
      <c r="E565" s="12" t="s">
        <v>85</v>
      </c>
      <c r="F565" t="s">
        <v>115</v>
      </c>
      <c r="G565" s="3">
        <f>10+10</f>
        <v>20</v>
      </c>
    </row>
    <row r="566" spans="1:7" x14ac:dyDescent="0.25">
      <c r="A566" s="13"/>
      <c r="B566" s="10"/>
      <c r="C566" s="12"/>
      <c r="D566" s="11"/>
      <c r="E566" s="12"/>
      <c r="F566" t="s">
        <v>582</v>
      </c>
      <c r="G566" s="3">
        <f>1+3+2</f>
        <v>6</v>
      </c>
    </row>
    <row r="567" spans="1:7" x14ac:dyDescent="0.25">
      <c r="A567" s="13"/>
      <c r="B567" s="10"/>
      <c r="C567" s="12"/>
      <c r="D567" s="11"/>
      <c r="E567" s="12"/>
      <c r="F567" t="s">
        <v>278</v>
      </c>
      <c r="G567" s="3">
        <f>2+4+8</f>
        <v>14</v>
      </c>
    </row>
    <row r="568" spans="1:7" x14ac:dyDescent="0.25">
      <c r="A568" s="5">
        <v>43190</v>
      </c>
      <c r="B568" s="1" t="s">
        <v>8</v>
      </c>
      <c r="C568" t="s">
        <v>592</v>
      </c>
      <c r="D568" s="3">
        <v>433650</v>
      </c>
      <c r="E568" t="s">
        <v>279</v>
      </c>
      <c r="F568" t="s">
        <v>280</v>
      </c>
      <c r="G568" s="3">
        <v>7</v>
      </c>
    </row>
    <row r="569" spans="1:7" x14ac:dyDescent="0.25">
      <c r="A569" s="13">
        <v>43190</v>
      </c>
      <c r="B569" s="10" t="s">
        <v>6</v>
      </c>
      <c r="C569" s="12" t="s">
        <v>600</v>
      </c>
      <c r="D569" s="11">
        <v>5178700</v>
      </c>
      <c r="E569" s="12" t="s">
        <v>99</v>
      </c>
      <c r="F569" t="s">
        <v>509</v>
      </c>
      <c r="G569" s="3">
        <v>12</v>
      </c>
    </row>
    <row r="570" spans="1:7" x14ac:dyDescent="0.25">
      <c r="A570" s="13"/>
      <c r="B570" s="10"/>
      <c r="C570" s="12"/>
      <c r="D570" s="11"/>
      <c r="E570" s="12"/>
      <c r="F570" t="s">
        <v>468</v>
      </c>
      <c r="G570" s="3">
        <v>11</v>
      </c>
    </row>
    <row r="571" spans="1:7" x14ac:dyDescent="0.25">
      <c r="A571" s="13"/>
      <c r="B571" s="10"/>
      <c r="C571" s="12"/>
      <c r="D571" s="11"/>
      <c r="E571" s="12"/>
      <c r="F571" t="s">
        <v>583</v>
      </c>
      <c r="G571" s="3">
        <f>18+16</f>
        <v>34</v>
      </c>
    </row>
    <row r="572" spans="1:7" x14ac:dyDescent="0.25">
      <c r="G572" s="3">
        <f>SUM(G4:G571)</f>
        <v>52989</v>
      </c>
    </row>
  </sheetData>
  <mergeCells count="411">
    <mergeCell ref="A569:A571"/>
    <mergeCell ref="B569:B571"/>
    <mergeCell ref="C569:C571"/>
    <mergeCell ref="D569:D571"/>
    <mergeCell ref="E569:E571"/>
    <mergeCell ref="A563:A564"/>
    <mergeCell ref="B563:B564"/>
    <mergeCell ref="C563:C564"/>
    <mergeCell ref="D563:D564"/>
    <mergeCell ref="E563:E564"/>
    <mergeCell ref="A565:A567"/>
    <mergeCell ref="B565:B567"/>
    <mergeCell ref="C565:C567"/>
    <mergeCell ref="D565:D567"/>
    <mergeCell ref="E565:E567"/>
    <mergeCell ref="C548:C549"/>
    <mergeCell ref="D548:D549"/>
    <mergeCell ref="E548:E549"/>
    <mergeCell ref="B548:B549"/>
    <mergeCell ref="A548:A549"/>
    <mergeCell ref="A557:A558"/>
    <mergeCell ref="B557:B558"/>
    <mergeCell ref="C557:C558"/>
    <mergeCell ref="D557:D558"/>
    <mergeCell ref="E557:E558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518:A519"/>
    <mergeCell ref="B518:B519"/>
    <mergeCell ref="C518:C519"/>
    <mergeCell ref="D518:D519"/>
    <mergeCell ref="E518:E519"/>
    <mergeCell ref="A520:A522"/>
    <mergeCell ref="B520:B522"/>
    <mergeCell ref="C520:C522"/>
    <mergeCell ref="D520:D522"/>
    <mergeCell ref="E520:E522"/>
    <mergeCell ref="A523:A525"/>
    <mergeCell ref="B523:B525"/>
    <mergeCell ref="C523:C525"/>
    <mergeCell ref="D523:D525"/>
    <mergeCell ref="E523:E525"/>
    <mergeCell ref="A527:A528"/>
    <mergeCell ref="B527:B528"/>
    <mergeCell ref="C527:C528"/>
    <mergeCell ref="D527:D528"/>
    <mergeCell ref="E527:E528"/>
    <mergeCell ref="B531:B533"/>
    <mergeCell ref="C531:C533"/>
    <mergeCell ref="D531:D533"/>
    <mergeCell ref="E531:E533"/>
    <mergeCell ref="A531:A533"/>
    <mergeCell ref="E536:E537"/>
    <mergeCell ref="D536:D537"/>
    <mergeCell ref="C536:C537"/>
    <mergeCell ref="B536:B537"/>
    <mergeCell ref="A536:A537"/>
    <mergeCell ref="B540:B542"/>
    <mergeCell ref="D540:D542"/>
    <mergeCell ref="E540:E542"/>
    <mergeCell ref="A540:A542"/>
    <mergeCell ref="C540:C542"/>
    <mergeCell ref="A544:A545"/>
    <mergeCell ref="B544:B545"/>
    <mergeCell ref="C544:C545"/>
    <mergeCell ref="D544:D545"/>
    <mergeCell ref="E544:E54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Maret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Asus</cp:lastModifiedBy>
  <dcterms:created xsi:type="dcterms:W3CDTF">2018-03-07T07:50:21Z</dcterms:created>
  <dcterms:modified xsi:type="dcterms:W3CDTF">2018-04-02T15:35:14Z</dcterms:modified>
</cp:coreProperties>
</file>