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</sheets>
  <definedNames>
    <definedName name="_xlnm._FilterDatabase" localSheetId="0" hidden="1">'Harga Jual BCL ALAS KAKI'!$A$4:$AA$174</definedName>
  </definedNames>
  <calcPr calcId="124519"/>
  <fileRecoveryPr autoRecover="0"/>
</workbook>
</file>

<file path=xl/calcChain.xml><?xml version="1.0" encoding="utf-8"?>
<calcChain xmlns="http://schemas.openxmlformats.org/spreadsheetml/2006/main">
  <c r="N89" i="1"/>
  <c r="N154"/>
  <c r="N91"/>
  <c r="N100"/>
  <c r="Z86"/>
  <c r="AA86" s="1"/>
  <c r="D86"/>
  <c r="Z112"/>
  <c r="AA112" s="1"/>
  <c r="D112"/>
  <c r="F112"/>
  <c r="D88"/>
  <c r="Z119"/>
  <c r="AA119" s="1"/>
  <c r="N28" l="1"/>
  <c r="F86"/>
  <c r="N101"/>
  <c r="M101" s="1"/>
  <c r="N140"/>
  <c r="N105"/>
  <c r="M105" s="1"/>
  <c r="N136"/>
  <c r="N151"/>
  <c r="M151" s="1"/>
  <c r="N150"/>
  <c r="N133"/>
  <c r="M133" s="1"/>
  <c r="N138"/>
  <c r="N134"/>
  <c r="M134" s="1"/>
  <c r="N49"/>
  <c r="N29"/>
  <c r="N33"/>
  <c r="N12"/>
  <c r="N32"/>
  <c r="N97"/>
  <c r="N110"/>
  <c r="N98"/>
  <c r="N143"/>
  <c r="N92"/>
  <c r="N58"/>
  <c r="N57"/>
  <c r="M57" s="1"/>
  <c r="N63"/>
  <c r="N62"/>
  <c r="M62" s="1"/>
  <c r="N61"/>
  <c r="N156"/>
  <c r="M156" s="1"/>
  <c r="N141"/>
  <c r="N142"/>
  <c r="M142" s="1"/>
  <c r="N6"/>
  <c r="N13"/>
  <c r="M13" s="1"/>
  <c r="N54"/>
  <c r="N55"/>
  <c r="N56"/>
  <c r="N113"/>
  <c r="N104"/>
  <c r="N23"/>
  <c r="N22"/>
  <c r="N47"/>
  <c r="N42"/>
  <c r="N115"/>
  <c r="N122"/>
  <c r="N83"/>
  <c r="N60"/>
  <c r="N67"/>
  <c r="N53"/>
  <c r="N14"/>
  <c r="N25"/>
  <c r="N21"/>
  <c r="N37"/>
  <c r="N43"/>
  <c r="N41"/>
  <c r="N69"/>
  <c r="N9"/>
  <c r="N74"/>
  <c r="N166"/>
  <c r="N164"/>
  <c r="N167"/>
  <c r="N95"/>
  <c r="N93"/>
  <c r="N94"/>
  <c r="N87"/>
  <c r="N107"/>
  <c r="N80"/>
  <c r="N81"/>
  <c r="N96"/>
  <c r="N64"/>
  <c r="N147"/>
  <c r="N70"/>
  <c r="N10"/>
  <c r="N66"/>
  <c r="N65"/>
  <c r="N77"/>
  <c r="N79"/>
  <c r="N75"/>
  <c r="N76"/>
  <c r="N78"/>
  <c r="N168"/>
  <c r="N68"/>
  <c r="N51"/>
  <c r="N52"/>
  <c r="N46"/>
  <c r="N118"/>
  <c r="N121"/>
  <c r="N116"/>
  <c r="N120"/>
  <c r="N84"/>
  <c r="N161"/>
  <c r="N162"/>
  <c r="N123"/>
  <c r="N124"/>
  <c r="N130"/>
  <c r="N125"/>
  <c r="N127"/>
  <c r="N11"/>
  <c r="N15"/>
  <c r="N20"/>
  <c r="N19"/>
  <c r="N18"/>
  <c r="N106"/>
  <c r="N109"/>
  <c r="N108"/>
  <c r="N59"/>
  <c r="N145"/>
  <c r="N155"/>
  <c r="N153"/>
  <c r="N160"/>
  <c r="N165"/>
  <c r="N152"/>
  <c r="N149"/>
  <c r="N137"/>
  <c r="N139"/>
  <c r="N135"/>
  <c r="N148"/>
  <c r="N103"/>
  <c r="N82"/>
  <c r="N117"/>
  <c r="N119"/>
  <c r="N158"/>
  <c r="N159"/>
  <c r="N26"/>
  <c r="N35"/>
  <c r="N90"/>
  <c r="N163"/>
  <c r="N146"/>
  <c r="N99"/>
  <c r="N85"/>
  <c r="N132"/>
  <c r="N50"/>
  <c r="N102"/>
  <c r="N131"/>
  <c r="N126"/>
  <c r="N114"/>
  <c r="N111"/>
  <c r="N128"/>
  <c r="N129"/>
  <c r="N17"/>
  <c r="N31"/>
  <c r="N16"/>
  <c r="N27"/>
  <c r="N30"/>
  <c r="N144"/>
  <c r="N157"/>
  <c r="N8"/>
  <c r="N7"/>
  <c r="N5"/>
  <c r="N72"/>
  <c r="N71"/>
  <c r="N24"/>
  <c r="N73"/>
  <c r="N38"/>
  <c r="N34"/>
  <c r="N36"/>
  <c r="N39"/>
  <c r="N40"/>
  <c r="N45"/>
  <c r="N48"/>
  <c r="N44"/>
  <c r="M48"/>
  <c r="M45"/>
  <c r="M40"/>
  <c r="M39"/>
  <c r="M36"/>
  <c r="M34"/>
  <c r="M38"/>
  <c r="M73"/>
  <c r="M24"/>
  <c r="M71"/>
  <c r="M72"/>
  <c r="M5"/>
  <c r="M7"/>
  <c r="M8"/>
  <c r="M157"/>
  <c r="M144"/>
  <c r="M30"/>
  <c r="M27"/>
  <c r="M16"/>
  <c r="M31"/>
  <c r="M17"/>
  <c r="M129"/>
  <c r="M128"/>
  <c r="M111"/>
  <c r="M114"/>
  <c r="M126"/>
  <c r="M131"/>
  <c r="M102"/>
  <c r="M50"/>
  <c r="M132"/>
  <c r="M85"/>
  <c r="M99"/>
  <c r="M146"/>
  <c r="M163"/>
  <c r="M90"/>
  <c r="M35"/>
  <c r="M26"/>
  <c r="M159"/>
  <c r="M158"/>
  <c r="M119"/>
  <c r="M117"/>
  <c r="M82"/>
  <c r="M103"/>
  <c r="M148"/>
  <c r="M135"/>
  <c r="M139"/>
  <c r="M137"/>
  <c r="M149"/>
  <c r="M152"/>
  <c r="M165"/>
  <c r="M160"/>
  <c r="M153"/>
  <c r="M155"/>
  <c r="M145"/>
  <c r="M59"/>
  <c r="M108"/>
  <c r="M109"/>
  <c r="M106"/>
  <c r="K106" s="1"/>
  <c r="M18"/>
  <c r="M19"/>
  <c r="M20"/>
  <c r="M15"/>
  <c r="M11"/>
  <c r="M127"/>
  <c r="M125"/>
  <c r="M130"/>
  <c r="M124"/>
  <c r="M123"/>
  <c r="M162"/>
  <c r="M161"/>
  <c r="M84"/>
  <c r="M120"/>
  <c r="M116"/>
  <c r="M121"/>
  <c r="M118"/>
  <c r="M46"/>
  <c r="M52"/>
  <c r="M51"/>
  <c r="M68"/>
  <c r="M168"/>
  <c r="M78"/>
  <c r="M76"/>
  <c r="M75"/>
  <c r="M79"/>
  <c r="M77"/>
  <c r="M65"/>
  <c r="M66"/>
  <c r="M10"/>
  <c r="M70"/>
  <c r="M147"/>
  <c r="M64"/>
  <c r="M96"/>
  <c r="M81"/>
  <c r="M80"/>
  <c r="M107"/>
  <c r="M87"/>
  <c r="M94"/>
  <c r="M93"/>
  <c r="M95"/>
  <c r="M167"/>
  <c r="M164"/>
  <c r="M166"/>
  <c r="M74"/>
  <c r="M9"/>
  <c r="M69"/>
  <c r="M41"/>
  <c r="M43"/>
  <c r="M37"/>
  <c r="M21"/>
  <c r="M25"/>
  <c r="M14"/>
  <c r="M53"/>
  <c r="M67"/>
  <c r="M60"/>
  <c r="M83"/>
  <c r="M122"/>
  <c r="M115"/>
  <c r="M42"/>
  <c r="M47"/>
  <c r="M22"/>
  <c r="M23"/>
  <c r="M104"/>
  <c r="M113"/>
  <c r="M56"/>
  <c r="M55"/>
  <c r="M54"/>
  <c r="M28"/>
  <c r="O28" s="1"/>
  <c r="M6"/>
  <c r="K6" s="1"/>
  <c r="M141"/>
  <c r="K141" s="1"/>
  <c r="M61"/>
  <c r="K61" s="1"/>
  <c r="M63"/>
  <c r="K63" s="1"/>
  <c r="M58"/>
  <c r="K58" s="1"/>
  <c r="M92"/>
  <c r="M143"/>
  <c r="K143" s="1"/>
  <c r="M98"/>
  <c r="M110"/>
  <c r="K110" s="1"/>
  <c r="M97"/>
  <c r="M32"/>
  <c r="K32" s="1"/>
  <c r="M12"/>
  <c r="M33"/>
  <c r="K33" s="1"/>
  <c r="M29"/>
  <c r="M49"/>
  <c r="K49" s="1"/>
  <c r="M138"/>
  <c r="K138" s="1"/>
  <c r="M150"/>
  <c r="K150" s="1"/>
  <c r="M136"/>
  <c r="K136" s="1"/>
  <c r="M140"/>
  <c r="K140" s="1"/>
  <c r="M100"/>
  <c r="K100" s="1"/>
  <c r="M89"/>
  <c r="M154"/>
  <c r="K154" s="1"/>
  <c r="M91"/>
  <c r="O49" l="1"/>
  <c r="O63"/>
  <c r="O154"/>
  <c r="O138"/>
  <c r="O58"/>
  <c r="K91"/>
  <c r="O91"/>
  <c r="K89"/>
  <c r="O89"/>
  <c r="K105"/>
  <c r="O105"/>
  <c r="K133"/>
  <c r="O133"/>
  <c r="K134"/>
  <c r="O134"/>
  <c r="K29"/>
  <c r="O29"/>
  <c r="K97"/>
  <c r="O97"/>
  <c r="K92"/>
  <c r="O92"/>
  <c r="K57"/>
  <c r="O57"/>
  <c r="K62"/>
  <c r="O62"/>
  <c r="K142"/>
  <c r="O142"/>
  <c r="K101"/>
  <c r="O101"/>
  <c r="K151"/>
  <c r="O151"/>
  <c r="K12"/>
  <c r="O12"/>
  <c r="K98"/>
  <c r="O98"/>
  <c r="K156"/>
  <c r="O156"/>
  <c r="K13"/>
  <c r="O13"/>
  <c r="O140"/>
  <c r="O136"/>
  <c r="O150"/>
  <c r="O33"/>
  <c r="O32"/>
  <c r="O110"/>
  <c r="O143"/>
  <c r="O141"/>
  <c r="O100"/>
  <c r="O61"/>
  <c r="O6"/>
  <c r="O54"/>
  <c r="K54"/>
  <c r="O56"/>
  <c r="K56"/>
  <c r="O104"/>
  <c r="K104"/>
  <c r="O22"/>
  <c r="K22"/>
  <c r="O42"/>
  <c r="K42"/>
  <c r="O122"/>
  <c r="K122"/>
  <c r="O60"/>
  <c r="K60"/>
  <c r="O53"/>
  <c r="K53"/>
  <c r="O25"/>
  <c r="K25"/>
  <c r="O37"/>
  <c r="K37"/>
  <c r="O41"/>
  <c r="K41"/>
  <c r="O9"/>
  <c r="K9"/>
  <c r="O166"/>
  <c r="K166"/>
  <c r="O167"/>
  <c r="K167"/>
  <c r="O93"/>
  <c r="K93"/>
  <c r="O87"/>
  <c r="K87"/>
  <c r="O80"/>
  <c r="K80"/>
  <c r="O96"/>
  <c r="K96"/>
  <c r="O147"/>
  <c r="K147"/>
  <c r="O10"/>
  <c r="K10"/>
  <c r="O65"/>
  <c r="K65"/>
  <c r="O79"/>
  <c r="K79"/>
  <c r="O76"/>
  <c r="K76"/>
  <c r="O168"/>
  <c r="K168"/>
  <c r="O51"/>
  <c r="K51"/>
  <c r="O52"/>
  <c r="K52"/>
  <c r="O118"/>
  <c r="K118"/>
  <c r="O116"/>
  <c r="K116"/>
  <c r="O84"/>
  <c r="K84"/>
  <c r="O162"/>
  <c r="K162"/>
  <c r="O124"/>
  <c r="K124"/>
  <c r="O125"/>
  <c r="K125"/>
  <c r="O11"/>
  <c r="K11"/>
  <c r="O20"/>
  <c r="K20"/>
  <c r="O18"/>
  <c r="K18"/>
  <c r="O109"/>
  <c r="K109"/>
  <c r="O59"/>
  <c r="K59"/>
  <c r="O155"/>
  <c r="K155"/>
  <c r="O160"/>
  <c r="K160"/>
  <c r="O152"/>
  <c r="K152"/>
  <c r="O137"/>
  <c r="K137"/>
  <c r="O135"/>
  <c r="K135"/>
  <c r="O103"/>
  <c r="K103"/>
  <c r="O117"/>
  <c r="K117"/>
  <c r="O158"/>
  <c r="K158"/>
  <c r="O26"/>
  <c r="K26"/>
  <c r="O90"/>
  <c r="K90"/>
  <c r="O146"/>
  <c r="K146"/>
  <c r="O85"/>
  <c r="K85"/>
  <c r="O50"/>
  <c r="K50"/>
  <c r="O131"/>
  <c r="K131"/>
  <c r="O114"/>
  <c r="K114"/>
  <c r="O128"/>
  <c r="K128"/>
  <c r="O17"/>
  <c r="K17"/>
  <c r="O16"/>
  <c r="K16"/>
  <c r="O30"/>
  <c r="K30"/>
  <c r="O157"/>
  <c r="K157"/>
  <c r="O7"/>
  <c r="K7"/>
  <c r="O72"/>
  <c r="K72"/>
  <c r="O24"/>
  <c r="K24"/>
  <c r="O38"/>
  <c r="K38"/>
  <c r="O36"/>
  <c r="K36"/>
  <c r="O40"/>
  <c r="K40"/>
  <c r="O48"/>
  <c r="K48"/>
  <c r="O55"/>
  <c r="K55"/>
  <c r="O113"/>
  <c r="K113"/>
  <c r="O23"/>
  <c r="K23"/>
  <c r="O47"/>
  <c r="K47"/>
  <c r="O115"/>
  <c r="K115"/>
  <c r="O83"/>
  <c r="K83"/>
  <c r="O67"/>
  <c r="K67"/>
  <c r="O14"/>
  <c r="K14"/>
  <c r="O21"/>
  <c r="K21"/>
  <c r="O43"/>
  <c r="K43"/>
  <c r="O69"/>
  <c r="K69"/>
  <c r="O74"/>
  <c r="K74"/>
  <c r="O164"/>
  <c r="K164"/>
  <c r="O95"/>
  <c r="K95"/>
  <c r="O94"/>
  <c r="K94"/>
  <c r="O107"/>
  <c r="K107"/>
  <c r="O81"/>
  <c r="K81"/>
  <c r="O64"/>
  <c r="K64"/>
  <c r="O70"/>
  <c r="K70"/>
  <c r="O66"/>
  <c r="K66"/>
  <c r="O77"/>
  <c r="K77"/>
  <c r="O75"/>
  <c r="K75"/>
  <c r="O78"/>
  <c r="K78"/>
  <c r="O68"/>
  <c r="K68"/>
  <c r="O46"/>
  <c r="K46"/>
  <c r="O121"/>
  <c r="K121"/>
  <c r="O120"/>
  <c r="K120"/>
  <c r="O161"/>
  <c r="K161"/>
  <c r="O123"/>
  <c r="K123"/>
  <c r="O130"/>
  <c r="K130"/>
  <c r="O127"/>
  <c r="K127"/>
  <c r="O15"/>
  <c r="K15"/>
  <c r="O19"/>
  <c r="K19"/>
  <c r="O106"/>
  <c r="O108"/>
  <c r="K108"/>
  <c r="O145"/>
  <c r="K145"/>
  <c r="O153"/>
  <c r="K153"/>
  <c r="O165"/>
  <c r="K165"/>
  <c r="O149"/>
  <c r="K149"/>
  <c r="O139"/>
  <c r="K139"/>
  <c r="O148"/>
  <c r="K148"/>
  <c r="O82"/>
  <c r="K82"/>
  <c r="O119"/>
  <c r="K119"/>
  <c r="O159"/>
  <c r="K159"/>
  <c r="O35"/>
  <c r="K35"/>
  <c r="O163"/>
  <c r="K163"/>
  <c r="O99"/>
  <c r="K99"/>
  <c r="O132"/>
  <c r="K132"/>
  <c r="O102"/>
  <c r="K102"/>
  <c r="O126"/>
  <c r="K126"/>
  <c r="O111"/>
  <c r="K111"/>
  <c r="O129"/>
  <c r="K129"/>
  <c r="O31"/>
  <c r="K31"/>
  <c r="O27"/>
  <c r="K27"/>
  <c r="O144"/>
  <c r="K144"/>
  <c r="O8"/>
  <c r="K8"/>
  <c r="O5"/>
  <c r="K5"/>
  <c r="O71"/>
  <c r="K71"/>
  <c r="O73"/>
  <c r="K73"/>
  <c r="O34"/>
  <c r="K34"/>
  <c r="O39"/>
  <c r="K39"/>
  <c r="O45"/>
  <c r="K45"/>
  <c r="K28"/>
  <c r="F119"/>
  <c r="D119"/>
  <c r="F58"/>
  <c r="D58"/>
  <c r="D53"/>
  <c r="F53"/>
  <c r="F104"/>
  <c r="D122"/>
  <c r="F122"/>
  <c r="S53" l="1"/>
  <c r="T53" s="1"/>
  <c r="Z53" s="1"/>
  <c r="AA53" s="1"/>
  <c r="S122"/>
  <c r="T122" s="1"/>
  <c r="Z122" s="1"/>
  <c r="AA122" s="1"/>
  <c r="X53" l="1"/>
  <c r="U53"/>
  <c r="W53" s="1"/>
  <c r="X122"/>
  <c r="U122"/>
  <c r="F10"/>
  <c r="D10"/>
  <c r="V53" l="1"/>
  <c r="W122"/>
  <c r="V122"/>
  <c r="F14"/>
  <c r="D14"/>
  <c r="F16"/>
  <c r="F27"/>
  <c r="D27"/>
  <c r="D16"/>
  <c r="M44"/>
  <c r="N170" l="1"/>
  <c r="J170"/>
  <c r="F48" l="1"/>
  <c r="F45"/>
  <c r="F40"/>
  <c r="F158"/>
  <c r="F36"/>
  <c r="F34"/>
  <c r="F38"/>
  <c r="F73"/>
  <c r="F24"/>
  <c r="F71"/>
  <c r="F72"/>
  <c r="F5"/>
  <c r="F7"/>
  <c r="F8"/>
  <c r="F157"/>
  <c r="F144"/>
  <c r="F30"/>
  <c r="F31"/>
  <c r="F17"/>
  <c r="F129"/>
  <c r="F128"/>
  <c r="F111"/>
  <c r="F114"/>
  <c r="F126"/>
  <c r="F131"/>
  <c r="F102"/>
  <c r="F50"/>
  <c r="F132"/>
  <c r="F85"/>
  <c r="F99"/>
  <c r="F146"/>
  <c r="F163"/>
  <c r="F90"/>
  <c r="F35"/>
  <c r="F26"/>
  <c r="F159"/>
  <c r="F39"/>
  <c r="F117"/>
  <c r="F82"/>
  <c r="F103"/>
  <c r="F148"/>
  <c r="F135"/>
  <c r="F139"/>
  <c r="F137"/>
  <c r="F149"/>
  <c r="F152"/>
  <c r="F165"/>
  <c r="F160"/>
  <c r="F153"/>
  <c r="F155"/>
  <c r="F145"/>
  <c r="F59"/>
  <c r="F108"/>
  <c r="F109"/>
  <c r="F106"/>
  <c r="F18"/>
  <c r="F19"/>
  <c r="F20"/>
  <c r="F15"/>
  <c r="F11"/>
  <c r="F127"/>
  <c r="F125"/>
  <c r="F130"/>
  <c r="F124"/>
  <c r="F123"/>
  <c r="F162"/>
  <c r="F161"/>
  <c r="F84"/>
  <c r="F120"/>
  <c r="F116"/>
  <c r="F121"/>
  <c r="F118"/>
  <c r="F46"/>
  <c r="F52"/>
  <c r="F51"/>
  <c r="F68"/>
  <c r="F168"/>
  <c r="F78"/>
  <c r="F76"/>
  <c r="F75"/>
  <c r="F79"/>
  <c r="F77"/>
  <c r="F65"/>
  <c r="F147"/>
  <c r="F64"/>
  <c r="F70"/>
  <c r="F96"/>
  <c r="F81"/>
  <c r="F66"/>
  <c r="F80"/>
  <c r="F107"/>
  <c r="F87"/>
  <c r="F94"/>
  <c r="F93"/>
  <c r="F95"/>
  <c r="F167"/>
  <c r="F164"/>
  <c r="F166"/>
  <c r="F74"/>
  <c r="F9"/>
  <c r="F69"/>
  <c r="F41"/>
  <c r="F43"/>
  <c r="F37"/>
  <c r="F21"/>
  <c r="F25"/>
  <c r="F67"/>
  <c r="F60"/>
  <c r="F83"/>
  <c r="F115"/>
  <c r="F42"/>
  <c r="F47"/>
  <c r="F22"/>
  <c r="F23"/>
  <c r="F113"/>
  <c r="F56"/>
  <c r="F55"/>
  <c r="F54"/>
  <c r="F28"/>
  <c r="F13"/>
  <c r="F6"/>
  <c r="F142"/>
  <c r="F141"/>
  <c r="F156"/>
  <c r="F61"/>
  <c r="F62"/>
  <c r="F63"/>
  <c r="F57"/>
  <c r="F92"/>
  <c r="F143"/>
  <c r="F98"/>
  <c r="F110"/>
  <c r="F97"/>
  <c r="F32"/>
  <c r="F12"/>
  <c r="F33"/>
  <c r="F29"/>
  <c r="F49"/>
  <c r="F134"/>
  <c r="F138"/>
  <c r="F133"/>
  <c r="F150"/>
  <c r="F151"/>
  <c r="F136"/>
  <c r="F105"/>
  <c r="F140"/>
  <c r="F101"/>
  <c r="F100"/>
  <c r="F89"/>
  <c r="F154"/>
  <c r="F91"/>
  <c r="F44"/>
  <c r="D48"/>
  <c r="D45"/>
  <c r="D40"/>
  <c r="D158"/>
  <c r="D36"/>
  <c r="D34"/>
  <c r="D38"/>
  <c r="D73"/>
  <c r="D24"/>
  <c r="D71"/>
  <c r="D72"/>
  <c r="D5"/>
  <c r="D7"/>
  <c r="D8"/>
  <c r="D157"/>
  <c r="D144"/>
  <c r="D30"/>
  <c r="D31"/>
  <c r="D17"/>
  <c r="D129"/>
  <c r="D128"/>
  <c r="D111"/>
  <c r="D114"/>
  <c r="D126"/>
  <c r="D131"/>
  <c r="D102"/>
  <c r="D50"/>
  <c r="D132"/>
  <c r="D85"/>
  <c r="D99"/>
  <c r="D146"/>
  <c r="D163"/>
  <c r="D90"/>
  <c r="D35"/>
  <c r="D26"/>
  <c r="D159"/>
  <c r="D39"/>
  <c r="D117"/>
  <c r="D82"/>
  <c r="D103"/>
  <c r="D148"/>
  <c r="D135"/>
  <c r="D139"/>
  <c r="D137"/>
  <c r="D149"/>
  <c r="D152"/>
  <c r="D165"/>
  <c r="D160"/>
  <c r="D153"/>
  <c r="D155"/>
  <c r="D145"/>
  <c r="D59"/>
  <c r="D108"/>
  <c r="D109"/>
  <c r="D106"/>
  <c r="D18"/>
  <c r="D19"/>
  <c r="D20"/>
  <c r="D15"/>
  <c r="D11"/>
  <c r="D127"/>
  <c r="D125"/>
  <c r="D130"/>
  <c r="D124"/>
  <c r="D123"/>
  <c r="D162"/>
  <c r="D161"/>
  <c r="D84"/>
  <c r="D120"/>
  <c r="D116"/>
  <c r="D121"/>
  <c r="D118"/>
  <c r="D46"/>
  <c r="D52"/>
  <c r="D51"/>
  <c r="D68"/>
  <c r="D168"/>
  <c r="D78"/>
  <c r="D76"/>
  <c r="D75"/>
  <c r="D79"/>
  <c r="D77"/>
  <c r="D65"/>
  <c r="D147"/>
  <c r="D64"/>
  <c r="D70"/>
  <c r="D96"/>
  <c r="D81"/>
  <c r="D66"/>
  <c r="D80"/>
  <c r="D107"/>
  <c r="D87"/>
  <c r="D94"/>
  <c r="D93"/>
  <c r="D95"/>
  <c r="D167"/>
  <c r="D164"/>
  <c r="D166"/>
  <c r="D74"/>
  <c r="D9"/>
  <c r="D69"/>
  <c r="D41"/>
  <c r="D43"/>
  <c r="D37"/>
  <c r="D21"/>
  <c r="D25"/>
  <c r="D67"/>
  <c r="D60"/>
  <c r="D83"/>
  <c r="D115"/>
  <c r="D42"/>
  <c r="D47"/>
  <c r="D22"/>
  <c r="D23"/>
  <c r="D104"/>
  <c r="D113"/>
  <c r="D56"/>
  <c r="D55"/>
  <c r="D54"/>
  <c r="D28"/>
  <c r="D13"/>
  <c r="D6"/>
  <c r="D142"/>
  <c r="D141"/>
  <c r="D156"/>
  <c r="D61"/>
  <c r="D62"/>
  <c r="D63"/>
  <c r="D57"/>
  <c r="D92"/>
  <c r="D143"/>
  <c r="D98"/>
  <c r="D110"/>
  <c r="D97"/>
  <c r="D32"/>
  <c r="D12"/>
  <c r="D33"/>
  <c r="D29"/>
  <c r="D49"/>
  <c r="D134"/>
  <c r="D138"/>
  <c r="D133"/>
  <c r="D150"/>
  <c r="D151"/>
  <c r="D136"/>
  <c r="D105"/>
  <c r="D140"/>
  <c r="D101"/>
  <c r="D100"/>
  <c r="D89"/>
  <c r="D154"/>
  <c r="D91"/>
  <c r="D44"/>
  <c r="F4" l="1"/>
  <c r="S91" l="1"/>
  <c r="T91" s="1"/>
  <c r="Z91" s="1"/>
  <c r="AA91" s="1"/>
  <c r="S105"/>
  <c r="T105" s="1"/>
  <c r="S136"/>
  <c r="T136" s="1"/>
  <c r="S150"/>
  <c r="T150" s="1"/>
  <c r="Z150" s="1"/>
  <c r="AA150" s="1"/>
  <c r="S133"/>
  <c r="T133" s="1"/>
  <c r="S138"/>
  <c r="T138" s="1"/>
  <c r="X138" s="1"/>
  <c r="S134"/>
  <c r="T134" s="1"/>
  <c r="S33"/>
  <c r="T33" s="1"/>
  <c r="X33" s="1"/>
  <c r="S12"/>
  <c r="T12" s="1"/>
  <c r="S29"/>
  <c r="T29" s="1"/>
  <c r="X29" s="1"/>
  <c r="S49"/>
  <c r="T49" s="1"/>
  <c r="X49" s="1"/>
  <c r="S62"/>
  <c r="T62" s="1"/>
  <c r="X62" s="1"/>
  <c r="S56"/>
  <c r="T56" s="1"/>
  <c r="S113"/>
  <c r="T113" s="1"/>
  <c r="S104"/>
  <c r="T104" s="1"/>
  <c r="S23"/>
  <c r="T23" s="1"/>
  <c r="S22"/>
  <c r="T22" s="1"/>
  <c r="X22" s="1"/>
  <c r="S47"/>
  <c r="T47" s="1"/>
  <c r="X47" s="1"/>
  <c r="S164"/>
  <c r="T164" s="1"/>
  <c r="X164" s="1"/>
  <c r="S107"/>
  <c r="T107" s="1"/>
  <c r="X107" s="1"/>
  <c r="S80"/>
  <c r="T80" s="1"/>
  <c r="X80" s="1"/>
  <c r="S81"/>
  <c r="T81" s="1"/>
  <c r="X81" s="1"/>
  <c r="S96"/>
  <c r="T96" s="1"/>
  <c r="X96" s="1"/>
  <c r="S70"/>
  <c r="T70" s="1"/>
  <c r="X70" s="1"/>
  <c r="S64"/>
  <c r="T64" s="1"/>
  <c r="X64" s="1"/>
  <c r="S147"/>
  <c r="T147" s="1"/>
  <c r="S65"/>
  <c r="T65" s="1"/>
  <c r="S77"/>
  <c r="T77" s="1"/>
  <c r="S79"/>
  <c r="T79" s="1"/>
  <c r="Z79" s="1"/>
  <c r="AA79" s="1"/>
  <c r="S75"/>
  <c r="T75" s="1"/>
  <c r="Z75" s="1"/>
  <c r="AA75" s="1"/>
  <c r="S76"/>
  <c r="T76" s="1"/>
  <c r="Z76" s="1"/>
  <c r="AA76" s="1"/>
  <c r="S78"/>
  <c r="T78" s="1"/>
  <c r="S168"/>
  <c r="T168" s="1"/>
  <c r="S68"/>
  <c r="T68" s="1"/>
  <c r="S51"/>
  <c r="T51" s="1"/>
  <c r="X51" s="1"/>
  <c r="S52"/>
  <c r="T52" s="1"/>
  <c r="X52" s="1"/>
  <c r="S46"/>
  <c r="T46" s="1"/>
  <c r="X46" s="1"/>
  <c r="S84"/>
  <c r="T84" s="1"/>
  <c r="S162"/>
  <c r="T162" s="1"/>
  <c r="X162" s="1"/>
  <c r="S123"/>
  <c r="T123" s="1"/>
  <c r="S124"/>
  <c r="T124" s="1"/>
  <c r="X124" s="1"/>
  <c r="S130"/>
  <c r="T130" s="1"/>
  <c r="X130" s="1"/>
  <c r="S125"/>
  <c r="T125" s="1"/>
  <c r="X125" s="1"/>
  <c r="S127"/>
  <c r="T127" s="1"/>
  <c r="S85"/>
  <c r="T85" s="1"/>
  <c r="Z85" s="1"/>
  <c r="AA85" s="1"/>
  <c r="S128"/>
  <c r="T128" s="1"/>
  <c r="S129"/>
  <c r="T129" s="1"/>
  <c r="S158"/>
  <c r="T158" s="1"/>
  <c r="X158" s="1"/>
  <c r="X129" l="1"/>
  <c r="Z129"/>
  <c r="AA129" s="1"/>
  <c r="X127"/>
  <c r="Z127"/>
  <c r="AA127" s="1"/>
  <c r="X84"/>
  <c r="Z84"/>
  <c r="AA84" s="1"/>
  <c r="X68"/>
  <c r="Z68"/>
  <c r="AA68" s="1"/>
  <c r="X168"/>
  <c r="Z168"/>
  <c r="AA168" s="1"/>
  <c r="X133"/>
  <c r="Z133"/>
  <c r="AA133" s="1"/>
  <c r="X75"/>
  <c r="X56"/>
  <c r="X85"/>
  <c r="X76"/>
  <c r="X147"/>
  <c r="X113"/>
  <c r="X136"/>
  <c r="X128"/>
  <c r="X78"/>
  <c r="X104"/>
  <c r="X79"/>
  <c r="X12"/>
  <c r="X91"/>
  <c r="X134"/>
  <c r="X65"/>
  <c r="X23"/>
  <c r="X123"/>
  <c r="X77"/>
  <c r="U150"/>
  <c r="X150"/>
  <c r="U158"/>
  <c r="W158" s="1"/>
  <c r="U128"/>
  <c r="W128" s="1"/>
  <c r="S111"/>
  <c r="T111" s="1"/>
  <c r="S126"/>
  <c r="T126" s="1"/>
  <c r="X126" s="1"/>
  <c r="S102"/>
  <c r="T102" s="1"/>
  <c r="X102" s="1"/>
  <c r="S132"/>
  <c r="T132" s="1"/>
  <c r="S103"/>
  <c r="T103" s="1"/>
  <c r="S148"/>
  <c r="T148" s="1"/>
  <c r="X148" s="1"/>
  <c r="S135"/>
  <c r="S149"/>
  <c r="T149" s="1"/>
  <c r="X149" s="1"/>
  <c r="S165"/>
  <c r="T165" s="1"/>
  <c r="X165" s="1"/>
  <c r="S153"/>
  <c r="T153" s="1"/>
  <c r="X153" s="1"/>
  <c r="U125"/>
  <c r="W125" s="1"/>
  <c r="U84"/>
  <c r="W84" s="1"/>
  <c r="U76"/>
  <c r="W76" s="1"/>
  <c r="U79"/>
  <c r="W79" s="1"/>
  <c r="U65"/>
  <c r="W65" s="1"/>
  <c r="U96"/>
  <c r="W96" s="1"/>
  <c r="U164"/>
  <c r="W164" s="1"/>
  <c r="U47"/>
  <c r="W47" s="1"/>
  <c r="U22"/>
  <c r="W22" s="1"/>
  <c r="U56"/>
  <c r="W56" s="1"/>
  <c r="U62"/>
  <c r="W62" s="1"/>
  <c r="U12"/>
  <c r="W12" s="1"/>
  <c r="U91"/>
  <c r="W91" s="1"/>
  <c r="S131"/>
  <c r="T131" s="1"/>
  <c r="U129"/>
  <c r="W129" s="1"/>
  <c r="S17"/>
  <c r="T17" s="1"/>
  <c r="X17" s="1"/>
  <c r="S50"/>
  <c r="T50" s="1"/>
  <c r="U85"/>
  <c r="W85" s="1"/>
  <c r="S82"/>
  <c r="T82" s="1"/>
  <c r="X82" s="1"/>
  <c r="S117"/>
  <c r="T117" s="1"/>
  <c r="X117" s="1"/>
  <c r="S139"/>
  <c r="T139" s="1"/>
  <c r="S152"/>
  <c r="T152" s="1"/>
  <c r="S160"/>
  <c r="T160" s="1"/>
  <c r="X160" s="1"/>
  <c r="U127"/>
  <c r="W127" s="1"/>
  <c r="U124"/>
  <c r="W124" s="1"/>
  <c r="U123"/>
  <c r="W123" s="1"/>
  <c r="U162"/>
  <c r="W162" s="1"/>
  <c r="U46"/>
  <c r="W46" s="1"/>
  <c r="U51"/>
  <c r="W51" s="1"/>
  <c r="U147"/>
  <c r="W147" s="1"/>
  <c r="U81"/>
  <c r="W81" s="1"/>
  <c r="U80"/>
  <c r="W80" s="1"/>
  <c r="U113"/>
  <c r="W113" s="1"/>
  <c r="U133"/>
  <c r="W133" s="1"/>
  <c r="U105"/>
  <c r="W105" s="1"/>
  <c r="S48"/>
  <c r="T48" s="1"/>
  <c r="Z48" s="1"/>
  <c r="AA48" s="1"/>
  <c r="S45"/>
  <c r="T45" s="1"/>
  <c r="X45" s="1"/>
  <c r="S36"/>
  <c r="T36" s="1"/>
  <c r="S38"/>
  <c r="T38" s="1"/>
  <c r="X38" s="1"/>
  <c r="S71"/>
  <c r="T71" s="1"/>
  <c r="X71" s="1"/>
  <c r="S7"/>
  <c r="T7" s="1"/>
  <c r="X7" s="1"/>
  <c r="S146"/>
  <c r="T146" s="1"/>
  <c r="X146" s="1"/>
  <c r="S163"/>
  <c r="T163" s="1"/>
  <c r="S90"/>
  <c r="T90" s="1"/>
  <c r="S26"/>
  <c r="T26" s="1"/>
  <c r="S35"/>
  <c r="T35" s="1"/>
  <c r="Z35" s="1"/>
  <c r="AA35" s="1"/>
  <c r="S159"/>
  <c r="T159" s="1"/>
  <c r="S39"/>
  <c r="T39" s="1"/>
  <c r="S137"/>
  <c r="T137" s="1"/>
  <c r="S155"/>
  <c r="T155" s="1"/>
  <c r="S145"/>
  <c r="T145" s="1"/>
  <c r="S59"/>
  <c r="T59" s="1"/>
  <c r="X59" s="1"/>
  <c r="S108"/>
  <c r="T108" s="1"/>
  <c r="X108" s="1"/>
  <c r="S109"/>
  <c r="S106"/>
  <c r="T106" s="1"/>
  <c r="S18"/>
  <c r="T18" s="1"/>
  <c r="X18" s="1"/>
  <c r="S19"/>
  <c r="T19" s="1"/>
  <c r="S20"/>
  <c r="T20" s="1"/>
  <c r="X20" s="1"/>
  <c r="S15"/>
  <c r="T15" s="1"/>
  <c r="X15" s="1"/>
  <c r="S11"/>
  <c r="T11" s="1"/>
  <c r="S116"/>
  <c r="T116" s="1"/>
  <c r="X116" s="1"/>
  <c r="S121"/>
  <c r="T121" s="1"/>
  <c r="X121" s="1"/>
  <c r="S94"/>
  <c r="T94" s="1"/>
  <c r="X94" s="1"/>
  <c r="S166"/>
  <c r="T166" s="1"/>
  <c r="S9"/>
  <c r="T9" s="1"/>
  <c r="X9" s="1"/>
  <c r="S69"/>
  <c r="T69" s="1"/>
  <c r="X69" s="1"/>
  <c r="S21"/>
  <c r="T21" s="1"/>
  <c r="S141"/>
  <c r="T141" s="1"/>
  <c r="S61"/>
  <c r="T61" s="1"/>
  <c r="X61" s="1"/>
  <c r="S110"/>
  <c r="T110" s="1"/>
  <c r="X110" s="1"/>
  <c r="S97"/>
  <c r="T97" s="1"/>
  <c r="S32"/>
  <c r="T32" s="1"/>
  <c r="X32" s="1"/>
  <c r="U136"/>
  <c r="W136" s="1"/>
  <c r="S140"/>
  <c r="T140" s="1"/>
  <c r="X140" s="1"/>
  <c r="S101"/>
  <c r="T101" s="1"/>
  <c r="X101" s="1"/>
  <c r="S40"/>
  <c r="T40" s="1"/>
  <c r="X40" s="1"/>
  <c r="S34"/>
  <c r="T34" s="1"/>
  <c r="X34" s="1"/>
  <c r="S73"/>
  <c r="T73" s="1"/>
  <c r="S24"/>
  <c r="T24" s="1"/>
  <c r="X24" s="1"/>
  <c r="S72"/>
  <c r="T72" s="1"/>
  <c r="X72" s="1"/>
  <c r="S5"/>
  <c r="T5" s="1"/>
  <c r="X5" s="1"/>
  <c r="S8"/>
  <c r="T8" s="1"/>
  <c r="X8" s="1"/>
  <c r="S157"/>
  <c r="T157" s="1"/>
  <c r="X157" s="1"/>
  <c r="S144"/>
  <c r="T144" s="1"/>
  <c r="S30"/>
  <c r="T30" s="1"/>
  <c r="S31"/>
  <c r="T31" s="1"/>
  <c r="S99"/>
  <c r="T99" s="1"/>
  <c r="Z99" s="1"/>
  <c r="AA99" s="1"/>
  <c r="U130"/>
  <c r="W130" s="1"/>
  <c r="S161"/>
  <c r="T161" s="1"/>
  <c r="S120"/>
  <c r="T120" s="1"/>
  <c r="S118"/>
  <c r="T118" s="1"/>
  <c r="X118" s="1"/>
  <c r="U52"/>
  <c r="W52" s="1"/>
  <c r="U68"/>
  <c r="W68" s="1"/>
  <c r="U168"/>
  <c r="W168" s="1"/>
  <c r="U78"/>
  <c r="W78" s="1"/>
  <c r="U75"/>
  <c r="W75" s="1"/>
  <c r="U77"/>
  <c r="W77" s="1"/>
  <c r="U64"/>
  <c r="W64" s="1"/>
  <c r="U70"/>
  <c r="W70" s="1"/>
  <c r="S66"/>
  <c r="T66" s="1"/>
  <c r="X66" s="1"/>
  <c r="U107"/>
  <c r="W107" s="1"/>
  <c r="S87"/>
  <c r="T87" s="1"/>
  <c r="X87" s="1"/>
  <c r="S93"/>
  <c r="T93" s="1"/>
  <c r="X93" s="1"/>
  <c r="S95"/>
  <c r="T95" s="1"/>
  <c r="S167"/>
  <c r="T167" s="1"/>
  <c r="X167" s="1"/>
  <c r="S74"/>
  <c r="T74" s="1"/>
  <c r="S41"/>
  <c r="T41" s="1"/>
  <c r="X41" s="1"/>
  <c r="S43"/>
  <c r="T43" s="1"/>
  <c r="X43" s="1"/>
  <c r="S37"/>
  <c r="T37" s="1"/>
  <c r="S25"/>
  <c r="T25" s="1"/>
  <c r="X25" s="1"/>
  <c r="S67"/>
  <c r="T67" s="1"/>
  <c r="S60"/>
  <c r="T60" s="1"/>
  <c r="X60" s="1"/>
  <c r="S83"/>
  <c r="T83" s="1"/>
  <c r="S115"/>
  <c r="T115" s="1"/>
  <c r="X115" s="1"/>
  <c r="S42"/>
  <c r="T42" s="1"/>
  <c r="X42" s="1"/>
  <c r="U23"/>
  <c r="W23" s="1"/>
  <c r="U104"/>
  <c r="W104" s="1"/>
  <c r="S28"/>
  <c r="T28" s="1"/>
  <c r="X28" s="1"/>
  <c r="S54"/>
  <c r="T54" s="1"/>
  <c r="X54" s="1"/>
  <c r="S13"/>
  <c r="T13" s="1"/>
  <c r="X13" s="1"/>
  <c r="S142"/>
  <c r="T142" s="1"/>
  <c r="Z142" s="1"/>
  <c r="AA142" s="1"/>
  <c r="S6"/>
  <c r="T6" s="1"/>
  <c r="X6" s="1"/>
  <c r="S156"/>
  <c r="T156" s="1"/>
  <c r="X156" s="1"/>
  <c r="S63"/>
  <c r="T63" s="1"/>
  <c r="S57"/>
  <c r="T57" s="1"/>
  <c r="S92"/>
  <c r="T92" s="1"/>
  <c r="X92" s="1"/>
  <c r="S143"/>
  <c r="T143" s="1"/>
  <c r="S98"/>
  <c r="T98" s="1"/>
  <c r="X98" s="1"/>
  <c r="U49"/>
  <c r="W49" s="1"/>
  <c r="U29"/>
  <c r="W29" s="1"/>
  <c r="U33"/>
  <c r="W33" s="1"/>
  <c r="U134"/>
  <c r="W134" s="1"/>
  <c r="U138"/>
  <c r="W138" s="1"/>
  <c r="S151"/>
  <c r="T151" s="1"/>
  <c r="X151" s="1"/>
  <c r="S100"/>
  <c r="T100" s="1"/>
  <c r="Z100" s="1"/>
  <c r="AA100" s="1"/>
  <c r="S89"/>
  <c r="T89" s="1"/>
  <c r="Z89" s="1"/>
  <c r="AA89" s="1"/>
  <c r="S154"/>
  <c r="T154" s="1"/>
  <c r="Z154" s="1"/>
  <c r="AA154" s="1"/>
  <c r="X143" l="1"/>
  <c r="Z143"/>
  <c r="AA143" s="1"/>
  <c r="X83"/>
  <c r="Z83"/>
  <c r="AA83" s="1"/>
  <c r="X161"/>
  <c r="Z161"/>
  <c r="AA161" s="1"/>
  <c r="X141"/>
  <c r="Z141"/>
  <c r="AA141" s="1"/>
  <c r="Z11"/>
  <c r="AA11" s="1"/>
  <c r="X155"/>
  <c r="Z155"/>
  <c r="AA155" s="1"/>
  <c r="X139"/>
  <c r="Z139"/>
  <c r="AA139" s="1"/>
  <c r="X50"/>
  <c r="Z50"/>
  <c r="AA50" s="1"/>
  <c r="X95"/>
  <c r="Z95"/>
  <c r="AA95" s="1"/>
  <c r="X120"/>
  <c r="Z120"/>
  <c r="AA120" s="1"/>
  <c r="X166"/>
  <c r="Z166"/>
  <c r="AA166" s="1"/>
  <c r="X19"/>
  <c r="Z19"/>
  <c r="AA19" s="1"/>
  <c r="X106"/>
  <c r="Z106"/>
  <c r="AA106" s="1"/>
  <c r="X145"/>
  <c r="Z145"/>
  <c r="AA145" s="1"/>
  <c r="X137"/>
  <c r="Z137"/>
  <c r="AA137" s="1"/>
  <c r="X152"/>
  <c r="Z152"/>
  <c r="AA152" s="1"/>
  <c r="X131"/>
  <c r="Z131"/>
  <c r="AA131" s="1"/>
  <c r="X103"/>
  <c r="Z103"/>
  <c r="AA103" s="1"/>
  <c r="X48"/>
  <c r="X100"/>
  <c r="X63"/>
  <c r="X30"/>
  <c r="X21"/>
  <c r="X35"/>
  <c r="X36"/>
  <c r="X89"/>
  <c r="X57"/>
  <c r="X142"/>
  <c r="X37"/>
  <c r="X163"/>
  <c r="X111"/>
  <c r="X154"/>
  <c r="X99"/>
  <c r="X97"/>
  <c r="X90"/>
  <c r="X144"/>
  <c r="X11"/>
  <c r="X26"/>
  <c r="X31"/>
  <c r="X67"/>
  <c r="V150"/>
  <c r="W150"/>
  <c r="T109"/>
  <c r="X109" s="1"/>
  <c r="X132"/>
  <c r="X73"/>
  <c r="T135"/>
  <c r="X159"/>
  <c r="X39"/>
  <c r="X74"/>
  <c r="U89"/>
  <c r="W89" s="1"/>
  <c r="U151"/>
  <c r="W151" s="1"/>
  <c r="V138"/>
  <c r="V134"/>
  <c r="V29"/>
  <c r="V49"/>
  <c r="U143"/>
  <c r="W143" s="1"/>
  <c r="U57"/>
  <c r="W57" s="1"/>
  <c r="U6"/>
  <c r="W6" s="1"/>
  <c r="U13"/>
  <c r="W13" s="1"/>
  <c r="U28"/>
  <c r="W28" s="1"/>
  <c r="V23"/>
  <c r="U42"/>
  <c r="W42" s="1"/>
  <c r="U60"/>
  <c r="W60" s="1"/>
  <c r="U37"/>
  <c r="W37" s="1"/>
  <c r="U41"/>
  <c r="W41" s="1"/>
  <c r="U167"/>
  <c r="W167" s="1"/>
  <c r="U93"/>
  <c r="W93" s="1"/>
  <c r="V107"/>
  <c r="U66"/>
  <c r="W66" s="1"/>
  <c r="V52"/>
  <c r="U118"/>
  <c r="W118" s="1"/>
  <c r="U31"/>
  <c r="W31" s="1"/>
  <c r="U144"/>
  <c r="W144" s="1"/>
  <c r="U8"/>
  <c r="W8" s="1"/>
  <c r="U72"/>
  <c r="W72" s="1"/>
  <c r="U73"/>
  <c r="W73" s="1"/>
  <c r="U40"/>
  <c r="W40" s="1"/>
  <c r="U140"/>
  <c r="W140" s="1"/>
  <c r="U32"/>
  <c r="W32" s="1"/>
  <c r="U110"/>
  <c r="W110" s="1"/>
  <c r="U141"/>
  <c r="W141" s="1"/>
  <c r="S55"/>
  <c r="T55" s="1"/>
  <c r="X55" s="1"/>
  <c r="U69"/>
  <c r="W69" s="1"/>
  <c r="U166"/>
  <c r="W166" s="1"/>
  <c r="U121"/>
  <c r="W121" s="1"/>
  <c r="U116"/>
  <c r="W116" s="1"/>
  <c r="U15"/>
  <c r="W15" s="1"/>
  <c r="U19"/>
  <c r="W19" s="1"/>
  <c r="U106"/>
  <c r="W106" s="1"/>
  <c r="U108"/>
  <c r="W108" s="1"/>
  <c r="U145"/>
  <c r="W145" s="1"/>
  <c r="U137"/>
  <c r="W137" s="1"/>
  <c r="U159"/>
  <c r="W159" s="1"/>
  <c r="U26"/>
  <c r="W26" s="1"/>
  <c r="U163"/>
  <c r="W163" s="1"/>
  <c r="U7"/>
  <c r="W7" s="1"/>
  <c r="U38"/>
  <c r="W38" s="1"/>
  <c r="U45"/>
  <c r="W45" s="1"/>
  <c r="V133"/>
  <c r="V80"/>
  <c r="V46"/>
  <c r="U50"/>
  <c r="W50" s="1"/>
  <c r="U17"/>
  <c r="W17" s="1"/>
  <c r="U131"/>
  <c r="W131" s="1"/>
  <c r="V62"/>
  <c r="V56"/>
  <c r="V96"/>
  <c r="V84"/>
  <c r="V125"/>
  <c r="V128"/>
  <c r="U154"/>
  <c r="W154" s="1"/>
  <c r="U100"/>
  <c r="W100" s="1"/>
  <c r="V33"/>
  <c r="U98"/>
  <c r="W98" s="1"/>
  <c r="U92"/>
  <c r="W92" s="1"/>
  <c r="U63"/>
  <c r="W63" s="1"/>
  <c r="U156"/>
  <c r="W156" s="1"/>
  <c r="U142"/>
  <c r="W142" s="1"/>
  <c r="U54"/>
  <c r="W54" s="1"/>
  <c r="V104"/>
  <c r="U115"/>
  <c r="W115" s="1"/>
  <c r="U83"/>
  <c r="W83" s="1"/>
  <c r="U67"/>
  <c r="W67" s="1"/>
  <c r="U25"/>
  <c r="W25" s="1"/>
  <c r="U43"/>
  <c r="W43" s="1"/>
  <c r="U74"/>
  <c r="W74" s="1"/>
  <c r="U95"/>
  <c r="W95" s="1"/>
  <c r="U87"/>
  <c r="W87" s="1"/>
  <c r="V70"/>
  <c r="V64"/>
  <c r="V77"/>
  <c r="V75"/>
  <c r="V78"/>
  <c r="V168"/>
  <c r="V68"/>
  <c r="U120"/>
  <c r="W120" s="1"/>
  <c r="U161"/>
  <c r="W161" s="1"/>
  <c r="V130"/>
  <c r="U99"/>
  <c r="W99" s="1"/>
  <c r="U30"/>
  <c r="W30" s="1"/>
  <c r="U157"/>
  <c r="W157" s="1"/>
  <c r="U5"/>
  <c r="W5" s="1"/>
  <c r="U24"/>
  <c r="W24" s="1"/>
  <c r="U34"/>
  <c r="W34" s="1"/>
  <c r="U101"/>
  <c r="W101" s="1"/>
  <c r="V136"/>
  <c r="U97"/>
  <c r="W97" s="1"/>
  <c r="U61"/>
  <c r="W61" s="1"/>
  <c r="U21"/>
  <c r="W21" s="1"/>
  <c r="U9"/>
  <c r="W9" s="1"/>
  <c r="U94"/>
  <c r="W94" s="1"/>
  <c r="U11"/>
  <c r="W11" s="1"/>
  <c r="U20"/>
  <c r="W20" s="1"/>
  <c r="U18"/>
  <c r="W18" s="1"/>
  <c r="U59"/>
  <c r="W59" s="1"/>
  <c r="U155"/>
  <c r="W155" s="1"/>
  <c r="U39"/>
  <c r="W39" s="1"/>
  <c r="U35"/>
  <c r="W35" s="1"/>
  <c r="U90"/>
  <c r="W90" s="1"/>
  <c r="U146"/>
  <c r="W146" s="1"/>
  <c r="U71"/>
  <c r="W71" s="1"/>
  <c r="U36"/>
  <c r="W36" s="1"/>
  <c r="U48"/>
  <c r="W48" s="1"/>
  <c r="V113"/>
  <c r="V81"/>
  <c r="V147"/>
  <c r="V51"/>
  <c r="V162"/>
  <c r="V123"/>
  <c r="V124"/>
  <c r="V127"/>
  <c r="U160"/>
  <c r="W160" s="1"/>
  <c r="U152"/>
  <c r="W152" s="1"/>
  <c r="U139"/>
  <c r="W139" s="1"/>
  <c r="U117"/>
  <c r="W117" s="1"/>
  <c r="U82"/>
  <c r="W82" s="1"/>
  <c r="V85"/>
  <c r="V129"/>
  <c r="V91"/>
  <c r="V12"/>
  <c r="V22"/>
  <c r="V47"/>
  <c r="V164"/>
  <c r="V65"/>
  <c r="V79"/>
  <c r="V76"/>
  <c r="U153"/>
  <c r="W153" s="1"/>
  <c r="U165"/>
  <c r="W165" s="1"/>
  <c r="U149"/>
  <c r="W149" s="1"/>
  <c r="U148"/>
  <c r="W148" s="1"/>
  <c r="U103"/>
  <c r="W103" s="1"/>
  <c r="U132"/>
  <c r="W132" s="1"/>
  <c r="U102"/>
  <c r="W102" s="1"/>
  <c r="U126"/>
  <c r="W126" s="1"/>
  <c r="U111"/>
  <c r="W111" s="1"/>
  <c r="V158"/>
  <c r="Z135" l="1"/>
  <c r="AA135" s="1"/>
  <c r="U109"/>
  <c r="U135"/>
  <c r="W135" s="1"/>
  <c r="X135"/>
  <c r="V111"/>
  <c r="V102"/>
  <c r="V132"/>
  <c r="V149"/>
  <c r="V165"/>
  <c r="V153"/>
  <c r="V117"/>
  <c r="V160"/>
  <c r="V48"/>
  <c r="V155"/>
  <c r="V18"/>
  <c r="V94"/>
  <c r="V61"/>
  <c r="V97"/>
  <c r="V101"/>
  <c r="V34"/>
  <c r="V24"/>
  <c r="V5"/>
  <c r="V157"/>
  <c r="V30"/>
  <c r="V99"/>
  <c r="V87"/>
  <c r="V95"/>
  <c r="V74"/>
  <c r="V83"/>
  <c r="V63"/>
  <c r="V92"/>
  <c r="V98"/>
  <c r="V100"/>
  <c r="V154"/>
  <c r="V45"/>
  <c r="V163"/>
  <c r="V26"/>
  <c r="V159"/>
  <c r="V137"/>
  <c r="V106"/>
  <c r="V116"/>
  <c r="V121"/>
  <c r="V166"/>
  <c r="V69"/>
  <c r="U55"/>
  <c r="W55" s="1"/>
  <c r="V110"/>
  <c r="V32"/>
  <c r="V140"/>
  <c r="V40"/>
  <c r="V73"/>
  <c r="V8"/>
  <c r="V66"/>
  <c r="V167"/>
  <c r="V41"/>
  <c r="V37"/>
  <c r="V42"/>
  <c r="V28"/>
  <c r="V13"/>
  <c r="V6"/>
  <c r="V57"/>
  <c r="V143"/>
  <c r="V151"/>
  <c r="V89"/>
  <c r="V126"/>
  <c r="V103"/>
  <c r="V148"/>
  <c r="V82"/>
  <c r="V139"/>
  <c r="V152"/>
  <c r="V36"/>
  <c r="V71"/>
  <c r="V146"/>
  <c r="V90"/>
  <c r="V35"/>
  <c r="V39"/>
  <c r="V59"/>
  <c r="V20"/>
  <c r="V11"/>
  <c r="V9"/>
  <c r="V21"/>
  <c r="V161"/>
  <c r="V120"/>
  <c r="V43"/>
  <c r="V25"/>
  <c r="V67"/>
  <c r="V115"/>
  <c r="V54"/>
  <c r="V142"/>
  <c r="V156"/>
  <c r="V131"/>
  <c r="V17"/>
  <c r="V50"/>
  <c r="V38"/>
  <c r="V7"/>
  <c r="V145"/>
  <c r="V108"/>
  <c r="V19"/>
  <c r="V15"/>
  <c r="V141"/>
  <c r="V72"/>
  <c r="V144"/>
  <c r="V31"/>
  <c r="V118"/>
  <c r="V93"/>
  <c r="V60"/>
  <c r="V109" l="1"/>
  <c r="W109"/>
  <c r="V135"/>
  <c r="V55"/>
  <c r="K44" l="1"/>
  <c r="O44"/>
  <c r="S44" l="1"/>
  <c r="T44" s="1"/>
  <c r="Z44" s="1"/>
  <c r="AA44" s="1"/>
  <c r="U44" l="1"/>
  <c r="V44" s="1"/>
  <c r="X44"/>
  <c r="W44" l="1"/>
  <c r="K170"/>
  <c r="M170"/>
  <c r="O170"/>
  <c r="S114" l="1"/>
  <c r="T114" s="1"/>
  <c r="U114" l="1"/>
  <c r="V114" s="1"/>
  <c r="Z114"/>
  <c r="AA114" s="1"/>
  <c r="X114"/>
  <c r="W114"/>
  <c r="X2" l="1"/>
</calcChain>
</file>

<file path=xl/sharedStrings.xml><?xml version="1.0" encoding="utf-8"?>
<sst xmlns="http://schemas.openxmlformats.org/spreadsheetml/2006/main" count="1009" uniqueCount="259">
  <si>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</si>
  <si>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</si>
  <si>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</si>
  <si>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</si>
  <si>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</si>
  <si>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</si>
  <si>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</si>
  <si>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</si>
  <si>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</si>
  <si>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</si>
  <si>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</si>
  <si>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</si>
  <si>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</si>
  <si>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</si>
  <si>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</si>
  <si>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</si>
  <si>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</si>
  <si>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</si>
  <si>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</si>
  <si>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</si>
  <si>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</si>
  <si>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</si>
  <si>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</si>
  <si>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</si>
  <si>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</si>
  <si>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</si>
  <si>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</si>
  <si>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</si>
  <si>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</si>
  <si>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</si>
  <si>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</si>
  <si>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</si>
  <si>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</si>
  <si>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</si>
  <si>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</si>
  <si>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</si>
  <si>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</si>
  <si>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Baru</t>
  </si>
  <si>
    <t>Teddy Cokro - LIS</t>
  </si>
  <si>
    <t>Siti Komariah - New</t>
  </si>
  <si>
    <t>Enan Supriatna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</si>
  <si>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</si>
  <si>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</si>
  <si>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</si>
  <si>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</si>
  <si>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</si>
  <si>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</si>
  <si>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</si>
  <si>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</si>
  <si>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</si>
  <si>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</si>
  <si>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</si>
  <si>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</si>
  <si>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</si>
  <si>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</si>
  <si>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</si>
  <si>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</si>
  <si>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</si>
  <si>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</si>
  <si>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</si>
  <si>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</si>
  <si>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</si>
  <si>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</si>
  <si>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</si>
  <si>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</si>
  <si>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</si>
  <si>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</si>
  <si>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</si>
  <si>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</si>
  <si>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</si>
  <si>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</si>
  <si>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</si>
  <si>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</si>
  <si>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</si>
  <si>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</si>
  <si>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</si>
  <si>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</si>
  <si>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</si>
  <si>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</si>
  <si>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</si>
  <si>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</si>
  <si>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</si>
  <si>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</si>
  <si>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</si>
  <si>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</si>
  <si>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</si>
  <si>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</si>
  <si>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</si>
  <si>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</si>
  <si>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</si>
  <si>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</si>
  <si>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</si>
  <si>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</si>
  <si>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</si>
  <si>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</si>
  <si>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</si>
  <si>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</si>
  <si>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</si>
  <si>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</si>
  <si>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</si>
  <si>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</si>
  <si>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</si>
  <si>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</si>
  <si>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</si>
  <si>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</si>
  <si>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</si>
  <si>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</si>
  <si>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</si>
  <si>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</si>
  <si>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</si>
  <si>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</si>
  <si>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</si>
  <si>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</si>
  <si>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</si>
  <si>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</si>
  <si>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</si>
  <si>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</si>
  <si>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</si>
  <si>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</si>
  <si>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</si>
  <si>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</si>
  <si>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</si>
  <si>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</si>
  <si>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</si>
  <si>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</si>
  <si>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</si>
  <si>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</si>
  <si>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</si>
  <si>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</si>
  <si>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</si>
  <si>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</si>
  <si>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</si>
  <si>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</si>
  <si>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</si>
  <si>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</si>
  <si>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</si>
  <si>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</si>
  <si>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</si>
  <si>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</si>
  <si>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</si>
  <si>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</si>
  <si>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</si>
  <si>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</si>
  <si>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</si>
  <si>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</si>
  <si>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</si>
  <si>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</si>
  <si>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</si>
  <si>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</si>
  <si>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</si>
  <si>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</si>
  <si>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</si>
  <si>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</si>
  <si>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</si>
  <si>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</si>
  <si>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</si>
  <si>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</si>
  <si>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</si>
  <si>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</si>
  <si>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</si>
  <si>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</si>
  <si>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</si>
  <si>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</si>
  <si>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</si>
  <si>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</si>
  <si>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</si>
  <si>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</si>
  <si>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</si>
  <si>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</si>
  <si>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</si>
  <si>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</si>
  <si>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</si>
  <si>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</si>
  <si>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</si>
  <si>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</si>
  <si>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</si>
  <si>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</si>
  <si>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</si>
  <si>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</si>
  <si>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</si>
  <si>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</si>
  <si>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</si>
  <si>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</si>
  <si>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</si>
  <si>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</si>
  <si>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</si>
  <si>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</si>
  <si>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</si>
  <si>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</si>
  <si>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</si>
  <si>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</si>
  <si>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</si>
  <si>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</si>
  <si>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</si>
  <si>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</si>
  <si>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</si>
  <si>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</si>
  <si>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</si>
  <si>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</si>
  <si>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576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</si>
  <si>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</si>
  <si>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</si>
  <si>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</si>
  <si>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</si>
  <si>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</si>
  <si>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</si>
  <si>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</si>
  <si>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</si>
  <si>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</si>
  <si>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</si>
  <si>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</si>
  <si>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</si>
  <si>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</si>
  <si>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</si>
  <si>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</si>
  <si>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</si>
  <si>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</si>
  <si>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</si>
  <si>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</si>
  <si>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</si>
  <si>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</si>
  <si>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</si>
  <si>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</si>
  <si>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</si>
  <si>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</si>
  <si>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</si>
  <si>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</si>
  <si>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</si>
  <si>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</si>
  <si>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</si>
  <si>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</si>
  <si>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</si>
  <si>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</si>
  <si>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LOP231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</si>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</sst>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164" fontId="2" fillId="5" borderId="0" xfId="1" applyNumberFormat="1" applyFont="1" applyFill="1" applyAlignment="1">
      <alignment vertical="center"/>
    </xf>
    <xf numFmtId="41" fontId="2" fillId="3" borderId="0" xfId="0" applyNumberFormat="1" applyFont="1" applyFill="1" applyAlignment="1">
      <alignment vertical="center"/>
    </xf>
    <xf numFmtId="165" fontId="2" fillId="3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8" fillId="7" borderId="0" xfId="2" applyFont="1" applyFill="1" applyAlignment="1"/>
    <xf numFmtId="0" fontId="0" fillId="7" borderId="0" xfId="0" applyFill="1"/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0" fontId="0" fillId="6" borderId="0" xfId="0" applyFill="1" applyAlignment="1">
      <alignment vertical="center"/>
    </xf>
    <xf numFmtId="9" fontId="2" fillId="4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10" fontId="7" fillId="0" borderId="0" xfId="3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0" fillId="2" borderId="0" xfId="0" applyFill="1"/>
    <xf numFmtId="41" fontId="7" fillId="0" borderId="0" xfId="0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41" fontId="0" fillId="8" borderId="0" xfId="2" applyFont="1" applyFill="1" applyBorder="1" applyAlignment="1">
      <alignment horizontal="right"/>
    </xf>
    <xf numFmtId="41" fontId="0" fillId="8" borderId="0" xfId="0" applyNumberFormat="1" applyFill="1" applyBorder="1" applyAlignment="1">
      <alignment horizontal="center" vertical="center"/>
    </xf>
    <xf numFmtId="41" fontId="0" fillId="8" borderId="0" xfId="2" applyFont="1" applyFill="1" applyBorder="1" applyAlignment="1">
      <alignment horizontal="center"/>
    </xf>
    <xf numFmtId="41" fontId="4" fillId="8" borderId="0" xfId="2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3" fontId="0" fillId="8" borderId="0" xfId="0" applyNumberFormat="1" applyFill="1" applyBorder="1" applyAlignment="1">
      <alignment horizontal="right"/>
    </xf>
    <xf numFmtId="41" fontId="0" fillId="8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9" fontId="2" fillId="4" borderId="0" xfId="3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9" fillId="8" borderId="0" xfId="0" applyFont="1" applyFill="1" applyBorder="1" applyAlignment="1">
      <alignment vertical="center"/>
    </xf>
    <xf numFmtId="41" fontId="5" fillId="8" borderId="0" xfId="2" applyFont="1" applyFill="1" applyBorder="1" applyAlignment="1">
      <alignment horizontal="center" vertical="center"/>
    </xf>
    <xf numFmtId="41" fontId="9" fillId="8" borderId="0" xfId="2" applyFont="1" applyFill="1" applyBorder="1" applyAlignment="1">
      <alignment horizontal="center" vertical="center"/>
    </xf>
    <xf numFmtId="41" fontId="10" fillId="8" borderId="0" xfId="2" applyFont="1" applyFill="1" applyBorder="1" applyAlignment="1">
      <alignment horizontal="center" vertical="center"/>
    </xf>
    <xf numFmtId="41" fontId="1" fillId="9" borderId="0" xfId="2" applyFont="1" applyFill="1" applyAlignment="1">
      <alignment vertical="center"/>
    </xf>
    <xf numFmtId="41" fontId="1" fillId="10" borderId="0" xfId="2" applyFont="1" applyFill="1" applyAlignment="1">
      <alignment vertical="center"/>
    </xf>
    <xf numFmtId="10" fontId="1" fillId="10" borderId="0" xfId="3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186"/>
  <sheetViews>
    <sheetView tabSelected="1" zoomScale="80" zoomScaleNormal="80" workbookViewId="0">
      <pane xSplit="7" topLeftCell="H1" activePane="topRight" state="frozen"/>
      <selection pane="topRight" activeCell="G172" sqref="G172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9.5546875" style="2" bestFit="1" customWidth="1"/>
    <col min="10" max="10" width="14.33203125" style="50" customWidth="1"/>
    <col min="11" max="11" width="13.33203125" style="2" customWidth="1"/>
    <col min="12" max="15" width="12.44140625" style="2" customWidth="1"/>
    <col min="16" max="16" width="18.33203125" style="30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36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54"/>
    </row>
    <row r="2" spans="1:27" ht="25.8">
      <c r="B2" s="4" t="s">
        <v>94</v>
      </c>
      <c r="X2" s="29">
        <f>AVERAGE(X5:X168)</f>
        <v>0.29999999999999949</v>
      </c>
      <c r="Y2" s="5"/>
      <c r="Z2" s="35">
        <v>4008</v>
      </c>
      <c r="AA2" s="5"/>
    </row>
    <row r="3" spans="1:27" ht="25.95" customHeight="1">
      <c r="B3" s="4"/>
      <c r="R3" s="65" t="s">
        <v>0</v>
      </c>
      <c r="S3" s="65"/>
      <c r="T3" s="65"/>
      <c r="U3" s="65"/>
      <c r="V3" s="65"/>
      <c r="W3" s="65"/>
      <c r="X3" s="66"/>
      <c r="Y3" s="5"/>
      <c r="Z3" s="5"/>
      <c r="AA3" s="5"/>
    </row>
    <row r="4" spans="1:27" s="6" customFormat="1" ht="21.6" customHeight="1">
      <c r="A4" s="6" t="s">
        <v>1</v>
      </c>
      <c r="B4" s="6" t="s">
        <v>1</v>
      </c>
      <c r="C4" s="6" t="s">
        <v>2</v>
      </c>
      <c r="D4" s="6" t="s">
        <v>3</v>
      </c>
      <c r="E4" s="6" t="s">
        <v>27</v>
      </c>
      <c r="F4" s="6">
        <f>SUM(F5:F168)</f>
        <v>0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  <c r="P4" s="31" t="s">
        <v>28</v>
      </c>
      <c r="Q4" s="6" t="s">
        <v>11</v>
      </c>
      <c r="R4" s="7" t="s">
        <v>13</v>
      </c>
      <c r="S4" s="7" t="s">
        <v>14</v>
      </c>
      <c r="T4" s="7" t="s">
        <v>15</v>
      </c>
      <c r="U4" s="8" t="s">
        <v>16</v>
      </c>
      <c r="V4" s="8" t="s">
        <v>17</v>
      </c>
      <c r="W4" s="8" t="s">
        <v>18</v>
      </c>
      <c r="X4" s="37" t="s">
        <v>19</v>
      </c>
      <c r="Y4" s="9" t="s">
        <v>20</v>
      </c>
      <c r="Z4" s="9" t="s">
        <v>21</v>
      </c>
      <c r="AA4" s="9"/>
    </row>
    <row r="5" spans="1:27" ht="14.4" customHeight="1">
      <c r="A5" s="55">
        <v>1</v>
      </c>
      <c r="B5" s="38"/>
      <c r="C5" s="46" t="s">
        <v>113</v>
      </c>
      <c r="D5" s="39" t="str">
        <f>REPLACE(C5,1,3, )</f>
        <v xml:space="preserve"> 628</v>
      </c>
      <c r="E5" s="46" t="s">
        <v>113</v>
      </c>
      <c r="F5" s="40">
        <f>IF(C5=E5,0,1)</f>
        <v>0</v>
      </c>
      <c r="G5" s="41" t="s">
        <v>37</v>
      </c>
      <c r="H5" s="41"/>
      <c r="I5" s="41" t="s">
        <v>39</v>
      </c>
      <c r="J5" s="42">
        <v>76500</v>
      </c>
      <c r="K5" s="43">
        <f>J5-M5</f>
        <v>8250</v>
      </c>
      <c r="L5" s="40" t="s">
        <v>22</v>
      </c>
      <c r="M5" s="44">
        <f>J5-N5</f>
        <v>68250</v>
      </c>
      <c r="N5" s="44">
        <f>2000+5200+600+200+250</f>
        <v>8250</v>
      </c>
      <c r="O5" s="45">
        <f>M5+N5</f>
        <v>76500</v>
      </c>
      <c r="P5" s="59"/>
      <c r="Q5" s="41" t="s">
        <v>74</v>
      </c>
      <c r="R5" s="10"/>
      <c r="S5" s="10">
        <f>R5+O5</f>
        <v>76500</v>
      </c>
      <c r="T5" s="10">
        <f>S5/0.7</f>
        <v>109285.71428571429</v>
      </c>
      <c r="U5" s="11">
        <f>T5/0.875</f>
        <v>124897.95918367348</v>
      </c>
      <c r="V5" s="12">
        <f>(U5-T5)/U5</f>
        <v>0.12500000000000003</v>
      </c>
      <c r="W5" s="11">
        <f>(ROUNDUP((U5/100),0))*100</f>
        <v>124900</v>
      </c>
      <c r="X5" s="26">
        <f>(T5-O5)/T5</f>
        <v>0.30000000000000004</v>
      </c>
      <c r="Y5" s="13"/>
      <c r="Z5" s="13"/>
      <c r="AA5" s="13"/>
    </row>
    <row r="6" spans="1:27" ht="14.4" customHeight="1">
      <c r="A6" s="55">
        <v>2</v>
      </c>
      <c r="B6" s="38"/>
      <c r="C6" s="46" t="s">
        <v>246</v>
      </c>
      <c r="D6" s="39" t="str">
        <f>REPLACE(C6,1,3, )</f>
        <v xml:space="preserve"> 204</v>
      </c>
      <c r="E6" s="46" t="s">
        <v>246</v>
      </c>
      <c r="F6" s="40">
        <f>IF(C6=E6,0,1)</f>
        <v>0</v>
      </c>
      <c r="G6" s="41" t="s">
        <v>37</v>
      </c>
      <c r="H6" s="41"/>
      <c r="I6" s="41" t="s">
        <v>63</v>
      </c>
      <c r="J6" s="42">
        <v>87000</v>
      </c>
      <c r="K6" s="43">
        <f>J6-M6</f>
        <v>8550</v>
      </c>
      <c r="L6" s="40" t="s">
        <v>22</v>
      </c>
      <c r="M6" s="44">
        <f>J6-N6</f>
        <v>78450</v>
      </c>
      <c r="N6" s="49">
        <f>2000+5500+600+200+250</f>
        <v>8550</v>
      </c>
      <c r="O6" s="45">
        <f>M6+N6</f>
        <v>87000</v>
      </c>
      <c r="P6" s="59"/>
      <c r="Q6" s="41" t="s">
        <v>77</v>
      </c>
      <c r="R6" s="10"/>
      <c r="S6" s="10">
        <f>R6+O6</f>
        <v>87000</v>
      </c>
      <c r="T6" s="10">
        <f>S6/0.7</f>
        <v>124285.71428571429</v>
      </c>
      <c r="U6" s="11">
        <f>T6/0.875</f>
        <v>142040.81632653062</v>
      </c>
      <c r="V6" s="12">
        <f>(U6-T6)/U6</f>
        <v>0.12500000000000003</v>
      </c>
      <c r="W6" s="11">
        <f>(ROUNDUP((U6/100),0))*100</f>
        <v>142100</v>
      </c>
      <c r="X6" s="26">
        <f>(T6-O6)/T6</f>
        <v>0.30000000000000004</v>
      </c>
      <c r="Y6" s="13"/>
      <c r="Z6" s="13"/>
      <c r="AA6" s="14"/>
    </row>
    <row r="7" spans="1:27" ht="14.4" customHeight="1">
      <c r="A7" s="55">
        <v>3</v>
      </c>
      <c r="B7" s="38"/>
      <c r="C7" s="46" t="s">
        <v>114</v>
      </c>
      <c r="D7" s="39" t="str">
        <f>REPLACE(C7,1,3, )</f>
        <v xml:space="preserve"> 376</v>
      </c>
      <c r="E7" s="46" t="s">
        <v>114</v>
      </c>
      <c r="F7" s="40">
        <f>IF(C7=E7,0,1)</f>
        <v>0</v>
      </c>
      <c r="G7" s="41" t="s">
        <v>37</v>
      </c>
      <c r="H7" s="41"/>
      <c r="I7" s="41" t="s">
        <v>39</v>
      </c>
      <c r="J7" s="42">
        <v>76500</v>
      </c>
      <c r="K7" s="43">
        <f>J7-M7</f>
        <v>8250</v>
      </c>
      <c r="L7" s="40" t="s">
        <v>22</v>
      </c>
      <c r="M7" s="44">
        <f>J7-N7</f>
        <v>68250</v>
      </c>
      <c r="N7" s="44">
        <f>2000+5200+600+200+250</f>
        <v>8250</v>
      </c>
      <c r="O7" s="45">
        <f>M7+N7</f>
        <v>76500</v>
      </c>
      <c r="P7" s="60"/>
      <c r="Q7" s="41" t="s">
        <v>74</v>
      </c>
      <c r="R7" s="10"/>
      <c r="S7" s="10">
        <f>R7+O7</f>
        <v>76500</v>
      </c>
      <c r="T7" s="10">
        <f>S7/0.7</f>
        <v>109285.71428571429</v>
      </c>
      <c r="U7" s="11">
        <f>T7/0.875</f>
        <v>124897.95918367348</v>
      </c>
      <c r="V7" s="12">
        <f>(U7-T7)/U7</f>
        <v>0.12500000000000003</v>
      </c>
      <c r="W7" s="11">
        <f>(ROUNDUP((U7/100),0))*100</f>
        <v>124900</v>
      </c>
      <c r="X7" s="26">
        <f>(T7-O7)/T7</f>
        <v>0.30000000000000004</v>
      </c>
      <c r="Y7" s="13"/>
      <c r="Z7" s="13"/>
      <c r="AA7" s="14"/>
    </row>
    <row r="8" spans="1:27" ht="14.4" customHeight="1">
      <c r="A8" s="55">
        <v>8</v>
      </c>
      <c r="B8" s="38"/>
      <c r="C8" s="46" t="s">
        <v>115</v>
      </c>
      <c r="D8" s="39" t="str">
        <f>REPLACE(C8,1,3, )</f>
        <v xml:space="preserve"> 283</v>
      </c>
      <c r="E8" s="46" t="s">
        <v>115</v>
      </c>
      <c r="F8" s="40">
        <f>IF(C8=E8,0,1)</f>
        <v>0</v>
      </c>
      <c r="G8" s="41" t="s">
        <v>37</v>
      </c>
      <c r="H8" s="41"/>
      <c r="I8" s="41" t="s">
        <v>39</v>
      </c>
      <c r="J8" s="42">
        <v>80000</v>
      </c>
      <c r="K8" s="43">
        <f>J8-M8</f>
        <v>8150</v>
      </c>
      <c r="L8" s="40" t="s">
        <v>22</v>
      </c>
      <c r="M8" s="44">
        <f>J8-N8</f>
        <v>71850</v>
      </c>
      <c r="N8" s="44">
        <f>2000+5100+600+200+250</f>
        <v>8150</v>
      </c>
      <c r="O8" s="45">
        <f>M8+N8</f>
        <v>80000</v>
      </c>
      <c r="P8" s="60"/>
      <c r="Q8" s="41" t="s">
        <v>72</v>
      </c>
      <c r="R8" s="10"/>
      <c r="S8" s="10">
        <f>R8+O8</f>
        <v>80000</v>
      </c>
      <c r="T8" s="10">
        <f>S8/0.7</f>
        <v>114285.71428571429</v>
      </c>
      <c r="U8" s="11">
        <f>T8/0.875</f>
        <v>130612.24489795919</v>
      </c>
      <c r="V8" s="12">
        <f>(U8-T8)/U8</f>
        <v>0.12499999999999999</v>
      </c>
      <c r="W8" s="11">
        <f>(ROUNDUP((U8/100),0))*100</f>
        <v>130700</v>
      </c>
      <c r="X8" s="26">
        <f>(T8-O8)/T8</f>
        <v>0.30000000000000004</v>
      </c>
      <c r="Y8" s="13"/>
      <c r="Z8" s="13"/>
      <c r="AA8" s="14"/>
    </row>
    <row r="9" spans="1:27" ht="14.4" customHeight="1">
      <c r="A9" s="55">
        <v>12</v>
      </c>
      <c r="B9" s="38"/>
      <c r="C9" s="46" t="s">
        <v>168</v>
      </c>
      <c r="D9" s="39" t="str">
        <f>REPLACE(C9,1,3, )</f>
        <v xml:space="preserve"> 311</v>
      </c>
      <c r="E9" s="46" t="s">
        <v>168</v>
      </c>
      <c r="F9" s="40">
        <f>IF(C9=E9,0,1)</f>
        <v>0</v>
      </c>
      <c r="G9" s="41" t="s">
        <v>37</v>
      </c>
      <c r="H9" s="41"/>
      <c r="I9" s="41" t="s">
        <v>56</v>
      </c>
      <c r="J9" s="42">
        <v>71500</v>
      </c>
      <c r="K9" s="43">
        <f>J9-M9</f>
        <v>7900</v>
      </c>
      <c r="L9" s="40" t="s">
        <v>22</v>
      </c>
      <c r="M9" s="44">
        <f>J9-N9</f>
        <v>63600</v>
      </c>
      <c r="N9" s="49">
        <f>2000+4850+600+200+250</f>
        <v>7900</v>
      </c>
      <c r="O9" s="45">
        <f>M9+N9</f>
        <v>71500</v>
      </c>
      <c r="P9" s="59"/>
      <c r="Q9" s="41" t="s">
        <v>73</v>
      </c>
      <c r="R9" s="10"/>
      <c r="S9" s="10">
        <f>R9+O9</f>
        <v>71500</v>
      </c>
      <c r="T9" s="10">
        <f>S9/0.7</f>
        <v>102142.85714285714</v>
      </c>
      <c r="U9" s="11">
        <f>T9/0.875</f>
        <v>116734.69387755102</v>
      </c>
      <c r="V9" s="12">
        <f>(U9-T9)/U9</f>
        <v>0.12499999999999999</v>
      </c>
      <c r="W9" s="11">
        <f>(ROUNDUP((U9/100),0))*100</f>
        <v>116800</v>
      </c>
      <c r="X9" s="26">
        <f>(T9-O9)/T9</f>
        <v>0.3</v>
      </c>
      <c r="Y9" s="13"/>
      <c r="Z9" s="13"/>
      <c r="AA9" s="13"/>
    </row>
    <row r="10" spans="1:27" ht="14.4" customHeight="1">
      <c r="A10" s="55">
        <v>15</v>
      </c>
      <c r="B10" s="38"/>
      <c r="C10" s="46" t="s">
        <v>181</v>
      </c>
      <c r="D10" s="39" t="str">
        <f>REPLACE(C10,1,3, )</f>
        <v xml:space="preserve"> 262</v>
      </c>
      <c r="E10" s="46" t="s">
        <v>181</v>
      </c>
      <c r="F10" s="40">
        <f>IF(C10=E10,0,1)</f>
        <v>0</v>
      </c>
      <c r="G10" s="41" t="s">
        <v>37</v>
      </c>
      <c r="H10" s="41"/>
      <c r="I10" s="41" t="s">
        <v>51</v>
      </c>
      <c r="J10" s="42">
        <v>71000</v>
      </c>
      <c r="K10" s="43">
        <f>J10-M10</f>
        <v>7900</v>
      </c>
      <c r="L10" s="40" t="s">
        <v>22</v>
      </c>
      <c r="M10" s="44">
        <f>J10-N10</f>
        <v>63100</v>
      </c>
      <c r="N10" s="44">
        <f>2000+4850+600+200+250</f>
        <v>7900</v>
      </c>
      <c r="O10" s="45">
        <f>M10+N10</f>
        <v>71000</v>
      </c>
      <c r="P10" s="59"/>
      <c r="Q10" s="41" t="s">
        <v>73</v>
      </c>
      <c r="R10" s="10"/>
      <c r="S10" s="10"/>
      <c r="T10" s="10"/>
      <c r="U10" s="11"/>
      <c r="V10" s="12"/>
      <c r="W10" s="11"/>
      <c r="X10" s="26"/>
      <c r="Y10" s="13"/>
      <c r="Z10" s="13"/>
      <c r="AA10" s="14"/>
    </row>
    <row r="11" spans="1:27" ht="14.4" customHeight="1">
      <c r="A11" s="55">
        <v>16</v>
      </c>
      <c r="B11" s="38"/>
      <c r="C11" s="46" t="s">
        <v>149</v>
      </c>
      <c r="D11" s="39" t="str">
        <f>REPLACE(C11,1,3, )</f>
        <v xml:space="preserve"> 877</v>
      </c>
      <c r="E11" s="46" t="s">
        <v>149</v>
      </c>
      <c r="F11" s="40">
        <f>IF(C11=E11,0,1)</f>
        <v>0</v>
      </c>
      <c r="G11" s="41" t="s">
        <v>20</v>
      </c>
      <c r="H11" s="41"/>
      <c r="I11" s="41" t="s">
        <v>46</v>
      </c>
      <c r="J11" s="42">
        <v>67000</v>
      </c>
      <c r="K11" s="43">
        <f>J11-M11</f>
        <v>8150</v>
      </c>
      <c r="L11" s="40" t="s">
        <v>22</v>
      </c>
      <c r="M11" s="44">
        <f>J11-N11</f>
        <v>58850</v>
      </c>
      <c r="N11" s="44">
        <f>2000+5100+600+200+250</f>
        <v>8150</v>
      </c>
      <c r="O11" s="45">
        <f>M11+N11</f>
        <v>67000</v>
      </c>
      <c r="P11" s="58"/>
      <c r="Q11" s="41" t="s">
        <v>72</v>
      </c>
      <c r="R11" s="10"/>
      <c r="S11" s="10">
        <f>R11+O11</f>
        <v>67000</v>
      </c>
      <c r="T11" s="10">
        <f>S11/0.7</f>
        <v>95714.285714285725</v>
      </c>
      <c r="U11" s="11">
        <f>T11/0.875</f>
        <v>109387.75510204083</v>
      </c>
      <c r="V11" s="12">
        <f>(U11-T11)/U11</f>
        <v>0.125</v>
      </c>
      <c r="W11" s="11">
        <f>(ROUNDUP((U11/100),0))*100</f>
        <v>109400</v>
      </c>
      <c r="X11" s="26">
        <f>(T11-O11)/T11</f>
        <v>0.3000000000000001</v>
      </c>
      <c r="Y11" s="62">
        <v>96075</v>
      </c>
      <c r="Z11" s="63">
        <f>T11-Y11</f>
        <v>-360.71428571427532</v>
      </c>
      <c r="AA11" s="64">
        <f>Z11/Y11</f>
        <v>-3.7545072673877211E-3</v>
      </c>
    </row>
    <row r="12" spans="1:27" ht="14.4" customHeight="1">
      <c r="A12" s="55">
        <v>31</v>
      </c>
      <c r="B12" s="38"/>
      <c r="C12" s="46">
        <v>1</v>
      </c>
      <c r="D12" s="39" t="str">
        <f>REPLACE(C12,1,3, )</f>
        <v/>
      </c>
      <c r="E12" s="46">
        <v>1</v>
      </c>
      <c r="F12" s="40">
        <f>IF(C12=E12,0,1)</f>
        <v>0</v>
      </c>
      <c r="G12" s="41" t="s">
        <v>37</v>
      </c>
      <c r="H12" s="41"/>
      <c r="I12" s="41" t="s">
        <v>69</v>
      </c>
      <c r="J12" s="42">
        <v>68000</v>
      </c>
      <c r="K12" s="43">
        <f>J12-M12</f>
        <v>8250</v>
      </c>
      <c r="L12" s="40" t="s">
        <v>22</v>
      </c>
      <c r="M12" s="44">
        <f>J12-N12</f>
        <v>59750</v>
      </c>
      <c r="N12" s="49">
        <f>2000+5200+600+200+250</f>
        <v>8250</v>
      </c>
      <c r="O12" s="45">
        <f>M12+N12</f>
        <v>68000</v>
      </c>
      <c r="P12" s="59"/>
      <c r="Q12" s="41" t="s">
        <v>74</v>
      </c>
      <c r="R12" s="10"/>
      <c r="S12" s="10">
        <f>R12+O12</f>
        <v>68000</v>
      </c>
      <c r="T12" s="10">
        <f>S12/0.7</f>
        <v>97142.857142857145</v>
      </c>
      <c r="U12" s="11">
        <f>T12/0.875</f>
        <v>111020.40816326531</v>
      </c>
      <c r="V12" s="12">
        <f>(U12-T12)/U12</f>
        <v>0.12500000000000003</v>
      </c>
      <c r="W12" s="11">
        <f>(ROUNDUP((U12/100),0))*100</f>
        <v>111100</v>
      </c>
      <c r="X12" s="26">
        <f>(T12-O12)/T12</f>
        <v>0.3</v>
      </c>
      <c r="Y12" s="13"/>
      <c r="Z12" s="13"/>
      <c r="AA12" s="14"/>
    </row>
    <row r="13" spans="1:27" ht="14.4" customHeight="1">
      <c r="A13" s="55">
        <v>33</v>
      </c>
      <c r="B13" s="38"/>
      <c r="C13" s="46" t="s">
        <v>245</v>
      </c>
      <c r="D13" s="39" t="str">
        <f>REPLACE(C13,1,3, )</f>
        <v xml:space="preserve"> 372</v>
      </c>
      <c r="E13" s="46" t="s">
        <v>245</v>
      </c>
      <c r="F13" s="40">
        <f>IF(C13=E13,0,1)</f>
        <v>0</v>
      </c>
      <c r="G13" s="41" t="s">
        <v>37</v>
      </c>
      <c r="H13" s="41"/>
      <c r="I13" s="41" t="s">
        <v>63</v>
      </c>
      <c r="J13" s="42">
        <v>80000</v>
      </c>
      <c r="K13" s="43">
        <f>J13-M13</f>
        <v>8250</v>
      </c>
      <c r="L13" s="40" t="s">
        <v>22</v>
      </c>
      <c r="M13" s="44">
        <f>J13-N13</f>
        <v>71750</v>
      </c>
      <c r="N13" s="49">
        <f>2000+5200+600+200+250</f>
        <v>8250</v>
      </c>
      <c r="O13" s="45">
        <f>M13+N13</f>
        <v>80000</v>
      </c>
      <c r="P13" s="60"/>
      <c r="Q13" s="41" t="s">
        <v>74</v>
      </c>
      <c r="R13" s="10"/>
      <c r="S13" s="10">
        <f>R13+O13</f>
        <v>80000</v>
      </c>
      <c r="T13" s="10">
        <f>S13/0.7</f>
        <v>114285.71428571429</v>
      </c>
      <c r="U13" s="11">
        <f>T13/0.875</f>
        <v>130612.24489795919</v>
      </c>
      <c r="V13" s="12">
        <f>(U13-T13)/U13</f>
        <v>0.12499999999999999</v>
      </c>
      <c r="W13" s="11">
        <f>(ROUNDUP((U13/100),0))*100</f>
        <v>130700</v>
      </c>
      <c r="X13" s="26">
        <f>(T13-O13)/T13</f>
        <v>0.30000000000000004</v>
      </c>
      <c r="Y13" s="13"/>
      <c r="Z13" s="13"/>
      <c r="AA13" s="13"/>
    </row>
    <row r="14" spans="1:27" ht="14.4" customHeight="1">
      <c r="A14" s="55">
        <v>36</v>
      </c>
      <c r="B14" s="38"/>
      <c r="C14" s="46" t="s">
        <v>166</v>
      </c>
      <c r="D14" s="39" t="str">
        <f>REPLACE(C14,1,3, )</f>
        <v xml:space="preserve"> 263</v>
      </c>
      <c r="E14" s="46" t="s">
        <v>166</v>
      </c>
      <c r="F14" s="40">
        <f>IF(C14=E14,0,1)</f>
        <v>0</v>
      </c>
      <c r="G14" s="41" t="s">
        <v>37</v>
      </c>
      <c r="H14" s="41"/>
      <c r="I14" s="41" t="s">
        <v>57</v>
      </c>
      <c r="J14" s="42">
        <v>73500</v>
      </c>
      <c r="K14" s="43">
        <f>J14-M14</f>
        <v>8150</v>
      </c>
      <c r="L14" s="40" t="s">
        <v>22</v>
      </c>
      <c r="M14" s="44">
        <f>J14-N14</f>
        <v>65350</v>
      </c>
      <c r="N14" s="49">
        <f>2000+5100+600+200+250</f>
        <v>8150</v>
      </c>
      <c r="O14" s="45">
        <f>M14+N14</f>
        <v>73500</v>
      </c>
      <c r="P14" s="59"/>
      <c r="Q14" s="41" t="s">
        <v>72</v>
      </c>
      <c r="R14" s="10"/>
      <c r="S14" s="10"/>
      <c r="T14" s="10"/>
      <c r="U14" s="11"/>
      <c r="V14" s="12"/>
      <c r="W14" s="11"/>
      <c r="X14" s="26"/>
      <c r="Y14" s="13"/>
      <c r="Z14" s="13"/>
      <c r="AA14" s="13"/>
    </row>
    <row r="15" spans="1:27" ht="14.4" customHeight="1">
      <c r="A15" s="55">
        <v>44</v>
      </c>
      <c r="B15" s="38"/>
      <c r="C15" s="46" t="s">
        <v>148</v>
      </c>
      <c r="D15" s="39" t="str">
        <f>REPLACE(C15,1,3, )</f>
        <v xml:space="preserve"> 775</v>
      </c>
      <c r="E15" s="46" t="s">
        <v>148</v>
      </c>
      <c r="F15" s="40">
        <f>IF(C15=E15,0,1)</f>
        <v>0</v>
      </c>
      <c r="G15" s="41" t="s">
        <v>37</v>
      </c>
      <c r="H15" s="41"/>
      <c r="I15" s="41" t="s">
        <v>46</v>
      </c>
      <c r="J15" s="42">
        <v>65000</v>
      </c>
      <c r="K15" s="43">
        <f>J15-M15</f>
        <v>8150</v>
      </c>
      <c r="L15" s="40" t="s">
        <v>22</v>
      </c>
      <c r="M15" s="44">
        <f>J15-N15</f>
        <v>56850</v>
      </c>
      <c r="N15" s="44">
        <f>2000+5100+600+200+250</f>
        <v>8150</v>
      </c>
      <c r="O15" s="45">
        <f>M15+N15</f>
        <v>65000</v>
      </c>
      <c r="P15" s="59"/>
      <c r="Q15" s="41" t="s">
        <v>72</v>
      </c>
      <c r="R15" s="10"/>
      <c r="S15" s="10">
        <f>R15+O15</f>
        <v>65000</v>
      </c>
      <c r="T15" s="10">
        <f>S15/0.7</f>
        <v>92857.14285714287</v>
      </c>
      <c r="U15" s="11">
        <f>T15/0.875</f>
        <v>106122.44897959185</v>
      </c>
      <c r="V15" s="12">
        <f>(U15-T15)/U15</f>
        <v>0.12499999999999999</v>
      </c>
      <c r="W15" s="11">
        <f>(ROUNDUP((U15/100),0))*100</f>
        <v>106200</v>
      </c>
      <c r="X15" s="26">
        <f>(T15-O15)/T15</f>
        <v>0.3000000000000001</v>
      </c>
      <c r="Y15" s="13"/>
      <c r="Z15" s="13"/>
      <c r="AA15" s="13"/>
    </row>
    <row r="16" spans="1:27" ht="14.4" customHeight="1">
      <c r="A16" s="55">
        <v>45</v>
      </c>
      <c r="B16" s="38"/>
      <c r="C16" s="46" t="s">
        <v>120</v>
      </c>
      <c r="D16" s="39" t="str">
        <f>REPLACE(C16,1,3, )</f>
        <v xml:space="preserve"> 019</v>
      </c>
      <c r="E16" s="46" t="s">
        <v>120</v>
      </c>
      <c r="F16" s="40">
        <f>IF(C16=E16,0,1)</f>
        <v>0</v>
      </c>
      <c r="G16" s="41" t="s">
        <v>20</v>
      </c>
      <c r="H16" s="41"/>
      <c r="I16" s="41" t="s">
        <v>40</v>
      </c>
      <c r="J16" s="42">
        <v>71500</v>
      </c>
      <c r="K16" s="43">
        <f>J16-M16</f>
        <v>8150</v>
      </c>
      <c r="L16" s="40" t="s">
        <v>22</v>
      </c>
      <c r="M16" s="44">
        <f>J16-N16</f>
        <v>63350</v>
      </c>
      <c r="N16" s="44">
        <f>2000+5100+600+200+250</f>
        <v>8150</v>
      </c>
      <c r="O16" s="45">
        <f>M16+N16</f>
        <v>71500</v>
      </c>
      <c r="P16" s="59"/>
      <c r="Q16" s="41" t="s">
        <v>72</v>
      </c>
      <c r="R16" s="10"/>
      <c r="S16" s="10"/>
      <c r="T16" s="10"/>
      <c r="U16" s="11"/>
      <c r="V16" s="12"/>
      <c r="W16" s="11"/>
      <c r="X16" s="26"/>
      <c r="Y16" s="13"/>
      <c r="Z16" s="13"/>
      <c r="AA16" s="14"/>
    </row>
    <row r="17" spans="1:27" ht="14.4" customHeight="1">
      <c r="A17" s="55">
        <v>46</v>
      </c>
      <c r="B17" s="38"/>
      <c r="C17" s="46" t="s">
        <v>122</v>
      </c>
      <c r="D17" s="39" t="str">
        <f>REPLACE(C17,1,3, )</f>
        <v xml:space="preserve"> 743</v>
      </c>
      <c r="E17" s="46" t="s">
        <v>122</v>
      </c>
      <c r="F17" s="40">
        <f>IF(C17=E17,0,1)</f>
        <v>0</v>
      </c>
      <c r="G17" s="41" t="s">
        <v>37</v>
      </c>
      <c r="H17" s="41"/>
      <c r="I17" s="41" t="s">
        <v>40</v>
      </c>
      <c r="J17" s="42">
        <v>71500</v>
      </c>
      <c r="K17" s="43">
        <f>J17-M17</f>
        <v>8150</v>
      </c>
      <c r="L17" s="40" t="s">
        <v>22</v>
      </c>
      <c r="M17" s="44">
        <f>J17-N17</f>
        <v>63350</v>
      </c>
      <c r="N17" s="44">
        <f>2000+5100+600+200+250</f>
        <v>8150</v>
      </c>
      <c r="O17" s="45">
        <f>M17+N17</f>
        <v>71500</v>
      </c>
      <c r="P17" s="59"/>
      <c r="Q17" s="41" t="s">
        <v>72</v>
      </c>
      <c r="R17" s="10"/>
      <c r="S17" s="10">
        <f>R17+O17</f>
        <v>71500</v>
      </c>
      <c r="T17" s="10">
        <f>S17/0.7</f>
        <v>102142.85714285714</v>
      </c>
      <c r="U17" s="11">
        <f>T17/0.875</f>
        <v>116734.69387755102</v>
      </c>
      <c r="V17" s="12">
        <f>(U17-T17)/U17</f>
        <v>0.12499999999999999</v>
      </c>
      <c r="W17" s="11">
        <f>(ROUNDUP((U17/100),0))*100</f>
        <v>116800</v>
      </c>
      <c r="X17" s="26">
        <f>(T17-O17)/T17</f>
        <v>0.3</v>
      </c>
      <c r="Y17" s="13"/>
      <c r="Z17" s="13"/>
      <c r="AA17" s="13"/>
    </row>
    <row r="18" spans="1:27" ht="14.4" customHeight="1">
      <c r="A18" s="55">
        <v>49</v>
      </c>
      <c r="B18" s="38"/>
      <c r="C18" s="46" t="s">
        <v>145</v>
      </c>
      <c r="D18" s="39" t="str">
        <f>REPLACE(C18,1,3, )</f>
        <v xml:space="preserve"> 462</v>
      </c>
      <c r="E18" s="46" t="s">
        <v>145</v>
      </c>
      <c r="F18" s="40">
        <f>IF(C18=E18,0,1)</f>
        <v>0</v>
      </c>
      <c r="G18" s="41" t="s">
        <v>37</v>
      </c>
      <c r="H18" s="41"/>
      <c r="I18" s="41" t="s">
        <v>46</v>
      </c>
      <c r="J18" s="42">
        <v>65000</v>
      </c>
      <c r="K18" s="43">
        <f>J18-M18</f>
        <v>8150</v>
      </c>
      <c r="L18" s="40" t="s">
        <v>22</v>
      </c>
      <c r="M18" s="44">
        <f>J18-N18</f>
        <v>56850</v>
      </c>
      <c r="N18" s="44">
        <f>2000+5100+600+200+250</f>
        <v>8150</v>
      </c>
      <c r="O18" s="45">
        <f>M18+N18</f>
        <v>65000</v>
      </c>
      <c r="P18" s="60"/>
      <c r="Q18" s="41" t="s">
        <v>72</v>
      </c>
      <c r="R18" s="10"/>
      <c r="S18" s="10">
        <f>R18+O18</f>
        <v>65000</v>
      </c>
      <c r="T18" s="10">
        <f>S18/0.7</f>
        <v>92857.14285714287</v>
      </c>
      <c r="U18" s="11">
        <f>T18/0.875</f>
        <v>106122.44897959185</v>
      </c>
      <c r="V18" s="12">
        <f>(U18-T18)/U18</f>
        <v>0.12499999999999999</v>
      </c>
      <c r="W18" s="11">
        <f>(ROUNDUP((U18/100),0))*100</f>
        <v>106200</v>
      </c>
      <c r="X18" s="26">
        <f>(T18-O18)/T18</f>
        <v>0.3000000000000001</v>
      </c>
      <c r="Y18" s="13"/>
      <c r="Z18" s="13"/>
      <c r="AA18" s="14"/>
    </row>
    <row r="19" spans="1:27" ht="14.4" customHeight="1">
      <c r="A19" s="55">
        <v>52</v>
      </c>
      <c r="B19" s="38"/>
      <c r="C19" s="46" t="s">
        <v>146</v>
      </c>
      <c r="D19" s="39" t="str">
        <f>REPLACE(C19,1,3, )</f>
        <v xml:space="preserve"> 343</v>
      </c>
      <c r="E19" s="46" t="s">
        <v>146</v>
      </c>
      <c r="F19" s="40">
        <f>IF(C19=E19,0,1)</f>
        <v>0</v>
      </c>
      <c r="G19" s="41" t="s">
        <v>20</v>
      </c>
      <c r="H19" s="41"/>
      <c r="I19" s="41" t="s">
        <v>46</v>
      </c>
      <c r="J19" s="42">
        <v>62500</v>
      </c>
      <c r="K19" s="43">
        <f>J19-M19</f>
        <v>8150</v>
      </c>
      <c r="L19" s="40" t="s">
        <v>22</v>
      </c>
      <c r="M19" s="44">
        <f>J19-N19</f>
        <v>54350</v>
      </c>
      <c r="N19" s="44">
        <f>2000+5100+600+200+250</f>
        <v>8150</v>
      </c>
      <c r="O19" s="45">
        <f>M19+N19</f>
        <v>62500</v>
      </c>
      <c r="P19" s="59"/>
      <c r="Q19" s="41" t="s">
        <v>72</v>
      </c>
      <c r="R19" s="10"/>
      <c r="S19" s="10">
        <f>R19+O19</f>
        <v>62500</v>
      </c>
      <c r="T19" s="10">
        <f>S19/0.7</f>
        <v>89285.71428571429</v>
      </c>
      <c r="U19" s="11">
        <f>T19/0.875</f>
        <v>102040.81632653062</v>
      </c>
      <c r="V19" s="12">
        <f>(U19-T19)/U19</f>
        <v>0.12500000000000003</v>
      </c>
      <c r="W19" s="11">
        <f>(ROUNDUP((U19/100),0))*100</f>
        <v>102100</v>
      </c>
      <c r="X19" s="26">
        <f>(T19-O19)/T19</f>
        <v>0.30000000000000004</v>
      </c>
      <c r="Y19" s="62">
        <v>86013</v>
      </c>
      <c r="Z19" s="63">
        <f>T19-Y19</f>
        <v>3272.7142857142899</v>
      </c>
      <c r="AA19" s="64">
        <f>Z19/Y19</f>
        <v>3.8049065672797019E-2</v>
      </c>
    </row>
    <row r="20" spans="1:27" ht="14.4" customHeight="1">
      <c r="A20" s="55">
        <v>53</v>
      </c>
      <c r="B20" s="38"/>
      <c r="C20" s="46" t="s">
        <v>147</v>
      </c>
      <c r="D20" s="39" t="str">
        <f>REPLACE(C20,1,3, )</f>
        <v xml:space="preserve"> 710</v>
      </c>
      <c r="E20" s="46" t="s">
        <v>147</v>
      </c>
      <c r="F20" s="40">
        <f>IF(C20=E20,0,1)</f>
        <v>0</v>
      </c>
      <c r="G20" s="41" t="s">
        <v>37</v>
      </c>
      <c r="H20" s="41"/>
      <c r="I20" s="41" t="s">
        <v>46</v>
      </c>
      <c r="J20" s="42">
        <v>65000</v>
      </c>
      <c r="K20" s="43">
        <f>J20-M20</f>
        <v>8150</v>
      </c>
      <c r="L20" s="40" t="s">
        <v>22</v>
      </c>
      <c r="M20" s="44">
        <f>J20-N20</f>
        <v>56850</v>
      </c>
      <c r="N20" s="44">
        <f>2000+5100+600+200+250</f>
        <v>8150</v>
      </c>
      <c r="O20" s="45">
        <f>M20+N20</f>
        <v>65000</v>
      </c>
      <c r="P20" s="59"/>
      <c r="Q20" s="41" t="s">
        <v>72</v>
      </c>
      <c r="R20" s="10"/>
      <c r="S20" s="10">
        <f>R20+O20</f>
        <v>65000</v>
      </c>
      <c r="T20" s="10">
        <f>S20/0.7</f>
        <v>92857.14285714287</v>
      </c>
      <c r="U20" s="11">
        <f>T20/0.875</f>
        <v>106122.44897959185</v>
      </c>
      <c r="V20" s="12">
        <f>(U20-T20)/U20</f>
        <v>0.12499999999999999</v>
      </c>
      <c r="W20" s="11">
        <f>(ROUNDUP((U20/100),0))*100</f>
        <v>106200</v>
      </c>
      <c r="X20" s="26">
        <f>(T20-O20)/T20</f>
        <v>0.3000000000000001</v>
      </c>
      <c r="Y20" s="13"/>
      <c r="Z20" s="13"/>
      <c r="AA20" s="14"/>
    </row>
    <row r="21" spans="1:27" ht="14.4" customHeight="1">
      <c r="A21" s="55">
        <v>58</v>
      </c>
      <c r="B21" s="38"/>
      <c r="C21" s="46" t="s">
        <v>164</v>
      </c>
      <c r="D21" s="39" t="str">
        <f>REPLACE(C21,1,3, )</f>
        <v xml:space="preserve"> 762</v>
      </c>
      <c r="E21" s="46" t="s">
        <v>164</v>
      </c>
      <c r="F21" s="40">
        <f>IF(C21=E21,0,1)</f>
        <v>0</v>
      </c>
      <c r="G21" s="41" t="s">
        <v>37</v>
      </c>
      <c r="H21" s="41"/>
      <c r="I21" s="41" t="s">
        <v>57</v>
      </c>
      <c r="J21" s="42">
        <v>71750</v>
      </c>
      <c r="K21" s="43">
        <f>J21-M21</f>
        <v>8150</v>
      </c>
      <c r="L21" s="40" t="s">
        <v>22</v>
      </c>
      <c r="M21" s="44">
        <f>J21-N21</f>
        <v>63600</v>
      </c>
      <c r="N21" s="49">
        <f>2000+5100+600+200+250</f>
        <v>8150</v>
      </c>
      <c r="O21" s="45">
        <f>M21+N21</f>
        <v>71750</v>
      </c>
      <c r="P21" s="60"/>
      <c r="Q21" s="41" t="s">
        <v>72</v>
      </c>
      <c r="R21" s="10"/>
      <c r="S21" s="10">
        <f>R21+O21</f>
        <v>71750</v>
      </c>
      <c r="T21" s="10">
        <f>S21/0.7</f>
        <v>102500</v>
      </c>
      <c r="U21" s="11">
        <f>T21/0.875</f>
        <v>117142.85714285714</v>
      </c>
      <c r="V21" s="12">
        <f>(U21-T21)/U21</f>
        <v>0.12500000000000003</v>
      </c>
      <c r="W21" s="11">
        <f>(ROUNDUP((U21/100),0))*100</f>
        <v>117200</v>
      </c>
      <c r="X21" s="26">
        <f>(T21-O21)/T21</f>
        <v>0.3</v>
      </c>
      <c r="Y21" s="13"/>
      <c r="Z21" s="13"/>
      <c r="AA21" s="14"/>
    </row>
    <row r="22" spans="1:27" ht="14.4" customHeight="1">
      <c r="A22" s="55">
        <v>60</v>
      </c>
      <c r="B22" s="38"/>
      <c r="C22" s="46" t="s">
        <v>226</v>
      </c>
      <c r="D22" s="39" t="str">
        <f>REPLACE(C22,1,3, )</f>
        <v xml:space="preserve"> 195</v>
      </c>
      <c r="E22" s="46" t="s">
        <v>226</v>
      </c>
      <c r="F22" s="40">
        <f>IF(C22=E22,0,1)</f>
        <v>0</v>
      </c>
      <c r="G22" s="41" t="s">
        <v>37</v>
      </c>
      <c r="H22" s="41"/>
      <c r="I22" s="41" t="s">
        <v>60</v>
      </c>
      <c r="J22" s="42">
        <v>82500</v>
      </c>
      <c r="K22" s="43">
        <f>J22-M22</f>
        <v>8150</v>
      </c>
      <c r="L22" s="40" t="s">
        <v>22</v>
      </c>
      <c r="M22" s="44">
        <f>J22-N22</f>
        <v>74350</v>
      </c>
      <c r="N22" s="49">
        <f>2000+5100+600+200+250</f>
        <v>8150</v>
      </c>
      <c r="O22" s="45">
        <f>M22+N22</f>
        <v>82500</v>
      </c>
      <c r="P22" s="59"/>
      <c r="Q22" s="41" t="s">
        <v>72</v>
      </c>
      <c r="R22" s="10"/>
      <c r="S22" s="10">
        <f>R22+O22</f>
        <v>82500</v>
      </c>
      <c r="T22" s="10">
        <f>S22/0.7</f>
        <v>117857.14285714287</v>
      </c>
      <c r="U22" s="11">
        <f>T22/0.875</f>
        <v>134693.87755102041</v>
      </c>
      <c r="V22" s="12">
        <f>(U22-T22)/U22</f>
        <v>0.12499999999999994</v>
      </c>
      <c r="W22" s="11">
        <f>(ROUNDUP((U22/100),0))*100</f>
        <v>134700</v>
      </c>
      <c r="X22" s="26">
        <f>(T22-O22)/T22</f>
        <v>0.3000000000000001</v>
      </c>
      <c r="Y22" s="13"/>
      <c r="Z22" s="13"/>
      <c r="AA22" s="13"/>
    </row>
    <row r="23" spans="1:27" ht="14.4" customHeight="1">
      <c r="A23" s="55">
        <v>62</v>
      </c>
      <c r="B23" s="38"/>
      <c r="C23" s="46" t="s">
        <v>227</v>
      </c>
      <c r="D23" s="39" t="str">
        <f>REPLACE(C23,1,3, )</f>
        <v xml:space="preserve"> 402</v>
      </c>
      <c r="E23" s="46" t="s">
        <v>227</v>
      </c>
      <c r="F23" s="40">
        <f>IF(C23=E23,0,1)</f>
        <v>0</v>
      </c>
      <c r="G23" s="41" t="s">
        <v>37</v>
      </c>
      <c r="H23" s="41"/>
      <c r="I23" s="41" t="s">
        <v>60</v>
      </c>
      <c r="J23" s="42">
        <v>82500</v>
      </c>
      <c r="K23" s="43">
        <f>J23-M23</f>
        <v>8150</v>
      </c>
      <c r="L23" s="40" t="s">
        <v>22</v>
      </c>
      <c r="M23" s="44">
        <f>J23-N23</f>
        <v>74350</v>
      </c>
      <c r="N23" s="49">
        <f>2000+5100+600+200+250</f>
        <v>8150</v>
      </c>
      <c r="O23" s="45">
        <f>M23+N23</f>
        <v>82500</v>
      </c>
      <c r="P23" s="59"/>
      <c r="Q23" s="41" t="s">
        <v>72</v>
      </c>
      <c r="R23" s="10"/>
      <c r="S23" s="10">
        <f>R23+O23</f>
        <v>82500</v>
      </c>
      <c r="T23" s="10">
        <f>S23/0.7</f>
        <v>117857.14285714287</v>
      </c>
      <c r="U23" s="11">
        <f>T23/0.875</f>
        <v>134693.87755102041</v>
      </c>
      <c r="V23" s="12">
        <f>(U23-T23)/U23</f>
        <v>0.12499999999999994</v>
      </c>
      <c r="W23" s="11">
        <f>(ROUNDUP((U23/100),0))*100</f>
        <v>134700</v>
      </c>
      <c r="X23" s="26">
        <f>(T23-O23)/T23</f>
        <v>0.3000000000000001</v>
      </c>
      <c r="Y23" s="13"/>
      <c r="Z23" s="13"/>
      <c r="AA23" s="14"/>
    </row>
    <row r="24" spans="1:27" ht="14.4" customHeight="1">
      <c r="A24" s="55">
        <v>64</v>
      </c>
      <c r="B24" s="38"/>
      <c r="C24" s="46" t="s">
        <v>110</v>
      </c>
      <c r="D24" s="39" t="str">
        <f>REPLACE(C24,1,3, )</f>
        <v xml:space="preserve"> 317</v>
      </c>
      <c r="E24" s="46" t="s">
        <v>110</v>
      </c>
      <c r="F24" s="40">
        <f>IF(C24=E24,0,1)</f>
        <v>0</v>
      </c>
      <c r="G24" s="41" t="s">
        <v>37</v>
      </c>
      <c r="H24" s="41"/>
      <c r="I24" s="41" t="s">
        <v>39</v>
      </c>
      <c r="J24" s="42">
        <v>75000</v>
      </c>
      <c r="K24" s="43">
        <f>J24-M24</f>
        <v>8250</v>
      </c>
      <c r="L24" s="40" t="s">
        <v>22</v>
      </c>
      <c r="M24" s="44">
        <f>J24-N24</f>
        <v>66750</v>
      </c>
      <c r="N24" s="44">
        <f>2000+5200+600+200+250</f>
        <v>8250</v>
      </c>
      <c r="O24" s="45">
        <f>M24+N24</f>
        <v>75000</v>
      </c>
      <c r="P24" s="59"/>
      <c r="Q24" s="41" t="s">
        <v>74</v>
      </c>
      <c r="R24" s="10"/>
      <c r="S24" s="10">
        <f>R24+O24</f>
        <v>75000</v>
      </c>
      <c r="T24" s="10">
        <f>S24/0.7</f>
        <v>107142.85714285714</v>
      </c>
      <c r="U24" s="11">
        <f>T24/0.875</f>
        <v>122448.97959183673</v>
      </c>
      <c r="V24" s="12">
        <f>(U24-T24)/U24</f>
        <v>0.12499999999999996</v>
      </c>
      <c r="W24" s="11">
        <f>(ROUNDUP((U24/100),0))*100</f>
        <v>122500</v>
      </c>
      <c r="X24" s="26">
        <f>(T24-O24)/T24</f>
        <v>0.3</v>
      </c>
      <c r="Y24" s="13"/>
      <c r="Z24" s="13"/>
      <c r="AA24" s="13"/>
    </row>
    <row r="25" spans="1:27" ht="14.4" customHeight="1">
      <c r="A25" s="55">
        <v>66</v>
      </c>
      <c r="B25" s="38"/>
      <c r="C25" s="46" t="s">
        <v>165</v>
      </c>
      <c r="D25" s="39" t="str">
        <f>REPLACE(C25,1,3, )</f>
        <v xml:space="preserve"> 172</v>
      </c>
      <c r="E25" s="46" t="s">
        <v>165</v>
      </c>
      <c r="F25" s="40">
        <f>IF(C25=E25,0,1)</f>
        <v>0</v>
      </c>
      <c r="G25" s="41" t="s">
        <v>37</v>
      </c>
      <c r="H25" s="41"/>
      <c r="I25" s="41" t="s">
        <v>57</v>
      </c>
      <c r="J25" s="42">
        <v>71750</v>
      </c>
      <c r="K25" s="43">
        <f>J25-M25</f>
        <v>8150</v>
      </c>
      <c r="L25" s="40" t="s">
        <v>22</v>
      </c>
      <c r="M25" s="44">
        <f>J25-N25</f>
        <v>63600</v>
      </c>
      <c r="N25" s="49">
        <f>2000+5100+600+200+250</f>
        <v>8150</v>
      </c>
      <c r="O25" s="45">
        <f>M25+N25</f>
        <v>71750</v>
      </c>
      <c r="P25" s="59"/>
      <c r="Q25" s="41" t="s">
        <v>72</v>
      </c>
      <c r="R25" s="10"/>
      <c r="S25" s="10">
        <f>R25+O25</f>
        <v>71750</v>
      </c>
      <c r="T25" s="10">
        <f>S25/0.7</f>
        <v>102500</v>
      </c>
      <c r="U25" s="11">
        <f>T25/0.875</f>
        <v>117142.85714285714</v>
      </c>
      <c r="V25" s="12">
        <f>(U25-T25)/U25</f>
        <v>0.12500000000000003</v>
      </c>
      <c r="W25" s="11">
        <f>(ROUNDUP((U25/100),0))*100</f>
        <v>117200</v>
      </c>
      <c r="X25" s="26">
        <f>(T25-O25)/T25</f>
        <v>0.3</v>
      </c>
      <c r="Y25" s="13"/>
      <c r="Z25" s="13"/>
      <c r="AA25" s="13"/>
    </row>
    <row r="26" spans="1:27" ht="14.4" customHeight="1">
      <c r="A26" s="55">
        <v>71</v>
      </c>
      <c r="B26" s="38"/>
      <c r="C26" s="46" t="s">
        <v>124</v>
      </c>
      <c r="D26" s="39" t="str">
        <f>REPLACE(C26,1,3, )</f>
        <v xml:space="preserve"> 182</v>
      </c>
      <c r="E26" s="46" t="s">
        <v>124</v>
      </c>
      <c r="F26" s="40">
        <f>IF(C26=E26,0,1)</f>
        <v>0</v>
      </c>
      <c r="G26" s="41" t="s">
        <v>37</v>
      </c>
      <c r="H26" s="41"/>
      <c r="I26" s="41" t="s">
        <v>42</v>
      </c>
      <c r="J26" s="42">
        <v>67000</v>
      </c>
      <c r="K26" s="43">
        <f>J26-M26</f>
        <v>8150</v>
      </c>
      <c r="L26" s="40" t="s">
        <v>22</v>
      </c>
      <c r="M26" s="44">
        <f>J26-N26</f>
        <v>58850</v>
      </c>
      <c r="N26" s="44">
        <f>2000+5100+600+200+250</f>
        <v>8150</v>
      </c>
      <c r="O26" s="45">
        <f>M26+N26</f>
        <v>67000</v>
      </c>
      <c r="P26" s="60"/>
      <c r="Q26" s="41" t="s">
        <v>72</v>
      </c>
      <c r="R26" s="10"/>
      <c r="S26" s="10">
        <f>R26+O26</f>
        <v>67000</v>
      </c>
      <c r="T26" s="10">
        <f>S26/0.7</f>
        <v>95714.285714285725</v>
      </c>
      <c r="U26" s="11">
        <f>T26/0.875</f>
        <v>109387.75510204083</v>
      </c>
      <c r="V26" s="12">
        <f>(U26-T26)/U26</f>
        <v>0.125</v>
      </c>
      <c r="W26" s="11">
        <f>(ROUNDUP((U26/100),0))*100</f>
        <v>109400</v>
      </c>
      <c r="X26" s="26">
        <f>(T26-O26)/T26</f>
        <v>0.3000000000000001</v>
      </c>
      <c r="Y26" s="13"/>
      <c r="Z26" s="13"/>
      <c r="AA26" s="14"/>
    </row>
    <row r="27" spans="1:27" ht="14.4" customHeight="1">
      <c r="A27" s="55">
        <v>77</v>
      </c>
      <c r="B27" s="38"/>
      <c r="C27" s="46" t="s">
        <v>119</v>
      </c>
      <c r="D27" s="39" t="str">
        <f>REPLACE(C27,1,3, )</f>
        <v xml:space="preserve"> 132</v>
      </c>
      <c r="E27" s="46" t="s">
        <v>119</v>
      </c>
      <c r="F27" s="40">
        <f>IF(C27=E27,0,1)</f>
        <v>0</v>
      </c>
      <c r="G27" s="41" t="s">
        <v>20</v>
      </c>
      <c r="H27" s="41"/>
      <c r="I27" s="41" t="s">
        <v>40</v>
      </c>
      <c r="J27" s="42">
        <v>71500</v>
      </c>
      <c r="K27" s="43">
        <f>J27-M27</f>
        <v>8150</v>
      </c>
      <c r="L27" s="40" t="s">
        <v>22</v>
      </c>
      <c r="M27" s="44">
        <f>J27-N27</f>
        <v>63350</v>
      </c>
      <c r="N27" s="44">
        <f>2000+5100+600+200+250</f>
        <v>8150</v>
      </c>
      <c r="O27" s="45">
        <f>M27+N27</f>
        <v>71500</v>
      </c>
      <c r="P27" s="59"/>
      <c r="Q27" s="41" t="s">
        <v>72</v>
      </c>
      <c r="R27" s="10"/>
      <c r="S27" s="10"/>
      <c r="T27" s="10"/>
      <c r="U27" s="11"/>
      <c r="V27" s="12"/>
      <c r="W27" s="11"/>
      <c r="X27" s="26"/>
      <c r="Y27" s="13"/>
      <c r="Z27" s="13"/>
      <c r="AA27" s="14"/>
    </row>
    <row r="28" spans="1:27" ht="14.4" customHeight="1">
      <c r="A28" s="55">
        <v>78</v>
      </c>
      <c r="B28" s="38"/>
      <c r="C28" s="46" t="s">
        <v>244</v>
      </c>
      <c r="D28" s="39" t="str">
        <f>REPLACE(C28,1,3, )</f>
        <v xml:space="preserve"> 553</v>
      </c>
      <c r="E28" s="46" t="s">
        <v>244</v>
      </c>
      <c r="F28" s="40">
        <f>IF(C28=E28,0,1)</f>
        <v>0</v>
      </c>
      <c r="G28" s="41" t="s">
        <v>37</v>
      </c>
      <c r="H28" s="41"/>
      <c r="I28" s="41" t="s">
        <v>63</v>
      </c>
      <c r="J28" s="42">
        <v>76000</v>
      </c>
      <c r="K28" s="43">
        <f>J28-M28</f>
        <v>8150</v>
      </c>
      <c r="L28" s="40" t="s">
        <v>22</v>
      </c>
      <c r="M28" s="44">
        <f>J28-N28</f>
        <v>67850</v>
      </c>
      <c r="N28" s="49">
        <f>2000+5100+600+200+250</f>
        <v>8150</v>
      </c>
      <c r="O28" s="45">
        <f>M28+N28</f>
        <v>76000</v>
      </c>
      <c r="P28" s="59"/>
      <c r="Q28" s="41" t="s">
        <v>72</v>
      </c>
      <c r="R28" s="10"/>
      <c r="S28" s="10">
        <f>R28+O28</f>
        <v>76000</v>
      </c>
      <c r="T28" s="10">
        <f>S28/0.7</f>
        <v>108571.42857142858</v>
      </c>
      <c r="U28" s="11">
        <f>T28/0.875</f>
        <v>124081.63265306123</v>
      </c>
      <c r="V28" s="12">
        <f>(U28-T28)/U28</f>
        <v>0.12499999999999996</v>
      </c>
      <c r="W28" s="11">
        <f>(ROUNDUP((U28/100),0))*100</f>
        <v>124100</v>
      </c>
      <c r="X28" s="26">
        <f>(T28-O28)/T28</f>
        <v>0.30000000000000004</v>
      </c>
      <c r="Y28" s="13"/>
      <c r="Z28" s="13"/>
      <c r="AA28" s="13"/>
    </row>
    <row r="29" spans="1:27" ht="14.4" customHeight="1">
      <c r="A29" s="55">
        <v>81</v>
      </c>
      <c r="B29" s="38"/>
      <c r="C29" s="46">
        <v>3</v>
      </c>
      <c r="D29" s="39" t="str">
        <f>REPLACE(C29,1,3, )</f>
        <v/>
      </c>
      <c r="E29" s="46">
        <v>3</v>
      </c>
      <c r="F29" s="40">
        <f>IF(C29=E29,0,1)</f>
        <v>0</v>
      </c>
      <c r="G29" s="41" t="s">
        <v>37</v>
      </c>
      <c r="H29" s="41"/>
      <c r="I29" s="41" t="s">
        <v>69</v>
      </c>
      <c r="J29" s="42">
        <v>65000</v>
      </c>
      <c r="K29" s="43">
        <f>J29-M29</f>
        <v>7900</v>
      </c>
      <c r="L29" s="40" t="s">
        <v>22</v>
      </c>
      <c r="M29" s="44">
        <f>J29-N29</f>
        <v>57100</v>
      </c>
      <c r="N29" s="49">
        <f>2000+4850+600+200+250</f>
        <v>7900</v>
      </c>
      <c r="O29" s="45">
        <f>M29+N29</f>
        <v>65000</v>
      </c>
      <c r="P29" s="59"/>
      <c r="Q29" s="41" t="s">
        <v>73</v>
      </c>
      <c r="R29" s="10"/>
      <c r="S29" s="10">
        <f>R29+O29</f>
        <v>65000</v>
      </c>
      <c r="T29" s="10">
        <f>S29/0.7</f>
        <v>92857.14285714287</v>
      </c>
      <c r="U29" s="11">
        <f>T29/0.875</f>
        <v>106122.44897959185</v>
      </c>
      <c r="V29" s="12">
        <f>(U29-T29)/U29</f>
        <v>0.12499999999999999</v>
      </c>
      <c r="W29" s="11">
        <f>(ROUNDUP((U29/100),0))*100</f>
        <v>106200</v>
      </c>
      <c r="X29" s="26">
        <f>(T29-O29)/T29</f>
        <v>0.3000000000000001</v>
      </c>
      <c r="Y29" s="13"/>
      <c r="Z29" s="13"/>
      <c r="AA29" s="14"/>
    </row>
    <row r="30" spans="1:27" ht="14.4" customHeight="1">
      <c r="A30" s="55">
        <v>85</v>
      </c>
      <c r="B30" s="38"/>
      <c r="C30" s="46" t="s">
        <v>118</v>
      </c>
      <c r="D30" s="39" t="str">
        <f>REPLACE(C30,1,3, )</f>
        <v xml:space="preserve"> 442</v>
      </c>
      <c r="E30" s="46" t="s">
        <v>118</v>
      </c>
      <c r="F30" s="40">
        <f>IF(C30=E30,0,1)</f>
        <v>0</v>
      </c>
      <c r="G30" s="41" t="s">
        <v>37</v>
      </c>
      <c r="H30" s="41"/>
      <c r="I30" s="41" t="s">
        <v>40</v>
      </c>
      <c r="J30" s="42">
        <v>70500</v>
      </c>
      <c r="K30" s="43">
        <f>J30-M30</f>
        <v>8150</v>
      </c>
      <c r="L30" s="40" t="s">
        <v>22</v>
      </c>
      <c r="M30" s="44">
        <f>J30-N30</f>
        <v>62350</v>
      </c>
      <c r="N30" s="44">
        <f>2000+5100+600+200+250</f>
        <v>8150</v>
      </c>
      <c r="O30" s="45">
        <f>M30+N30</f>
        <v>70500</v>
      </c>
      <c r="P30" s="59"/>
      <c r="Q30" s="41" t="s">
        <v>72</v>
      </c>
      <c r="R30" s="10"/>
      <c r="S30" s="10">
        <f>R30+O30</f>
        <v>70500</v>
      </c>
      <c r="T30" s="10">
        <f>S30/0.7</f>
        <v>100714.28571428572</v>
      </c>
      <c r="U30" s="11">
        <f>T30/0.875</f>
        <v>115102.04081632654</v>
      </c>
      <c r="V30" s="12">
        <f>(U30-T30)/U30</f>
        <v>0.12499999999999997</v>
      </c>
      <c r="W30" s="11">
        <f>(ROUNDUP((U30/100),0))*100</f>
        <v>115200</v>
      </c>
      <c r="X30" s="26">
        <f>(T30-O30)/T30</f>
        <v>0.3000000000000001</v>
      </c>
      <c r="Y30" s="13"/>
      <c r="Z30" s="13"/>
      <c r="AA30" s="14"/>
    </row>
    <row r="31" spans="1:27" ht="14.4" customHeight="1">
      <c r="A31" s="55">
        <v>87</v>
      </c>
      <c r="B31" s="38"/>
      <c r="C31" s="46" t="s">
        <v>121</v>
      </c>
      <c r="D31" s="39" t="str">
        <f>REPLACE(C31,1,3, )</f>
        <v xml:space="preserve"> 612</v>
      </c>
      <c r="E31" s="46" t="s">
        <v>121</v>
      </c>
      <c r="F31" s="40">
        <f>IF(C31=E31,0,1)</f>
        <v>0</v>
      </c>
      <c r="G31" s="41" t="s">
        <v>37</v>
      </c>
      <c r="H31" s="41"/>
      <c r="I31" s="41" t="s">
        <v>40</v>
      </c>
      <c r="J31" s="42">
        <v>71500</v>
      </c>
      <c r="K31" s="43">
        <f>J31-M31</f>
        <v>8150</v>
      </c>
      <c r="L31" s="40" t="s">
        <v>22</v>
      </c>
      <c r="M31" s="44">
        <f>J31-N31</f>
        <v>63350</v>
      </c>
      <c r="N31" s="44">
        <f>2000+5100+600+200+250</f>
        <v>8150</v>
      </c>
      <c r="O31" s="45">
        <f>M31+N31</f>
        <v>71500</v>
      </c>
      <c r="P31" s="59"/>
      <c r="Q31" s="41" t="s">
        <v>72</v>
      </c>
      <c r="R31" s="10"/>
      <c r="S31" s="10">
        <f>R31+O31</f>
        <v>71500</v>
      </c>
      <c r="T31" s="10">
        <f>S31/0.7</f>
        <v>102142.85714285714</v>
      </c>
      <c r="U31" s="11">
        <f>T31/0.875</f>
        <v>116734.69387755102</v>
      </c>
      <c r="V31" s="12">
        <f>(U31-T31)/U31</f>
        <v>0.12499999999999999</v>
      </c>
      <c r="W31" s="11">
        <f>(ROUNDUP((U31/100),0))*100</f>
        <v>116800</v>
      </c>
      <c r="X31" s="26">
        <f>(T31-O31)/T31</f>
        <v>0.3</v>
      </c>
      <c r="Y31" s="13"/>
      <c r="Z31" s="13"/>
      <c r="AA31" s="14"/>
    </row>
    <row r="32" spans="1:27" ht="14.4" customHeight="1">
      <c r="A32" s="55">
        <v>93</v>
      </c>
      <c r="B32" s="38"/>
      <c r="C32" s="46" t="s">
        <v>240</v>
      </c>
      <c r="D32" s="39" t="str">
        <f>REPLACE(C32,1,3, )</f>
        <v xml:space="preserve"> 827</v>
      </c>
      <c r="E32" s="46" t="s">
        <v>240</v>
      </c>
      <c r="F32" s="40">
        <f>IF(C32=E32,0,1)</f>
        <v>0</v>
      </c>
      <c r="G32" s="41" t="s">
        <v>37</v>
      </c>
      <c r="H32" s="41"/>
      <c r="I32" s="41" t="s">
        <v>68</v>
      </c>
      <c r="J32" s="42">
        <v>71500</v>
      </c>
      <c r="K32" s="43">
        <f>J32-M32</f>
        <v>8150</v>
      </c>
      <c r="L32" s="40" t="s">
        <v>22</v>
      </c>
      <c r="M32" s="44">
        <f>J32-N32</f>
        <v>63350</v>
      </c>
      <c r="N32" s="49">
        <f>2000+5100+600+200+250</f>
        <v>8150</v>
      </c>
      <c r="O32" s="45">
        <f>M32+N32</f>
        <v>71500</v>
      </c>
      <c r="P32" s="60"/>
      <c r="Q32" s="41" t="s">
        <v>72</v>
      </c>
      <c r="R32" s="10"/>
      <c r="S32" s="10">
        <f>R32+O32</f>
        <v>71500</v>
      </c>
      <c r="T32" s="10">
        <f>S32/0.7</f>
        <v>102142.85714285714</v>
      </c>
      <c r="U32" s="11">
        <f>T32/0.875</f>
        <v>116734.69387755102</v>
      </c>
      <c r="V32" s="12">
        <f>(U32-T32)/U32</f>
        <v>0.12499999999999999</v>
      </c>
      <c r="W32" s="11">
        <f>(ROUNDUP((U32/100),0))*100</f>
        <v>116800</v>
      </c>
      <c r="X32" s="26">
        <f>(T32-O32)/T32</f>
        <v>0.3</v>
      </c>
      <c r="Y32" s="13"/>
      <c r="Z32" s="13"/>
      <c r="AA32" s="14"/>
    </row>
    <row r="33" spans="1:27" ht="14.4" customHeight="1">
      <c r="A33" s="55">
        <v>97</v>
      </c>
      <c r="B33" s="38"/>
      <c r="C33" s="46">
        <v>2</v>
      </c>
      <c r="D33" s="39" t="str">
        <f>REPLACE(C33,1,3, )</f>
        <v/>
      </c>
      <c r="E33" s="46">
        <v>2</v>
      </c>
      <c r="F33" s="40">
        <f>IF(C33=E33,0,1)</f>
        <v>0</v>
      </c>
      <c r="G33" s="41" t="s">
        <v>37</v>
      </c>
      <c r="H33" s="41"/>
      <c r="I33" s="41" t="s">
        <v>69</v>
      </c>
      <c r="J33" s="42">
        <v>63000</v>
      </c>
      <c r="K33" s="43">
        <f>J33-M33</f>
        <v>7900</v>
      </c>
      <c r="L33" s="40" t="s">
        <v>22</v>
      </c>
      <c r="M33" s="44">
        <f>J33-N33</f>
        <v>55100</v>
      </c>
      <c r="N33" s="49">
        <f>2000+4850+600+200+250</f>
        <v>7900</v>
      </c>
      <c r="O33" s="45">
        <f>M33+N33</f>
        <v>63000</v>
      </c>
      <c r="P33" s="59"/>
      <c r="Q33" s="41" t="s">
        <v>73</v>
      </c>
      <c r="R33" s="10"/>
      <c r="S33" s="10">
        <f>R33+O33</f>
        <v>63000</v>
      </c>
      <c r="T33" s="10">
        <f>S33/0.7</f>
        <v>90000</v>
      </c>
      <c r="U33" s="11">
        <f>T33/0.875</f>
        <v>102857.14285714286</v>
      </c>
      <c r="V33" s="12">
        <f>(U33-T33)/U33</f>
        <v>0.12499999999999999</v>
      </c>
      <c r="W33" s="11">
        <f>(ROUNDUP((U33/100),0))*100</f>
        <v>102900</v>
      </c>
      <c r="X33" s="26">
        <f>(T33-O33)/T33</f>
        <v>0.3</v>
      </c>
      <c r="Y33" s="13"/>
      <c r="Z33" s="13"/>
      <c r="AA33" s="13"/>
    </row>
    <row r="34" spans="1:27" ht="14.4" customHeight="1">
      <c r="A34" s="55">
        <v>100</v>
      </c>
      <c r="B34" s="38"/>
      <c r="C34" s="46" t="s">
        <v>107</v>
      </c>
      <c r="D34" s="39" t="str">
        <f>REPLACE(C34,1,3, )</f>
        <v xml:space="preserve"> 796</v>
      </c>
      <c r="E34" s="46" t="s">
        <v>107</v>
      </c>
      <c r="F34" s="40">
        <f>IF(C34=E34,0,1)</f>
        <v>0</v>
      </c>
      <c r="G34" s="47" t="s">
        <v>37</v>
      </c>
      <c r="H34" s="41"/>
      <c r="I34" s="41" t="s">
        <v>39</v>
      </c>
      <c r="J34" s="42">
        <v>68000</v>
      </c>
      <c r="K34" s="43">
        <f>J34-M34</f>
        <v>7900</v>
      </c>
      <c r="L34" s="40" t="s">
        <v>22</v>
      </c>
      <c r="M34" s="44">
        <f>J34-N34</f>
        <v>60100</v>
      </c>
      <c r="N34" s="44">
        <f>2000+4850+600+200+250</f>
        <v>7900</v>
      </c>
      <c r="O34" s="45">
        <f>M34+N34</f>
        <v>68000</v>
      </c>
      <c r="P34" s="58"/>
      <c r="Q34" s="41" t="s">
        <v>73</v>
      </c>
      <c r="R34" s="10"/>
      <c r="S34" s="10">
        <f>R34+O34</f>
        <v>68000</v>
      </c>
      <c r="T34" s="10">
        <f>S34/0.7</f>
        <v>97142.857142857145</v>
      </c>
      <c r="U34" s="11">
        <f>T34/0.875</f>
        <v>111020.40816326531</v>
      </c>
      <c r="V34" s="12">
        <f>(U34-T34)/U34</f>
        <v>0.12500000000000003</v>
      </c>
      <c r="W34" s="11">
        <f>(ROUNDUP((U34/100),0))*100</f>
        <v>111100</v>
      </c>
      <c r="X34" s="26">
        <f>(T34-O34)/T34</f>
        <v>0.3</v>
      </c>
      <c r="Y34" s="13"/>
      <c r="Z34" s="13"/>
      <c r="AA34" s="14"/>
    </row>
    <row r="35" spans="1:27" ht="14.4" customHeight="1">
      <c r="A35" s="55">
        <v>105</v>
      </c>
      <c r="B35" s="38"/>
      <c r="C35" s="46" t="s">
        <v>123</v>
      </c>
      <c r="D35" s="39" t="str">
        <f>REPLACE(C35,1,3, )</f>
        <v xml:space="preserve"> 422</v>
      </c>
      <c r="E35" s="46" t="s">
        <v>123</v>
      </c>
      <c r="F35" s="40">
        <f>IF(C35=E35,0,1)</f>
        <v>0</v>
      </c>
      <c r="G35" s="41" t="s">
        <v>20</v>
      </c>
      <c r="H35" s="41"/>
      <c r="I35" s="41" t="s">
        <v>42</v>
      </c>
      <c r="J35" s="42">
        <v>60000</v>
      </c>
      <c r="K35" s="43">
        <f>J35-M35</f>
        <v>8150</v>
      </c>
      <c r="L35" s="40" t="s">
        <v>22</v>
      </c>
      <c r="M35" s="44">
        <f>J35-N35</f>
        <v>51850</v>
      </c>
      <c r="N35" s="44">
        <f>2000+5100+600+200+250</f>
        <v>8150</v>
      </c>
      <c r="O35" s="45">
        <f>M35+N35</f>
        <v>60000</v>
      </c>
      <c r="P35" s="60"/>
      <c r="Q35" s="41" t="s">
        <v>72</v>
      </c>
      <c r="R35" s="10"/>
      <c r="S35" s="10">
        <f>R35+O35</f>
        <v>60000</v>
      </c>
      <c r="T35" s="10">
        <f>S35/0.7</f>
        <v>85714.285714285725</v>
      </c>
      <c r="U35" s="11">
        <f>T35/0.875</f>
        <v>97959.183673469393</v>
      </c>
      <c r="V35" s="12">
        <f>(U35-T35)/U35</f>
        <v>0.12499999999999994</v>
      </c>
      <c r="W35" s="11">
        <f>(ROUNDUP((U35/100),0))*100</f>
        <v>98000</v>
      </c>
      <c r="X35" s="26">
        <f>(T35-O35)/T35</f>
        <v>0.3000000000000001</v>
      </c>
      <c r="Y35" s="62">
        <v>85050</v>
      </c>
      <c r="Z35" s="63">
        <f>T35-Y35</f>
        <v>664.28571428572468</v>
      </c>
      <c r="AA35" s="64">
        <f>Z35/Y35</f>
        <v>7.8105316200555519E-3</v>
      </c>
    </row>
    <row r="36" spans="1:27" ht="14.4" customHeight="1">
      <c r="A36" s="55">
        <v>106</v>
      </c>
      <c r="B36" s="38"/>
      <c r="C36" s="46" t="s">
        <v>106</v>
      </c>
      <c r="D36" s="39" t="str">
        <f>REPLACE(C36,1,3, )</f>
        <v xml:space="preserve"> 126</v>
      </c>
      <c r="E36" s="46" t="s">
        <v>106</v>
      </c>
      <c r="F36" s="40">
        <f>IF(C36=E36,0,1)</f>
        <v>0</v>
      </c>
      <c r="G36" s="47" t="s">
        <v>37</v>
      </c>
      <c r="H36" s="41"/>
      <c r="I36" s="41" t="s">
        <v>39</v>
      </c>
      <c r="J36" s="42">
        <v>68000</v>
      </c>
      <c r="K36" s="43">
        <f>J36-M36</f>
        <v>7900</v>
      </c>
      <c r="L36" s="40" t="s">
        <v>22</v>
      </c>
      <c r="M36" s="44">
        <f>J36-N36</f>
        <v>60100</v>
      </c>
      <c r="N36" s="44">
        <f>2000+4850+600+200+250</f>
        <v>7900</v>
      </c>
      <c r="O36" s="45">
        <f>M36+N36</f>
        <v>68000</v>
      </c>
      <c r="P36" s="59"/>
      <c r="Q36" s="41" t="s">
        <v>73</v>
      </c>
      <c r="R36" s="10"/>
      <c r="S36" s="10">
        <f>R36+O36</f>
        <v>68000</v>
      </c>
      <c r="T36" s="10">
        <f>S36/0.7</f>
        <v>97142.857142857145</v>
      </c>
      <c r="U36" s="11">
        <f>T36/0.875</f>
        <v>111020.40816326531</v>
      </c>
      <c r="V36" s="12">
        <f>(U36-T36)/U36</f>
        <v>0.12500000000000003</v>
      </c>
      <c r="W36" s="11">
        <f>(ROUNDUP((U36/100),0))*100</f>
        <v>111100</v>
      </c>
      <c r="X36" s="26">
        <f>(T36-O36)/T36</f>
        <v>0.3</v>
      </c>
      <c r="Y36" s="13"/>
      <c r="Z36" s="13"/>
      <c r="AA36" s="14"/>
    </row>
    <row r="37" spans="1:27" ht="14.4" customHeight="1">
      <c r="A37" s="55">
        <v>108</v>
      </c>
      <c r="B37" s="38"/>
      <c r="C37" s="46" t="s">
        <v>163</v>
      </c>
      <c r="D37" s="39" t="str">
        <f>REPLACE(C37,1,3, )</f>
        <v xml:space="preserve"> 801</v>
      </c>
      <c r="E37" s="46" t="s">
        <v>163</v>
      </c>
      <c r="F37" s="40">
        <f>IF(C37=E37,0,1)</f>
        <v>0</v>
      </c>
      <c r="G37" s="41" t="s">
        <v>37</v>
      </c>
      <c r="H37" s="41"/>
      <c r="I37" s="41" t="s">
        <v>57</v>
      </c>
      <c r="J37" s="42">
        <v>67500</v>
      </c>
      <c r="K37" s="43">
        <f>J37-M37</f>
        <v>8150</v>
      </c>
      <c r="L37" s="40" t="s">
        <v>22</v>
      </c>
      <c r="M37" s="44">
        <f>J37-N37</f>
        <v>59350</v>
      </c>
      <c r="N37" s="49">
        <f>2000+5100+600+200+250</f>
        <v>8150</v>
      </c>
      <c r="O37" s="45">
        <f>M37+N37</f>
        <v>67500</v>
      </c>
      <c r="P37" s="59"/>
      <c r="Q37" s="41" t="s">
        <v>72</v>
      </c>
      <c r="R37" s="10"/>
      <c r="S37" s="10">
        <f>R37+O37</f>
        <v>67500</v>
      </c>
      <c r="T37" s="10">
        <f>S37/0.7</f>
        <v>96428.571428571435</v>
      </c>
      <c r="U37" s="11">
        <f>T37/0.875</f>
        <v>110204.08163265306</v>
      </c>
      <c r="V37" s="12">
        <f>(U37-T37)/U37</f>
        <v>0.12499999999999994</v>
      </c>
      <c r="W37" s="11">
        <f>(ROUNDUP((U37/100),0))*100</f>
        <v>110300</v>
      </c>
      <c r="X37" s="26">
        <f>(T37-O37)/T37</f>
        <v>0.30000000000000004</v>
      </c>
      <c r="Y37" s="13"/>
      <c r="Z37" s="13"/>
      <c r="AA37" s="14"/>
    </row>
    <row r="38" spans="1:27" ht="14.4" customHeight="1">
      <c r="A38" s="55">
        <v>112</v>
      </c>
      <c r="B38" s="38"/>
      <c r="C38" s="46" t="s">
        <v>108</v>
      </c>
      <c r="D38" s="39" t="str">
        <f>REPLACE(C38,1,3, )</f>
        <v xml:space="preserve"> 342</v>
      </c>
      <c r="E38" s="46" t="s">
        <v>108</v>
      </c>
      <c r="F38" s="40">
        <f>IF(C38=E38,0,1)</f>
        <v>0</v>
      </c>
      <c r="G38" s="47" t="s">
        <v>37</v>
      </c>
      <c r="H38" s="41"/>
      <c r="I38" s="41" t="s">
        <v>39</v>
      </c>
      <c r="J38" s="42">
        <v>68000</v>
      </c>
      <c r="K38" s="43">
        <f>J38-M38</f>
        <v>7900</v>
      </c>
      <c r="L38" s="40" t="s">
        <v>22</v>
      </c>
      <c r="M38" s="44">
        <f>J38-N38</f>
        <v>60100</v>
      </c>
      <c r="N38" s="44">
        <f>2000+4850+600+200+250</f>
        <v>7900</v>
      </c>
      <c r="O38" s="45">
        <f>M38+N38</f>
        <v>68000</v>
      </c>
      <c r="P38" s="59"/>
      <c r="Q38" s="41" t="s">
        <v>73</v>
      </c>
      <c r="R38" s="10"/>
      <c r="S38" s="10">
        <f>R38+O38</f>
        <v>68000</v>
      </c>
      <c r="T38" s="10">
        <f>S38/0.7</f>
        <v>97142.857142857145</v>
      </c>
      <c r="U38" s="11">
        <f>T38/0.875</f>
        <v>111020.40816326531</v>
      </c>
      <c r="V38" s="12">
        <f>(U38-T38)/U38</f>
        <v>0.12500000000000003</v>
      </c>
      <c r="W38" s="11">
        <f>(ROUNDUP((U38/100),0))*100</f>
        <v>111100</v>
      </c>
      <c r="X38" s="26">
        <f>(T38-O38)/T38</f>
        <v>0.3</v>
      </c>
      <c r="Y38" s="13"/>
      <c r="Z38" s="13"/>
      <c r="AA38" s="14"/>
    </row>
    <row r="39" spans="1:27" ht="14.4" customHeight="1">
      <c r="A39" s="55">
        <v>114</v>
      </c>
      <c r="B39" s="38"/>
      <c r="C39" s="41" t="s">
        <v>105</v>
      </c>
      <c r="D39" s="39" t="str">
        <f>REPLACE(C39,1,3, )</f>
        <v xml:space="preserve"> 837</v>
      </c>
      <c r="E39" s="41" t="s">
        <v>105</v>
      </c>
      <c r="F39" s="40">
        <f>IF(C39=E39,0,1)</f>
        <v>0</v>
      </c>
      <c r="G39" s="47" t="s">
        <v>37</v>
      </c>
      <c r="H39" s="41"/>
      <c r="I39" s="41" t="s">
        <v>38</v>
      </c>
      <c r="J39" s="42">
        <v>66000</v>
      </c>
      <c r="K39" s="43">
        <f>J39-M39</f>
        <v>7900</v>
      </c>
      <c r="L39" s="40" t="s">
        <v>22</v>
      </c>
      <c r="M39" s="44">
        <f>J39-N39</f>
        <v>58100</v>
      </c>
      <c r="N39" s="44">
        <f>2000+4850+600+200+250</f>
        <v>7900</v>
      </c>
      <c r="O39" s="45">
        <f>M39+N39</f>
        <v>66000</v>
      </c>
      <c r="P39" s="60"/>
      <c r="Q39" s="41" t="s">
        <v>73</v>
      </c>
      <c r="R39" s="10"/>
      <c r="S39" s="10">
        <f>R39+O39</f>
        <v>66000</v>
      </c>
      <c r="T39" s="10">
        <f>S39/0.7</f>
        <v>94285.71428571429</v>
      </c>
      <c r="U39" s="11">
        <f>T39/0.875</f>
        <v>107755.10204081633</v>
      </c>
      <c r="V39" s="12">
        <f>(U39-T39)/U39</f>
        <v>0.125</v>
      </c>
      <c r="W39" s="11">
        <f>(ROUNDUP((U39/100),0))*100</f>
        <v>107800</v>
      </c>
      <c r="X39" s="26">
        <f>(T39-O39)/T39</f>
        <v>0.30000000000000004</v>
      </c>
      <c r="Y39" s="13"/>
      <c r="Z39" s="13"/>
      <c r="AA39" s="13"/>
    </row>
    <row r="40" spans="1:27" ht="14.4" customHeight="1">
      <c r="A40" s="55">
        <v>115</v>
      </c>
      <c r="B40" s="38"/>
      <c r="C40" s="41" t="s">
        <v>104</v>
      </c>
      <c r="D40" s="39" t="str">
        <f>REPLACE(C40,1,3, )</f>
        <v xml:space="preserve"> 333</v>
      </c>
      <c r="E40" s="41" t="s">
        <v>104</v>
      </c>
      <c r="F40" s="40">
        <f>IF(C40=E40,0,1)</f>
        <v>0</v>
      </c>
      <c r="G40" s="47" t="s">
        <v>37</v>
      </c>
      <c r="H40" s="41"/>
      <c r="I40" s="41" t="s">
        <v>38</v>
      </c>
      <c r="J40" s="48">
        <v>66000</v>
      </c>
      <c r="K40" s="43">
        <f>J40-M40</f>
        <v>7900</v>
      </c>
      <c r="L40" s="40" t="s">
        <v>22</v>
      </c>
      <c r="M40" s="44">
        <f>J40-N40</f>
        <v>58100</v>
      </c>
      <c r="N40" s="44">
        <f>2000+4850+600+200+250</f>
        <v>7900</v>
      </c>
      <c r="O40" s="45">
        <f>M40+N40</f>
        <v>66000</v>
      </c>
      <c r="P40" s="59"/>
      <c r="Q40" s="41" t="s">
        <v>73</v>
      </c>
      <c r="R40" s="10"/>
      <c r="S40" s="10">
        <f>R40+O40</f>
        <v>66000</v>
      </c>
      <c r="T40" s="10">
        <f>S40/0.7</f>
        <v>94285.71428571429</v>
      </c>
      <c r="U40" s="11">
        <f>T40/0.875</f>
        <v>107755.10204081633</v>
      </c>
      <c r="V40" s="12">
        <f>(U40-T40)/U40</f>
        <v>0.125</v>
      </c>
      <c r="W40" s="11">
        <f>(ROUNDUP((U40/100),0))*100</f>
        <v>107800</v>
      </c>
      <c r="X40" s="26">
        <f>(T40-O40)/T40</f>
        <v>0.30000000000000004</v>
      </c>
      <c r="Y40" s="13"/>
      <c r="Z40" s="13"/>
      <c r="AA40" s="13"/>
    </row>
    <row r="41" spans="1:27" ht="14.4" customHeight="1">
      <c r="A41" s="55">
        <v>118</v>
      </c>
      <c r="B41" s="38"/>
      <c r="C41" s="46" t="s">
        <v>161</v>
      </c>
      <c r="D41" s="39" t="str">
        <f>REPLACE(C41,1,3, )</f>
        <v xml:space="preserve"> 785</v>
      </c>
      <c r="E41" s="46" t="s">
        <v>161</v>
      </c>
      <c r="F41" s="40">
        <f>IF(C41=E41,0,1)</f>
        <v>0</v>
      </c>
      <c r="G41" s="41" t="s">
        <v>37</v>
      </c>
      <c r="H41" s="41"/>
      <c r="I41" s="41" t="s">
        <v>57</v>
      </c>
      <c r="J41" s="42">
        <v>67500</v>
      </c>
      <c r="K41" s="43">
        <f>J41-M41</f>
        <v>8150</v>
      </c>
      <c r="L41" s="40" t="s">
        <v>22</v>
      </c>
      <c r="M41" s="44">
        <f>J41-N41</f>
        <v>59350</v>
      </c>
      <c r="N41" s="49">
        <f>2000+5100+600+200+250</f>
        <v>8150</v>
      </c>
      <c r="O41" s="45">
        <f>M41+N41</f>
        <v>67500</v>
      </c>
      <c r="P41" s="61"/>
      <c r="Q41" s="41" t="s">
        <v>72</v>
      </c>
      <c r="R41" s="10"/>
      <c r="S41" s="10">
        <f>R41+O41</f>
        <v>67500</v>
      </c>
      <c r="T41" s="10">
        <f>S41/0.7</f>
        <v>96428.571428571435</v>
      </c>
      <c r="U41" s="11">
        <f>T41/0.875</f>
        <v>110204.08163265306</v>
      </c>
      <c r="V41" s="12">
        <f>(U41-T41)/U41</f>
        <v>0.12499999999999994</v>
      </c>
      <c r="W41" s="11">
        <f>(ROUNDUP((U41/100),0))*100</f>
        <v>110300</v>
      </c>
      <c r="X41" s="26">
        <f>(T41-O41)/T41</f>
        <v>0.30000000000000004</v>
      </c>
      <c r="Y41" s="13"/>
      <c r="Z41" s="13"/>
      <c r="AA41" s="13"/>
    </row>
    <row r="42" spans="1:27" ht="14.4" customHeight="1">
      <c r="A42" s="55">
        <v>119</v>
      </c>
      <c r="B42" s="38"/>
      <c r="C42" s="46" t="s">
        <v>224</v>
      </c>
      <c r="D42" s="39" t="str">
        <f>REPLACE(C42,1,3, )</f>
        <v xml:space="preserve"> 314</v>
      </c>
      <c r="E42" s="46" t="s">
        <v>224</v>
      </c>
      <c r="F42" s="40">
        <f>IF(C42=E42,0,1)</f>
        <v>0</v>
      </c>
      <c r="G42" s="41" t="s">
        <v>37</v>
      </c>
      <c r="H42" s="41"/>
      <c r="I42" s="41" t="s">
        <v>60</v>
      </c>
      <c r="J42" s="42">
        <v>70000</v>
      </c>
      <c r="K42" s="43">
        <f>J42-M42</f>
        <v>7900</v>
      </c>
      <c r="L42" s="40" t="s">
        <v>22</v>
      </c>
      <c r="M42" s="44">
        <f>J42-N42</f>
        <v>62100</v>
      </c>
      <c r="N42" s="49">
        <f>2000+4850+600+200+250</f>
        <v>7900</v>
      </c>
      <c r="O42" s="45">
        <f>M42+N42</f>
        <v>70000</v>
      </c>
      <c r="P42" s="59"/>
      <c r="Q42" s="41" t="s">
        <v>73</v>
      </c>
      <c r="R42" s="10"/>
      <c r="S42" s="10">
        <f>R42+O42</f>
        <v>70000</v>
      </c>
      <c r="T42" s="10">
        <f>S42/0.7</f>
        <v>100000</v>
      </c>
      <c r="U42" s="11">
        <f>T42/0.875</f>
        <v>114285.71428571429</v>
      </c>
      <c r="V42" s="12">
        <f>(U42-T42)/U42</f>
        <v>0.12500000000000003</v>
      </c>
      <c r="W42" s="11">
        <f>(ROUNDUP((U42/100),0))*100</f>
        <v>114300</v>
      </c>
      <c r="X42" s="26">
        <f>(T42-O42)/T42</f>
        <v>0.3</v>
      </c>
      <c r="Y42" s="13"/>
      <c r="Z42" s="13"/>
      <c r="AA42" s="14"/>
    </row>
    <row r="43" spans="1:27" ht="14.4" customHeight="1">
      <c r="A43" s="55">
        <v>120</v>
      </c>
      <c r="B43" s="38"/>
      <c r="C43" s="46" t="s">
        <v>162</v>
      </c>
      <c r="D43" s="39" t="str">
        <f>REPLACE(C43,1,3, )</f>
        <v xml:space="preserve"> 736</v>
      </c>
      <c r="E43" s="46" t="s">
        <v>162</v>
      </c>
      <c r="F43" s="40">
        <f>IF(C43=E43,0,1)</f>
        <v>0</v>
      </c>
      <c r="G43" s="41" t="s">
        <v>37</v>
      </c>
      <c r="H43" s="41"/>
      <c r="I43" s="41" t="s">
        <v>57</v>
      </c>
      <c r="J43" s="42">
        <v>67500</v>
      </c>
      <c r="K43" s="43">
        <f>J43-M43</f>
        <v>8150</v>
      </c>
      <c r="L43" s="40" t="s">
        <v>22</v>
      </c>
      <c r="M43" s="44">
        <f>J43-N43</f>
        <v>59350</v>
      </c>
      <c r="N43" s="49">
        <f>2000+5100+600+200+250</f>
        <v>8150</v>
      </c>
      <c r="O43" s="45">
        <f>M43+N43</f>
        <v>67500</v>
      </c>
      <c r="P43" s="59"/>
      <c r="Q43" s="41" t="s">
        <v>72</v>
      </c>
      <c r="R43" s="10"/>
      <c r="S43" s="10">
        <f>R43+O43</f>
        <v>67500</v>
      </c>
      <c r="T43" s="10">
        <f>S43/0.7</f>
        <v>96428.571428571435</v>
      </c>
      <c r="U43" s="11">
        <f>T43/0.875</f>
        <v>110204.08163265306</v>
      </c>
      <c r="V43" s="12">
        <f>(U43-T43)/U43</f>
        <v>0.12499999999999994</v>
      </c>
      <c r="W43" s="11">
        <f>(ROUNDUP((U43/100),0))*100</f>
        <v>110300</v>
      </c>
      <c r="X43" s="26">
        <f>(T43-O43)/T43</f>
        <v>0.30000000000000004</v>
      </c>
      <c r="Y43" s="13"/>
      <c r="Z43" s="13"/>
      <c r="AA43" s="13"/>
    </row>
    <row r="44" spans="1:27" ht="14.4" customHeight="1">
      <c r="A44" s="55">
        <v>123</v>
      </c>
      <c r="B44" s="38"/>
      <c r="C44" s="41" t="s">
        <v>101</v>
      </c>
      <c r="D44" s="39" t="str">
        <f>REPLACE(C44,1,3, )</f>
        <v xml:space="preserve"> 721</v>
      </c>
      <c r="E44" s="41" t="s">
        <v>101</v>
      </c>
      <c r="F44" s="40">
        <f>IF(C44=E44,0,1)</f>
        <v>0</v>
      </c>
      <c r="G44" s="41" t="s">
        <v>20</v>
      </c>
      <c r="H44" s="41"/>
      <c r="I44" s="41" t="s">
        <v>38</v>
      </c>
      <c r="J44" s="42">
        <v>63000</v>
      </c>
      <c r="K44" s="43">
        <f>J44-M44</f>
        <v>8150</v>
      </c>
      <c r="L44" s="40" t="s">
        <v>22</v>
      </c>
      <c r="M44" s="44">
        <f>J44-N44</f>
        <v>54850</v>
      </c>
      <c r="N44" s="44">
        <f>2000+5100+600+200+250</f>
        <v>8150</v>
      </c>
      <c r="O44" s="45">
        <f>M44+N44</f>
        <v>63000</v>
      </c>
      <c r="P44" s="58"/>
      <c r="Q44" s="41" t="s">
        <v>72</v>
      </c>
      <c r="R44" s="10"/>
      <c r="S44" s="10">
        <f>R44+O44</f>
        <v>63000</v>
      </c>
      <c r="T44" s="10">
        <f>S44/0.7</f>
        <v>90000</v>
      </c>
      <c r="U44" s="11">
        <f>T44/0.875</f>
        <v>102857.14285714286</v>
      </c>
      <c r="V44" s="12">
        <f>(U44-T44)/U44</f>
        <v>0.12499999999999999</v>
      </c>
      <c r="W44" s="11">
        <f>(ROUNDUP((U44/100),0))*100</f>
        <v>102900</v>
      </c>
      <c r="X44" s="26">
        <f>(T44-O44)/T44</f>
        <v>0.3</v>
      </c>
      <c r="Y44" s="62">
        <v>85575</v>
      </c>
      <c r="Z44" s="63">
        <f>T44-Y44</f>
        <v>4425</v>
      </c>
      <c r="AA44" s="64">
        <f>Z44/Y44</f>
        <v>5.1709027169149865E-2</v>
      </c>
    </row>
    <row r="45" spans="1:27" ht="14.4" customHeight="1">
      <c r="A45" s="55">
        <v>126</v>
      </c>
      <c r="B45" s="38"/>
      <c r="C45" s="41" t="s">
        <v>103</v>
      </c>
      <c r="D45" s="39" t="str">
        <f>REPLACE(C45,1,3, )</f>
        <v xml:space="preserve"> 208</v>
      </c>
      <c r="E45" s="41" t="s">
        <v>103</v>
      </c>
      <c r="F45" s="40">
        <f>IF(C45=E45,0,1)</f>
        <v>0</v>
      </c>
      <c r="G45" s="47" t="s">
        <v>37</v>
      </c>
      <c r="H45" s="41"/>
      <c r="I45" s="41" t="s">
        <v>38</v>
      </c>
      <c r="J45" s="48">
        <v>66000</v>
      </c>
      <c r="K45" s="43">
        <f>J45-M45</f>
        <v>7900</v>
      </c>
      <c r="L45" s="40" t="s">
        <v>22</v>
      </c>
      <c r="M45" s="44">
        <f>J45-N45</f>
        <v>58100</v>
      </c>
      <c r="N45" s="44">
        <f>2000+4850+600+200+250</f>
        <v>7900</v>
      </c>
      <c r="O45" s="45">
        <f>M45+N45</f>
        <v>66000</v>
      </c>
      <c r="P45" s="58"/>
      <c r="Q45" s="41" t="s">
        <v>73</v>
      </c>
      <c r="R45" s="10"/>
      <c r="S45" s="10">
        <f>R45+O45</f>
        <v>66000</v>
      </c>
      <c r="T45" s="10">
        <f>S45/0.7</f>
        <v>94285.71428571429</v>
      </c>
      <c r="U45" s="11">
        <f>T45/0.875</f>
        <v>107755.10204081633</v>
      </c>
      <c r="V45" s="12">
        <f>(U45-T45)/U45</f>
        <v>0.125</v>
      </c>
      <c r="W45" s="11">
        <f>(ROUNDUP((U45/100),0))*100</f>
        <v>107800</v>
      </c>
      <c r="X45" s="26">
        <f>(T45-O45)/T45</f>
        <v>0.30000000000000004</v>
      </c>
      <c r="Y45" s="13"/>
      <c r="Z45" s="13"/>
      <c r="AA45" s="13"/>
    </row>
    <row r="46" spans="1:27" ht="14.4" customHeight="1">
      <c r="A46" s="55">
        <v>127</v>
      </c>
      <c r="B46" s="38"/>
      <c r="C46" s="46" t="s">
        <v>96</v>
      </c>
      <c r="D46" s="39" t="str">
        <f>REPLACE(C46,1,3, )</f>
        <v xml:space="preserve"> 127</v>
      </c>
      <c r="E46" s="46" t="s">
        <v>96</v>
      </c>
      <c r="F46" s="40">
        <f>IF(C46=E46,0,1)</f>
        <v>0</v>
      </c>
      <c r="G46" s="41" t="s">
        <v>37</v>
      </c>
      <c r="H46" s="41"/>
      <c r="I46" s="41" t="s">
        <v>49</v>
      </c>
      <c r="J46" s="42">
        <v>71000</v>
      </c>
      <c r="K46" s="43">
        <f>J46-M46</f>
        <v>8550</v>
      </c>
      <c r="L46" s="40" t="s">
        <v>22</v>
      </c>
      <c r="M46" s="44">
        <f>J46-N46</f>
        <v>62450</v>
      </c>
      <c r="N46" s="44">
        <f>2000+5500+600+200+250</f>
        <v>8550</v>
      </c>
      <c r="O46" s="45">
        <f>M46+N46</f>
        <v>71000</v>
      </c>
      <c r="P46" s="59"/>
      <c r="Q46" s="41" t="s">
        <v>77</v>
      </c>
      <c r="R46" s="10"/>
      <c r="S46" s="10">
        <f>R46+O46</f>
        <v>71000</v>
      </c>
      <c r="T46" s="10">
        <f>S46/0.7</f>
        <v>101428.57142857143</v>
      </c>
      <c r="U46" s="11">
        <f>T46/0.875</f>
        <v>115918.36734693879</v>
      </c>
      <c r="V46" s="12">
        <f>(U46-T46)/U46</f>
        <v>0.12500000000000003</v>
      </c>
      <c r="W46" s="11">
        <f>(ROUNDUP((U46/100),0))*100</f>
        <v>116000</v>
      </c>
      <c r="X46" s="26">
        <f>(T46-O46)/T46</f>
        <v>0.30000000000000004</v>
      </c>
      <c r="Y46" s="13"/>
      <c r="Z46" s="13"/>
      <c r="AA46" s="13"/>
    </row>
    <row r="47" spans="1:27" ht="14.4" customHeight="1">
      <c r="A47" s="55">
        <v>131</v>
      </c>
      <c r="B47" s="38"/>
      <c r="C47" s="46" t="s">
        <v>225</v>
      </c>
      <c r="D47" s="39" t="str">
        <f>REPLACE(C47,1,3, )</f>
        <v xml:space="preserve"> 493</v>
      </c>
      <c r="E47" s="46" t="s">
        <v>225</v>
      </c>
      <c r="F47" s="40">
        <f>IF(C47=E47,0,1)</f>
        <v>0</v>
      </c>
      <c r="G47" s="41" t="s">
        <v>37</v>
      </c>
      <c r="H47" s="41"/>
      <c r="I47" s="41" t="s">
        <v>60</v>
      </c>
      <c r="J47" s="42">
        <v>70000</v>
      </c>
      <c r="K47" s="43">
        <f>J47-M47</f>
        <v>7900</v>
      </c>
      <c r="L47" s="40" t="s">
        <v>22</v>
      </c>
      <c r="M47" s="44">
        <f>J47-N47</f>
        <v>62100</v>
      </c>
      <c r="N47" s="49">
        <f>2000+4850+600+200+250</f>
        <v>7900</v>
      </c>
      <c r="O47" s="45">
        <f>M47+N47</f>
        <v>70000</v>
      </c>
      <c r="P47" s="59"/>
      <c r="Q47" s="41" t="s">
        <v>73</v>
      </c>
      <c r="R47" s="10"/>
      <c r="S47" s="10">
        <f>R47+O47</f>
        <v>70000</v>
      </c>
      <c r="T47" s="10">
        <f>S47/0.7</f>
        <v>100000</v>
      </c>
      <c r="U47" s="11">
        <f>T47/0.875</f>
        <v>114285.71428571429</v>
      </c>
      <c r="V47" s="12">
        <f>(U47-T47)/U47</f>
        <v>0.12500000000000003</v>
      </c>
      <c r="W47" s="11">
        <f>(ROUNDUP((U47/100),0))*100</f>
        <v>114300</v>
      </c>
      <c r="X47" s="26">
        <f>(T47-O47)/T47</f>
        <v>0.3</v>
      </c>
      <c r="Y47" s="13"/>
      <c r="Z47" s="13"/>
      <c r="AA47" s="13"/>
    </row>
    <row r="48" spans="1:27" ht="14.4" customHeight="1">
      <c r="A48" s="55">
        <v>132</v>
      </c>
      <c r="B48" s="38"/>
      <c r="C48" s="41" t="s">
        <v>102</v>
      </c>
      <c r="D48" s="39" t="str">
        <f>REPLACE(C48,1,3, )</f>
        <v xml:space="preserve"> 424</v>
      </c>
      <c r="E48" s="41" t="s">
        <v>102</v>
      </c>
      <c r="F48" s="40">
        <f>IF(C48=E48,0,1)</f>
        <v>0</v>
      </c>
      <c r="G48" s="47" t="s">
        <v>20</v>
      </c>
      <c r="H48" s="41"/>
      <c r="I48" s="41" t="s">
        <v>38</v>
      </c>
      <c r="J48" s="42">
        <v>63000</v>
      </c>
      <c r="K48" s="43">
        <f>J48-M48</f>
        <v>8150</v>
      </c>
      <c r="L48" s="40" t="s">
        <v>22</v>
      </c>
      <c r="M48" s="44">
        <f>J48-N48</f>
        <v>54850</v>
      </c>
      <c r="N48" s="44">
        <f>2000+5100+600+200+250</f>
        <v>8150</v>
      </c>
      <c r="O48" s="45">
        <f>M48+N48</f>
        <v>63000</v>
      </c>
      <c r="P48" s="59"/>
      <c r="Q48" s="41" t="s">
        <v>72</v>
      </c>
      <c r="R48" s="10"/>
      <c r="S48" s="10">
        <f>R48+O48</f>
        <v>63000</v>
      </c>
      <c r="T48" s="10">
        <f>S48/0.7</f>
        <v>90000</v>
      </c>
      <c r="U48" s="11">
        <f>T48/0.875</f>
        <v>102857.14285714286</v>
      </c>
      <c r="V48" s="12">
        <f>(U48-T48)/U48</f>
        <v>0.12499999999999999</v>
      </c>
      <c r="W48" s="11">
        <f>(ROUNDUP((U48/100),0))*100</f>
        <v>102900</v>
      </c>
      <c r="X48" s="26">
        <f>(T48-O48)/T48</f>
        <v>0.3</v>
      </c>
      <c r="Y48" s="62">
        <v>87063</v>
      </c>
      <c r="Z48" s="63">
        <f>T48-Y48</f>
        <v>2937</v>
      </c>
      <c r="AA48" s="64">
        <f>Z48/Y48</f>
        <v>3.3734192481306637E-2</v>
      </c>
    </row>
    <row r="49" spans="1:27" ht="14.4" customHeight="1">
      <c r="A49" s="55">
        <v>133</v>
      </c>
      <c r="B49" s="38"/>
      <c r="C49" s="46">
        <v>4</v>
      </c>
      <c r="D49" s="39" t="str">
        <f>REPLACE(C49,1,3, )</f>
        <v/>
      </c>
      <c r="E49" s="46">
        <v>4</v>
      </c>
      <c r="F49" s="40">
        <f>IF(C49=E49,0,1)</f>
        <v>0</v>
      </c>
      <c r="G49" s="41" t="s">
        <v>37</v>
      </c>
      <c r="H49" s="41"/>
      <c r="I49" s="41" t="s">
        <v>69</v>
      </c>
      <c r="J49" s="42">
        <v>63000</v>
      </c>
      <c r="K49" s="43">
        <f>J49-M49</f>
        <v>7900</v>
      </c>
      <c r="L49" s="40" t="s">
        <v>22</v>
      </c>
      <c r="M49" s="44">
        <f>J49-N49</f>
        <v>55100</v>
      </c>
      <c r="N49" s="49">
        <f>2000+4850+600+200+250</f>
        <v>7900</v>
      </c>
      <c r="O49" s="45">
        <f>M49+N49</f>
        <v>63000</v>
      </c>
      <c r="P49" s="59"/>
      <c r="Q49" s="41" t="s">
        <v>73</v>
      </c>
      <c r="R49" s="10"/>
      <c r="S49" s="10">
        <f>R49+O49</f>
        <v>63000</v>
      </c>
      <c r="T49" s="10">
        <f>S49/0.7</f>
        <v>90000</v>
      </c>
      <c r="U49" s="11">
        <f>T49/0.875</f>
        <v>102857.14285714286</v>
      </c>
      <c r="V49" s="12">
        <f>(U49-T49)/U49</f>
        <v>0.12499999999999999</v>
      </c>
      <c r="W49" s="11">
        <f>(ROUNDUP((U49/100),0))*100</f>
        <v>102900</v>
      </c>
      <c r="X49" s="26">
        <f>(T49-O49)/T49</f>
        <v>0.3</v>
      </c>
      <c r="Y49" s="13"/>
      <c r="Z49" s="13"/>
      <c r="AA49" s="14"/>
    </row>
    <row r="50" spans="1:27" ht="14.4" customHeight="1">
      <c r="A50" s="55">
        <v>134</v>
      </c>
      <c r="B50" s="38"/>
      <c r="C50" s="46" t="s">
        <v>200</v>
      </c>
      <c r="D50" s="39" t="str">
        <f>REPLACE(C50,1,3, )</f>
        <v xml:space="preserve"> 561</v>
      </c>
      <c r="E50" s="46" t="s">
        <v>200</v>
      </c>
      <c r="F50" s="40">
        <f>IF(C50=E50,0,1)</f>
        <v>0</v>
      </c>
      <c r="G50" s="41" t="s">
        <v>20</v>
      </c>
      <c r="H50" s="41"/>
      <c r="I50" s="41" t="s">
        <v>41</v>
      </c>
      <c r="J50" s="42">
        <v>49000</v>
      </c>
      <c r="K50" s="43">
        <f>J50-M50</f>
        <v>7900</v>
      </c>
      <c r="L50" s="40" t="s">
        <v>22</v>
      </c>
      <c r="M50" s="44">
        <f>J50-N50</f>
        <v>41100</v>
      </c>
      <c r="N50" s="44">
        <f>2000+4850+600+200+250</f>
        <v>7900</v>
      </c>
      <c r="O50" s="45">
        <f>M50+N50</f>
        <v>49000</v>
      </c>
      <c r="P50" s="58"/>
      <c r="Q50" s="41" t="s">
        <v>73</v>
      </c>
      <c r="R50" s="10"/>
      <c r="S50" s="10">
        <f>R50+O50</f>
        <v>49000</v>
      </c>
      <c r="T50" s="10">
        <f>S50/0.7</f>
        <v>70000</v>
      </c>
      <c r="U50" s="11">
        <f>T50/0.875</f>
        <v>80000</v>
      </c>
      <c r="V50" s="12">
        <f>(U50-T50)/U50</f>
        <v>0.125</v>
      </c>
      <c r="W50" s="11">
        <f>(ROUNDUP((U50/100),0))*100</f>
        <v>80000</v>
      </c>
      <c r="X50" s="26">
        <f>(T50-O50)/T50</f>
        <v>0.3</v>
      </c>
      <c r="Y50" s="62">
        <v>68075</v>
      </c>
      <c r="Z50" s="63">
        <f>T50-Y50</f>
        <v>1925</v>
      </c>
      <c r="AA50" s="64">
        <f>Z50/Y50</f>
        <v>2.8277634961439587E-2</v>
      </c>
    </row>
    <row r="51" spans="1:27" ht="14.4" customHeight="1">
      <c r="A51" s="55">
        <v>136</v>
      </c>
      <c r="B51" s="38"/>
      <c r="C51" s="46" t="s">
        <v>98</v>
      </c>
      <c r="D51" s="39" t="str">
        <f>REPLACE(C51,1,3, )</f>
        <v xml:space="preserve"> 374</v>
      </c>
      <c r="E51" s="46" t="s">
        <v>98</v>
      </c>
      <c r="F51" s="40">
        <f>IF(C51=E51,0,1)</f>
        <v>0</v>
      </c>
      <c r="G51" s="41" t="s">
        <v>37</v>
      </c>
      <c r="H51" s="41"/>
      <c r="I51" s="41" t="s">
        <v>49</v>
      </c>
      <c r="J51" s="42">
        <v>80000</v>
      </c>
      <c r="K51" s="43">
        <f>J51-M51</f>
        <v>8250</v>
      </c>
      <c r="L51" s="40" t="s">
        <v>22</v>
      </c>
      <c r="M51" s="44">
        <f>J51-N51</f>
        <v>71750</v>
      </c>
      <c r="N51" s="44">
        <f>2000+5200+600+200+250</f>
        <v>8250</v>
      </c>
      <c r="O51" s="45">
        <f>M51+N51</f>
        <v>80000</v>
      </c>
      <c r="P51" s="60"/>
      <c r="Q51" s="41" t="s">
        <v>74</v>
      </c>
      <c r="R51" s="10"/>
      <c r="S51" s="10">
        <f>R51+O51</f>
        <v>80000</v>
      </c>
      <c r="T51" s="10">
        <f>S51/0.7</f>
        <v>114285.71428571429</v>
      </c>
      <c r="U51" s="11">
        <f>T51/0.875</f>
        <v>130612.24489795919</v>
      </c>
      <c r="V51" s="12">
        <f>(U51-T51)/U51</f>
        <v>0.12499999999999999</v>
      </c>
      <c r="W51" s="11">
        <f>(ROUNDUP((U51/100),0))*100</f>
        <v>130700</v>
      </c>
      <c r="X51" s="26">
        <f>(T51-O51)/T51</f>
        <v>0.30000000000000004</v>
      </c>
      <c r="Y51" s="13"/>
      <c r="Z51" s="13"/>
      <c r="AA51" s="13"/>
    </row>
    <row r="52" spans="1:27" ht="14.4" customHeight="1">
      <c r="A52" s="55">
        <v>139</v>
      </c>
      <c r="B52" s="38"/>
      <c r="C52" s="46" t="s">
        <v>97</v>
      </c>
      <c r="D52" s="39" t="str">
        <f>REPLACE(C52,1,3, )</f>
        <v xml:space="preserve"> 616</v>
      </c>
      <c r="E52" s="46" t="s">
        <v>97</v>
      </c>
      <c r="F52" s="40">
        <f>IF(C52=E52,0,1)</f>
        <v>0</v>
      </c>
      <c r="G52" s="41" t="s">
        <v>37</v>
      </c>
      <c r="H52" s="41"/>
      <c r="I52" s="41" t="s">
        <v>49</v>
      </c>
      <c r="J52" s="42">
        <v>80000</v>
      </c>
      <c r="K52" s="43">
        <f>J52-M52</f>
        <v>8250</v>
      </c>
      <c r="L52" s="40" t="s">
        <v>22</v>
      </c>
      <c r="M52" s="44">
        <f>J52-N52</f>
        <v>71750</v>
      </c>
      <c r="N52" s="44">
        <f>2000+5200+600+200+250</f>
        <v>8250</v>
      </c>
      <c r="O52" s="45">
        <f>M52+N52</f>
        <v>80000</v>
      </c>
      <c r="P52" s="59"/>
      <c r="Q52" s="41" t="s">
        <v>74</v>
      </c>
      <c r="R52" s="10"/>
      <c r="S52" s="10">
        <f>R52+O52</f>
        <v>80000</v>
      </c>
      <c r="T52" s="10">
        <f>S52/0.7</f>
        <v>114285.71428571429</v>
      </c>
      <c r="U52" s="11">
        <f>T52/0.875</f>
        <v>130612.24489795919</v>
      </c>
      <c r="V52" s="12">
        <f>(U52-T52)/U52</f>
        <v>0.12499999999999999</v>
      </c>
      <c r="W52" s="11">
        <f>(ROUNDUP((U52/100),0))*100</f>
        <v>130700</v>
      </c>
      <c r="X52" s="26">
        <f>(T52-O52)/T52</f>
        <v>0.30000000000000004</v>
      </c>
      <c r="Y52" s="13"/>
      <c r="Z52" s="13"/>
      <c r="AA52" s="13"/>
    </row>
    <row r="53" spans="1:27" ht="14.4" customHeight="1">
      <c r="A53" s="55">
        <v>140</v>
      </c>
      <c r="B53" s="38"/>
      <c r="C53" s="46" t="s">
        <v>231</v>
      </c>
      <c r="D53" s="39" t="str">
        <f>REPLACE(C53,1,3, )</f>
        <v xml:space="preserve"> 757</v>
      </c>
      <c r="E53" s="46" t="s">
        <v>231</v>
      </c>
      <c r="F53" s="40">
        <f>IF(C53=E53,0,1)</f>
        <v>0</v>
      </c>
      <c r="G53" s="41" t="s">
        <v>20</v>
      </c>
      <c r="H53" s="41"/>
      <c r="I53" s="41" t="s">
        <v>58</v>
      </c>
      <c r="J53" s="42">
        <v>82000</v>
      </c>
      <c r="K53" s="43">
        <f>J53-M53</f>
        <v>8750</v>
      </c>
      <c r="L53" s="40" t="s">
        <v>22</v>
      </c>
      <c r="M53" s="44">
        <f>J53-N53</f>
        <v>73250</v>
      </c>
      <c r="N53" s="49">
        <f>5200+2000+600+200+250+500</f>
        <v>8750</v>
      </c>
      <c r="O53" s="45">
        <f>M53+N53</f>
        <v>82000</v>
      </c>
      <c r="P53" s="59"/>
      <c r="Q53" s="41" t="s">
        <v>86</v>
      </c>
      <c r="R53" s="10"/>
      <c r="S53" s="10">
        <f>R53+O53</f>
        <v>82000</v>
      </c>
      <c r="T53" s="10">
        <f>S53/0.7</f>
        <v>117142.85714285714</v>
      </c>
      <c r="U53" s="11">
        <f>T53/0.875</f>
        <v>133877.55102040817</v>
      </c>
      <c r="V53" s="12">
        <f>(U53-T53)/U53</f>
        <v>0.125</v>
      </c>
      <c r="W53" s="11">
        <f>(ROUNDUP((U53/100),0))*100</f>
        <v>133900</v>
      </c>
      <c r="X53" s="26">
        <f>(T53-O53)/T53</f>
        <v>0.3</v>
      </c>
      <c r="Y53" s="62">
        <v>115063</v>
      </c>
      <c r="Z53" s="63">
        <f>T53-Y53</f>
        <v>2079.8571428571449</v>
      </c>
      <c r="AA53" s="64">
        <f>Z53/Y53</f>
        <v>1.80758118844211E-2</v>
      </c>
    </row>
    <row r="54" spans="1:27" ht="14.4" customHeight="1">
      <c r="A54" s="55">
        <v>141</v>
      </c>
      <c r="B54" s="38"/>
      <c r="C54" s="46" t="s">
        <v>243</v>
      </c>
      <c r="D54" s="39" t="str">
        <f>REPLACE(C54,1,3, )</f>
        <v xml:space="preserve"> 352</v>
      </c>
      <c r="E54" s="46" t="s">
        <v>243</v>
      </c>
      <c r="F54" s="40">
        <f>IF(C54=E54,0,1)</f>
        <v>0</v>
      </c>
      <c r="G54" s="41" t="s">
        <v>37</v>
      </c>
      <c r="H54" s="41"/>
      <c r="I54" s="41" t="s">
        <v>62</v>
      </c>
      <c r="J54" s="42">
        <v>98000</v>
      </c>
      <c r="K54" s="43">
        <f>J54-M54</f>
        <v>8550</v>
      </c>
      <c r="L54" s="40" t="s">
        <v>22</v>
      </c>
      <c r="M54" s="44">
        <f>J54-N54</f>
        <v>89450</v>
      </c>
      <c r="N54" s="49">
        <f>2000+5500+600+200+250</f>
        <v>8550</v>
      </c>
      <c r="O54" s="45">
        <f>M54+N54</f>
        <v>98000</v>
      </c>
      <c r="P54" s="59"/>
      <c r="Q54" s="41" t="s">
        <v>77</v>
      </c>
      <c r="R54" s="10"/>
      <c r="S54" s="10">
        <f>R54+O54</f>
        <v>98000</v>
      </c>
      <c r="T54" s="10">
        <f>S54/0.7</f>
        <v>140000</v>
      </c>
      <c r="U54" s="11">
        <f>T54/0.875</f>
        <v>160000</v>
      </c>
      <c r="V54" s="12">
        <f>(U54-T54)/U54</f>
        <v>0.125</v>
      </c>
      <c r="W54" s="11">
        <f>(ROUNDUP((U54/100),0))*100</f>
        <v>160000</v>
      </c>
      <c r="X54" s="26">
        <f>(T54-O54)/T54</f>
        <v>0.3</v>
      </c>
      <c r="Y54" s="13"/>
      <c r="Z54" s="13"/>
      <c r="AA54" s="13"/>
    </row>
    <row r="55" spans="1:27" ht="14.4" customHeight="1">
      <c r="A55" s="55">
        <v>145</v>
      </c>
      <c r="B55" s="38"/>
      <c r="C55" s="46" t="s">
        <v>242</v>
      </c>
      <c r="D55" s="39" t="str">
        <f>REPLACE(C55,1,3, )</f>
        <v xml:space="preserve"> 583</v>
      </c>
      <c r="E55" s="46" t="s">
        <v>242</v>
      </c>
      <c r="F55" s="40">
        <f>IF(C55=E55,0,1)</f>
        <v>0</v>
      </c>
      <c r="G55" s="41" t="s">
        <v>37</v>
      </c>
      <c r="H55" s="41"/>
      <c r="I55" s="41" t="s">
        <v>62</v>
      </c>
      <c r="J55" s="42">
        <v>86000</v>
      </c>
      <c r="K55" s="43">
        <f>J55-M55</f>
        <v>8550</v>
      </c>
      <c r="L55" s="40" t="s">
        <v>22</v>
      </c>
      <c r="M55" s="44">
        <f>J55-N55</f>
        <v>77450</v>
      </c>
      <c r="N55" s="49">
        <f>2000+5500+600+200+250</f>
        <v>8550</v>
      </c>
      <c r="O55" s="45">
        <f>M55+N55</f>
        <v>86000</v>
      </c>
      <c r="P55" s="60"/>
      <c r="Q55" s="41" t="s">
        <v>77</v>
      </c>
      <c r="R55" s="10"/>
      <c r="S55" s="10">
        <f>R55+O55</f>
        <v>86000</v>
      </c>
      <c r="T55" s="10">
        <f>S55/0.7</f>
        <v>122857.14285714287</v>
      </c>
      <c r="U55" s="11">
        <f>T55/0.875</f>
        <v>140408.16326530612</v>
      </c>
      <c r="V55" s="12">
        <f>(U55-T55)/U55</f>
        <v>0.12499999999999992</v>
      </c>
      <c r="W55" s="11">
        <f>(ROUNDUP((U55/100),0))*100</f>
        <v>140500</v>
      </c>
      <c r="X55" s="26">
        <f>(T55-O55)/T55</f>
        <v>0.30000000000000004</v>
      </c>
      <c r="Y55" s="13"/>
      <c r="Z55" s="13"/>
      <c r="AA55" s="14"/>
    </row>
    <row r="56" spans="1:27" ht="14.4" customHeight="1">
      <c r="A56" s="55">
        <v>147</v>
      </c>
      <c r="B56" s="38"/>
      <c r="C56" s="46" t="s">
        <v>241</v>
      </c>
      <c r="D56" s="39" t="str">
        <f>REPLACE(C56,1,3, )</f>
        <v xml:space="preserve"> 523</v>
      </c>
      <c r="E56" s="46" t="s">
        <v>241</v>
      </c>
      <c r="F56" s="40">
        <f>IF(C56=E56,0,1)</f>
        <v>0</v>
      </c>
      <c r="G56" s="41" t="s">
        <v>37</v>
      </c>
      <c r="H56" s="41"/>
      <c r="I56" s="41" t="s">
        <v>62</v>
      </c>
      <c r="J56" s="42">
        <v>98000</v>
      </c>
      <c r="K56" s="43">
        <f>J56-M56</f>
        <v>8550</v>
      </c>
      <c r="L56" s="40" t="s">
        <v>22</v>
      </c>
      <c r="M56" s="44">
        <f>J56-N56</f>
        <v>89450</v>
      </c>
      <c r="N56" s="49">
        <f>2000+5500+600+200+250</f>
        <v>8550</v>
      </c>
      <c r="O56" s="45">
        <f>M56+N56</f>
        <v>98000</v>
      </c>
      <c r="P56" s="60"/>
      <c r="Q56" s="41" t="s">
        <v>77</v>
      </c>
      <c r="R56" s="10"/>
      <c r="S56" s="10">
        <f>R56+O56</f>
        <v>98000</v>
      </c>
      <c r="T56" s="10">
        <f>S56/0.7</f>
        <v>140000</v>
      </c>
      <c r="U56" s="11">
        <f>T56/0.875</f>
        <v>160000</v>
      </c>
      <c r="V56" s="12">
        <f>(U56-T56)/U56</f>
        <v>0.125</v>
      </c>
      <c r="W56" s="11">
        <f>(ROUNDUP((U56/100),0))*100</f>
        <v>160000</v>
      </c>
      <c r="X56" s="26">
        <f>(T56-O56)/T56</f>
        <v>0.3</v>
      </c>
      <c r="Y56" s="13"/>
      <c r="Z56" s="13"/>
      <c r="AA56" s="14"/>
    </row>
    <row r="57" spans="1:27" ht="14.4" customHeight="1">
      <c r="A57" s="55">
        <v>148</v>
      </c>
      <c r="B57" s="38"/>
      <c r="C57" s="46" t="s">
        <v>208</v>
      </c>
      <c r="D57" s="39" t="str">
        <f>REPLACE(C57,1,3, )</f>
        <v xml:space="preserve"> 688</v>
      </c>
      <c r="E57" s="46" t="s">
        <v>208</v>
      </c>
      <c r="F57" s="40">
        <f>IF(C57=E57,0,1)</f>
        <v>0</v>
      </c>
      <c r="G57" s="41" t="s">
        <v>37</v>
      </c>
      <c r="H57" s="41"/>
      <c r="I57" s="41" t="s">
        <v>67</v>
      </c>
      <c r="J57" s="42">
        <v>77000</v>
      </c>
      <c r="K57" s="43">
        <f>J57-M57</f>
        <v>8650</v>
      </c>
      <c r="L57" s="40" t="s">
        <v>22</v>
      </c>
      <c r="M57" s="44">
        <f>J57-N57</f>
        <v>68350</v>
      </c>
      <c r="N57" s="49">
        <f>2000+5100+600+200+250+500</f>
        <v>8650</v>
      </c>
      <c r="O57" s="45">
        <f>M57+N57</f>
        <v>77000</v>
      </c>
      <c r="P57" s="59"/>
      <c r="Q57" s="41" t="s">
        <v>91</v>
      </c>
      <c r="R57" s="10"/>
      <c r="S57" s="10">
        <f>R57+O57</f>
        <v>77000</v>
      </c>
      <c r="T57" s="10">
        <f>S57/0.7</f>
        <v>110000</v>
      </c>
      <c r="U57" s="11">
        <f>T57/0.875</f>
        <v>125714.28571428571</v>
      </c>
      <c r="V57" s="12">
        <f>(U57-T57)/U57</f>
        <v>0.12499999999999997</v>
      </c>
      <c r="W57" s="11">
        <f>(ROUNDUP((U57/100),0))*100</f>
        <v>125800</v>
      </c>
      <c r="X57" s="26">
        <f>(T57-O57)/T57</f>
        <v>0.3</v>
      </c>
      <c r="Y57" s="13"/>
      <c r="Z57" s="13"/>
      <c r="AA57" s="14"/>
    </row>
    <row r="58" spans="1:27" ht="14.4" customHeight="1">
      <c r="A58" s="55">
        <v>150</v>
      </c>
      <c r="B58" s="38"/>
      <c r="C58" s="46" t="s">
        <v>209</v>
      </c>
      <c r="D58" s="39" t="str">
        <f>REPLACE(C58,1,3, )</f>
        <v xml:space="preserve"> 820</v>
      </c>
      <c r="E58" s="46" t="s">
        <v>209</v>
      </c>
      <c r="F58" s="40">
        <f>IF(C58=E58,0,1)</f>
        <v>0</v>
      </c>
      <c r="G58" s="41" t="s">
        <v>37</v>
      </c>
      <c r="H58" s="41"/>
      <c r="I58" s="41" t="s">
        <v>67</v>
      </c>
      <c r="J58" s="42">
        <v>68150</v>
      </c>
      <c r="K58" s="43">
        <f>J58-M58</f>
        <v>8150</v>
      </c>
      <c r="L58" s="40" t="s">
        <v>22</v>
      </c>
      <c r="M58" s="44">
        <f>J58-N58</f>
        <v>60000</v>
      </c>
      <c r="N58" s="49">
        <f>2000+5100+600+200+250</f>
        <v>8150</v>
      </c>
      <c r="O58" s="45">
        <f>M58+N58</f>
        <v>68150</v>
      </c>
      <c r="P58" s="59"/>
      <c r="Q58" s="41" t="s">
        <v>72</v>
      </c>
      <c r="R58" s="10"/>
      <c r="S58" s="10"/>
      <c r="T58" s="10"/>
      <c r="U58" s="11"/>
      <c r="V58" s="12"/>
      <c r="W58" s="11"/>
      <c r="X58" s="26"/>
      <c r="Y58" s="13"/>
      <c r="Z58" s="13"/>
      <c r="AA58" s="13"/>
    </row>
    <row r="59" spans="1:27" ht="14.4" customHeight="1">
      <c r="A59" s="55">
        <v>159</v>
      </c>
      <c r="B59" s="38"/>
      <c r="C59" s="46" t="s">
        <v>141</v>
      </c>
      <c r="D59" s="39" t="str">
        <f>REPLACE(C59,1,3, )</f>
        <v xml:space="preserve"> 844</v>
      </c>
      <c r="E59" s="46" t="s">
        <v>141</v>
      </c>
      <c r="F59" s="40">
        <f>IF(C59=E59,0,1)</f>
        <v>0</v>
      </c>
      <c r="G59" s="41" t="s">
        <v>37</v>
      </c>
      <c r="H59" s="41"/>
      <c r="I59" s="41" t="s">
        <v>45</v>
      </c>
      <c r="J59" s="42">
        <v>73150</v>
      </c>
      <c r="K59" s="43">
        <f>J59-M59</f>
        <v>8150</v>
      </c>
      <c r="L59" s="40" t="s">
        <v>22</v>
      </c>
      <c r="M59" s="44">
        <f>J59-N59</f>
        <v>65000</v>
      </c>
      <c r="N59" s="44">
        <f>2000+5100+600+200+250</f>
        <v>8150</v>
      </c>
      <c r="O59" s="45">
        <f>M59+N59</f>
        <v>73150</v>
      </c>
      <c r="P59" s="60"/>
      <c r="Q59" s="41" t="s">
        <v>72</v>
      </c>
      <c r="R59" s="10"/>
      <c r="S59" s="10">
        <f>R59+O59</f>
        <v>73150</v>
      </c>
      <c r="T59" s="10">
        <f>S59/0.7</f>
        <v>104500</v>
      </c>
      <c r="U59" s="11">
        <f>T59/0.875</f>
        <v>119428.57142857143</v>
      </c>
      <c r="V59" s="12">
        <f>(U59-T59)/U59</f>
        <v>0.12500000000000006</v>
      </c>
      <c r="W59" s="11">
        <f>(ROUNDUP((U59/100),0))*100</f>
        <v>119500</v>
      </c>
      <c r="X59" s="26">
        <f>(T59-O59)/T59</f>
        <v>0.3</v>
      </c>
      <c r="Y59" s="13"/>
      <c r="Z59" s="13"/>
      <c r="AA59" s="13"/>
    </row>
    <row r="60" spans="1:27" ht="14.4" customHeight="1">
      <c r="A60" s="55">
        <v>162</v>
      </c>
      <c r="B60" s="38"/>
      <c r="C60" s="46" t="s">
        <v>233</v>
      </c>
      <c r="D60" s="39" t="str">
        <f>REPLACE(C60,1,3, )</f>
        <v>231</v>
      </c>
      <c r="E60" s="46" t="s">
        <v>233</v>
      </c>
      <c r="F60" s="40">
        <f>IF(C60=E60,0,1)</f>
        <v>0</v>
      </c>
      <c r="G60" s="41" t="s">
        <v>37</v>
      </c>
      <c r="H60" s="41"/>
      <c r="I60" s="41" t="s">
        <v>58</v>
      </c>
      <c r="J60" s="42">
        <v>80000</v>
      </c>
      <c r="K60" s="43">
        <f>J60-M60</f>
        <v>9250</v>
      </c>
      <c r="L60" s="40" t="s">
        <v>22</v>
      </c>
      <c r="M60" s="44">
        <f>J60-N60</f>
        <v>70750</v>
      </c>
      <c r="N60" s="49">
        <f>2000+5200+600+200+250+1000</f>
        <v>9250</v>
      </c>
      <c r="O60" s="45">
        <f>M60+N60</f>
        <v>80000</v>
      </c>
      <c r="P60" s="59"/>
      <c r="Q60" s="41" t="s">
        <v>87</v>
      </c>
      <c r="R60" s="10"/>
      <c r="S60" s="10">
        <f>R60+O60</f>
        <v>80000</v>
      </c>
      <c r="T60" s="10">
        <f>S60/0.7</f>
        <v>114285.71428571429</v>
      </c>
      <c r="U60" s="11">
        <f>T60/0.875</f>
        <v>130612.24489795919</v>
      </c>
      <c r="V60" s="12">
        <f>(U60-T60)/U60</f>
        <v>0.12499999999999999</v>
      </c>
      <c r="W60" s="11">
        <f>(ROUNDUP((U60/100),0))*100</f>
        <v>130700</v>
      </c>
      <c r="X60" s="26">
        <f>(T60-O60)/T60</f>
        <v>0.30000000000000004</v>
      </c>
      <c r="Y60" s="13"/>
      <c r="Z60" s="13"/>
      <c r="AA60" s="14"/>
    </row>
    <row r="61" spans="1:27" ht="14.4" customHeight="1">
      <c r="A61" s="55">
        <v>165</v>
      </c>
      <c r="B61" s="38"/>
      <c r="C61" s="46" t="s">
        <v>222</v>
      </c>
      <c r="D61" s="39" t="str">
        <f>REPLACE(C61,1,3, )</f>
        <v xml:space="preserve"> 499</v>
      </c>
      <c r="E61" s="46" t="s">
        <v>222</v>
      </c>
      <c r="F61" s="40">
        <f>IF(C61=E61,0,1)</f>
        <v>0</v>
      </c>
      <c r="G61" s="41" t="s">
        <v>37</v>
      </c>
      <c r="H61" s="41"/>
      <c r="I61" s="41" t="s">
        <v>65</v>
      </c>
      <c r="J61" s="42">
        <v>76000</v>
      </c>
      <c r="K61" s="43">
        <f>J61-M61</f>
        <v>8150</v>
      </c>
      <c r="L61" s="40" t="s">
        <v>22</v>
      </c>
      <c r="M61" s="44">
        <f>J61-N61</f>
        <v>67850</v>
      </c>
      <c r="N61" s="49">
        <f>2000+5100+600+200+250</f>
        <v>8150</v>
      </c>
      <c r="O61" s="45">
        <f>M61+N61</f>
        <v>76000</v>
      </c>
      <c r="P61" s="60"/>
      <c r="Q61" s="41" t="s">
        <v>72</v>
      </c>
      <c r="R61" s="10"/>
      <c r="S61" s="10">
        <f>R61+O61</f>
        <v>76000</v>
      </c>
      <c r="T61" s="10">
        <f>S61/0.7</f>
        <v>108571.42857142858</v>
      </c>
      <c r="U61" s="11">
        <f>T61/0.875</f>
        <v>124081.63265306123</v>
      </c>
      <c r="V61" s="12">
        <f>(U61-T61)/U61</f>
        <v>0.12499999999999996</v>
      </c>
      <c r="W61" s="11">
        <f>(ROUNDUP((U61/100),0))*100</f>
        <v>124100</v>
      </c>
      <c r="X61" s="26">
        <f>(T61-O61)/T61</f>
        <v>0.30000000000000004</v>
      </c>
      <c r="Y61" s="13"/>
      <c r="Z61" s="13"/>
      <c r="AA61" s="14"/>
    </row>
    <row r="62" spans="1:27" ht="14.4" customHeight="1">
      <c r="A62" s="55">
        <v>167</v>
      </c>
      <c r="B62" s="38"/>
      <c r="C62" s="46" t="s">
        <v>223</v>
      </c>
      <c r="D62" s="39" t="str">
        <f>REPLACE(C62,1,3, )</f>
        <v xml:space="preserve"> 335</v>
      </c>
      <c r="E62" s="46" t="s">
        <v>223</v>
      </c>
      <c r="F62" s="40">
        <f>IF(C62=E62,0,1)</f>
        <v>0</v>
      </c>
      <c r="G62" s="41" t="s">
        <v>37</v>
      </c>
      <c r="H62" s="41"/>
      <c r="I62" s="41" t="s">
        <v>65</v>
      </c>
      <c r="J62" s="42">
        <v>76000</v>
      </c>
      <c r="K62" s="43">
        <f>J62-M62</f>
        <v>8150</v>
      </c>
      <c r="L62" s="40" t="s">
        <v>22</v>
      </c>
      <c r="M62" s="44">
        <f>J62-N62</f>
        <v>67850</v>
      </c>
      <c r="N62" s="49">
        <f>2000+5100+600+200+250</f>
        <v>8150</v>
      </c>
      <c r="O62" s="45">
        <f>M62+N62</f>
        <v>76000</v>
      </c>
      <c r="P62" s="60"/>
      <c r="Q62" s="41" t="s">
        <v>72</v>
      </c>
      <c r="R62" s="10"/>
      <c r="S62" s="10">
        <f>R62+O62</f>
        <v>76000</v>
      </c>
      <c r="T62" s="10">
        <f>S62/0.7</f>
        <v>108571.42857142858</v>
      </c>
      <c r="U62" s="11">
        <f>T62/0.875</f>
        <v>124081.63265306123</v>
      </c>
      <c r="V62" s="12">
        <f>(U62-T62)/U62</f>
        <v>0.12499999999999996</v>
      </c>
      <c r="W62" s="11">
        <f>(ROUNDUP((U62/100),0))*100</f>
        <v>124100</v>
      </c>
      <c r="X62" s="26">
        <f>(T62-O62)/T62</f>
        <v>0.30000000000000004</v>
      </c>
      <c r="Y62" s="13"/>
      <c r="Z62" s="13"/>
      <c r="AA62" s="14"/>
    </row>
    <row r="63" spans="1:27" ht="14.4" customHeight="1">
      <c r="A63" s="55">
        <v>171</v>
      </c>
      <c r="B63" s="38"/>
      <c r="C63" s="46" t="s">
        <v>192</v>
      </c>
      <c r="D63" s="39" t="str">
        <f>REPLACE(C63,1,3, )</f>
        <v xml:space="preserve"> 798</v>
      </c>
      <c r="E63" s="46" t="s">
        <v>192</v>
      </c>
      <c r="F63" s="40">
        <f>IF(C63=E63,0,1)</f>
        <v>0</v>
      </c>
      <c r="G63" s="41" t="s">
        <v>37</v>
      </c>
      <c r="H63" s="41"/>
      <c r="I63" s="41" t="s">
        <v>66</v>
      </c>
      <c r="J63" s="42">
        <v>62500</v>
      </c>
      <c r="K63" s="43">
        <f>J63-M63</f>
        <v>7900</v>
      </c>
      <c r="L63" s="40" t="s">
        <v>22</v>
      </c>
      <c r="M63" s="44">
        <f>J63-N63</f>
        <v>54600</v>
      </c>
      <c r="N63" s="49">
        <f>2000+4850+600+200+250</f>
        <v>7900</v>
      </c>
      <c r="O63" s="45">
        <f>M63+N63</f>
        <v>62500</v>
      </c>
      <c r="P63" s="60"/>
      <c r="Q63" s="41" t="s">
        <v>73</v>
      </c>
      <c r="R63" s="10"/>
      <c r="S63" s="10">
        <f>R63+O63</f>
        <v>62500</v>
      </c>
      <c r="T63" s="10">
        <f>S63/0.7</f>
        <v>89285.71428571429</v>
      </c>
      <c r="U63" s="11">
        <f>T63/0.875</f>
        <v>102040.81632653062</v>
      </c>
      <c r="V63" s="12">
        <f>(U63-T63)/U63</f>
        <v>0.12500000000000003</v>
      </c>
      <c r="W63" s="11">
        <f>(ROUNDUP((U63/100),0))*100</f>
        <v>102100</v>
      </c>
      <c r="X63" s="26">
        <f>(T63-O63)/T63</f>
        <v>0.30000000000000004</v>
      </c>
      <c r="Y63" s="13"/>
      <c r="Z63" s="13"/>
      <c r="AA63" s="14"/>
    </row>
    <row r="64" spans="1:27" ht="14.4" customHeight="1">
      <c r="A64" s="55">
        <v>175</v>
      </c>
      <c r="B64" s="38"/>
      <c r="C64" s="46" t="s">
        <v>258</v>
      </c>
      <c r="D64" s="39" t="str">
        <f>REPLACE(C64,1,3, )</f>
        <v xml:space="preserve"> 455</v>
      </c>
      <c r="E64" s="46" t="s">
        <v>258</v>
      </c>
      <c r="F64" s="40">
        <f>IF(C64=E64,0,1)</f>
        <v>0</v>
      </c>
      <c r="G64" s="41" t="s">
        <v>37</v>
      </c>
      <c r="H64" s="41"/>
      <c r="I64" s="41" t="s">
        <v>51</v>
      </c>
      <c r="J64" s="42">
        <v>71000</v>
      </c>
      <c r="K64" s="43">
        <f>J64-M64</f>
        <v>7900</v>
      </c>
      <c r="L64" s="40" t="s">
        <v>22</v>
      </c>
      <c r="M64" s="44">
        <f>J64-N64</f>
        <v>63100</v>
      </c>
      <c r="N64" s="44">
        <f>2000+4850+600+200+250</f>
        <v>7900</v>
      </c>
      <c r="O64" s="45">
        <f>M64+N64</f>
        <v>71000</v>
      </c>
      <c r="P64" s="59"/>
      <c r="Q64" s="41" t="s">
        <v>73</v>
      </c>
      <c r="R64" s="10"/>
      <c r="S64" s="10">
        <f>R64+O64</f>
        <v>71000</v>
      </c>
      <c r="T64" s="10">
        <f>S64/0.7</f>
        <v>101428.57142857143</v>
      </c>
      <c r="U64" s="11">
        <f>T64/0.875</f>
        <v>115918.36734693879</v>
      </c>
      <c r="V64" s="12">
        <f>(U64-T64)/U64</f>
        <v>0.12500000000000003</v>
      </c>
      <c r="W64" s="11">
        <f>(ROUNDUP((U64/100),0))*100</f>
        <v>116000</v>
      </c>
      <c r="X64" s="26">
        <f>(T64-O64)/T64</f>
        <v>0.30000000000000004</v>
      </c>
      <c r="Y64" s="13"/>
      <c r="Z64" s="13"/>
      <c r="AA64" s="14"/>
    </row>
    <row r="65" spans="1:27" ht="14.4" customHeight="1">
      <c r="A65" s="55">
        <v>177</v>
      </c>
      <c r="B65" s="38"/>
      <c r="C65" s="46" t="s">
        <v>179</v>
      </c>
      <c r="D65" s="39" t="str">
        <f>REPLACE(C65,1,3, )</f>
        <v xml:space="preserve"> 152</v>
      </c>
      <c r="E65" s="46" t="s">
        <v>179</v>
      </c>
      <c r="F65" s="40">
        <f>IF(C65=E65,0,1)</f>
        <v>0</v>
      </c>
      <c r="G65" s="41" t="s">
        <v>37</v>
      </c>
      <c r="H65" s="41"/>
      <c r="I65" s="41" t="s">
        <v>51</v>
      </c>
      <c r="J65" s="42">
        <v>74000</v>
      </c>
      <c r="K65" s="43">
        <f>J65-M65</f>
        <v>7900</v>
      </c>
      <c r="L65" s="40" t="s">
        <v>22</v>
      </c>
      <c r="M65" s="44">
        <f>J65-N65</f>
        <v>66100</v>
      </c>
      <c r="N65" s="44">
        <f>2000+4850+600+200+250</f>
        <v>7900</v>
      </c>
      <c r="O65" s="45">
        <f>M65+N65</f>
        <v>74000</v>
      </c>
      <c r="P65" s="59"/>
      <c r="Q65" s="41" t="s">
        <v>73</v>
      </c>
      <c r="R65" s="10"/>
      <c r="S65" s="10">
        <f>R65+O65</f>
        <v>74000</v>
      </c>
      <c r="T65" s="10">
        <f>S65/0.7</f>
        <v>105714.28571428572</v>
      </c>
      <c r="U65" s="11">
        <f>T65/0.875</f>
        <v>120816.32653061226</v>
      </c>
      <c r="V65" s="12">
        <f>(U65-T65)/U65</f>
        <v>0.12500000000000006</v>
      </c>
      <c r="W65" s="11">
        <f>(ROUNDUP((U65/100),0))*100</f>
        <v>120900</v>
      </c>
      <c r="X65" s="26">
        <f>(T65-O65)/T65</f>
        <v>0.30000000000000004</v>
      </c>
      <c r="Y65" s="13"/>
      <c r="Z65" s="13"/>
      <c r="AA65" s="13"/>
    </row>
    <row r="66" spans="1:27" ht="14.4" customHeight="1">
      <c r="A66" s="55">
        <v>179</v>
      </c>
      <c r="B66" s="38"/>
      <c r="C66" s="46" t="s">
        <v>180</v>
      </c>
      <c r="D66" s="39" t="str">
        <f>REPLACE(C66,1,3, )</f>
        <v xml:space="preserve"> 489</v>
      </c>
      <c r="E66" s="46" t="s">
        <v>180</v>
      </c>
      <c r="F66" s="40">
        <f>IF(C66=E66,0,1)</f>
        <v>0</v>
      </c>
      <c r="G66" s="41" t="s">
        <v>37</v>
      </c>
      <c r="H66" s="41"/>
      <c r="I66" s="41" t="s">
        <v>51</v>
      </c>
      <c r="J66" s="42">
        <v>71000</v>
      </c>
      <c r="K66" s="43">
        <f>J66-M66</f>
        <v>7900</v>
      </c>
      <c r="L66" s="40" t="s">
        <v>22</v>
      </c>
      <c r="M66" s="44">
        <f>J66-N66</f>
        <v>63100</v>
      </c>
      <c r="N66" s="44">
        <f>2000+4850+600+200+250</f>
        <v>7900</v>
      </c>
      <c r="O66" s="45">
        <f>M66+N66</f>
        <v>71000</v>
      </c>
      <c r="P66" s="59"/>
      <c r="Q66" s="41" t="s">
        <v>73</v>
      </c>
      <c r="R66" s="10"/>
      <c r="S66" s="10">
        <f>R66+O66</f>
        <v>71000</v>
      </c>
      <c r="T66" s="10">
        <f>S66/0.7</f>
        <v>101428.57142857143</v>
      </c>
      <c r="U66" s="11">
        <f>T66/0.875</f>
        <v>115918.36734693879</v>
      </c>
      <c r="V66" s="12">
        <f>(U66-T66)/U66</f>
        <v>0.12500000000000003</v>
      </c>
      <c r="W66" s="11">
        <f>(ROUNDUP((U66/100),0))*100</f>
        <v>116000</v>
      </c>
      <c r="X66" s="26">
        <f>(T66-O66)/T66</f>
        <v>0.30000000000000004</v>
      </c>
      <c r="Y66" s="13"/>
      <c r="Z66" s="13"/>
      <c r="AA66" s="13"/>
    </row>
    <row r="67" spans="1:27" ht="14.4" customHeight="1">
      <c r="A67" s="55">
        <v>181</v>
      </c>
      <c r="B67" s="38"/>
      <c r="C67" s="46" t="s">
        <v>232</v>
      </c>
      <c r="D67" s="39" t="str">
        <f>REPLACE(C67,1,3, )</f>
        <v xml:space="preserve"> 351</v>
      </c>
      <c r="E67" s="46" t="s">
        <v>232</v>
      </c>
      <c r="F67" s="40">
        <f>IF(C67=E67,0,1)</f>
        <v>0</v>
      </c>
      <c r="G67" s="41" t="s">
        <v>37</v>
      </c>
      <c r="H67" s="41"/>
      <c r="I67" s="41" t="s">
        <v>58</v>
      </c>
      <c r="J67" s="42">
        <v>70000</v>
      </c>
      <c r="K67" s="43">
        <f>J67-M67</f>
        <v>8150</v>
      </c>
      <c r="L67" s="40" t="s">
        <v>22</v>
      </c>
      <c r="M67" s="44">
        <f>J67-N67</f>
        <v>61850</v>
      </c>
      <c r="N67" s="49">
        <f>2000+5100+600+250+200</f>
        <v>8150</v>
      </c>
      <c r="O67" s="45">
        <f>M67+N67</f>
        <v>70000</v>
      </c>
      <c r="P67" s="59"/>
      <c r="Q67" s="41" t="s">
        <v>72</v>
      </c>
      <c r="R67" s="10"/>
      <c r="S67" s="10">
        <f>R67+O67</f>
        <v>70000</v>
      </c>
      <c r="T67" s="10">
        <f>S67/0.7</f>
        <v>100000</v>
      </c>
      <c r="U67" s="11">
        <f>T67/0.875</f>
        <v>114285.71428571429</v>
      </c>
      <c r="V67" s="12">
        <f>(U67-T67)/U67</f>
        <v>0.12500000000000003</v>
      </c>
      <c r="W67" s="11">
        <f>(ROUNDUP((U67/100),0))*100</f>
        <v>114300</v>
      </c>
      <c r="X67" s="26">
        <f>(T67-O67)/T67</f>
        <v>0.3</v>
      </c>
      <c r="Y67" s="13"/>
      <c r="Z67" s="13"/>
      <c r="AA67" s="13"/>
    </row>
    <row r="68" spans="1:27" ht="14.4" customHeight="1">
      <c r="A68" s="55">
        <v>182</v>
      </c>
      <c r="B68" s="38"/>
      <c r="C68" s="46" t="s">
        <v>99</v>
      </c>
      <c r="D68" s="39" t="str">
        <f>REPLACE(C68,1,3, )</f>
        <v xml:space="preserve"> 313</v>
      </c>
      <c r="E68" s="46" t="s">
        <v>99</v>
      </c>
      <c r="F68" s="40">
        <f>IF(C68=E68,0,1)</f>
        <v>0</v>
      </c>
      <c r="G68" s="41" t="s">
        <v>20</v>
      </c>
      <c r="H68" s="41"/>
      <c r="I68" s="41" t="s">
        <v>49</v>
      </c>
      <c r="J68" s="42">
        <v>72000</v>
      </c>
      <c r="K68" s="43">
        <f>J68-M68</f>
        <v>7900</v>
      </c>
      <c r="L68" s="40" t="s">
        <v>22</v>
      </c>
      <c r="M68" s="44">
        <f>J68-N68</f>
        <v>64100</v>
      </c>
      <c r="N68" s="44">
        <f>2000+4850+600+200+250</f>
        <v>7900</v>
      </c>
      <c r="O68" s="45">
        <f>M68+N68</f>
        <v>72000</v>
      </c>
      <c r="P68" s="59"/>
      <c r="Q68" s="41" t="s">
        <v>73</v>
      </c>
      <c r="R68" s="10"/>
      <c r="S68" s="10">
        <f>R68+O68</f>
        <v>72000</v>
      </c>
      <c r="T68" s="10">
        <f>S68/0.7</f>
        <v>102857.14285714287</v>
      </c>
      <c r="U68" s="11">
        <f>T68/0.875</f>
        <v>117551.02040816328</v>
      </c>
      <c r="V68" s="12">
        <f>(U68-T68)/U68</f>
        <v>0.12500000000000003</v>
      </c>
      <c r="W68" s="11">
        <f>(ROUNDUP((U68/100),0))*100</f>
        <v>117600</v>
      </c>
      <c r="X68" s="26">
        <f>(T68-O68)/T68</f>
        <v>0.3000000000000001</v>
      </c>
      <c r="Y68" s="62">
        <v>99050</v>
      </c>
      <c r="Z68" s="63">
        <f>T68-Y68</f>
        <v>3807.1428571428696</v>
      </c>
      <c r="AA68" s="64">
        <f>Z68/Y68</f>
        <v>3.8436576043845226E-2</v>
      </c>
    </row>
    <row r="69" spans="1:27" ht="14.4" customHeight="1">
      <c r="A69" s="55">
        <v>183</v>
      </c>
      <c r="B69" s="38"/>
      <c r="C69" s="46" t="s">
        <v>169</v>
      </c>
      <c r="D69" s="39" t="str">
        <f>REPLACE(C69,1,3, )</f>
        <v xml:space="preserve"> 382</v>
      </c>
      <c r="E69" s="46" t="s">
        <v>169</v>
      </c>
      <c r="F69" s="40">
        <f>IF(C69=E69,0,1)</f>
        <v>0</v>
      </c>
      <c r="G69" s="41" t="s">
        <v>37</v>
      </c>
      <c r="H69" s="41"/>
      <c r="I69" s="41" t="s">
        <v>56</v>
      </c>
      <c r="J69" s="42">
        <v>70000</v>
      </c>
      <c r="K69" s="43">
        <f>J69-M69</f>
        <v>7900</v>
      </c>
      <c r="L69" s="40" t="s">
        <v>22</v>
      </c>
      <c r="M69" s="44">
        <f>J69-N69</f>
        <v>62100</v>
      </c>
      <c r="N69" s="49">
        <f>2000+4850+600+200+250</f>
        <v>7900</v>
      </c>
      <c r="O69" s="45">
        <f>M69+N69</f>
        <v>70000</v>
      </c>
      <c r="P69" s="61"/>
      <c r="Q69" s="41" t="s">
        <v>73</v>
      </c>
      <c r="R69" s="10"/>
      <c r="S69" s="10">
        <f>R69+O69</f>
        <v>70000</v>
      </c>
      <c r="T69" s="10">
        <f>S69/0.7</f>
        <v>100000</v>
      </c>
      <c r="U69" s="11">
        <f>T69/0.875</f>
        <v>114285.71428571429</v>
      </c>
      <c r="V69" s="12">
        <f>(U69-T69)/U69</f>
        <v>0.12500000000000003</v>
      </c>
      <c r="W69" s="11">
        <f>(ROUNDUP((U69/100),0))*100</f>
        <v>114300</v>
      </c>
      <c r="X69" s="26">
        <f>(T69-O69)/T69</f>
        <v>0.3</v>
      </c>
      <c r="Y69" s="13"/>
      <c r="Z69" s="13"/>
      <c r="AA69" s="14"/>
    </row>
    <row r="70" spans="1:27" ht="14.4" customHeight="1">
      <c r="A70" s="55">
        <v>184</v>
      </c>
      <c r="B70" s="38"/>
      <c r="C70" s="46" t="s">
        <v>182</v>
      </c>
      <c r="D70" s="39" t="str">
        <f>REPLACE(C70,1,3, )</f>
        <v xml:space="preserve"> 745</v>
      </c>
      <c r="E70" s="46" t="s">
        <v>182</v>
      </c>
      <c r="F70" s="40">
        <f>IF(C70=E70,0,1)</f>
        <v>0</v>
      </c>
      <c r="G70" s="41" t="s">
        <v>37</v>
      </c>
      <c r="H70" s="41"/>
      <c r="I70" s="41" t="s">
        <v>51</v>
      </c>
      <c r="J70" s="42">
        <v>71000</v>
      </c>
      <c r="K70" s="43">
        <f>J70-M70</f>
        <v>7900</v>
      </c>
      <c r="L70" s="40" t="s">
        <v>22</v>
      </c>
      <c r="M70" s="44">
        <f>J70-N70</f>
        <v>63100</v>
      </c>
      <c r="N70" s="44">
        <f>2000+4850+600+200+250</f>
        <v>7900</v>
      </c>
      <c r="O70" s="45">
        <f>M70+N70</f>
        <v>71000</v>
      </c>
      <c r="P70" s="59"/>
      <c r="Q70" s="41" t="s">
        <v>73</v>
      </c>
      <c r="R70" s="10"/>
      <c r="S70" s="10">
        <f>R70+O70</f>
        <v>71000</v>
      </c>
      <c r="T70" s="10">
        <f>S70/0.7</f>
        <v>101428.57142857143</v>
      </c>
      <c r="U70" s="11">
        <f>T70/0.875</f>
        <v>115918.36734693879</v>
      </c>
      <c r="V70" s="12">
        <f>(U70-T70)/U70</f>
        <v>0.12500000000000003</v>
      </c>
      <c r="W70" s="11">
        <f>(ROUNDUP((U70/100),0))*100</f>
        <v>116000</v>
      </c>
      <c r="X70" s="26">
        <f>(T70-O70)/T70</f>
        <v>0.30000000000000004</v>
      </c>
      <c r="Y70" s="13"/>
      <c r="Z70" s="13"/>
      <c r="AA70" s="13"/>
    </row>
    <row r="71" spans="1:27" ht="14.4" customHeight="1">
      <c r="A71" s="55">
        <v>187</v>
      </c>
      <c r="B71" s="38"/>
      <c r="C71" s="46" t="s">
        <v>111</v>
      </c>
      <c r="D71" s="39" t="str">
        <f>REPLACE(C71,1,3, )</f>
        <v xml:space="preserve"> 293</v>
      </c>
      <c r="E71" s="46" t="s">
        <v>111</v>
      </c>
      <c r="F71" s="40">
        <f>IF(C71=E71,0,1)</f>
        <v>0</v>
      </c>
      <c r="G71" s="41" t="s">
        <v>37</v>
      </c>
      <c r="H71" s="41"/>
      <c r="I71" s="41" t="s">
        <v>39</v>
      </c>
      <c r="J71" s="42">
        <v>78000</v>
      </c>
      <c r="K71" s="43">
        <f>J71-M71</f>
        <v>8250</v>
      </c>
      <c r="L71" s="40" t="s">
        <v>22</v>
      </c>
      <c r="M71" s="44">
        <f>J71-N71</f>
        <v>69750</v>
      </c>
      <c r="N71" s="44">
        <f>2000+5200+600+200+250</f>
        <v>8250</v>
      </c>
      <c r="O71" s="45">
        <f>M71+N71</f>
        <v>78000</v>
      </c>
      <c r="P71" s="59"/>
      <c r="Q71" s="41" t="s">
        <v>74</v>
      </c>
      <c r="R71" s="10"/>
      <c r="S71" s="10">
        <f>R71+O71</f>
        <v>78000</v>
      </c>
      <c r="T71" s="10">
        <f>S71/0.7</f>
        <v>111428.57142857143</v>
      </c>
      <c r="U71" s="11">
        <f>T71/0.875</f>
        <v>127346.93877551021</v>
      </c>
      <c r="V71" s="12">
        <f>(U71-T71)/U71</f>
        <v>0.12499999999999997</v>
      </c>
      <c r="W71" s="11">
        <f>(ROUNDUP((U71/100),0))*100</f>
        <v>127400</v>
      </c>
      <c r="X71" s="26">
        <f>(T71-O71)/T71</f>
        <v>0.30000000000000004</v>
      </c>
      <c r="Y71" s="13"/>
      <c r="Z71" s="13"/>
      <c r="AA71" s="13"/>
    </row>
    <row r="72" spans="1:27" ht="14.4" customHeight="1">
      <c r="A72" s="55">
        <v>188</v>
      </c>
      <c r="B72" s="38"/>
      <c r="C72" s="46" t="s">
        <v>112</v>
      </c>
      <c r="D72" s="39" t="str">
        <f>REPLACE(C72,1,3, )</f>
        <v xml:space="preserve"> 995</v>
      </c>
      <c r="E72" s="46" t="s">
        <v>112</v>
      </c>
      <c r="F72" s="40">
        <f>IF(C72=E72,0,1)</f>
        <v>0</v>
      </c>
      <c r="G72" s="41" t="s">
        <v>37</v>
      </c>
      <c r="H72" s="41"/>
      <c r="I72" s="41" t="s">
        <v>39</v>
      </c>
      <c r="J72" s="42">
        <v>78000</v>
      </c>
      <c r="K72" s="43">
        <f>J72-M72</f>
        <v>8250</v>
      </c>
      <c r="L72" s="40" t="s">
        <v>22</v>
      </c>
      <c r="M72" s="44">
        <f>J72-N72</f>
        <v>69750</v>
      </c>
      <c r="N72" s="44">
        <f>2000+5200+600+200+250</f>
        <v>8250</v>
      </c>
      <c r="O72" s="45">
        <f>M72+N72</f>
        <v>78000</v>
      </c>
      <c r="P72" s="60"/>
      <c r="Q72" s="41" t="s">
        <v>74</v>
      </c>
      <c r="R72" s="10"/>
      <c r="S72" s="10">
        <f>R72+O72</f>
        <v>78000</v>
      </c>
      <c r="T72" s="10">
        <f>S72/0.7</f>
        <v>111428.57142857143</v>
      </c>
      <c r="U72" s="11">
        <f>T72/0.875</f>
        <v>127346.93877551021</v>
      </c>
      <c r="V72" s="12">
        <f>(U72-T72)/U72</f>
        <v>0.12499999999999997</v>
      </c>
      <c r="W72" s="11">
        <f>(ROUNDUP((U72/100),0))*100</f>
        <v>127400</v>
      </c>
      <c r="X72" s="26">
        <f>(T72-O72)/T72</f>
        <v>0.30000000000000004</v>
      </c>
      <c r="Y72" s="13"/>
      <c r="Z72" s="13"/>
      <c r="AA72" s="14"/>
    </row>
    <row r="73" spans="1:27" ht="14.4" customHeight="1">
      <c r="A73" s="55">
        <v>189</v>
      </c>
      <c r="B73" s="38"/>
      <c r="C73" s="46" t="s">
        <v>109</v>
      </c>
      <c r="D73" s="39" t="str">
        <f>REPLACE(C73,1,3, )</f>
        <v xml:space="preserve"> 885</v>
      </c>
      <c r="E73" s="46" t="s">
        <v>109</v>
      </c>
      <c r="F73" s="40">
        <f>IF(C73=E73,0,1)</f>
        <v>0</v>
      </c>
      <c r="G73" s="47" t="s">
        <v>37</v>
      </c>
      <c r="H73" s="41"/>
      <c r="I73" s="41" t="s">
        <v>39</v>
      </c>
      <c r="J73" s="42">
        <v>78000</v>
      </c>
      <c r="K73" s="43">
        <f>J73-M73</f>
        <v>8250</v>
      </c>
      <c r="L73" s="40" t="s">
        <v>22</v>
      </c>
      <c r="M73" s="44">
        <f>J73-N73</f>
        <v>69750</v>
      </c>
      <c r="N73" s="44">
        <f>2000+5200+600+200+250</f>
        <v>8250</v>
      </c>
      <c r="O73" s="45">
        <f>M73+N73</f>
        <v>78000</v>
      </c>
      <c r="P73" s="59"/>
      <c r="Q73" s="41" t="s">
        <v>74</v>
      </c>
      <c r="R73" s="10"/>
      <c r="S73" s="10">
        <f>R73+O73</f>
        <v>78000</v>
      </c>
      <c r="T73" s="10">
        <f>S73/0.7</f>
        <v>111428.57142857143</v>
      </c>
      <c r="U73" s="11">
        <f>T73/0.875</f>
        <v>127346.93877551021</v>
      </c>
      <c r="V73" s="12">
        <f>(U73-T73)/U73</f>
        <v>0.12499999999999997</v>
      </c>
      <c r="W73" s="11">
        <f>(ROUNDUP((U73/100),0))*100</f>
        <v>127400</v>
      </c>
      <c r="X73" s="26">
        <f>(T73-O73)/T73</f>
        <v>0.30000000000000004</v>
      </c>
      <c r="Y73" s="13"/>
      <c r="Z73" s="13"/>
      <c r="AA73" s="14"/>
    </row>
    <row r="74" spans="1:27" ht="14.4" customHeight="1">
      <c r="A74" s="55">
        <v>197</v>
      </c>
      <c r="B74" s="38"/>
      <c r="C74" s="46" t="s">
        <v>167</v>
      </c>
      <c r="D74" s="39" t="str">
        <f>REPLACE(C74,1,3, )</f>
        <v xml:space="preserve"> 853</v>
      </c>
      <c r="E74" s="46" t="s">
        <v>167</v>
      </c>
      <c r="F74" s="40">
        <f>IF(C74=E74,0,1)</f>
        <v>0</v>
      </c>
      <c r="G74" s="41" t="s">
        <v>37</v>
      </c>
      <c r="H74" s="41"/>
      <c r="I74" s="41" t="s">
        <v>56</v>
      </c>
      <c r="J74" s="42">
        <v>72500</v>
      </c>
      <c r="K74" s="43">
        <f>J74-M74</f>
        <v>8150</v>
      </c>
      <c r="L74" s="40" t="s">
        <v>22</v>
      </c>
      <c r="M74" s="44">
        <f>J74-N74</f>
        <v>64350</v>
      </c>
      <c r="N74" s="49">
        <f>2000+5100+600+200+250</f>
        <v>8150</v>
      </c>
      <c r="O74" s="45">
        <f>M74+N74</f>
        <v>72500</v>
      </c>
      <c r="P74" s="59"/>
      <c r="Q74" s="41" t="s">
        <v>72</v>
      </c>
      <c r="R74" s="10"/>
      <c r="S74" s="10">
        <f>R74+O74</f>
        <v>72500</v>
      </c>
      <c r="T74" s="10">
        <f>S74/0.7</f>
        <v>103571.42857142858</v>
      </c>
      <c r="U74" s="11">
        <f>T74/0.875</f>
        <v>118367.34693877552</v>
      </c>
      <c r="V74" s="12">
        <f>(U74-T74)/U74</f>
        <v>0.12499999999999999</v>
      </c>
      <c r="W74" s="11">
        <f>(ROUNDUP((U74/100),0))*100</f>
        <v>118400</v>
      </c>
      <c r="X74" s="26">
        <f>(T74-O74)/T74</f>
        <v>0.30000000000000004</v>
      </c>
      <c r="Y74" s="34"/>
      <c r="Z74" s="13"/>
      <c r="AA74" s="14"/>
    </row>
    <row r="75" spans="1:27" ht="14.4" customHeight="1">
      <c r="A75" s="55">
        <v>202</v>
      </c>
      <c r="B75" s="38"/>
      <c r="C75" s="46" t="s">
        <v>186</v>
      </c>
      <c r="D75" s="39" t="str">
        <f>REPLACE(C75,1,3, )</f>
        <v xml:space="preserve"> 171</v>
      </c>
      <c r="E75" s="46" t="s">
        <v>186</v>
      </c>
      <c r="F75" s="40">
        <f>IF(C75=E75,0,1)</f>
        <v>0</v>
      </c>
      <c r="G75" s="41" t="s">
        <v>20</v>
      </c>
      <c r="H75" s="41"/>
      <c r="I75" s="41" t="s">
        <v>50</v>
      </c>
      <c r="J75" s="42">
        <v>145000</v>
      </c>
      <c r="K75" s="43">
        <f>J75-M75</f>
        <v>8550</v>
      </c>
      <c r="L75" s="40" t="s">
        <v>22</v>
      </c>
      <c r="M75" s="44">
        <f>J75-N75</f>
        <v>136450</v>
      </c>
      <c r="N75" s="44">
        <f>2000+5500+600+200+250</f>
        <v>8550</v>
      </c>
      <c r="O75" s="45">
        <f>M75+N75</f>
        <v>145000</v>
      </c>
      <c r="P75" s="59"/>
      <c r="Q75" s="41" t="s">
        <v>77</v>
      </c>
      <c r="R75" s="10"/>
      <c r="S75" s="10">
        <f>R75+O75</f>
        <v>145000</v>
      </c>
      <c r="T75" s="10">
        <f>S75/0.7</f>
        <v>207142.85714285716</v>
      </c>
      <c r="U75" s="11">
        <f>T75/0.875</f>
        <v>236734.69387755104</v>
      </c>
      <c r="V75" s="12">
        <f>(U75-T75)/U75</f>
        <v>0.12499999999999999</v>
      </c>
      <c r="W75" s="11">
        <f>(ROUNDUP((U75/100),0))*100</f>
        <v>236800</v>
      </c>
      <c r="X75" s="26">
        <f>(T75-O75)/T75</f>
        <v>0.30000000000000004</v>
      </c>
      <c r="Y75" s="62">
        <v>199063</v>
      </c>
      <c r="Z75" s="63">
        <f>T75-Y75</f>
        <v>8079.8571428571595</v>
      </c>
      <c r="AA75" s="64">
        <f>Z75/Y75</f>
        <v>4.0589447274768084E-2</v>
      </c>
    </row>
    <row r="76" spans="1:27" ht="14.4" customHeight="1">
      <c r="A76" s="55">
        <v>206</v>
      </c>
      <c r="B76" s="38"/>
      <c r="C76" s="46" t="s">
        <v>185</v>
      </c>
      <c r="D76" s="39" t="str">
        <f>REPLACE(C76,1,3, )</f>
        <v xml:space="preserve"> 984</v>
      </c>
      <c r="E76" s="46" t="s">
        <v>185</v>
      </c>
      <c r="F76" s="40">
        <f>IF(C76=E76,0,1)</f>
        <v>0</v>
      </c>
      <c r="G76" s="41" t="s">
        <v>20</v>
      </c>
      <c r="H76" s="41"/>
      <c r="I76" s="41" t="s">
        <v>50</v>
      </c>
      <c r="J76" s="42">
        <v>145000</v>
      </c>
      <c r="K76" s="43">
        <f>J76-M76</f>
        <v>8550</v>
      </c>
      <c r="L76" s="40" t="s">
        <v>22</v>
      </c>
      <c r="M76" s="44">
        <f>J76-N76</f>
        <v>136450</v>
      </c>
      <c r="N76" s="44">
        <f>2000+5500+600+200+250</f>
        <v>8550</v>
      </c>
      <c r="O76" s="45">
        <f>M76+N76</f>
        <v>145000</v>
      </c>
      <c r="P76" s="59"/>
      <c r="Q76" s="41" t="s">
        <v>77</v>
      </c>
      <c r="R76" s="10"/>
      <c r="S76" s="10">
        <f>R76+O76</f>
        <v>145000</v>
      </c>
      <c r="T76" s="10">
        <f>S76/0.7</f>
        <v>207142.85714285716</v>
      </c>
      <c r="U76" s="11">
        <f>T76/0.875</f>
        <v>236734.69387755104</v>
      </c>
      <c r="V76" s="12">
        <f>(U76-T76)/U76</f>
        <v>0.12499999999999999</v>
      </c>
      <c r="W76" s="11">
        <f>(ROUNDUP((U76/100),0))*100</f>
        <v>236800</v>
      </c>
      <c r="X76" s="26">
        <f>(T76-O76)/T76</f>
        <v>0.30000000000000004</v>
      </c>
      <c r="Y76" s="62">
        <v>202563</v>
      </c>
      <c r="Z76" s="63">
        <f>T76-Y76</f>
        <v>4579.8571428571595</v>
      </c>
      <c r="AA76" s="64">
        <f>Z76/Y76</f>
        <v>2.2609544402764373E-2</v>
      </c>
    </row>
    <row r="77" spans="1:27" ht="14.4" customHeight="1">
      <c r="A77" s="55">
        <v>207</v>
      </c>
      <c r="B77" s="38"/>
      <c r="C77" s="46" t="s">
        <v>188</v>
      </c>
      <c r="D77" s="39" t="str">
        <f>REPLACE(C77,1,3, )</f>
        <v xml:space="preserve"> 759</v>
      </c>
      <c r="E77" s="46" t="s">
        <v>188</v>
      </c>
      <c r="F77" s="40">
        <f>IF(C77=E77,0,1)</f>
        <v>0</v>
      </c>
      <c r="G77" s="41" t="s">
        <v>37</v>
      </c>
      <c r="H77" s="41"/>
      <c r="I77" s="41" t="s">
        <v>50</v>
      </c>
      <c r="J77" s="42">
        <v>145000</v>
      </c>
      <c r="K77" s="43">
        <f>J77-M77</f>
        <v>8550</v>
      </c>
      <c r="L77" s="40" t="s">
        <v>22</v>
      </c>
      <c r="M77" s="44">
        <f>J77-N77</f>
        <v>136450</v>
      </c>
      <c r="N77" s="44">
        <f>2000+5500+600+200+250</f>
        <v>8550</v>
      </c>
      <c r="O77" s="45">
        <f>M77+N77</f>
        <v>145000</v>
      </c>
      <c r="P77" s="59"/>
      <c r="Q77" s="41" t="s">
        <v>77</v>
      </c>
      <c r="R77" s="10"/>
      <c r="S77" s="10">
        <f>R77+O77</f>
        <v>145000</v>
      </c>
      <c r="T77" s="10">
        <f>S77/0.7</f>
        <v>207142.85714285716</v>
      </c>
      <c r="U77" s="11">
        <f>T77/0.875</f>
        <v>236734.69387755104</v>
      </c>
      <c r="V77" s="12">
        <f>(U77-T77)/U77</f>
        <v>0.12499999999999999</v>
      </c>
      <c r="W77" s="11">
        <f>(ROUNDUP((U77/100),0))*100</f>
        <v>236800</v>
      </c>
      <c r="X77" s="26">
        <f>(T77-O77)/T77</f>
        <v>0.30000000000000004</v>
      </c>
      <c r="Y77" s="13"/>
      <c r="Z77" s="13"/>
      <c r="AA77" s="13"/>
    </row>
    <row r="78" spans="1:27" ht="14.4" customHeight="1">
      <c r="A78" s="55">
        <v>210</v>
      </c>
      <c r="B78" s="38"/>
      <c r="C78" s="46" t="s">
        <v>184</v>
      </c>
      <c r="D78" s="39" t="str">
        <f>REPLACE(C78,1,3, )</f>
        <v xml:space="preserve"> 252</v>
      </c>
      <c r="E78" s="46" t="s">
        <v>184</v>
      </c>
      <c r="F78" s="40">
        <f>IF(C78=E78,0,1)</f>
        <v>0</v>
      </c>
      <c r="G78" s="41" t="s">
        <v>37</v>
      </c>
      <c r="H78" s="41"/>
      <c r="I78" s="41" t="s">
        <v>50</v>
      </c>
      <c r="J78" s="42">
        <v>127500</v>
      </c>
      <c r="K78" s="43">
        <f>J78-M78</f>
        <v>8550</v>
      </c>
      <c r="L78" s="40" t="s">
        <v>22</v>
      </c>
      <c r="M78" s="44">
        <f>J78-N78</f>
        <v>118950</v>
      </c>
      <c r="N78" s="44">
        <f>2000+5500+600+200+250</f>
        <v>8550</v>
      </c>
      <c r="O78" s="45">
        <f>M78+N78</f>
        <v>127500</v>
      </c>
      <c r="P78" s="59"/>
      <c r="Q78" s="41" t="s">
        <v>77</v>
      </c>
      <c r="R78" s="10"/>
      <c r="S78" s="10">
        <f>R78+O78</f>
        <v>127500</v>
      </c>
      <c r="T78" s="10">
        <f>S78/0.7</f>
        <v>182142.85714285716</v>
      </c>
      <c r="U78" s="11">
        <f>T78/0.875</f>
        <v>208163.26530612246</v>
      </c>
      <c r="V78" s="12">
        <f>(U78-T78)/U78</f>
        <v>0.12499999999999994</v>
      </c>
      <c r="W78" s="11">
        <f>(ROUNDUP((U78/100),0))*100</f>
        <v>208200</v>
      </c>
      <c r="X78" s="26">
        <f>(T78-O78)/T78</f>
        <v>0.30000000000000004</v>
      </c>
      <c r="Y78" s="13"/>
      <c r="Z78" s="13"/>
      <c r="AA78" s="14"/>
    </row>
    <row r="79" spans="1:27" ht="14.4" customHeight="1">
      <c r="A79" s="55">
        <v>211</v>
      </c>
      <c r="B79" s="38"/>
      <c r="C79" s="46" t="s">
        <v>187</v>
      </c>
      <c r="D79" s="39" t="str">
        <f>REPLACE(C79,1,3, )</f>
        <v xml:space="preserve"> 261</v>
      </c>
      <c r="E79" s="46" t="s">
        <v>187</v>
      </c>
      <c r="F79" s="40">
        <f>IF(C79=E79,0,1)</f>
        <v>0</v>
      </c>
      <c r="G79" s="41" t="s">
        <v>20</v>
      </c>
      <c r="H79" s="41"/>
      <c r="I79" s="41" t="s">
        <v>50</v>
      </c>
      <c r="J79" s="42">
        <v>127500</v>
      </c>
      <c r="K79" s="43">
        <f>J79-M79</f>
        <v>8550</v>
      </c>
      <c r="L79" s="40" t="s">
        <v>22</v>
      </c>
      <c r="M79" s="44">
        <f>J79-N79</f>
        <v>118950</v>
      </c>
      <c r="N79" s="44">
        <f>2000+5500+600+200+250</f>
        <v>8550</v>
      </c>
      <c r="O79" s="45">
        <f>M79+N79</f>
        <v>127500</v>
      </c>
      <c r="P79" s="59"/>
      <c r="Q79" s="41" t="s">
        <v>77</v>
      </c>
      <c r="R79" s="10"/>
      <c r="S79" s="10">
        <f>R79+O79</f>
        <v>127500</v>
      </c>
      <c r="T79" s="10">
        <f>S79/0.7</f>
        <v>182142.85714285716</v>
      </c>
      <c r="U79" s="11">
        <f>T79/0.875</f>
        <v>208163.26530612246</v>
      </c>
      <c r="V79" s="12">
        <f>(U79-T79)/U79</f>
        <v>0.12499999999999994</v>
      </c>
      <c r="W79" s="11">
        <f>(ROUNDUP((U79/100),0))*100</f>
        <v>208200</v>
      </c>
      <c r="X79" s="26">
        <f>(T79-O79)/T79</f>
        <v>0.30000000000000004</v>
      </c>
      <c r="Y79" s="62">
        <v>180075</v>
      </c>
      <c r="Z79" s="63">
        <f>T79-Y79</f>
        <v>2067.8571428571595</v>
      </c>
      <c r="AA79" s="64">
        <f>Z79/Y79</f>
        <v>1.1483310525376423E-2</v>
      </c>
    </row>
    <row r="80" spans="1:27" ht="14.4" customHeight="1">
      <c r="A80" s="55">
        <v>218</v>
      </c>
      <c r="B80" s="38"/>
      <c r="C80" s="46" t="s">
        <v>235</v>
      </c>
      <c r="D80" s="39" t="str">
        <f>REPLACE(C80,1,3, )</f>
        <v xml:space="preserve"> 548</v>
      </c>
      <c r="E80" s="46" t="s">
        <v>235</v>
      </c>
      <c r="F80" s="40">
        <f>IF(C80=E80,0,1)</f>
        <v>0</v>
      </c>
      <c r="G80" s="41" t="s">
        <v>37</v>
      </c>
      <c r="H80" s="41"/>
      <c r="I80" s="41" t="s">
        <v>52</v>
      </c>
      <c r="J80" s="44">
        <v>116500</v>
      </c>
      <c r="K80" s="43">
        <f>J80-M80</f>
        <v>8550</v>
      </c>
      <c r="L80" s="40" t="s">
        <v>22</v>
      </c>
      <c r="M80" s="44">
        <f>J80-N80</f>
        <v>107950</v>
      </c>
      <c r="N80" s="44">
        <f>2000+5500+600+200+250</f>
        <v>8550</v>
      </c>
      <c r="O80" s="45">
        <f>M80+N80</f>
        <v>116500</v>
      </c>
      <c r="P80" s="59"/>
      <c r="Q80" s="41" t="s">
        <v>77</v>
      </c>
      <c r="R80" s="10"/>
      <c r="S80" s="10">
        <f>R80+O80</f>
        <v>116500</v>
      </c>
      <c r="T80" s="10">
        <f>S80/0.7</f>
        <v>166428.57142857145</v>
      </c>
      <c r="U80" s="11">
        <f>T80/0.875</f>
        <v>190204.08163265308</v>
      </c>
      <c r="V80" s="12">
        <f>(U80-T80)/U80</f>
        <v>0.12499999999999996</v>
      </c>
      <c r="W80" s="11">
        <f>(ROUNDUP((U80/100),0))*100</f>
        <v>190300</v>
      </c>
      <c r="X80" s="26">
        <f>(T80-O80)/T80</f>
        <v>0.3000000000000001</v>
      </c>
      <c r="Y80" s="13"/>
      <c r="Z80" s="13"/>
      <c r="AA80" s="14"/>
    </row>
    <row r="81" spans="1:27" ht="14.4" customHeight="1">
      <c r="A81" s="55">
        <v>220</v>
      </c>
      <c r="B81" s="38"/>
      <c r="C81" s="46" t="s">
        <v>236</v>
      </c>
      <c r="D81" s="39" t="str">
        <f>REPLACE(C81,1,3, )</f>
        <v xml:space="preserve"> 212</v>
      </c>
      <c r="E81" s="46" t="s">
        <v>236</v>
      </c>
      <c r="F81" s="40">
        <f>IF(C81=E81,0,1)</f>
        <v>0</v>
      </c>
      <c r="G81" s="41" t="s">
        <v>37</v>
      </c>
      <c r="H81" s="41"/>
      <c r="I81" s="41" t="s">
        <v>52</v>
      </c>
      <c r="J81" s="42">
        <v>116500</v>
      </c>
      <c r="K81" s="43">
        <f>J81-M81</f>
        <v>8550</v>
      </c>
      <c r="L81" s="40" t="s">
        <v>22</v>
      </c>
      <c r="M81" s="44">
        <f>J81-N81</f>
        <v>107950</v>
      </c>
      <c r="N81" s="44">
        <f>2000+5500+600+200+250</f>
        <v>8550</v>
      </c>
      <c r="O81" s="45">
        <f>M81+N81</f>
        <v>116500</v>
      </c>
      <c r="P81" s="59"/>
      <c r="Q81" s="41" t="s">
        <v>77</v>
      </c>
      <c r="R81" s="10"/>
      <c r="S81" s="10">
        <f>R81+O81</f>
        <v>116500</v>
      </c>
      <c r="T81" s="10">
        <f>S81/0.7</f>
        <v>166428.57142857145</v>
      </c>
      <c r="U81" s="11">
        <f>T81/0.875</f>
        <v>190204.08163265308</v>
      </c>
      <c r="V81" s="12">
        <f>(U81-T81)/U81</f>
        <v>0.12499999999999996</v>
      </c>
      <c r="W81" s="11">
        <f>(ROUNDUP((U81/100),0))*100</f>
        <v>190300</v>
      </c>
      <c r="X81" s="26">
        <f>(T81-O81)/T81</f>
        <v>0.3000000000000001</v>
      </c>
      <c r="Y81" s="13"/>
      <c r="Z81" s="13"/>
      <c r="AA81" s="13"/>
    </row>
    <row r="82" spans="1:27" ht="14.4" customHeight="1">
      <c r="A82" s="55">
        <v>221</v>
      </c>
      <c r="B82" s="38"/>
      <c r="C82" s="46" t="s">
        <v>129</v>
      </c>
      <c r="D82" s="39" t="str">
        <f>REPLACE(C82,1,3, )</f>
        <v xml:space="preserve"> 642</v>
      </c>
      <c r="E82" s="46" t="s">
        <v>129</v>
      </c>
      <c r="F82" s="40">
        <f>IF(C82=E82,0,1)</f>
        <v>0</v>
      </c>
      <c r="G82" s="41" t="s">
        <v>37</v>
      </c>
      <c r="H82" s="41"/>
      <c r="I82" s="41" t="s">
        <v>42</v>
      </c>
      <c r="J82" s="42">
        <v>92500</v>
      </c>
      <c r="K82" s="43">
        <f>J82-M82</f>
        <v>9050</v>
      </c>
      <c r="L82" s="40" t="s">
        <v>22</v>
      </c>
      <c r="M82" s="44">
        <f>J82-N82</f>
        <v>83450</v>
      </c>
      <c r="N82" s="44">
        <f>2000+5500+600+200+250+500</f>
        <v>9050</v>
      </c>
      <c r="O82" s="45">
        <f>M82+N82</f>
        <v>92500</v>
      </c>
      <c r="P82" s="60"/>
      <c r="Q82" s="41" t="s">
        <v>80</v>
      </c>
      <c r="R82" s="10"/>
      <c r="S82" s="10">
        <f>R82+O82</f>
        <v>92500</v>
      </c>
      <c r="T82" s="10">
        <f>S82/0.7</f>
        <v>132142.85714285716</v>
      </c>
      <c r="U82" s="11">
        <f>T82/0.875</f>
        <v>151020.40816326533</v>
      </c>
      <c r="V82" s="12">
        <f>(U82-T82)/U82</f>
        <v>0.125</v>
      </c>
      <c r="W82" s="11">
        <f>(ROUNDUP((U82/100),0))*100</f>
        <v>151100</v>
      </c>
      <c r="X82" s="53">
        <f>(T82-O82)/T82</f>
        <v>0.3000000000000001</v>
      </c>
      <c r="Y82" s="13"/>
      <c r="Z82" s="13"/>
      <c r="AA82" s="14"/>
    </row>
    <row r="83" spans="1:27" ht="14.4" customHeight="1">
      <c r="A83" s="55">
        <v>221</v>
      </c>
      <c r="B83" s="38"/>
      <c r="C83" s="46" t="s">
        <v>228</v>
      </c>
      <c r="D83" s="39" t="str">
        <f>REPLACE(C83,1,3, )</f>
        <v xml:space="preserve"> 164</v>
      </c>
      <c r="E83" s="46" t="s">
        <v>228</v>
      </c>
      <c r="F83" s="40">
        <f>IF(C83=E83,0,1)</f>
        <v>0</v>
      </c>
      <c r="G83" s="41" t="s">
        <v>20</v>
      </c>
      <c r="H83" s="41"/>
      <c r="I83" s="41" t="s">
        <v>59</v>
      </c>
      <c r="J83" s="42">
        <v>75000</v>
      </c>
      <c r="K83" s="43">
        <f>J83-M83</f>
        <v>8550</v>
      </c>
      <c r="L83" s="40" t="s">
        <v>22</v>
      </c>
      <c r="M83" s="44">
        <f>J83-N83</f>
        <v>66450</v>
      </c>
      <c r="N83" s="49">
        <f>2000+5500+600+200+250</f>
        <v>8550</v>
      </c>
      <c r="O83" s="45">
        <f>M83+N83</f>
        <v>75000</v>
      </c>
      <c r="P83" s="59"/>
      <c r="Q83" s="41" t="s">
        <v>77</v>
      </c>
      <c r="R83" s="10"/>
      <c r="S83" s="10">
        <f>R83+O83</f>
        <v>75000</v>
      </c>
      <c r="T83" s="10">
        <f>S83/0.7</f>
        <v>107142.85714285714</v>
      </c>
      <c r="U83" s="11">
        <f>T83/0.875</f>
        <v>122448.97959183673</v>
      </c>
      <c r="V83" s="12">
        <f>(U83-T83)/U83</f>
        <v>0.12499999999999996</v>
      </c>
      <c r="W83" s="11">
        <f>(ROUNDUP((U83/100),0))*100</f>
        <v>122500</v>
      </c>
      <c r="X83" s="26">
        <f>(T83-O83)/T83</f>
        <v>0.3</v>
      </c>
      <c r="Y83" s="62">
        <v>102025</v>
      </c>
      <c r="Z83" s="63">
        <f>T83-Y83</f>
        <v>5117.8571428571449</v>
      </c>
      <c r="AA83" s="64">
        <f>Z83/Y83</f>
        <v>5.0162775230160696E-2</v>
      </c>
    </row>
    <row r="84" spans="1:27" ht="14.4" customHeight="1">
      <c r="A84" s="55">
        <v>226</v>
      </c>
      <c r="B84" s="38"/>
      <c r="C84" s="46" t="s">
        <v>158</v>
      </c>
      <c r="D84" s="39" t="str">
        <f>REPLACE(C84,1,3, )</f>
        <v xml:space="preserve"> 520</v>
      </c>
      <c r="E84" s="46" t="s">
        <v>158</v>
      </c>
      <c r="F84" s="40">
        <f>IF(C84=E84,0,1)</f>
        <v>0</v>
      </c>
      <c r="G84" s="41" t="s">
        <v>20</v>
      </c>
      <c r="H84" s="41"/>
      <c r="I84" s="41" t="s">
        <v>48</v>
      </c>
      <c r="J84" s="42">
        <v>100000</v>
      </c>
      <c r="K84" s="43">
        <f>J84-M84</f>
        <v>8550</v>
      </c>
      <c r="L84" s="40" t="s">
        <v>22</v>
      </c>
      <c r="M84" s="44">
        <f>J84-N84</f>
        <v>91450</v>
      </c>
      <c r="N84" s="44">
        <f>2000+5500+600+200+250</f>
        <v>8550</v>
      </c>
      <c r="O84" s="45">
        <f>M84+N84</f>
        <v>100000</v>
      </c>
      <c r="P84" s="59"/>
      <c r="Q84" s="41" t="s">
        <v>77</v>
      </c>
      <c r="R84" s="10"/>
      <c r="S84" s="10">
        <f>R84+O84</f>
        <v>100000</v>
      </c>
      <c r="T84" s="10">
        <f>S84/0.7</f>
        <v>142857.14285714287</v>
      </c>
      <c r="U84" s="11">
        <f>T84/0.875</f>
        <v>163265.30612244899</v>
      </c>
      <c r="V84" s="12">
        <f>(U84-T84)/U84</f>
        <v>0.125</v>
      </c>
      <c r="W84" s="11">
        <f>(ROUNDUP((U84/100),0))*100</f>
        <v>163300</v>
      </c>
      <c r="X84" s="26">
        <f>(T84-O84)/T84</f>
        <v>0.30000000000000004</v>
      </c>
      <c r="Y84" s="62">
        <v>139038</v>
      </c>
      <c r="Z84" s="63">
        <f>T84-Y84</f>
        <v>3819.1428571428696</v>
      </c>
      <c r="AA84" s="64">
        <f>Z84/Y84</f>
        <v>2.7468338563147267E-2</v>
      </c>
    </row>
    <row r="85" spans="1:27" ht="14.4" customHeight="1">
      <c r="A85" s="55">
        <v>228</v>
      </c>
      <c r="B85" s="38"/>
      <c r="C85" s="46" t="s">
        <v>202</v>
      </c>
      <c r="D85" s="39" t="str">
        <f>REPLACE(C85,1,3, )</f>
        <v xml:space="preserve"> 155</v>
      </c>
      <c r="E85" s="46" t="s">
        <v>202</v>
      </c>
      <c r="F85" s="40">
        <f>IF(C85=E85,0,1)</f>
        <v>0</v>
      </c>
      <c r="G85" s="41" t="s">
        <v>20</v>
      </c>
      <c r="H85" s="41"/>
      <c r="I85" s="41" t="s">
        <v>41</v>
      </c>
      <c r="J85" s="42">
        <v>81500</v>
      </c>
      <c r="K85" s="43">
        <f>J85-M85</f>
        <v>9050</v>
      </c>
      <c r="L85" s="40" t="s">
        <v>22</v>
      </c>
      <c r="M85" s="44">
        <f>J85-N85</f>
        <v>72450</v>
      </c>
      <c r="N85" s="44">
        <f>2000+5500+600+200+250+500</f>
        <v>9050</v>
      </c>
      <c r="O85" s="45">
        <f>M85+N85</f>
        <v>81500</v>
      </c>
      <c r="P85" s="59"/>
      <c r="Q85" s="41" t="s">
        <v>78</v>
      </c>
      <c r="R85" s="10"/>
      <c r="S85" s="10">
        <f>R85+O85</f>
        <v>81500</v>
      </c>
      <c r="T85" s="10">
        <f>S85/0.7</f>
        <v>116428.57142857143</v>
      </c>
      <c r="U85" s="11">
        <f>T85/0.875</f>
        <v>133061.22448979592</v>
      </c>
      <c r="V85" s="12">
        <f>(U85-T85)/U85</f>
        <v>0.12499999999999994</v>
      </c>
      <c r="W85" s="11">
        <f>(ROUNDUP((U85/100),0))*100</f>
        <v>133100</v>
      </c>
      <c r="X85" s="53">
        <f>(T85-O85)/T85</f>
        <v>0.30000000000000004</v>
      </c>
      <c r="Y85" s="62">
        <v>115063</v>
      </c>
      <c r="Z85" s="63">
        <f>T85-Y85</f>
        <v>1365.5714285714348</v>
      </c>
      <c r="AA85" s="64">
        <f>Z85/Y85</f>
        <v>1.186803254366247E-2</v>
      </c>
    </row>
    <row r="86" spans="1:27" ht="14.4" customHeight="1">
      <c r="A86" s="55">
        <v>232</v>
      </c>
      <c r="B86" s="38"/>
      <c r="C86" s="46" t="s">
        <v>234</v>
      </c>
      <c r="D86" s="39" t="str">
        <f>REPLACE(C86,1,3, )</f>
        <v xml:space="preserve"> 522</v>
      </c>
      <c r="E86" s="46" t="s">
        <v>234</v>
      </c>
      <c r="F86" s="40">
        <f>IF(C86=E86,0,1)</f>
        <v>0</v>
      </c>
      <c r="G86" s="41" t="s">
        <v>20</v>
      </c>
      <c r="H86" s="41"/>
      <c r="I86" s="41" t="s">
        <v>52</v>
      </c>
      <c r="J86" s="44"/>
      <c r="K86" s="43"/>
      <c r="L86" s="40"/>
      <c r="M86" s="44"/>
      <c r="N86" s="44"/>
      <c r="O86" s="45"/>
      <c r="P86" s="59"/>
      <c r="Q86" s="41"/>
      <c r="R86" s="10"/>
      <c r="S86" s="10"/>
      <c r="T86" s="10"/>
      <c r="U86" s="11"/>
      <c r="V86" s="12"/>
      <c r="W86" s="11"/>
      <c r="X86" s="26"/>
      <c r="Y86" s="62">
        <v>165025</v>
      </c>
      <c r="Z86" s="63">
        <f>T86-Y86</f>
        <v>-165025</v>
      </c>
      <c r="AA86" s="64">
        <f>Z86/Y86</f>
        <v>-1</v>
      </c>
    </row>
    <row r="87" spans="1:27" ht="14.4" customHeight="1">
      <c r="A87" s="55">
        <v>235</v>
      </c>
      <c r="B87" s="38"/>
      <c r="C87" s="46" t="s">
        <v>178</v>
      </c>
      <c r="D87" s="39" t="str">
        <f>REPLACE(C87,1,3, )</f>
        <v xml:space="preserve"> 316</v>
      </c>
      <c r="E87" s="46" t="s">
        <v>178</v>
      </c>
      <c r="F87" s="40">
        <f>IF(C87=E87,0,1)</f>
        <v>0</v>
      </c>
      <c r="G87" s="41" t="s">
        <v>37</v>
      </c>
      <c r="H87" s="41"/>
      <c r="I87" s="41" t="s">
        <v>53</v>
      </c>
      <c r="J87" s="42">
        <v>88000</v>
      </c>
      <c r="K87" s="43">
        <f>J87-M87</f>
        <v>9350</v>
      </c>
      <c r="L87" s="40" t="s">
        <v>22</v>
      </c>
      <c r="M87" s="44">
        <f>J87-N87</f>
        <v>78650</v>
      </c>
      <c r="N87" s="49">
        <f>2000+5500+600+200+250+800</f>
        <v>9350</v>
      </c>
      <c r="O87" s="45">
        <f>M87+N87</f>
        <v>88000</v>
      </c>
      <c r="P87" s="59"/>
      <c r="Q87" s="41" t="s">
        <v>82</v>
      </c>
      <c r="R87" s="10"/>
      <c r="S87" s="10">
        <f>R87+O87</f>
        <v>88000</v>
      </c>
      <c r="T87" s="10">
        <f>S87/0.7</f>
        <v>125714.28571428572</v>
      </c>
      <c r="U87" s="11">
        <f>T87/0.875</f>
        <v>143673.46938775512</v>
      </c>
      <c r="V87" s="12">
        <f>(U87-T87)/U87</f>
        <v>0.12500000000000003</v>
      </c>
      <c r="W87" s="11">
        <f>(ROUNDUP((U87/100),0))*100</f>
        <v>143700</v>
      </c>
      <c r="X87" s="26">
        <f>(T87-O87)/T87</f>
        <v>0.30000000000000004</v>
      </c>
      <c r="Y87" s="13"/>
      <c r="Z87" s="13"/>
      <c r="AA87" s="14"/>
    </row>
    <row r="88" spans="1:27" ht="14.4" customHeight="1">
      <c r="A88" s="55">
        <v>237</v>
      </c>
      <c r="B88" s="38"/>
      <c r="C88" s="46" t="s">
        <v>206</v>
      </c>
      <c r="D88" s="39" t="str">
        <f>REPLACE(C88,1,3, )</f>
        <v xml:space="preserve"> 320</v>
      </c>
      <c r="E88" s="46" t="s">
        <v>206</v>
      </c>
      <c r="F88" s="40"/>
      <c r="G88" s="41" t="s">
        <v>37</v>
      </c>
      <c r="H88" s="41"/>
      <c r="I88" s="41" t="s">
        <v>41</v>
      </c>
      <c r="J88" s="42"/>
      <c r="K88" s="43"/>
      <c r="L88" s="40"/>
      <c r="M88" s="44"/>
      <c r="N88" s="44"/>
      <c r="O88" s="45"/>
      <c r="P88" s="60"/>
      <c r="Q88" s="41"/>
      <c r="R88" s="10"/>
      <c r="S88" s="10"/>
      <c r="T88" s="10"/>
      <c r="U88" s="11"/>
      <c r="V88" s="12"/>
      <c r="W88" s="11"/>
      <c r="X88" s="26"/>
      <c r="Y88" s="13"/>
      <c r="Z88" s="13"/>
      <c r="AA88" s="14"/>
    </row>
    <row r="89" spans="1:27" ht="14.4" customHeight="1">
      <c r="A89" s="55">
        <v>238</v>
      </c>
      <c r="B89" s="38"/>
      <c r="C89" s="46" t="s">
        <v>252</v>
      </c>
      <c r="D89" s="39" t="str">
        <f>REPLACE(C89,1,3, )</f>
        <v xml:space="preserve"> 210</v>
      </c>
      <c r="E89" s="46" t="s">
        <v>252</v>
      </c>
      <c r="F89" s="40">
        <f>IF(C89=E89,0,1)</f>
        <v>0</v>
      </c>
      <c r="G89" s="41" t="s">
        <v>20</v>
      </c>
      <c r="H89" s="41"/>
      <c r="I89" s="41" t="s">
        <v>71</v>
      </c>
      <c r="J89" s="42">
        <v>90000</v>
      </c>
      <c r="K89" s="43">
        <f>J89-M89</f>
        <v>8550</v>
      </c>
      <c r="L89" s="40" t="s">
        <v>22</v>
      </c>
      <c r="M89" s="44">
        <f>J89-N89</f>
        <v>81450</v>
      </c>
      <c r="N89" s="44">
        <f>2000+5500+600+200+250</f>
        <v>8550</v>
      </c>
      <c r="O89" s="45">
        <f>M89+N89</f>
        <v>90000</v>
      </c>
      <c r="P89" s="59"/>
      <c r="Q89" s="41" t="s">
        <v>255</v>
      </c>
      <c r="R89" s="10"/>
      <c r="S89" s="10">
        <f>R89+O89</f>
        <v>90000</v>
      </c>
      <c r="T89" s="10">
        <f>S89/0.7</f>
        <v>128571.42857142858</v>
      </c>
      <c r="U89" s="11">
        <f>T89/0.875</f>
        <v>146938.77551020408</v>
      </c>
      <c r="V89" s="12">
        <f>(U89-T89)/U89</f>
        <v>0.12499999999999994</v>
      </c>
      <c r="W89" s="11">
        <f>(ROUNDUP((U89/100),0))*100</f>
        <v>147000</v>
      </c>
      <c r="X89" s="26">
        <f>(T89-O89)/T89</f>
        <v>0.30000000000000004</v>
      </c>
      <c r="Y89" s="62">
        <v>127050</v>
      </c>
      <c r="Z89" s="63">
        <f>T89-Y89</f>
        <v>1521.4285714285797</v>
      </c>
      <c r="AA89" s="64">
        <f>Z89/Y89</f>
        <v>1.1975037949063988E-2</v>
      </c>
    </row>
    <row r="90" spans="1:27" ht="14.4" customHeight="1">
      <c r="A90" s="55">
        <v>241</v>
      </c>
      <c r="B90" s="38"/>
      <c r="C90" s="46" t="s">
        <v>205</v>
      </c>
      <c r="D90" s="39" t="str">
        <f>REPLACE(C90,1,3, )</f>
        <v xml:space="preserve"> 349</v>
      </c>
      <c r="E90" s="46" t="s">
        <v>205</v>
      </c>
      <c r="F90" s="40">
        <f>IF(C90=E90,0,1)</f>
        <v>0</v>
      </c>
      <c r="G90" s="41" t="s">
        <v>37</v>
      </c>
      <c r="H90" s="41"/>
      <c r="I90" s="41" t="s">
        <v>41</v>
      </c>
      <c r="J90" s="42">
        <v>93000</v>
      </c>
      <c r="K90" s="43">
        <f>J90-M90</f>
        <v>9950</v>
      </c>
      <c r="L90" s="40" t="s">
        <v>22</v>
      </c>
      <c r="M90" s="44">
        <f>J90-N90</f>
        <v>83050</v>
      </c>
      <c r="N90" s="44">
        <f>2000+6200+600+200+250+700</f>
        <v>9950</v>
      </c>
      <c r="O90" s="45">
        <f>M90+N90</f>
        <v>93000</v>
      </c>
      <c r="P90" s="60"/>
      <c r="Q90" s="41" t="s">
        <v>79</v>
      </c>
      <c r="R90" s="10"/>
      <c r="S90" s="10">
        <f>R90+O90</f>
        <v>93000</v>
      </c>
      <c r="T90" s="10">
        <f>S90/0.7</f>
        <v>132857.14285714287</v>
      </c>
      <c r="U90" s="11">
        <f>T90/0.875</f>
        <v>151836.73469387757</v>
      </c>
      <c r="V90" s="12">
        <f>(U90-T90)/U90</f>
        <v>0.12500000000000006</v>
      </c>
      <c r="W90" s="11">
        <f>(ROUNDUP((U90/100),0))*100</f>
        <v>151900</v>
      </c>
      <c r="X90" s="26">
        <f>(T90-O90)/T90</f>
        <v>0.30000000000000004</v>
      </c>
      <c r="Y90" s="13"/>
      <c r="Z90" s="13"/>
      <c r="AA90" s="14"/>
    </row>
    <row r="91" spans="1:27" ht="14.4" customHeight="1">
      <c r="A91" s="55">
        <v>242</v>
      </c>
      <c r="B91" s="38"/>
      <c r="C91" s="46" t="s">
        <v>253</v>
      </c>
      <c r="D91" s="39" t="str">
        <f>REPLACE(C91,1,3, )</f>
        <v xml:space="preserve"> 690</v>
      </c>
      <c r="E91" s="46" t="s">
        <v>253</v>
      </c>
      <c r="F91" s="40">
        <f>IF(C91=E91,0,1)</f>
        <v>0</v>
      </c>
      <c r="G91" s="41" t="s">
        <v>20</v>
      </c>
      <c r="H91" s="41"/>
      <c r="I91" s="41" t="s">
        <v>71</v>
      </c>
      <c r="J91" s="42">
        <v>87000</v>
      </c>
      <c r="K91" s="43">
        <f>J91-M91</f>
        <v>9050</v>
      </c>
      <c r="L91" s="40" t="s">
        <v>22</v>
      </c>
      <c r="M91" s="44">
        <f>J91-N91</f>
        <v>77950</v>
      </c>
      <c r="N91" s="44">
        <f>2000+5500+600+200+250+500</f>
        <v>9050</v>
      </c>
      <c r="O91" s="45">
        <f>M91+N91</f>
        <v>87000</v>
      </c>
      <c r="P91" s="59"/>
      <c r="Q91" s="41" t="s">
        <v>257</v>
      </c>
      <c r="R91" s="10"/>
      <c r="S91" s="10">
        <f>R91+O91</f>
        <v>87000</v>
      </c>
      <c r="T91" s="10">
        <f>S91/0.7</f>
        <v>124285.71428571429</v>
      </c>
      <c r="U91" s="11">
        <f>T91/0.875</f>
        <v>142040.81632653062</v>
      </c>
      <c r="V91" s="12">
        <f>(U91-T91)/U91</f>
        <v>0.12500000000000003</v>
      </c>
      <c r="W91" s="11">
        <f>(ROUNDUP((U91/100),0))*100</f>
        <v>142100</v>
      </c>
      <c r="X91" s="26">
        <f>(T91-O91)/T91</f>
        <v>0.30000000000000004</v>
      </c>
      <c r="Y91" s="62">
        <v>122063</v>
      </c>
      <c r="Z91" s="63">
        <f>T91-Y91</f>
        <v>2222.7142857142899</v>
      </c>
      <c r="AA91" s="64">
        <f>Z91/Y91</f>
        <v>1.8209566254428367E-2</v>
      </c>
    </row>
    <row r="92" spans="1:27" ht="14.4" customHeight="1">
      <c r="A92" s="55">
        <v>243</v>
      </c>
      <c r="B92" s="38"/>
      <c r="C92" s="46" t="s">
        <v>210</v>
      </c>
      <c r="D92" s="39" t="str">
        <f>REPLACE(C92,1,3, )</f>
        <v xml:space="preserve"> 299</v>
      </c>
      <c r="E92" s="46" t="s">
        <v>210</v>
      </c>
      <c r="F92" s="40">
        <f>IF(C92=E92,0,1)</f>
        <v>0</v>
      </c>
      <c r="G92" s="41" t="s">
        <v>37</v>
      </c>
      <c r="H92" s="41"/>
      <c r="I92" s="41" t="s">
        <v>67</v>
      </c>
      <c r="J92" s="42">
        <v>79050</v>
      </c>
      <c r="K92" s="43">
        <f>J92-M92</f>
        <v>9050</v>
      </c>
      <c r="L92" s="40" t="s">
        <v>22</v>
      </c>
      <c r="M92" s="44">
        <f>J92-N92</f>
        <v>70000</v>
      </c>
      <c r="N92" s="49">
        <f>2000+5500+600+200+250+500</f>
        <v>9050</v>
      </c>
      <c r="O92" s="45">
        <f>M92+N92</f>
        <v>79050</v>
      </c>
      <c r="P92" s="60"/>
      <c r="Q92" s="41" t="s">
        <v>80</v>
      </c>
      <c r="R92" s="10"/>
      <c r="S92" s="10">
        <f>R92+O92</f>
        <v>79050</v>
      </c>
      <c r="T92" s="10">
        <f>S92/0.7</f>
        <v>112928.57142857143</v>
      </c>
      <c r="U92" s="11">
        <f>T92/0.875</f>
        <v>129061.22448979593</v>
      </c>
      <c r="V92" s="12">
        <f>(U92-T92)/U92</f>
        <v>0.12500000000000006</v>
      </c>
      <c r="W92" s="11">
        <f>(ROUNDUP((U92/100),0))*100</f>
        <v>129100</v>
      </c>
      <c r="X92" s="26">
        <f>(T92-O92)/T92</f>
        <v>0.30000000000000004</v>
      </c>
      <c r="Y92" s="13"/>
      <c r="Z92" s="13"/>
      <c r="AA92" s="13"/>
    </row>
    <row r="93" spans="1:27" ht="14.4" customHeight="1">
      <c r="A93" s="55">
        <v>247</v>
      </c>
      <c r="B93" s="38"/>
      <c r="C93" s="46" t="s">
        <v>173</v>
      </c>
      <c r="D93" s="39" t="str">
        <f>REPLACE(C93,1,3, )</f>
        <v xml:space="preserve"> 414</v>
      </c>
      <c r="E93" s="46" t="s">
        <v>173</v>
      </c>
      <c r="F93" s="40">
        <f>IF(C93=E93,0,1)</f>
        <v>0</v>
      </c>
      <c r="G93" s="41" t="s">
        <v>37</v>
      </c>
      <c r="H93" s="41"/>
      <c r="I93" s="41" t="s">
        <v>54</v>
      </c>
      <c r="J93" s="42">
        <v>125000</v>
      </c>
      <c r="K93" s="43">
        <f>J93-M93</f>
        <v>9750</v>
      </c>
      <c r="L93" s="40" t="s">
        <v>22</v>
      </c>
      <c r="M93" s="44">
        <f>J93-N93</f>
        <v>115250</v>
      </c>
      <c r="N93" s="49">
        <f>2000+6200+600+500+200+250</f>
        <v>9750</v>
      </c>
      <c r="O93" s="45">
        <f>M93+N93</f>
        <v>125000</v>
      </c>
      <c r="P93" s="59"/>
      <c r="Q93" s="41" t="s">
        <v>84</v>
      </c>
      <c r="R93" s="10"/>
      <c r="S93" s="10">
        <f>R93+O93</f>
        <v>125000</v>
      </c>
      <c r="T93" s="10">
        <f>S93/0.7</f>
        <v>178571.42857142858</v>
      </c>
      <c r="U93" s="11">
        <f>T93/0.875</f>
        <v>204081.63265306124</v>
      </c>
      <c r="V93" s="12">
        <f>(U93-T93)/U93</f>
        <v>0.12500000000000003</v>
      </c>
      <c r="W93" s="11">
        <f>(ROUNDUP((U93/100),0))*100</f>
        <v>204100</v>
      </c>
      <c r="X93" s="26">
        <f>(T93-O93)/T93</f>
        <v>0.30000000000000004</v>
      </c>
      <c r="Y93" s="13"/>
      <c r="Z93" s="13"/>
      <c r="AA93" s="13"/>
    </row>
    <row r="94" spans="1:27" ht="14.4" customHeight="1">
      <c r="A94" s="55">
        <v>249</v>
      </c>
      <c r="B94" s="38"/>
      <c r="C94" s="46" t="s">
        <v>172</v>
      </c>
      <c r="D94" s="39" t="str">
        <f>REPLACE(C94,1,3, )</f>
        <v xml:space="preserve"> 448</v>
      </c>
      <c r="E94" s="46" t="s">
        <v>172</v>
      </c>
      <c r="F94" s="40">
        <f>IF(C94=E94,0,1)</f>
        <v>0</v>
      </c>
      <c r="G94" s="41" t="s">
        <v>37</v>
      </c>
      <c r="H94" s="41"/>
      <c r="I94" s="41" t="s">
        <v>54</v>
      </c>
      <c r="J94" s="42">
        <v>125500</v>
      </c>
      <c r="K94" s="43">
        <f>J94-M94</f>
        <v>10050</v>
      </c>
      <c r="L94" s="40" t="s">
        <v>22</v>
      </c>
      <c r="M94" s="44">
        <f>J94-N94</f>
        <v>115450</v>
      </c>
      <c r="N94" s="49">
        <f>2000+6200+600+200+250+800</f>
        <v>10050</v>
      </c>
      <c r="O94" s="45">
        <f>M94+N94</f>
        <v>125500</v>
      </c>
      <c r="P94" s="59"/>
      <c r="Q94" s="41" t="s">
        <v>83</v>
      </c>
      <c r="R94" s="10"/>
      <c r="S94" s="10">
        <f>R94+O94</f>
        <v>125500</v>
      </c>
      <c r="T94" s="10">
        <f>S94/0.7</f>
        <v>179285.71428571429</v>
      </c>
      <c r="U94" s="11">
        <f>T94/0.875</f>
        <v>204897.95918367346</v>
      </c>
      <c r="V94" s="12">
        <f>(U94-T94)/U94</f>
        <v>0.12499999999999994</v>
      </c>
      <c r="W94" s="11">
        <f>(ROUNDUP((U94/100),0))*100</f>
        <v>204900</v>
      </c>
      <c r="X94" s="26">
        <f>(T94-O94)/T94</f>
        <v>0.3</v>
      </c>
      <c r="Y94" s="13"/>
      <c r="Z94" s="13"/>
      <c r="AA94" s="14"/>
    </row>
    <row r="95" spans="1:27" ht="14.4" customHeight="1">
      <c r="A95" s="55">
        <v>253</v>
      </c>
      <c r="B95" s="38"/>
      <c r="C95" s="46" t="s">
        <v>171</v>
      </c>
      <c r="D95" s="39" t="str">
        <f>REPLACE(C95,1,3, )</f>
        <v xml:space="preserve"> 387</v>
      </c>
      <c r="E95" s="46" t="s">
        <v>171</v>
      </c>
      <c r="F95" s="40">
        <f>IF(C95=E95,0,1)</f>
        <v>0</v>
      </c>
      <c r="G95" s="41" t="s">
        <v>37</v>
      </c>
      <c r="H95" s="41"/>
      <c r="I95" s="41" t="s">
        <v>54</v>
      </c>
      <c r="J95" s="42">
        <v>194400</v>
      </c>
      <c r="K95" s="43">
        <f>J95-M95</f>
        <v>3850</v>
      </c>
      <c r="L95" s="40" t="s">
        <v>22</v>
      </c>
      <c r="M95" s="44">
        <f>J95-N95</f>
        <v>190550</v>
      </c>
      <c r="N95" s="49">
        <f>2000+600+800+200+250</f>
        <v>3850</v>
      </c>
      <c r="O95" s="45">
        <f>M95+N95</f>
        <v>194400</v>
      </c>
      <c r="P95" s="59"/>
      <c r="Q95" s="41" t="s">
        <v>85</v>
      </c>
      <c r="R95" s="10"/>
      <c r="S95" s="10">
        <f>R95+O95</f>
        <v>194400</v>
      </c>
      <c r="T95" s="10">
        <f>S95/0.7</f>
        <v>277714.28571428574</v>
      </c>
      <c r="U95" s="11">
        <f>T95/0.875</f>
        <v>317387.75510204083</v>
      </c>
      <c r="V95" s="12">
        <f>(U95-T95)/U95</f>
        <v>0.12499999999999996</v>
      </c>
      <c r="W95" s="11">
        <f>(ROUNDUP((U95/100),0))*100</f>
        <v>317400</v>
      </c>
      <c r="X95" s="26">
        <f>(T95-O95)/T95</f>
        <v>0.30000000000000004</v>
      </c>
      <c r="Y95" s="62">
        <v>265038</v>
      </c>
      <c r="Z95" s="63">
        <f>T95-Y95</f>
        <v>12676.285714285739</v>
      </c>
      <c r="AA95" s="64">
        <f>Z95/Y95</f>
        <v>4.7828182050444611E-2</v>
      </c>
    </row>
    <row r="96" spans="1:27" ht="14.4" customHeight="1">
      <c r="A96" s="55">
        <v>256</v>
      </c>
      <c r="B96" s="38"/>
      <c r="C96" s="46" t="s">
        <v>237</v>
      </c>
      <c r="D96" s="39" t="str">
        <f>REPLACE(C96,1,3, )</f>
        <v xml:space="preserve"> 778</v>
      </c>
      <c r="E96" s="46" t="s">
        <v>237</v>
      </c>
      <c r="F96" s="40">
        <f>IF(C96=E96,0,1)</f>
        <v>0</v>
      </c>
      <c r="G96" s="41" t="s">
        <v>37</v>
      </c>
      <c r="H96" s="41"/>
      <c r="I96" s="41" t="s">
        <v>52</v>
      </c>
      <c r="J96" s="42">
        <v>112500</v>
      </c>
      <c r="K96" s="43">
        <f>J96-M96</f>
        <v>8550</v>
      </c>
      <c r="L96" s="40" t="s">
        <v>22</v>
      </c>
      <c r="M96" s="44">
        <f>J96-N96</f>
        <v>103950</v>
      </c>
      <c r="N96" s="44">
        <f>2000+5500+600+200+250</f>
        <v>8550</v>
      </c>
      <c r="O96" s="45">
        <f>M96+N96</f>
        <v>112500</v>
      </c>
      <c r="P96" s="59"/>
      <c r="Q96" s="41" t="s">
        <v>77</v>
      </c>
      <c r="R96" s="10"/>
      <c r="S96" s="10">
        <f>R96+O96</f>
        <v>112500</v>
      </c>
      <c r="T96" s="10">
        <f>S96/0.7</f>
        <v>160714.28571428571</v>
      </c>
      <c r="U96" s="11">
        <f>T96/0.875</f>
        <v>183673.46938775509</v>
      </c>
      <c r="V96" s="12">
        <f>(U96-T96)/U96</f>
        <v>0.12499999999999996</v>
      </c>
      <c r="W96" s="11">
        <f>(ROUNDUP((U96/100),0))*100</f>
        <v>183700</v>
      </c>
      <c r="X96" s="26">
        <f>(T96-O96)/T96</f>
        <v>0.3</v>
      </c>
      <c r="Y96" s="13"/>
      <c r="Z96" s="13"/>
      <c r="AA96" s="13"/>
    </row>
    <row r="97" spans="1:27" ht="14.4" customHeight="1">
      <c r="A97" s="55">
        <v>259</v>
      </c>
      <c r="B97" s="38"/>
      <c r="C97" s="46" t="s">
        <v>214</v>
      </c>
      <c r="D97" s="39" t="str">
        <f>REPLACE(C97,1,3, )</f>
        <v xml:space="preserve"> 841</v>
      </c>
      <c r="E97" s="46" t="s">
        <v>214</v>
      </c>
      <c r="F97" s="40">
        <f>IF(C97=E97,0,1)</f>
        <v>0</v>
      </c>
      <c r="G97" s="41" t="s">
        <v>37</v>
      </c>
      <c r="H97" s="41"/>
      <c r="I97" s="41" t="s">
        <v>67</v>
      </c>
      <c r="J97" s="42">
        <v>78550</v>
      </c>
      <c r="K97" s="43">
        <f>J97-M97</f>
        <v>8550</v>
      </c>
      <c r="L97" s="40" t="s">
        <v>22</v>
      </c>
      <c r="M97" s="44">
        <f>J97-N97</f>
        <v>70000</v>
      </c>
      <c r="N97" s="49">
        <f>2000+5500+600+200+250</f>
        <v>8550</v>
      </c>
      <c r="O97" s="45">
        <f>M97+N97</f>
        <v>78550</v>
      </c>
      <c r="P97" s="60"/>
      <c r="Q97" s="41" t="s">
        <v>77</v>
      </c>
      <c r="R97" s="10"/>
      <c r="S97" s="10">
        <f>R97+O97</f>
        <v>78550</v>
      </c>
      <c r="T97" s="10">
        <f>S97/0.7</f>
        <v>112214.28571428572</v>
      </c>
      <c r="U97" s="11">
        <f>T97/0.875</f>
        <v>128244.89795918368</v>
      </c>
      <c r="V97" s="12">
        <f>(U97-T97)/U97</f>
        <v>0.12499999999999999</v>
      </c>
      <c r="W97" s="11">
        <f>(ROUNDUP((U97/100),0))*100</f>
        <v>128300</v>
      </c>
      <c r="X97" s="26">
        <f>(T97-O97)/T97</f>
        <v>0.30000000000000004</v>
      </c>
      <c r="Y97" s="13"/>
      <c r="Z97" s="13"/>
      <c r="AA97" s="14"/>
    </row>
    <row r="98" spans="1:27" ht="14.4" customHeight="1">
      <c r="A98" s="55">
        <v>263</v>
      </c>
      <c r="B98" s="38"/>
      <c r="C98" s="46" t="s">
        <v>212</v>
      </c>
      <c r="D98" s="39" t="str">
        <f>REPLACE(C98,1,3, )</f>
        <v xml:space="preserve"> 897</v>
      </c>
      <c r="E98" s="46" t="s">
        <v>212</v>
      </c>
      <c r="F98" s="40">
        <f>IF(C98=E98,0,1)</f>
        <v>0</v>
      </c>
      <c r="G98" s="41" t="s">
        <v>37</v>
      </c>
      <c r="H98" s="41"/>
      <c r="I98" s="41" t="s">
        <v>67</v>
      </c>
      <c r="J98" s="42">
        <v>77050</v>
      </c>
      <c r="K98" s="43">
        <f>J98-M98</f>
        <v>9550</v>
      </c>
      <c r="L98" s="40" t="s">
        <v>22</v>
      </c>
      <c r="M98" s="44">
        <f>J98-N98</f>
        <v>67500</v>
      </c>
      <c r="N98" s="49">
        <f>2000+5500+600+200+250+1000</f>
        <v>9550</v>
      </c>
      <c r="O98" s="45">
        <f>M98+N98</f>
        <v>77050</v>
      </c>
      <c r="P98" s="60"/>
      <c r="Q98" s="41" t="s">
        <v>88</v>
      </c>
      <c r="R98" s="10"/>
      <c r="S98" s="10">
        <f>R98+O98</f>
        <v>77050</v>
      </c>
      <c r="T98" s="10">
        <f>S98/0.7</f>
        <v>110071.42857142858</v>
      </c>
      <c r="U98" s="11">
        <f>T98/0.875</f>
        <v>125795.91836734695</v>
      </c>
      <c r="V98" s="12">
        <f>(U98-T98)/U98</f>
        <v>0.12500000000000003</v>
      </c>
      <c r="W98" s="11">
        <f>(ROUNDUP((U98/100),0))*100</f>
        <v>125800</v>
      </c>
      <c r="X98" s="26">
        <f>(T98-O98)/T98</f>
        <v>0.30000000000000004</v>
      </c>
      <c r="Y98" s="13"/>
      <c r="Z98" s="13"/>
      <c r="AA98" s="14"/>
    </row>
    <row r="99" spans="1:27" ht="14.4" customHeight="1">
      <c r="A99" s="55">
        <v>266</v>
      </c>
      <c r="B99" s="38"/>
      <c r="C99" s="46" t="s">
        <v>203</v>
      </c>
      <c r="D99" s="39" t="str">
        <f>REPLACE(C99,1,3, )</f>
        <v xml:space="preserve"> 360</v>
      </c>
      <c r="E99" s="46" t="s">
        <v>203</v>
      </c>
      <c r="F99" s="40">
        <f>IF(C99=E99,0,1)</f>
        <v>0</v>
      </c>
      <c r="G99" s="41" t="s">
        <v>20</v>
      </c>
      <c r="H99" s="41"/>
      <c r="I99" s="41" t="s">
        <v>41</v>
      </c>
      <c r="J99" s="42">
        <v>85000</v>
      </c>
      <c r="K99" s="43">
        <f>J99-M99</f>
        <v>9050</v>
      </c>
      <c r="L99" s="40" t="s">
        <v>22</v>
      </c>
      <c r="M99" s="44">
        <f>J99-N99</f>
        <v>75950</v>
      </c>
      <c r="N99" s="44">
        <f>2000+5500+600+200+250+500</f>
        <v>9050</v>
      </c>
      <c r="O99" s="45">
        <f>M99+N99</f>
        <v>85000</v>
      </c>
      <c r="P99" s="60"/>
      <c r="Q99" s="41" t="s">
        <v>78</v>
      </c>
      <c r="R99" s="10"/>
      <c r="S99" s="10">
        <f>R99+O99</f>
        <v>85000</v>
      </c>
      <c r="T99" s="10">
        <f>S99/0.7</f>
        <v>121428.57142857143</v>
      </c>
      <c r="U99" s="11">
        <f>T99/0.875</f>
        <v>138775.51020408163</v>
      </c>
      <c r="V99" s="12">
        <f>(U99-T99)/U99</f>
        <v>0.12499999999999992</v>
      </c>
      <c r="W99" s="11">
        <f>(ROUNDUP((U99/100),0))*100</f>
        <v>138800</v>
      </c>
      <c r="X99" s="26">
        <f>(T99-O99)/T99</f>
        <v>0.30000000000000004</v>
      </c>
      <c r="Y99" s="62">
        <v>119088</v>
      </c>
      <c r="Z99" s="63">
        <f>T99-Y99</f>
        <v>2340.5714285714348</v>
      </c>
      <c r="AA99" s="64">
        <f>Z99/Y99</f>
        <v>1.9654133317978596E-2</v>
      </c>
    </row>
    <row r="100" spans="1:27" ht="14.4" customHeight="1">
      <c r="A100" s="55">
        <v>269</v>
      </c>
      <c r="B100" s="38"/>
      <c r="C100" s="46" t="s">
        <v>250</v>
      </c>
      <c r="D100" s="39" t="str">
        <f>REPLACE(C100,1,3, )</f>
        <v xml:space="preserve"> 453</v>
      </c>
      <c r="E100" s="46" t="s">
        <v>250</v>
      </c>
      <c r="F100" s="40">
        <f>IF(C100=E100,0,1)</f>
        <v>0</v>
      </c>
      <c r="G100" s="41" t="s">
        <v>20</v>
      </c>
      <c r="H100" s="41"/>
      <c r="I100" s="41" t="s">
        <v>71</v>
      </c>
      <c r="J100" s="42">
        <v>87000</v>
      </c>
      <c r="K100" s="43">
        <f>J100-M100</f>
        <v>9550</v>
      </c>
      <c r="L100" s="40" t="s">
        <v>22</v>
      </c>
      <c r="M100" s="44">
        <f>J100-N100</f>
        <v>77450</v>
      </c>
      <c r="N100" s="44">
        <f>2000+5500+600+200+250+1000</f>
        <v>9550</v>
      </c>
      <c r="O100" s="45">
        <f>M100+N100</f>
        <v>87000</v>
      </c>
      <c r="P100" s="59"/>
      <c r="Q100" s="41" t="s">
        <v>254</v>
      </c>
      <c r="R100" s="10"/>
      <c r="S100" s="10">
        <f>R100+O100</f>
        <v>87000</v>
      </c>
      <c r="T100" s="10">
        <f>S100/0.7</f>
        <v>124285.71428571429</v>
      </c>
      <c r="U100" s="11">
        <f>T100/0.875</f>
        <v>142040.81632653062</v>
      </c>
      <c r="V100" s="12">
        <f>(U100-T100)/U100</f>
        <v>0.12500000000000003</v>
      </c>
      <c r="W100" s="11">
        <f>(ROUNDUP((U100/100),0))*100</f>
        <v>142100</v>
      </c>
      <c r="X100" s="26">
        <f>(T100-O100)/T100</f>
        <v>0.30000000000000004</v>
      </c>
      <c r="Y100" s="62">
        <v>121538</v>
      </c>
      <c r="Z100" s="63">
        <f>T100-Y100</f>
        <v>2747.7142857142899</v>
      </c>
      <c r="AA100" s="64">
        <f>Z100/Y100</f>
        <v>2.2607861621174365E-2</v>
      </c>
    </row>
    <row r="101" spans="1:27" ht="14.4" customHeight="1">
      <c r="A101" s="55">
        <v>270</v>
      </c>
      <c r="B101" s="38"/>
      <c r="C101" s="46" t="s">
        <v>249</v>
      </c>
      <c r="D101" s="39" t="str">
        <f>REPLACE(C101,1,3, )</f>
        <v xml:space="preserve"> 705</v>
      </c>
      <c r="E101" s="46" t="s">
        <v>249</v>
      </c>
      <c r="F101" s="40">
        <f>IF(C101=E101,0,1)</f>
        <v>0</v>
      </c>
      <c r="G101" s="41" t="s">
        <v>37</v>
      </c>
      <c r="H101" s="41"/>
      <c r="I101" s="41" t="s">
        <v>71</v>
      </c>
      <c r="J101" s="42">
        <v>84000</v>
      </c>
      <c r="K101" s="43">
        <f>J101-M101</f>
        <v>9050</v>
      </c>
      <c r="L101" s="40" t="s">
        <v>22</v>
      </c>
      <c r="M101" s="44">
        <f>J101-N101</f>
        <v>74950</v>
      </c>
      <c r="N101" s="49">
        <f>2000+5500+600+200+250+500</f>
        <v>9050</v>
      </c>
      <c r="O101" s="45">
        <f>M101+N101</f>
        <v>84000</v>
      </c>
      <c r="P101" s="59"/>
      <c r="Q101" s="41" t="s">
        <v>80</v>
      </c>
      <c r="R101" s="10"/>
      <c r="S101" s="10">
        <f>R101+O101</f>
        <v>84000</v>
      </c>
      <c r="T101" s="10">
        <f>S101/0.7</f>
        <v>120000.00000000001</v>
      </c>
      <c r="U101" s="11">
        <f>T101/0.875</f>
        <v>137142.85714285716</v>
      </c>
      <c r="V101" s="12">
        <f>(U101-T101)/U101</f>
        <v>0.125</v>
      </c>
      <c r="W101" s="11">
        <f>(ROUNDUP((U101/100),0))*100</f>
        <v>137200</v>
      </c>
      <c r="X101" s="26">
        <f>(T101-O101)/T101</f>
        <v>0.3000000000000001</v>
      </c>
      <c r="Y101" s="13"/>
      <c r="Z101" s="13"/>
      <c r="AA101" s="14"/>
    </row>
    <row r="102" spans="1:27" ht="14.4" customHeight="1">
      <c r="A102" s="55">
        <v>274</v>
      </c>
      <c r="B102" s="38"/>
      <c r="C102" s="46" t="s">
        <v>199</v>
      </c>
      <c r="D102" s="39" t="str">
        <f>REPLACE(C102,1,3, )</f>
        <v xml:space="preserve"> 576</v>
      </c>
      <c r="E102" s="46" t="s">
        <v>199</v>
      </c>
      <c r="F102" s="40">
        <f>IF(C102=E102,0,1)</f>
        <v>0</v>
      </c>
      <c r="G102" s="41" t="s">
        <v>37</v>
      </c>
      <c r="H102" s="41"/>
      <c r="I102" s="41" t="s">
        <v>41</v>
      </c>
      <c r="J102" s="42">
        <v>92500</v>
      </c>
      <c r="K102" s="43">
        <f>J102-M102</f>
        <v>8550</v>
      </c>
      <c r="L102" s="40" t="s">
        <v>22</v>
      </c>
      <c r="M102" s="44">
        <f>J102-N102</f>
        <v>83950</v>
      </c>
      <c r="N102" s="44">
        <f>2000+5500+600+200+250</f>
        <v>8550</v>
      </c>
      <c r="O102" s="45">
        <f>M102+N102</f>
        <v>92500</v>
      </c>
      <c r="P102" s="60"/>
      <c r="Q102" s="41" t="s">
        <v>77</v>
      </c>
      <c r="R102" s="10"/>
      <c r="S102" s="10">
        <f>R102+O102</f>
        <v>92500</v>
      </c>
      <c r="T102" s="10">
        <f>S102/0.7</f>
        <v>132142.85714285716</v>
      </c>
      <c r="U102" s="11">
        <f>T102/0.875</f>
        <v>151020.40816326533</v>
      </c>
      <c r="V102" s="12">
        <f>(U102-T102)/U102</f>
        <v>0.125</v>
      </c>
      <c r="W102" s="11">
        <f>(ROUNDUP((U102/100),0))*100</f>
        <v>151100</v>
      </c>
      <c r="X102" s="26">
        <f>(T102-O102)/T102</f>
        <v>0.3000000000000001</v>
      </c>
      <c r="Y102" s="13"/>
      <c r="Z102" s="13"/>
      <c r="AA102" s="13"/>
    </row>
    <row r="103" spans="1:27" ht="14.4" customHeight="1">
      <c r="A103" s="55">
        <v>276</v>
      </c>
      <c r="B103" s="38"/>
      <c r="C103" s="46" t="s">
        <v>130</v>
      </c>
      <c r="D103" s="39" t="str">
        <f>REPLACE(C103,1,3, )</f>
        <v xml:space="preserve"> 668</v>
      </c>
      <c r="E103" s="46" t="s">
        <v>130</v>
      </c>
      <c r="F103" s="40">
        <f>IF(C103=E103,0,1)</f>
        <v>0</v>
      </c>
      <c r="G103" s="41" t="s">
        <v>20</v>
      </c>
      <c r="H103" s="41"/>
      <c r="I103" s="41" t="s">
        <v>42</v>
      </c>
      <c r="J103" s="42">
        <v>92000</v>
      </c>
      <c r="K103" s="43">
        <f>J103-M103</f>
        <v>9050</v>
      </c>
      <c r="L103" s="40" t="s">
        <v>22</v>
      </c>
      <c r="M103" s="44">
        <f>J103-N103</f>
        <v>82950</v>
      </c>
      <c r="N103" s="44">
        <f>2000+5500+600+200+250+500</f>
        <v>9050</v>
      </c>
      <c r="O103" s="45">
        <f>M103+N103</f>
        <v>92000</v>
      </c>
      <c r="P103" s="60"/>
      <c r="Q103" s="41" t="s">
        <v>80</v>
      </c>
      <c r="R103" s="10"/>
      <c r="S103" s="10">
        <f>R103+O103</f>
        <v>92000</v>
      </c>
      <c r="T103" s="10">
        <f>S103/0.7</f>
        <v>131428.57142857145</v>
      </c>
      <c r="U103" s="11">
        <f>T103/0.875</f>
        <v>150204.08163265308</v>
      </c>
      <c r="V103" s="12">
        <f>(U103-T103)/U103</f>
        <v>0.12499999999999996</v>
      </c>
      <c r="W103" s="11">
        <f>(ROUNDUP((U103/100),0))*100</f>
        <v>150300</v>
      </c>
      <c r="X103" s="53">
        <f>(T103-O103)/T103</f>
        <v>0.3000000000000001</v>
      </c>
      <c r="Y103" s="62">
        <v>126000</v>
      </c>
      <c r="Z103" s="63">
        <f>T103-Y103</f>
        <v>5428.5714285714494</v>
      </c>
      <c r="AA103" s="64">
        <f>Z103/Y103</f>
        <v>4.3083900226757538E-2</v>
      </c>
    </row>
    <row r="104" spans="1:27" ht="14.4" customHeight="1">
      <c r="A104" s="55">
        <v>279</v>
      </c>
      <c r="B104" s="38"/>
      <c r="C104" s="46" t="s">
        <v>238</v>
      </c>
      <c r="D104" s="39" t="str">
        <f>REPLACE(C104,1,3, )</f>
        <v xml:space="preserve"> 652</v>
      </c>
      <c r="E104" s="46" t="s">
        <v>238</v>
      </c>
      <c r="F104" s="40">
        <f>IF(C104=E104,0,1)</f>
        <v>0</v>
      </c>
      <c r="G104" s="41" t="s">
        <v>37</v>
      </c>
      <c r="H104" s="41"/>
      <c r="I104" s="41" t="s">
        <v>61</v>
      </c>
      <c r="J104" s="42">
        <v>90000</v>
      </c>
      <c r="K104" s="43">
        <f>J104-M104</f>
        <v>9550</v>
      </c>
      <c r="L104" s="40" t="s">
        <v>22</v>
      </c>
      <c r="M104" s="44">
        <f>J104-N104</f>
        <v>80450</v>
      </c>
      <c r="N104" s="49">
        <f>2000+5500+600+200+250+1000</f>
        <v>9550</v>
      </c>
      <c r="O104" s="45">
        <f>M104+N104</f>
        <v>90000</v>
      </c>
      <c r="P104" s="60"/>
      <c r="Q104" s="41" t="s">
        <v>88</v>
      </c>
      <c r="R104" s="10"/>
      <c r="S104" s="10">
        <f>R104+O104</f>
        <v>90000</v>
      </c>
      <c r="T104" s="10">
        <f>S104/0.7</f>
        <v>128571.42857142858</v>
      </c>
      <c r="U104" s="11">
        <f>T104/0.875</f>
        <v>146938.77551020408</v>
      </c>
      <c r="V104" s="12">
        <f>(U104-T104)/U104</f>
        <v>0.12499999999999994</v>
      </c>
      <c r="W104" s="11">
        <f>(ROUNDUP((U104/100),0))*100</f>
        <v>147000</v>
      </c>
      <c r="X104" s="26">
        <f>(T104-O104)/T104</f>
        <v>0.30000000000000004</v>
      </c>
      <c r="Y104" s="13"/>
      <c r="Z104" s="13"/>
      <c r="AA104" s="14"/>
    </row>
    <row r="105" spans="1:27" ht="15" customHeight="1">
      <c r="A105" s="55">
        <v>281</v>
      </c>
      <c r="B105" s="38"/>
      <c r="C105" s="46" t="s">
        <v>247</v>
      </c>
      <c r="D105" s="39" t="str">
        <f>REPLACE(C105,1,3, )</f>
        <v xml:space="preserve"> 788</v>
      </c>
      <c r="E105" s="46" t="s">
        <v>247</v>
      </c>
      <c r="F105" s="40">
        <f>IF(C105=E105,0,1)</f>
        <v>0</v>
      </c>
      <c r="G105" s="41" t="s">
        <v>37</v>
      </c>
      <c r="H105" s="41"/>
      <c r="I105" s="41" t="s">
        <v>71</v>
      </c>
      <c r="J105" s="42">
        <v>84000</v>
      </c>
      <c r="K105" s="43">
        <f>J105-M105</f>
        <v>9550</v>
      </c>
      <c r="L105" s="40" t="s">
        <v>22</v>
      </c>
      <c r="M105" s="44">
        <f>J105-N105</f>
        <v>74450</v>
      </c>
      <c r="N105" s="49">
        <f>2000+5500+600+200+250+1000</f>
        <v>9550</v>
      </c>
      <c r="O105" s="45">
        <f>M105+N105</f>
        <v>84000</v>
      </c>
      <c r="P105" s="59"/>
      <c r="Q105" s="41" t="s">
        <v>88</v>
      </c>
      <c r="R105" s="10"/>
      <c r="S105" s="10">
        <f>R105+O105</f>
        <v>84000</v>
      </c>
      <c r="T105" s="10">
        <f>S105/0.7</f>
        <v>120000.00000000001</v>
      </c>
      <c r="U105" s="11">
        <f>T105/0.875</f>
        <v>137142.85714285716</v>
      </c>
      <c r="V105" s="12">
        <v>0</v>
      </c>
      <c r="W105" s="11">
        <f>(ROUNDUP((U105/100),0))*100</f>
        <v>137200</v>
      </c>
      <c r="X105" s="26"/>
      <c r="Y105" s="13"/>
      <c r="Z105" s="13"/>
      <c r="AA105" s="14"/>
    </row>
    <row r="106" spans="1:27" ht="15" customHeight="1">
      <c r="A106" s="55">
        <v>284</v>
      </c>
      <c r="B106" s="38"/>
      <c r="C106" s="46" t="s">
        <v>144</v>
      </c>
      <c r="D106" s="39" t="str">
        <f>REPLACE(C106,1,3, )</f>
        <v xml:space="preserve"> 969</v>
      </c>
      <c r="E106" s="46" t="s">
        <v>144</v>
      </c>
      <c r="F106" s="40">
        <f>IF(C106=E106,0,1)</f>
        <v>0</v>
      </c>
      <c r="G106" s="41" t="s">
        <v>20</v>
      </c>
      <c r="H106" s="41"/>
      <c r="I106" s="41" t="s">
        <v>45</v>
      </c>
      <c r="J106" s="42">
        <v>80000</v>
      </c>
      <c r="K106" s="43">
        <f>J106-M106</f>
        <v>9550</v>
      </c>
      <c r="L106" s="40" t="s">
        <v>22</v>
      </c>
      <c r="M106" s="44">
        <f>J106-N106</f>
        <v>70450</v>
      </c>
      <c r="N106" s="44">
        <f>2000+5500+600+200+250+1000</f>
        <v>9550</v>
      </c>
      <c r="O106" s="45">
        <f>M106+N106</f>
        <v>80000</v>
      </c>
      <c r="P106" s="60"/>
      <c r="Q106" s="41" t="s">
        <v>81</v>
      </c>
      <c r="R106" s="10"/>
      <c r="S106" s="10">
        <f>R106+O106</f>
        <v>80000</v>
      </c>
      <c r="T106" s="10">
        <f>S106/0.7</f>
        <v>114285.71428571429</v>
      </c>
      <c r="U106" s="11">
        <f>T106/0.875</f>
        <v>130612.24489795919</v>
      </c>
      <c r="V106" s="12">
        <f>(U106-T106)/U106</f>
        <v>0.12499999999999999</v>
      </c>
      <c r="W106" s="11">
        <f>(ROUNDUP((U106/100),0))*100</f>
        <v>130700</v>
      </c>
      <c r="X106" s="26">
        <f>(T106-O106)/T106</f>
        <v>0.30000000000000004</v>
      </c>
      <c r="Y106" s="62">
        <v>119000</v>
      </c>
      <c r="Z106" s="63">
        <f>T106-Y106</f>
        <v>-4714.2857142857101</v>
      </c>
      <c r="AA106" s="64">
        <f>Z106/Y106</f>
        <v>-3.9615846338535377E-2</v>
      </c>
    </row>
    <row r="107" spans="1:27" ht="14.4" customHeight="1">
      <c r="A107" s="55">
        <v>285</v>
      </c>
      <c r="B107" s="38"/>
      <c r="C107" s="46" t="s">
        <v>177</v>
      </c>
      <c r="D107" s="39" t="str">
        <f>REPLACE(C107,1,3, )</f>
        <v xml:space="preserve"> 465</v>
      </c>
      <c r="E107" s="46" t="s">
        <v>177</v>
      </c>
      <c r="F107" s="40">
        <f>IF(C107=E107,0,1)</f>
        <v>0</v>
      </c>
      <c r="G107" s="41" t="s">
        <v>37</v>
      </c>
      <c r="H107" s="41"/>
      <c r="I107" s="41" t="s">
        <v>53</v>
      </c>
      <c r="J107" s="42">
        <v>85000</v>
      </c>
      <c r="K107" s="43">
        <f>J107-M107</f>
        <v>9050</v>
      </c>
      <c r="L107" s="40" t="s">
        <v>22</v>
      </c>
      <c r="M107" s="44">
        <f>J107-N107</f>
        <v>75950</v>
      </c>
      <c r="N107" s="49">
        <f>2000+5500+600+200+250+500</f>
        <v>9050</v>
      </c>
      <c r="O107" s="45">
        <f>M107+N107</f>
        <v>85000</v>
      </c>
      <c r="P107" s="59"/>
      <c r="Q107" s="41" t="s">
        <v>80</v>
      </c>
      <c r="R107" s="10"/>
      <c r="S107" s="10">
        <f>R107+O107</f>
        <v>85000</v>
      </c>
      <c r="T107" s="10">
        <f>S107/0.7</f>
        <v>121428.57142857143</v>
      </c>
      <c r="U107" s="11">
        <f>T107/0.875</f>
        <v>138775.51020408163</v>
      </c>
      <c r="V107" s="12">
        <f>(U107-T107)/U107</f>
        <v>0.12499999999999992</v>
      </c>
      <c r="W107" s="11">
        <f>(ROUNDUP((U107/100),0))*100</f>
        <v>138800</v>
      </c>
      <c r="X107" s="26">
        <f>(T107-O107)/T107</f>
        <v>0.30000000000000004</v>
      </c>
      <c r="Y107" s="13"/>
      <c r="Z107" s="13"/>
      <c r="AA107" s="13"/>
    </row>
    <row r="108" spans="1:27" ht="14.4" customHeight="1">
      <c r="A108" s="55">
        <v>286</v>
      </c>
      <c r="B108" s="38"/>
      <c r="C108" s="46" t="s">
        <v>142</v>
      </c>
      <c r="D108" s="39" t="str">
        <f>REPLACE(C108,1,3, )</f>
        <v xml:space="preserve"> 485</v>
      </c>
      <c r="E108" s="46" t="s">
        <v>142</v>
      </c>
      <c r="F108" s="40">
        <f>IF(C108=E108,0,1)</f>
        <v>0</v>
      </c>
      <c r="G108" s="41" t="s">
        <v>37</v>
      </c>
      <c r="H108" s="41"/>
      <c r="I108" s="41" t="s">
        <v>45</v>
      </c>
      <c r="J108" s="42">
        <v>80000</v>
      </c>
      <c r="K108" s="43">
        <f>J108-M108</f>
        <v>9550</v>
      </c>
      <c r="L108" s="40" t="s">
        <v>22</v>
      </c>
      <c r="M108" s="44">
        <f>J108-N108</f>
        <v>70450</v>
      </c>
      <c r="N108" s="44">
        <f>2000+5500+600+200+250+1000</f>
        <v>9550</v>
      </c>
      <c r="O108" s="45">
        <f>M108+N108</f>
        <v>80000</v>
      </c>
      <c r="P108" s="60"/>
      <c r="Q108" s="41" t="s">
        <v>81</v>
      </c>
      <c r="R108" s="10"/>
      <c r="S108" s="10">
        <f>R108+O108</f>
        <v>80000</v>
      </c>
      <c r="T108" s="10">
        <f>S108/0.7</f>
        <v>114285.71428571429</v>
      </c>
      <c r="U108" s="11">
        <f>T108/0.875</f>
        <v>130612.24489795919</v>
      </c>
      <c r="V108" s="12">
        <f>(U108-T108)/U108</f>
        <v>0.12499999999999999</v>
      </c>
      <c r="W108" s="11">
        <f>(ROUNDUP((U108/100),0))*100</f>
        <v>130700</v>
      </c>
      <c r="X108" s="26">
        <f>(T108-O108)/T108</f>
        <v>0.30000000000000004</v>
      </c>
      <c r="Y108" s="13"/>
      <c r="Z108" s="13"/>
      <c r="AA108" s="14"/>
    </row>
    <row r="109" spans="1:27" ht="14.4" customHeight="1">
      <c r="A109" s="55">
        <v>289</v>
      </c>
      <c r="B109" s="38"/>
      <c r="C109" s="46" t="s">
        <v>143</v>
      </c>
      <c r="D109" s="39" t="str">
        <f>REPLACE(C109,1,3, )</f>
        <v xml:space="preserve"> 327</v>
      </c>
      <c r="E109" s="46" t="s">
        <v>143</v>
      </c>
      <c r="F109" s="40">
        <f>IF(C109=E109,0,1)</f>
        <v>0</v>
      </c>
      <c r="G109" s="41" t="s">
        <v>37</v>
      </c>
      <c r="H109" s="41"/>
      <c r="I109" s="41" t="s">
        <v>45</v>
      </c>
      <c r="J109" s="42">
        <v>80000</v>
      </c>
      <c r="K109" s="43">
        <f>J109-M109</f>
        <v>9550</v>
      </c>
      <c r="L109" s="40" t="s">
        <v>22</v>
      </c>
      <c r="M109" s="44">
        <f>J109-N109</f>
        <v>70450</v>
      </c>
      <c r="N109" s="44">
        <f>2000+5500+600+200+250+1000</f>
        <v>9550</v>
      </c>
      <c r="O109" s="45">
        <f>M109+N109</f>
        <v>80000</v>
      </c>
      <c r="P109" s="58"/>
      <c r="Q109" s="41" t="s">
        <v>81</v>
      </c>
      <c r="R109" s="10"/>
      <c r="S109" s="10">
        <f>R109+O109</f>
        <v>80000</v>
      </c>
      <c r="T109" s="10">
        <f>S109/0.7</f>
        <v>114285.71428571429</v>
      </c>
      <c r="U109" s="11">
        <f>T109/0.875</f>
        <v>130612.24489795919</v>
      </c>
      <c r="V109" s="12">
        <f>(U109-T109)/U109</f>
        <v>0.12499999999999999</v>
      </c>
      <c r="W109" s="11">
        <f>(ROUNDUP((U109/100),0))*100</f>
        <v>130700</v>
      </c>
      <c r="X109" s="26">
        <f>(T109-O109)/T109</f>
        <v>0.30000000000000004</v>
      </c>
      <c r="Y109" s="13"/>
      <c r="Z109" s="13"/>
      <c r="AA109" s="13"/>
    </row>
    <row r="110" spans="1:27" ht="14.4" customHeight="1">
      <c r="A110" s="55">
        <v>291</v>
      </c>
      <c r="B110" s="38"/>
      <c r="C110" s="46" t="s">
        <v>213</v>
      </c>
      <c r="D110" s="39" t="str">
        <f>REPLACE(C110,1,3, )</f>
        <v xml:space="preserve"> 633</v>
      </c>
      <c r="E110" s="46" t="s">
        <v>213</v>
      </c>
      <c r="F110" s="40">
        <f>IF(C110=E110,0,1)</f>
        <v>0</v>
      </c>
      <c r="G110" s="41" t="s">
        <v>37</v>
      </c>
      <c r="H110" s="41"/>
      <c r="I110" s="41" t="s">
        <v>67</v>
      </c>
      <c r="J110" s="42">
        <v>78550</v>
      </c>
      <c r="K110" s="43">
        <f>J110-M110</f>
        <v>8550</v>
      </c>
      <c r="L110" s="40" t="s">
        <v>22</v>
      </c>
      <c r="M110" s="44">
        <f>J110-N110</f>
        <v>70000</v>
      </c>
      <c r="N110" s="49">
        <f>2000+5500+600+200+250</f>
        <v>8550</v>
      </c>
      <c r="O110" s="45">
        <f>M110+N110</f>
        <v>78550</v>
      </c>
      <c r="P110" s="60"/>
      <c r="Q110" s="41" t="s">
        <v>77</v>
      </c>
      <c r="R110" s="10"/>
      <c r="S110" s="10">
        <f>R110+O110</f>
        <v>78550</v>
      </c>
      <c r="T110" s="10">
        <f>S110/0.7</f>
        <v>112214.28571428572</v>
      </c>
      <c r="U110" s="11">
        <f>T110/0.875</f>
        <v>128244.89795918368</v>
      </c>
      <c r="V110" s="12">
        <f>(U110-T110)/U110</f>
        <v>0.12499999999999999</v>
      </c>
      <c r="W110" s="11">
        <f>(ROUNDUP((U110/100),0))*100</f>
        <v>128300</v>
      </c>
      <c r="X110" s="26">
        <f>(T110-O110)/T110</f>
        <v>0.30000000000000004</v>
      </c>
      <c r="Y110" s="13"/>
      <c r="Z110" s="13"/>
      <c r="AA110" s="13"/>
    </row>
    <row r="111" spans="1:27" ht="14.4" customHeight="1">
      <c r="A111" s="55">
        <v>292</v>
      </c>
      <c r="B111" s="38"/>
      <c r="C111" s="46" t="s">
        <v>195</v>
      </c>
      <c r="D111" s="39" t="str">
        <f>REPLACE(C111,1,3, )</f>
        <v xml:space="preserve"> 551</v>
      </c>
      <c r="E111" s="46" t="s">
        <v>195</v>
      </c>
      <c r="F111" s="40">
        <f>IF(C111=E111,0,1)</f>
        <v>0</v>
      </c>
      <c r="G111" s="41" t="s">
        <v>37</v>
      </c>
      <c r="H111" s="41"/>
      <c r="I111" s="41" t="s">
        <v>41</v>
      </c>
      <c r="J111" s="42">
        <v>85000</v>
      </c>
      <c r="K111" s="43">
        <f>J111-M111</f>
        <v>8550</v>
      </c>
      <c r="L111" s="40" t="s">
        <v>22</v>
      </c>
      <c r="M111" s="44">
        <f>J111-N111</f>
        <v>76450</v>
      </c>
      <c r="N111" s="44">
        <f>2000+5500+600+200+250</f>
        <v>8550</v>
      </c>
      <c r="O111" s="45">
        <f>M111+N111</f>
        <v>85000</v>
      </c>
      <c r="P111" s="60"/>
      <c r="Q111" s="41" t="s">
        <v>77</v>
      </c>
      <c r="R111" s="10"/>
      <c r="S111" s="10">
        <f>R111+O111</f>
        <v>85000</v>
      </c>
      <c r="T111" s="10">
        <f>S111/0.7</f>
        <v>121428.57142857143</v>
      </c>
      <c r="U111" s="11">
        <f>T111/0.875</f>
        <v>138775.51020408163</v>
      </c>
      <c r="V111" s="12">
        <f>(U111-T111)/U111</f>
        <v>0.12499999999999992</v>
      </c>
      <c r="W111" s="11">
        <f>(ROUNDUP((U111/100),0))*100</f>
        <v>138800</v>
      </c>
      <c r="X111" s="26">
        <f>(T111-O111)/T111</f>
        <v>0.30000000000000004</v>
      </c>
      <c r="Y111" s="13"/>
      <c r="Z111" s="13"/>
      <c r="AA111" s="14"/>
    </row>
    <row r="112" spans="1:27" ht="14.4" customHeight="1">
      <c r="A112" s="55">
        <v>293</v>
      </c>
      <c r="B112" s="38"/>
      <c r="C112" s="46" t="s">
        <v>215</v>
      </c>
      <c r="D112" s="39" t="str">
        <f>REPLACE(C112,1,3, )</f>
        <v xml:space="preserve"> 109</v>
      </c>
      <c r="E112" s="46" t="s">
        <v>215</v>
      </c>
      <c r="F112" s="40">
        <f>IF(C112=E112,0,1)</f>
        <v>0</v>
      </c>
      <c r="G112" s="41" t="s">
        <v>20</v>
      </c>
      <c r="H112" s="41"/>
      <c r="I112" s="41" t="s">
        <v>67</v>
      </c>
      <c r="J112" s="42"/>
      <c r="K112" s="43"/>
      <c r="L112" s="40"/>
      <c r="M112" s="44"/>
      <c r="N112" s="49"/>
      <c r="O112" s="45"/>
      <c r="P112" s="60"/>
      <c r="Q112" s="41"/>
      <c r="R112" s="10"/>
      <c r="S112" s="10"/>
      <c r="T112" s="10"/>
      <c r="U112" s="11"/>
      <c r="V112" s="12"/>
      <c r="W112" s="11"/>
      <c r="X112" s="26"/>
      <c r="Y112" s="62">
        <v>124075</v>
      </c>
      <c r="Z112" s="63">
        <f>T112-Y112</f>
        <v>-124075</v>
      </c>
      <c r="AA112" s="64">
        <f>Z112/Y112</f>
        <v>-1</v>
      </c>
    </row>
    <row r="113" spans="1:27" ht="14.4" customHeight="1">
      <c r="A113" s="55">
        <v>295</v>
      </c>
      <c r="B113" s="38"/>
      <c r="C113" s="46" t="s">
        <v>239</v>
      </c>
      <c r="D113" s="39" t="str">
        <f>REPLACE(C113,1,3, )</f>
        <v xml:space="preserve"> 385</v>
      </c>
      <c r="E113" s="46" t="s">
        <v>239</v>
      </c>
      <c r="F113" s="40">
        <f>IF(C113=E113,0,1)</f>
        <v>0</v>
      </c>
      <c r="G113" s="41" t="s">
        <v>37</v>
      </c>
      <c r="H113" s="41"/>
      <c r="I113" s="41" t="s">
        <v>61</v>
      </c>
      <c r="J113" s="42">
        <v>85000</v>
      </c>
      <c r="K113" s="43">
        <f>J113-M113</f>
        <v>9050</v>
      </c>
      <c r="L113" s="40" t="s">
        <v>22</v>
      </c>
      <c r="M113" s="44">
        <f>J113-N113</f>
        <v>75950</v>
      </c>
      <c r="N113" s="49">
        <f>2000+5500+600+200+250+500</f>
        <v>9050</v>
      </c>
      <c r="O113" s="45">
        <f>M113+N113</f>
        <v>85000</v>
      </c>
      <c r="P113" s="60"/>
      <c r="Q113" s="41" t="s">
        <v>80</v>
      </c>
      <c r="R113" s="10"/>
      <c r="S113" s="10">
        <f>R113+O113</f>
        <v>85000</v>
      </c>
      <c r="T113" s="10">
        <f>S113/0.7</f>
        <v>121428.57142857143</v>
      </c>
      <c r="U113" s="11">
        <f>T113/0.875</f>
        <v>138775.51020408163</v>
      </c>
      <c r="V113" s="12">
        <f>(U113-T113)/U113</f>
        <v>0.12499999999999992</v>
      </c>
      <c r="W113" s="11">
        <f>(ROUNDUP((U113/100),0))*100</f>
        <v>138800</v>
      </c>
      <c r="X113" s="26">
        <f>(T113-O113)/T113</f>
        <v>0.30000000000000004</v>
      </c>
      <c r="Y113" s="13"/>
      <c r="Z113" s="13"/>
      <c r="AA113" s="14"/>
    </row>
    <row r="114" spans="1:27" ht="14.4" customHeight="1">
      <c r="A114" s="55">
        <v>305</v>
      </c>
      <c r="B114" s="38"/>
      <c r="C114" s="46" t="s">
        <v>196</v>
      </c>
      <c r="D114" s="39" t="str">
        <f>REPLACE(C114,1,3, )</f>
        <v xml:space="preserve"> 045</v>
      </c>
      <c r="E114" s="46" t="s">
        <v>196</v>
      </c>
      <c r="F114" s="40">
        <f>IF(C114=E114,0,1)</f>
        <v>0</v>
      </c>
      <c r="G114" s="41" t="s">
        <v>20</v>
      </c>
      <c r="H114" s="41"/>
      <c r="I114" s="41" t="s">
        <v>41</v>
      </c>
      <c r="J114" s="42">
        <v>91500</v>
      </c>
      <c r="K114" s="43">
        <f>J114-M114</f>
        <v>8550</v>
      </c>
      <c r="L114" s="40" t="s">
        <v>22</v>
      </c>
      <c r="M114" s="44">
        <f>J114-N114</f>
        <v>82950</v>
      </c>
      <c r="N114" s="44">
        <f>2000+5500+600+200+250</f>
        <v>8550</v>
      </c>
      <c r="O114" s="45">
        <f>M114+N114</f>
        <v>91500</v>
      </c>
      <c r="P114" s="59"/>
      <c r="Q114" s="41" t="s">
        <v>77</v>
      </c>
      <c r="R114" s="10"/>
      <c r="S114" s="10">
        <f>R114+O114</f>
        <v>91500</v>
      </c>
      <c r="T114" s="10">
        <f>S114/0.7</f>
        <v>130714.28571428572</v>
      </c>
      <c r="U114" s="11">
        <f>T114/0.875</f>
        <v>149387.75510204083</v>
      </c>
      <c r="V114" s="12">
        <f>(U114-T114)/U114</f>
        <v>0.125</v>
      </c>
      <c r="W114" s="11">
        <f>(ROUNDUP((U114/100),0))*100</f>
        <v>149400</v>
      </c>
      <c r="X114" s="26">
        <f>(T114-O114)/T114</f>
        <v>0.30000000000000004</v>
      </c>
      <c r="Y114" s="62">
        <v>126525</v>
      </c>
      <c r="Z114" s="63">
        <f>T114-Y114</f>
        <v>4189.2857142857247</v>
      </c>
      <c r="AA114" s="64">
        <f>Z114/Y114</f>
        <v>3.3110339571513332E-2</v>
      </c>
    </row>
    <row r="115" spans="1:27" ht="14.4" customHeight="1">
      <c r="A115" s="55">
        <v>306</v>
      </c>
      <c r="B115" s="38"/>
      <c r="C115" s="46" t="s">
        <v>230</v>
      </c>
      <c r="D115" s="39" t="str">
        <f>REPLACE(C115,1,3, )</f>
        <v xml:space="preserve"> 149</v>
      </c>
      <c r="E115" s="46" t="s">
        <v>230</v>
      </c>
      <c r="F115" s="40">
        <f>IF(C115=E115,0,1)</f>
        <v>0</v>
      </c>
      <c r="G115" s="41" t="s">
        <v>37</v>
      </c>
      <c r="H115" s="41"/>
      <c r="I115" s="41" t="s">
        <v>59</v>
      </c>
      <c r="J115" s="42">
        <v>75000</v>
      </c>
      <c r="K115" s="43">
        <f>J115-M115</f>
        <v>8550</v>
      </c>
      <c r="L115" s="40" t="s">
        <v>22</v>
      </c>
      <c r="M115" s="44">
        <f>J115-N115</f>
        <v>66450</v>
      </c>
      <c r="N115" s="49">
        <f>2000+5500+600+200+250</f>
        <v>8550</v>
      </c>
      <c r="O115" s="45">
        <f>M115+N115</f>
        <v>75000</v>
      </c>
      <c r="P115" s="59"/>
      <c r="Q115" s="41" t="s">
        <v>77</v>
      </c>
      <c r="R115" s="10"/>
      <c r="S115" s="10">
        <f>R115+O115</f>
        <v>75000</v>
      </c>
      <c r="T115" s="10">
        <f>S115/0.7</f>
        <v>107142.85714285714</v>
      </c>
      <c r="U115" s="11">
        <f>T115/0.875</f>
        <v>122448.97959183673</v>
      </c>
      <c r="V115" s="12">
        <f>(U115-T115)/U115</f>
        <v>0.12499999999999996</v>
      </c>
      <c r="W115" s="11">
        <f>(ROUNDUP((U115/100),0))*100</f>
        <v>122500</v>
      </c>
      <c r="X115" s="26">
        <f>(T115-O115)/T115</f>
        <v>0.3</v>
      </c>
      <c r="Y115" s="13"/>
      <c r="Z115" s="13"/>
      <c r="AA115" s="13"/>
    </row>
    <row r="116" spans="1:27" ht="14.4" customHeight="1">
      <c r="A116" s="55">
        <v>308</v>
      </c>
      <c r="B116" s="38"/>
      <c r="C116" s="46" t="s">
        <v>160</v>
      </c>
      <c r="D116" s="39" t="str">
        <f>REPLACE(C116,1,3, )</f>
        <v xml:space="preserve"> 724</v>
      </c>
      <c r="E116" s="46" t="s">
        <v>160</v>
      </c>
      <c r="F116" s="40">
        <f>IF(C116=E116,0,1)</f>
        <v>0</v>
      </c>
      <c r="G116" s="41" t="s">
        <v>37</v>
      </c>
      <c r="H116" s="41"/>
      <c r="I116" s="41" t="s">
        <v>48</v>
      </c>
      <c r="J116" s="42">
        <v>72500</v>
      </c>
      <c r="K116" s="43">
        <f>J116-M116</f>
        <v>8550</v>
      </c>
      <c r="L116" s="40" t="s">
        <v>22</v>
      </c>
      <c r="M116" s="44">
        <f>J116-N116</f>
        <v>63950</v>
      </c>
      <c r="N116" s="44">
        <f>2000+5500+600+200+250</f>
        <v>8550</v>
      </c>
      <c r="O116" s="45">
        <f>M116+N116</f>
        <v>72500</v>
      </c>
      <c r="P116" s="59"/>
      <c r="Q116" s="41" t="s">
        <v>77</v>
      </c>
      <c r="R116" s="10"/>
      <c r="S116" s="10">
        <f>R116+O116</f>
        <v>72500</v>
      </c>
      <c r="T116" s="10">
        <f>S116/0.7</f>
        <v>103571.42857142858</v>
      </c>
      <c r="U116" s="11">
        <f>T116/0.875</f>
        <v>118367.34693877552</v>
      </c>
      <c r="V116" s="12">
        <f>(U116-T116)/U116</f>
        <v>0.12499999999999999</v>
      </c>
      <c r="W116" s="11">
        <f>(ROUNDUP((U116/100),0))*100</f>
        <v>118400</v>
      </c>
      <c r="X116" s="26">
        <f>(T116-O116)/T116</f>
        <v>0.30000000000000004</v>
      </c>
      <c r="Y116" s="13"/>
      <c r="Z116" s="13"/>
      <c r="AA116" s="13"/>
    </row>
    <row r="117" spans="1:27" ht="14.4" customHeight="1">
      <c r="A117" s="55">
        <v>312</v>
      </c>
      <c r="B117" s="38"/>
      <c r="C117" s="46" t="s">
        <v>128</v>
      </c>
      <c r="D117" s="39" t="str">
        <f>REPLACE(C117,1,3, )</f>
        <v xml:space="preserve"> 643</v>
      </c>
      <c r="E117" s="46" t="s">
        <v>128</v>
      </c>
      <c r="F117" s="40">
        <f>IF(C117=E117,0,1)</f>
        <v>0</v>
      </c>
      <c r="G117" s="41" t="s">
        <v>37</v>
      </c>
      <c r="H117" s="41"/>
      <c r="I117" s="41" t="s">
        <v>42</v>
      </c>
      <c r="J117" s="42">
        <v>77000</v>
      </c>
      <c r="K117" s="43">
        <f>J117-M117</f>
        <v>9050</v>
      </c>
      <c r="L117" s="40" t="s">
        <v>22</v>
      </c>
      <c r="M117" s="44">
        <f>J117-N117</f>
        <v>67950</v>
      </c>
      <c r="N117" s="44">
        <f>2000+5500+600+200+250+500</f>
        <v>9050</v>
      </c>
      <c r="O117" s="45">
        <f>M117+N117</f>
        <v>77000</v>
      </c>
      <c r="P117" s="60"/>
      <c r="Q117" s="41" t="s">
        <v>80</v>
      </c>
      <c r="R117" s="10"/>
      <c r="S117" s="10">
        <f>R117+O117</f>
        <v>77000</v>
      </c>
      <c r="T117" s="10">
        <f>S117/0.7</f>
        <v>110000</v>
      </c>
      <c r="U117" s="11">
        <f>T117/0.875</f>
        <v>125714.28571428571</v>
      </c>
      <c r="V117" s="12">
        <f>(U117-T117)/U117</f>
        <v>0.12499999999999997</v>
      </c>
      <c r="W117" s="11">
        <f>(ROUNDUP((U117/100),0))*100</f>
        <v>125800</v>
      </c>
      <c r="X117" s="53">
        <f>(T117-O117)/T117</f>
        <v>0.3</v>
      </c>
      <c r="Y117" s="13"/>
      <c r="Z117" s="13"/>
      <c r="AA117" s="14"/>
    </row>
    <row r="118" spans="1:27" ht="14.4" customHeight="1">
      <c r="A118" s="55">
        <v>313</v>
      </c>
      <c r="B118" s="38"/>
      <c r="C118" s="46" t="s">
        <v>95</v>
      </c>
      <c r="D118" s="39" t="str">
        <f>REPLACE(C118,1,3, )</f>
        <v xml:space="preserve"> 363</v>
      </c>
      <c r="E118" s="46" t="s">
        <v>95</v>
      </c>
      <c r="F118" s="40">
        <f>IF(C118=E118,0,1)</f>
        <v>0</v>
      </c>
      <c r="G118" s="41" t="s">
        <v>37</v>
      </c>
      <c r="H118" s="41"/>
      <c r="I118" s="41" t="s">
        <v>49</v>
      </c>
      <c r="J118" s="42">
        <v>71000</v>
      </c>
      <c r="K118" s="43">
        <f>J118-M118</f>
        <v>8550</v>
      </c>
      <c r="L118" s="40" t="s">
        <v>22</v>
      </c>
      <c r="M118" s="44">
        <f>J118-N118</f>
        <v>62450</v>
      </c>
      <c r="N118" s="44">
        <f>2000+5500+600+200+250</f>
        <v>8550</v>
      </c>
      <c r="O118" s="45">
        <f>M118+N118</f>
        <v>71000</v>
      </c>
      <c r="P118" s="59"/>
      <c r="Q118" s="41" t="s">
        <v>77</v>
      </c>
      <c r="R118" s="10"/>
      <c r="S118" s="10">
        <f>R118+O118</f>
        <v>71000</v>
      </c>
      <c r="T118" s="10">
        <f>S118/0.7</f>
        <v>101428.57142857143</v>
      </c>
      <c r="U118" s="11">
        <f>T118/0.875</f>
        <v>115918.36734693879</v>
      </c>
      <c r="V118" s="12">
        <f>(U118-T118)/U118</f>
        <v>0.12500000000000003</v>
      </c>
      <c r="W118" s="11">
        <f>(ROUNDUP((U118/100),0))*100</f>
        <v>116000</v>
      </c>
      <c r="X118" s="26">
        <f>(T118-O118)/T118</f>
        <v>0.30000000000000004</v>
      </c>
      <c r="Y118" s="13"/>
      <c r="Z118" s="13"/>
      <c r="AA118" s="13"/>
    </row>
    <row r="119" spans="1:27" ht="14.4" customHeight="1">
      <c r="A119" s="55">
        <v>314</v>
      </c>
      <c r="B119" s="38"/>
      <c r="C119" s="46" t="s">
        <v>127</v>
      </c>
      <c r="D119" s="39" t="str">
        <f>REPLACE(C119,1,3, )</f>
        <v xml:space="preserve"> 366</v>
      </c>
      <c r="E119" s="46" t="s">
        <v>127</v>
      </c>
      <c r="F119" s="40">
        <f>IF(C119=E119,0,1)</f>
        <v>0</v>
      </c>
      <c r="G119" s="41" t="s">
        <v>20</v>
      </c>
      <c r="H119" s="41"/>
      <c r="I119" s="41" t="s">
        <v>42</v>
      </c>
      <c r="J119" s="42">
        <v>77000</v>
      </c>
      <c r="K119" s="43">
        <f>J119-M119</f>
        <v>9050</v>
      </c>
      <c r="L119" s="40" t="s">
        <v>22</v>
      </c>
      <c r="M119" s="44">
        <f>J119-N119</f>
        <v>67950</v>
      </c>
      <c r="N119" s="44">
        <f>2000+5500+600+200+250+500</f>
        <v>9050</v>
      </c>
      <c r="O119" s="45">
        <f>M119+N119</f>
        <v>77000</v>
      </c>
      <c r="P119" s="59"/>
      <c r="Q119" s="41" t="s">
        <v>80</v>
      </c>
      <c r="R119" s="10"/>
      <c r="S119" s="10"/>
      <c r="T119" s="10"/>
      <c r="U119" s="11"/>
      <c r="V119" s="12"/>
      <c r="W119" s="11"/>
      <c r="X119" s="53"/>
      <c r="Y119" s="62">
        <v>108063</v>
      </c>
      <c r="Z119" s="63">
        <f>T119-Y119</f>
        <v>-108063</v>
      </c>
      <c r="AA119" s="64">
        <f>Z119/Y119</f>
        <v>-1</v>
      </c>
    </row>
    <row r="120" spans="1:27" ht="14.4" customHeight="1">
      <c r="A120" s="55">
        <v>316</v>
      </c>
      <c r="B120" s="38"/>
      <c r="C120" s="46" t="s">
        <v>159</v>
      </c>
      <c r="D120" s="39" t="str">
        <f>REPLACE(C120,1,3, )</f>
        <v xml:space="preserve"> 284</v>
      </c>
      <c r="E120" s="46" t="s">
        <v>159</v>
      </c>
      <c r="F120" s="40">
        <f>IF(C120=E120,0,1)</f>
        <v>0</v>
      </c>
      <c r="G120" s="41" t="s">
        <v>20</v>
      </c>
      <c r="H120" s="41"/>
      <c r="I120" s="41" t="s">
        <v>48</v>
      </c>
      <c r="J120" s="42">
        <v>70000</v>
      </c>
      <c r="K120" s="43">
        <f>J120-M120</f>
        <v>8550</v>
      </c>
      <c r="L120" s="40" t="s">
        <v>22</v>
      </c>
      <c r="M120" s="44">
        <f>J120-N120</f>
        <v>61450</v>
      </c>
      <c r="N120" s="44">
        <f>2000+5500+600+200+250</f>
        <v>8550</v>
      </c>
      <c r="O120" s="45">
        <f>M120+N120</f>
        <v>70000</v>
      </c>
      <c r="P120" s="59"/>
      <c r="Q120" s="41" t="s">
        <v>77</v>
      </c>
      <c r="R120" s="10"/>
      <c r="S120" s="10">
        <f>R120+O120</f>
        <v>70000</v>
      </c>
      <c r="T120" s="10">
        <f>S120/0.7</f>
        <v>100000</v>
      </c>
      <c r="U120" s="11">
        <f>T120/0.875</f>
        <v>114285.71428571429</v>
      </c>
      <c r="V120" s="12">
        <f>(U120-T120)/U120</f>
        <v>0.12500000000000003</v>
      </c>
      <c r="W120" s="11">
        <f>(ROUNDUP((U120/100),0))*100</f>
        <v>114300</v>
      </c>
      <c r="X120" s="26">
        <f>(T120-O120)/T120</f>
        <v>0.3</v>
      </c>
      <c r="Y120" s="62">
        <v>101063</v>
      </c>
      <c r="Z120" s="63">
        <f>T120-Y120</f>
        <v>-1063</v>
      </c>
      <c r="AA120" s="64">
        <f>Z120/Y120</f>
        <v>-1.0518191623047009E-2</v>
      </c>
    </row>
    <row r="121" spans="1:27" ht="14.4" customHeight="1">
      <c r="A121" s="55">
        <v>317</v>
      </c>
      <c r="B121" s="38"/>
      <c r="C121" s="46" t="s">
        <v>157</v>
      </c>
      <c r="D121" s="39" t="str">
        <f>REPLACE(C121,1,3, )</f>
        <v xml:space="preserve"> 446</v>
      </c>
      <c r="E121" s="46" t="s">
        <v>157</v>
      </c>
      <c r="F121" s="40">
        <f>IF(C121=E121,0,1)</f>
        <v>0</v>
      </c>
      <c r="G121" s="41" t="s">
        <v>37</v>
      </c>
      <c r="H121" s="41"/>
      <c r="I121" s="41" t="s">
        <v>48</v>
      </c>
      <c r="J121" s="42">
        <v>72500</v>
      </c>
      <c r="K121" s="43">
        <f>J121-M121</f>
        <v>8550</v>
      </c>
      <c r="L121" s="40" t="s">
        <v>22</v>
      </c>
      <c r="M121" s="44">
        <f>J121-N121</f>
        <v>63950</v>
      </c>
      <c r="N121" s="44">
        <f>2000+5500+600+200+250</f>
        <v>8550</v>
      </c>
      <c r="O121" s="45">
        <f>M121+N121</f>
        <v>72500</v>
      </c>
      <c r="P121" s="59"/>
      <c r="Q121" s="41" t="s">
        <v>77</v>
      </c>
      <c r="R121" s="10"/>
      <c r="S121" s="10">
        <f>R121+O121</f>
        <v>72500</v>
      </c>
      <c r="T121" s="10">
        <f>S121/0.7</f>
        <v>103571.42857142858</v>
      </c>
      <c r="U121" s="11">
        <f>T121/0.875</f>
        <v>118367.34693877552</v>
      </c>
      <c r="V121" s="12">
        <f>(U121-T121)/U121</f>
        <v>0.12499999999999999</v>
      </c>
      <c r="W121" s="11">
        <f>(ROUNDUP((U121/100),0))*100</f>
        <v>118400</v>
      </c>
      <c r="X121" s="26">
        <f>(T121-O121)/T121</f>
        <v>0.30000000000000004</v>
      </c>
      <c r="Y121" s="13"/>
      <c r="Z121" s="13"/>
      <c r="AA121" s="13"/>
    </row>
    <row r="122" spans="1:27" ht="14.4" customHeight="1">
      <c r="A122" s="55">
        <v>318</v>
      </c>
      <c r="B122" s="38"/>
      <c r="C122" s="46" t="s">
        <v>229</v>
      </c>
      <c r="D122" s="39" t="str">
        <f>REPLACE(C122,1,3, )</f>
        <v xml:space="preserve"> 114</v>
      </c>
      <c r="E122" s="46" t="s">
        <v>229</v>
      </c>
      <c r="F122" s="40">
        <f>IF(C122=E122,0,1)</f>
        <v>0</v>
      </c>
      <c r="G122" s="41" t="s">
        <v>20</v>
      </c>
      <c r="H122" s="41"/>
      <c r="I122" s="41" t="s">
        <v>59</v>
      </c>
      <c r="J122" s="42">
        <v>75000</v>
      </c>
      <c r="K122" s="43">
        <f>J122-M122</f>
        <v>8550</v>
      </c>
      <c r="L122" s="40" t="s">
        <v>22</v>
      </c>
      <c r="M122" s="44">
        <f>J122-N122</f>
        <v>66450</v>
      </c>
      <c r="N122" s="49">
        <f>2000+5500+600+200+250</f>
        <v>8550</v>
      </c>
      <c r="O122" s="45">
        <f>M122+N122</f>
        <v>75000</v>
      </c>
      <c r="P122" s="59"/>
      <c r="Q122" s="41" t="s">
        <v>77</v>
      </c>
      <c r="R122" s="10"/>
      <c r="S122" s="10">
        <f>R122+O122</f>
        <v>75000</v>
      </c>
      <c r="T122" s="10">
        <f>S122/0.7</f>
        <v>107142.85714285714</v>
      </c>
      <c r="U122" s="11">
        <f>T122/0.875</f>
        <v>122448.97959183673</v>
      </c>
      <c r="V122" s="12">
        <f>(U122-T122)/U122</f>
        <v>0.12499999999999996</v>
      </c>
      <c r="W122" s="11">
        <f>(ROUNDUP((U122/100),0))*100</f>
        <v>122500</v>
      </c>
      <c r="X122" s="26">
        <f>(T122-O122)/T122</f>
        <v>0.3</v>
      </c>
      <c r="Y122" s="62">
        <v>105525</v>
      </c>
      <c r="Z122" s="63">
        <f>T122-Y122</f>
        <v>1617.8571428571449</v>
      </c>
      <c r="AA122" s="64">
        <f>Z122/Y122</f>
        <v>1.5331505736623027E-2</v>
      </c>
    </row>
    <row r="123" spans="1:27" ht="14.4" customHeight="1">
      <c r="A123" s="55">
        <v>319</v>
      </c>
      <c r="B123" s="38"/>
      <c r="C123" s="46" t="s">
        <v>153</v>
      </c>
      <c r="D123" s="39" t="str">
        <f>REPLACE(C123,1,3, )</f>
        <v xml:space="preserve"> 858</v>
      </c>
      <c r="E123" s="46" t="s">
        <v>153</v>
      </c>
      <c r="F123" s="40">
        <f>IF(C123=E123,0,1)</f>
        <v>0</v>
      </c>
      <c r="G123" s="41" t="s">
        <v>37</v>
      </c>
      <c r="H123" s="41"/>
      <c r="I123" s="41" t="s">
        <v>47</v>
      </c>
      <c r="J123" s="42">
        <v>78000</v>
      </c>
      <c r="K123" s="43">
        <f>J123-M123</f>
        <v>8550</v>
      </c>
      <c r="L123" s="40" t="s">
        <v>22</v>
      </c>
      <c r="M123" s="44">
        <f>J123-N123</f>
        <v>69450</v>
      </c>
      <c r="N123" s="44">
        <f>2000+5500+600+200+250</f>
        <v>8550</v>
      </c>
      <c r="O123" s="45">
        <f>M123+N123</f>
        <v>78000</v>
      </c>
      <c r="P123" s="59"/>
      <c r="Q123" s="41" t="s">
        <v>77</v>
      </c>
      <c r="R123" s="10"/>
      <c r="S123" s="10">
        <f>R123+O123</f>
        <v>78000</v>
      </c>
      <c r="T123" s="10">
        <f>S123/0.7</f>
        <v>111428.57142857143</v>
      </c>
      <c r="U123" s="11">
        <f>T123/0.875</f>
        <v>127346.93877551021</v>
      </c>
      <c r="V123" s="12">
        <f>(U123-T123)/U123</f>
        <v>0.12499999999999997</v>
      </c>
      <c r="W123" s="11">
        <f>(ROUNDUP((U123/100),0))*100</f>
        <v>127400</v>
      </c>
      <c r="X123" s="26">
        <f>(T123-O123)/T123</f>
        <v>0.30000000000000004</v>
      </c>
      <c r="Y123" s="13"/>
      <c r="Z123" s="13"/>
      <c r="AA123" s="14"/>
    </row>
    <row r="124" spans="1:27" ht="14.4" customHeight="1">
      <c r="A124" s="55">
        <v>325</v>
      </c>
      <c r="B124" s="38"/>
      <c r="C124" s="46" t="s">
        <v>152</v>
      </c>
      <c r="D124" s="39" t="str">
        <f>REPLACE(C124,1,3, )</f>
        <v xml:space="preserve"> 879</v>
      </c>
      <c r="E124" s="46" t="s">
        <v>152</v>
      </c>
      <c r="F124" s="40">
        <f>IF(C124=E124,0,1)</f>
        <v>0</v>
      </c>
      <c r="G124" s="41" t="s">
        <v>37</v>
      </c>
      <c r="H124" s="41"/>
      <c r="I124" s="41" t="s">
        <v>47</v>
      </c>
      <c r="J124" s="42">
        <v>70000</v>
      </c>
      <c r="K124" s="43">
        <f>J124-M124</f>
        <v>8550</v>
      </c>
      <c r="L124" s="40" t="s">
        <v>22</v>
      </c>
      <c r="M124" s="44">
        <f>J124-N124</f>
        <v>61450</v>
      </c>
      <c r="N124" s="44">
        <f>2000+5500+600+200+250</f>
        <v>8550</v>
      </c>
      <c r="O124" s="45">
        <f>M124+N124</f>
        <v>70000</v>
      </c>
      <c r="P124" s="58"/>
      <c r="Q124" s="41" t="s">
        <v>77</v>
      </c>
      <c r="R124" s="10"/>
      <c r="S124" s="10">
        <f>R124+O124</f>
        <v>70000</v>
      </c>
      <c r="T124" s="10">
        <f>S124/0.7</f>
        <v>100000</v>
      </c>
      <c r="U124" s="11">
        <f>T124/0.875</f>
        <v>114285.71428571429</v>
      </c>
      <c r="V124" s="12">
        <f>(U124-T124)/U124</f>
        <v>0.12500000000000003</v>
      </c>
      <c r="W124" s="11">
        <f>(ROUNDUP((U124/100),0))*100</f>
        <v>114300</v>
      </c>
      <c r="X124" s="26">
        <f>(T124-O124)/T124</f>
        <v>0.3</v>
      </c>
      <c r="Y124" s="13"/>
      <c r="Z124" s="13"/>
      <c r="AA124" s="13"/>
    </row>
    <row r="125" spans="1:27" ht="14.4" customHeight="1">
      <c r="A125" s="55">
        <v>327</v>
      </c>
      <c r="B125" s="38"/>
      <c r="C125" s="46" t="s">
        <v>150</v>
      </c>
      <c r="D125" s="39" t="str">
        <f>REPLACE(C125,1,3, )</f>
        <v xml:space="preserve"> 908</v>
      </c>
      <c r="E125" s="46" t="s">
        <v>150</v>
      </c>
      <c r="F125" s="40">
        <f>IF(C125=E125,0,1)</f>
        <v>0</v>
      </c>
      <c r="G125" s="41" t="s">
        <v>37</v>
      </c>
      <c r="H125" s="41"/>
      <c r="I125" s="41" t="s">
        <v>47</v>
      </c>
      <c r="J125" s="42">
        <v>65000</v>
      </c>
      <c r="K125" s="43">
        <f>J125-M125</f>
        <v>8550</v>
      </c>
      <c r="L125" s="40" t="s">
        <v>22</v>
      </c>
      <c r="M125" s="44">
        <f>J125-N125</f>
        <v>56450</v>
      </c>
      <c r="N125" s="44">
        <f>2000+5500+600+200+250</f>
        <v>8550</v>
      </c>
      <c r="O125" s="45">
        <f>M125+N125</f>
        <v>65000</v>
      </c>
      <c r="P125" s="59"/>
      <c r="Q125" s="41" t="s">
        <v>77</v>
      </c>
      <c r="R125" s="10"/>
      <c r="S125" s="10">
        <f>R125+O125</f>
        <v>65000</v>
      </c>
      <c r="T125" s="10">
        <f>S125/0.7</f>
        <v>92857.14285714287</v>
      </c>
      <c r="U125" s="11">
        <f>T125/0.875</f>
        <v>106122.44897959185</v>
      </c>
      <c r="V125" s="12">
        <f>(U125-T125)/U125</f>
        <v>0.12499999999999999</v>
      </c>
      <c r="W125" s="11">
        <f>(ROUNDUP((U125/100),0))*100</f>
        <v>106200</v>
      </c>
      <c r="X125" s="26">
        <f>(T125-O125)/T125</f>
        <v>0.3000000000000001</v>
      </c>
      <c r="Y125" s="13"/>
      <c r="Z125" s="13"/>
      <c r="AA125" s="13"/>
    </row>
    <row r="126" spans="1:27" ht="14.4" customHeight="1">
      <c r="A126" s="55">
        <v>328</v>
      </c>
      <c r="B126" s="38"/>
      <c r="C126" s="46" t="s">
        <v>197</v>
      </c>
      <c r="D126" s="39" t="str">
        <f>REPLACE(C126,1,3, )</f>
        <v xml:space="preserve"> 682</v>
      </c>
      <c r="E126" s="46" t="s">
        <v>197</v>
      </c>
      <c r="F126" s="40">
        <f>IF(C126=E126,0,1)</f>
        <v>0</v>
      </c>
      <c r="G126" s="41" t="s">
        <v>37</v>
      </c>
      <c r="H126" s="41"/>
      <c r="I126" s="41" t="s">
        <v>41</v>
      </c>
      <c r="J126" s="42">
        <v>72000</v>
      </c>
      <c r="K126" s="43">
        <f>J126-M126</f>
        <v>8550</v>
      </c>
      <c r="L126" s="40" t="s">
        <v>22</v>
      </c>
      <c r="M126" s="44">
        <f>J126-N126</f>
        <v>63450</v>
      </c>
      <c r="N126" s="44">
        <f>2000+5500+600+200+250</f>
        <v>8550</v>
      </c>
      <c r="O126" s="45">
        <f>M126+N126</f>
        <v>72000</v>
      </c>
      <c r="P126" s="60"/>
      <c r="Q126" s="41" t="s">
        <v>77</v>
      </c>
      <c r="R126" s="10"/>
      <c r="S126" s="10">
        <f>R126+O126</f>
        <v>72000</v>
      </c>
      <c r="T126" s="10">
        <f>S126/0.7</f>
        <v>102857.14285714287</v>
      </c>
      <c r="U126" s="11">
        <f>T126/0.875</f>
        <v>117551.02040816328</v>
      </c>
      <c r="V126" s="12">
        <f>(U126-T126)/U126</f>
        <v>0.12500000000000003</v>
      </c>
      <c r="W126" s="11">
        <f>(ROUNDUP((U126/100),0))*100</f>
        <v>117600</v>
      </c>
      <c r="X126" s="26">
        <f>(T126-O126)/T126</f>
        <v>0.3000000000000001</v>
      </c>
      <c r="Y126" s="13"/>
      <c r="Z126" s="13"/>
      <c r="AA126" s="14"/>
    </row>
    <row r="127" spans="1:27" ht="14.4" customHeight="1">
      <c r="A127" s="55">
        <v>331</v>
      </c>
      <c r="B127" s="38"/>
      <c r="C127" s="46" t="s">
        <v>154</v>
      </c>
      <c r="D127" s="39" t="str">
        <f>REPLACE(C127,1,3, )</f>
        <v xml:space="preserve"> 587</v>
      </c>
      <c r="E127" s="46" t="s">
        <v>154</v>
      </c>
      <c r="F127" s="40">
        <f>IF(C127=E127,0,1)</f>
        <v>0</v>
      </c>
      <c r="G127" s="41" t="s">
        <v>20</v>
      </c>
      <c r="H127" s="41"/>
      <c r="I127" s="41" t="s">
        <v>47</v>
      </c>
      <c r="J127" s="42">
        <v>62000</v>
      </c>
      <c r="K127" s="43">
        <f>J127-M127</f>
        <v>8550</v>
      </c>
      <c r="L127" s="40" t="s">
        <v>22</v>
      </c>
      <c r="M127" s="44">
        <f>J127-N127</f>
        <v>53450</v>
      </c>
      <c r="N127" s="44">
        <f>2000+5500+600+200+250</f>
        <v>8550</v>
      </c>
      <c r="O127" s="45">
        <f>M127+N127</f>
        <v>62000</v>
      </c>
      <c r="P127" s="59"/>
      <c r="Q127" s="41" t="s">
        <v>77</v>
      </c>
      <c r="R127" s="10"/>
      <c r="S127" s="10">
        <f>R127+O127</f>
        <v>62000</v>
      </c>
      <c r="T127" s="10">
        <f>S127/0.7</f>
        <v>88571.42857142858</v>
      </c>
      <c r="U127" s="11">
        <f>T127/0.875</f>
        <v>101224.48979591837</v>
      </c>
      <c r="V127" s="12">
        <f>(U127-T127)/U127</f>
        <v>0.12499999999999996</v>
      </c>
      <c r="W127" s="11">
        <f>(ROUNDUP((U127/100),0))*100</f>
        <v>101300</v>
      </c>
      <c r="X127" s="26">
        <f>(T127-O127)/T127</f>
        <v>0.30000000000000004</v>
      </c>
      <c r="Y127" s="62">
        <v>86013</v>
      </c>
      <c r="Z127" s="63">
        <f>T127-Y127</f>
        <v>2558.4285714285797</v>
      </c>
      <c r="AA127" s="64">
        <f>Z127/Y127</f>
        <v>2.9744673147414691E-2</v>
      </c>
    </row>
    <row r="128" spans="1:27" ht="14.4" customHeight="1">
      <c r="A128" s="55">
        <v>332</v>
      </c>
      <c r="B128" s="38"/>
      <c r="C128" s="46" t="s">
        <v>194</v>
      </c>
      <c r="D128" s="39" t="str">
        <f>REPLACE(C128,1,3, )</f>
        <v xml:space="preserve"> 444</v>
      </c>
      <c r="E128" s="46" t="s">
        <v>194</v>
      </c>
      <c r="F128" s="40">
        <f>IF(C128=E128,0,1)</f>
        <v>0</v>
      </c>
      <c r="G128" s="41" t="s">
        <v>37</v>
      </c>
      <c r="H128" s="41"/>
      <c r="I128" s="41" t="s">
        <v>41</v>
      </c>
      <c r="J128" s="42">
        <v>67000</v>
      </c>
      <c r="K128" s="43">
        <f>J128-M128</f>
        <v>8550</v>
      </c>
      <c r="L128" s="40" t="s">
        <v>22</v>
      </c>
      <c r="M128" s="44">
        <f>J128-N128</f>
        <v>58450</v>
      </c>
      <c r="N128" s="44">
        <f>2000+5500+600+200+250</f>
        <v>8550</v>
      </c>
      <c r="O128" s="45">
        <f>M128+N128</f>
        <v>67000</v>
      </c>
      <c r="P128" s="58"/>
      <c r="Q128" s="41" t="s">
        <v>77</v>
      </c>
      <c r="R128" s="10"/>
      <c r="S128" s="10">
        <f>R128+O128</f>
        <v>67000</v>
      </c>
      <c r="T128" s="10">
        <f>S128/0.7</f>
        <v>95714.285714285725</v>
      </c>
      <c r="U128" s="11">
        <f>T128/0.875</f>
        <v>109387.75510204083</v>
      </c>
      <c r="V128" s="12">
        <f>(U128-T128)/U128</f>
        <v>0.125</v>
      </c>
      <c r="W128" s="11">
        <f>(ROUNDUP((U128/100),0))*100</f>
        <v>109400</v>
      </c>
      <c r="X128" s="26">
        <f>(T128-O128)/T128</f>
        <v>0.3000000000000001</v>
      </c>
      <c r="Y128" s="13"/>
      <c r="Z128" s="13"/>
      <c r="AA128" s="14"/>
    </row>
    <row r="129" spans="1:27" ht="14.4" customHeight="1">
      <c r="A129" s="55">
        <v>333</v>
      </c>
      <c r="B129" s="38"/>
      <c r="C129" s="46" t="s">
        <v>193</v>
      </c>
      <c r="D129" s="39" t="str">
        <f>REPLACE(C129,1,3, )</f>
        <v xml:space="preserve"> 699</v>
      </c>
      <c r="E129" s="46" t="s">
        <v>193</v>
      </c>
      <c r="F129" s="40">
        <f>IF(C129=E129,0,1)</f>
        <v>0</v>
      </c>
      <c r="G129" s="41" t="s">
        <v>20</v>
      </c>
      <c r="H129" s="41"/>
      <c r="I129" s="41" t="s">
        <v>41</v>
      </c>
      <c r="J129" s="42">
        <v>52000</v>
      </c>
      <c r="K129" s="43">
        <f>J129-M129</f>
        <v>8550</v>
      </c>
      <c r="L129" s="40" t="s">
        <v>22</v>
      </c>
      <c r="M129" s="44">
        <f>J129-N129</f>
        <v>43450</v>
      </c>
      <c r="N129" s="44">
        <f>2000+5500+600+200+250</f>
        <v>8550</v>
      </c>
      <c r="O129" s="45">
        <f>M129+N129</f>
        <v>52000</v>
      </c>
      <c r="P129" s="59"/>
      <c r="Q129" s="41" t="s">
        <v>77</v>
      </c>
      <c r="R129" s="10"/>
      <c r="S129" s="10">
        <f>R129+O129</f>
        <v>52000</v>
      </c>
      <c r="T129" s="10">
        <f>S129/0.7</f>
        <v>74285.71428571429</v>
      </c>
      <c r="U129" s="11">
        <f>T129/0.875</f>
        <v>84897.959183673476</v>
      </c>
      <c r="V129" s="12">
        <f>(U129-T129)/U129</f>
        <v>0.12500000000000003</v>
      </c>
      <c r="W129" s="11">
        <f>(ROUNDUP((U129/100),0))*100</f>
        <v>84900</v>
      </c>
      <c r="X129" s="26">
        <f>(T129-O129)/T129</f>
        <v>0.30000000000000004</v>
      </c>
      <c r="Y129" s="62">
        <v>77613</v>
      </c>
      <c r="Z129" s="63">
        <f>T129-Y129</f>
        <v>-3327.2857142857101</v>
      </c>
      <c r="AA129" s="64">
        <f>Z129/Y129</f>
        <v>-4.287021136002616E-2</v>
      </c>
    </row>
    <row r="130" spans="1:27" ht="14.4" customHeight="1">
      <c r="A130" s="55">
        <v>334</v>
      </c>
      <c r="B130" s="38"/>
      <c r="C130" s="46" t="s">
        <v>151</v>
      </c>
      <c r="D130" s="39" t="str">
        <f>REPLACE(C130,1,3, )</f>
        <v xml:space="preserve"> 904</v>
      </c>
      <c r="E130" s="46" t="s">
        <v>151</v>
      </c>
      <c r="F130" s="40">
        <f>IF(C130=E130,0,1)</f>
        <v>0</v>
      </c>
      <c r="G130" s="41" t="s">
        <v>37</v>
      </c>
      <c r="H130" s="41"/>
      <c r="I130" s="41" t="s">
        <v>47</v>
      </c>
      <c r="J130" s="42">
        <v>65000</v>
      </c>
      <c r="K130" s="43">
        <f>J130-M130</f>
        <v>8550</v>
      </c>
      <c r="L130" s="40" t="s">
        <v>22</v>
      </c>
      <c r="M130" s="44">
        <f>J130-N130</f>
        <v>56450</v>
      </c>
      <c r="N130" s="44">
        <f>2000+5500+600+200+250</f>
        <v>8550</v>
      </c>
      <c r="O130" s="45">
        <f>M130+N130</f>
        <v>65000</v>
      </c>
      <c r="P130" s="59"/>
      <c r="Q130" s="41" t="s">
        <v>77</v>
      </c>
      <c r="R130" s="10"/>
      <c r="S130" s="10">
        <f>R130+O130</f>
        <v>65000</v>
      </c>
      <c r="T130" s="10">
        <f>S130/0.7</f>
        <v>92857.14285714287</v>
      </c>
      <c r="U130" s="11">
        <f>T130/0.875</f>
        <v>106122.44897959185</v>
      </c>
      <c r="V130" s="12">
        <f>(U130-T130)/U130</f>
        <v>0.12499999999999999</v>
      </c>
      <c r="W130" s="11">
        <f>(ROUNDUP((U130/100),0))*100</f>
        <v>106200</v>
      </c>
      <c r="X130" s="26">
        <f>(T130-O130)/T130</f>
        <v>0.3000000000000001</v>
      </c>
      <c r="Y130" s="13"/>
      <c r="Z130" s="13"/>
      <c r="AA130" s="14"/>
    </row>
    <row r="131" spans="1:27" ht="14.4" customHeight="1">
      <c r="A131" s="55">
        <v>335</v>
      </c>
      <c r="B131" s="38"/>
      <c r="C131" s="46" t="s">
        <v>198</v>
      </c>
      <c r="D131" s="39" t="str">
        <f>REPLACE(C131,1,3, )</f>
        <v xml:space="preserve"> 677</v>
      </c>
      <c r="E131" s="46" t="s">
        <v>198</v>
      </c>
      <c r="F131" s="40">
        <f>IF(C131=E131,0,1)</f>
        <v>0</v>
      </c>
      <c r="G131" s="41" t="s">
        <v>20</v>
      </c>
      <c r="H131" s="41"/>
      <c r="I131" s="41" t="s">
        <v>41</v>
      </c>
      <c r="J131" s="42">
        <v>68000</v>
      </c>
      <c r="K131" s="43">
        <f>J131-M131</f>
        <v>8550</v>
      </c>
      <c r="L131" s="40" t="s">
        <v>22</v>
      </c>
      <c r="M131" s="44">
        <f>J131-N131</f>
        <v>59450</v>
      </c>
      <c r="N131" s="44">
        <f>2000+5500+600+200+250</f>
        <v>8550</v>
      </c>
      <c r="O131" s="45">
        <f>M131+N131</f>
        <v>68000</v>
      </c>
      <c r="P131" s="60"/>
      <c r="Q131" s="41" t="s">
        <v>77</v>
      </c>
      <c r="R131" s="10"/>
      <c r="S131" s="10">
        <f>R131+O131</f>
        <v>68000</v>
      </c>
      <c r="T131" s="10">
        <f>S131/0.7</f>
        <v>97142.857142857145</v>
      </c>
      <c r="U131" s="11">
        <f>T131/0.875</f>
        <v>111020.40816326531</v>
      </c>
      <c r="V131" s="12">
        <f>(U131-T131)/U131</f>
        <v>0.12500000000000003</v>
      </c>
      <c r="W131" s="11">
        <f>(ROUNDUP((U131/100),0))*100</f>
        <v>111100</v>
      </c>
      <c r="X131" s="26">
        <f>(T131-O131)/T131</f>
        <v>0.3</v>
      </c>
      <c r="Y131" s="62">
        <v>92050</v>
      </c>
      <c r="Z131" s="63">
        <f>T131-Y131</f>
        <v>5092.8571428571449</v>
      </c>
      <c r="AA131" s="64">
        <f>Z131/Y131</f>
        <v>5.532707379529761E-2</v>
      </c>
    </row>
    <row r="132" spans="1:27" ht="14.4" customHeight="1">
      <c r="A132" s="55">
        <v>336</v>
      </c>
      <c r="B132" s="38"/>
      <c r="C132" s="46" t="s">
        <v>201</v>
      </c>
      <c r="D132" s="39" t="str">
        <f>REPLACE(C132,1,3, )</f>
        <v xml:space="preserve"> 859</v>
      </c>
      <c r="E132" s="46" t="s">
        <v>201</v>
      </c>
      <c r="F132" s="40">
        <f>IF(C132=E132,0,1)</f>
        <v>0</v>
      </c>
      <c r="G132" s="41" t="s">
        <v>37</v>
      </c>
      <c r="H132" s="41"/>
      <c r="I132" s="41" t="s">
        <v>41</v>
      </c>
      <c r="J132" s="42">
        <v>52000</v>
      </c>
      <c r="K132" s="43">
        <f>J132-M132</f>
        <v>9050</v>
      </c>
      <c r="L132" s="40" t="s">
        <v>22</v>
      </c>
      <c r="M132" s="44">
        <f>J132-N132</f>
        <v>42950</v>
      </c>
      <c r="N132" s="44">
        <f>2000+5500+600+200+250+500</f>
        <v>9050</v>
      </c>
      <c r="O132" s="45">
        <f>M132+N132</f>
        <v>52000</v>
      </c>
      <c r="P132" s="60"/>
      <c r="Q132" s="41" t="s">
        <v>78</v>
      </c>
      <c r="R132" s="10"/>
      <c r="S132" s="10">
        <f>R132+O132</f>
        <v>52000</v>
      </c>
      <c r="T132" s="10">
        <f>S132/0.7</f>
        <v>74285.71428571429</v>
      </c>
      <c r="U132" s="11">
        <f>T132/0.875</f>
        <v>84897.959183673476</v>
      </c>
      <c r="V132" s="12">
        <f>(U132-T132)/U132</f>
        <v>0.12500000000000003</v>
      </c>
      <c r="W132" s="11">
        <f>(ROUNDUP((U132/100),0))*100</f>
        <v>84900</v>
      </c>
      <c r="X132" s="26">
        <f>(T132-O132)/T132</f>
        <v>0.30000000000000004</v>
      </c>
      <c r="Y132" s="13"/>
      <c r="Z132" s="13"/>
      <c r="AA132" s="14"/>
    </row>
    <row r="133" spans="1:27" ht="14.4" customHeight="1">
      <c r="A133" s="55">
        <v>337</v>
      </c>
      <c r="B133" s="38"/>
      <c r="C133" s="46" t="s">
        <v>218</v>
      </c>
      <c r="D133" s="39" t="str">
        <f>REPLACE(C133,1,3, )</f>
        <v xml:space="preserve"> 706</v>
      </c>
      <c r="E133" s="46" t="s">
        <v>218</v>
      </c>
      <c r="F133" s="40">
        <f>IF(C133=E133,0,1)</f>
        <v>0</v>
      </c>
      <c r="G133" s="41" t="s">
        <v>20</v>
      </c>
      <c r="H133" s="41"/>
      <c r="I133" s="41" t="s">
        <v>70</v>
      </c>
      <c r="J133" s="42">
        <v>57500</v>
      </c>
      <c r="K133" s="43">
        <f>J133-M133</f>
        <v>8550</v>
      </c>
      <c r="L133" s="40" t="s">
        <v>22</v>
      </c>
      <c r="M133" s="44">
        <f>J133-N133</f>
        <v>48950</v>
      </c>
      <c r="N133" s="49">
        <f>2000+5500+600+200+250</f>
        <v>8550</v>
      </c>
      <c r="O133" s="45">
        <f>M133+N133</f>
        <v>57500</v>
      </c>
      <c r="P133" s="59"/>
      <c r="Q133" s="41" t="s">
        <v>77</v>
      </c>
      <c r="R133" s="10"/>
      <c r="S133" s="10">
        <f>R133+O133</f>
        <v>57500</v>
      </c>
      <c r="T133" s="10">
        <f>S133/0.7</f>
        <v>82142.857142857145</v>
      </c>
      <c r="U133" s="11">
        <f>T133/0.875</f>
        <v>93877.551020408166</v>
      </c>
      <c r="V133" s="12">
        <f>(U133-T133)/U133</f>
        <v>0.125</v>
      </c>
      <c r="W133" s="11">
        <f>(ROUNDUP((U133/100),0))*100</f>
        <v>93900</v>
      </c>
      <c r="X133" s="26">
        <f>(T133-O133)/T133</f>
        <v>0.30000000000000004</v>
      </c>
      <c r="Y133" s="62">
        <v>83038</v>
      </c>
      <c r="Z133" s="63">
        <f>T133-Y133</f>
        <v>-895.14285714285506</v>
      </c>
      <c r="AA133" s="64">
        <f>Z133/Y133</f>
        <v>-1.0779918316226969E-2</v>
      </c>
    </row>
    <row r="134" spans="1:27" ht="14.4" customHeight="1">
      <c r="A134" s="55">
        <v>338</v>
      </c>
      <c r="B134" s="38"/>
      <c r="C134" s="46" t="s">
        <v>216</v>
      </c>
      <c r="D134" s="39" t="str">
        <f>REPLACE(C134,1,3, )</f>
        <v xml:space="preserve"> 481</v>
      </c>
      <c r="E134" s="46" t="s">
        <v>216</v>
      </c>
      <c r="F134" s="40">
        <f>IF(C134=E134,0,1)</f>
        <v>0</v>
      </c>
      <c r="G134" s="41" t="s">
        <v>37</v>
      </c>
      <c r="H134" s="41"/>
      <c r="I134" s="41" t="s">
        <v>70</v>
      </c>
      <c r="J134" s="42">
        <v>57500</v>
      </c>
      <c r="K134" s="43">
        <f>J134-M134</f>
        <v>8550</v>
      </c>
      <c r="L134" s="40" t="s">
        <v>22</v>
      </c>
      <c r="M134" s="44">
        <f>J134-N134</f>
        <v>48950</v>
      </c>
      <c r="N134" s="49">
        <f>2000+5500+600+200+250</f>
        <v>8550</v>
      </c>
      <c r="O134" s="45">
        <f>M134+N134</f>
        <v>57500</v>
      </c>
      <c r="P134" s="59"/>
      <c r="Q134" s="41" t="s">
        <v>77</v>
      </c>
      <c r="R134" s="10"/>
      <c r="S134" s="10">
        <f>R134+O134</f>
        <v>57500</v>
      </c>
      <c r="T134" s="10">
        <f>S134/0.7</f>
        <v>82142.857142857145</v>
      </c>
      <c r="U134" s="11">
        <f>T134/0.875</f>
        <v>93877.551020408166</v>
      </c>
      <c r="V134" s="12">
        <f>(U134-T134)/U134</f>
        <v>0.125</v>
      </c>
      <c r="W134" s="11">
        <f>(ROUNDUP((U134/100),0))*100</f>
        <v>93900</v>
      </c>
      <c r="X134" s="26">
        <f>(T134-O134)/T134</f>
        <v>0.30000000000000004</v>
      </c>
      <c r="Y134" s="13"/>
      <c r="Z134" s="13"/>
      <c r="AA134" s="14"/>
    </row>
    <row r="135" spans="1:27" ht="14.4" customHeight="1">
      <c r="A135" s="55">
        <v>339</v>
      </c>
      <c r="B135" s="38"/>
      <c r="C135" s="46" t="s">
        <v>131</v>
      </c>
      <c r="D135" s="39" t="str">
        <f>REPLACE(C135,1,3, )</f>
        <v xml:space="preserve"> 219</v>
      </c>
      <c r="E135" s="46" t="s">
        <v>131</v>
      </c>
      <c r="F135" s="40">
        <f>IF(C135=E135,0,1)</f>
        <v>0</v>
      </c>
      <c r="G135" s="41" t="s">
        <v>20</v>
      </c>
      <c r="H135" s="41"/>
      <c r="I135" s="41" t="s">
        <v>43</v>
      </c>
      <c r="J135" s="42">
        <v>55000</v>
      </c>
      <c r="K135" s="43">
        <f>J135-M135</f>
        <v>9050</v>
      </c>
      <c r="L135" s="40" t="s">
        <v>22</v>
      </c>
      <c r="M135" s="44">
        <f>J135-N135</f>
        <v>45950</v>
      </c>
      <c r="N135" s="44">
        <f>2000+5500+600+200+250+500</f>
        <v>9050</v>
      </c>
      <c r="O135" s="45">
        <f>M135+N135</f>
        <v>55000</v>
      </c>
      <c r="P135" s="60"/>
      <c r="Q135" s="41" t="s">
        <v>80</v>
      </c>
      <c r="R135" s="10"/>
      <c r="S135" s="10">
        <f>R135+O135</f>
        <v>55000</v>
      </c>
      <c r="T135" s="10">
        <f>S135/0.7</f>
        <v>78571.42857142858</v>
      </c>
      <c r="U135" s="11">
        <f>T135/0.875</f>
        <v>89795.918367346952</v>
      </c>
      <c r="V135" s="12">
        <f>(U135-T135)/U135</f>
        <v>0.12500000000000003</v>
      </c>
      <c r="W135" s="11">
        <f>(ROUNDUP((U135/100),0))*100</f>
        <v>89800</v>
      </c>
      <c r="X135" s="53">
        <f>(T135-O135)/T135</f>
        <v>0.3000000000000001</v>
      </c>
      <c r="Y135" s="62">
        <v>88038</v>
      </c>
      <c r="Z135" s="63">
        <f>T135-Y135</f>
        <v>-9466.5714285714203</v>
      </c>
      <c r="AA135" s="64">
        <f>Z135/Y135</f>
        <v>-0.10752824267442945</v>
      </c>
    </row>
    <row r="136" spans="1:27" ht="14.4" customHeight="1">
      <c r="A136" s="55">
        <v>341</v>
      </c>
      <c r="B136" s="38"/>
      <c r="C136" s="46" t="s">
        <v>221</v>
      </c>
      <c r="D136" s="39" t="str">
        <f>REPLACE(C136,1,3, )</f>
        <v xml:space="preserve"> 847</v>
      </c>
      <c r="E136" s="46" t="s">
        <v>221</v>
      </c>
      <c r="F136" s="40">
        <f>IF(C136=E136,0,1)</f>
        <v>0</v>
      </c>
      <c r="G136" s="41" t="s">
        <v>37</v>
      </c>
      <c r="H136" s="41"/>
      <c r="I136" s="41" t="s">
        <v>70</v>
      </c>
      <c r="J136" s="42">
        <v>57500</v>
      </c>
      <c r="K136" s="43">
        <f>J136-M136</f>
        <v>8550</v>
      </c>
      <c r="L136" s="40" t="s">
        <v>22</v>
      </c>
      <c r="M136" s="44">
        <f>J136-N136</f>
        <v>48950</v>
      </c>
      <c r="N136" s="49">
        <f>2000+5500+600+200+250</f>
        <v>8550</v>
      </c>
      <c r="O136" s="45">
        <f>M136+N136</f>
        <v>57500</v>
      </c>
      <c r="P136" s="59"/>
      <c r="Q136" s="41" t="s">
        <v>77</v>
      </c>
      <c r="R136" s="10"/>
      <c r="S136" s="10">
        <f>R136+O136</f>
        <v>57500</v>
      </c>
      <c r="T136" s="10">
        <f>S136/0.7</f>
        <v>82142.857142857145</v>
      </c>
      <c r="U136" s="11">
        <f>T136/0.875</f>
        <v>93877.551020408166</v>
      </c>
      <c r="V136" s="12">
        <f>(U136-T136)/U136</f>
        <v>0.125</v>
      </c>
      <c r="W136" s="11">
        <f>(ROUNDUP((U136/100),0))*100</f>
        <v>93900</v>
      </c>
      <c r="X136" s="26">
        <f>(T136-O136)/T136</f>
        <v>0.30000000000000004</v>
      </c>
      <c r="Y136" s="13"/>
      <c r="Z136" s="13"/>
      <c r="AA136" s="14"/>
    </row>
    <row r="137" spans="1:27" ht="14.4" customHeight="1">
      <c r="A137" s="55">
        <v>342</v>
      </c>
      <c r="B137" s="38"/>
      <c r="C137" s="46" t="s">
        <v>133</v>
      </c>
      <c r="D137" s="39" t="str">
        <f>REPLACE(C137,1,3, )</f>
        <v xml:space="preserve"> 973</v>
      </c>
      <c r="E137" s="46" t="s">
        <v>133</v>
      </c>
      <c r="F137" s="40">
        <f>IF(C137=E137,0,1)</f>
        <v>0</v>
      </c>
      <c r="G137" s="41" t="s">
        <v>20</v>
      </c>
      <c r="H137" s="41"/>
      <c r="I137" s="41" t="s">
        <v>43</v>
      </c>
      <c r="J137" s="42">
        <v>54500</v>
      </c>
      <c r="K137" s="43">
        <f>J137-M137</f>
        <v>9050</v>
      </c>
      <c r="L137" s="40" t="s">
        <v>22</v>
      </c>
      <c r="M137" s="44">
        <f>J137-N137</f>
        <v>45450</v>
      </c>
      <c r="N137" s="44">
        <f>2000+5500+600+200+250+500</f>
        <v>9050</v>
      </c>
      <c r="O137" s="45">
        <f>M137+N137</f>
        <v>54500</v>
      </c>
      <c r="P137" s="59"/>
      <c r="Q137" s="41" t="s">
        <v>80</v>
      </c>
      <c r="R137" s="10"/>
      <c r="S137" s="10">
        <f>R137+O137</f>
        <v>54500</v>
      </c>
      <c r="T137" s="10">
        <f>S137/0.7</f>
        <v>77857.142857142855</v>
      </c>
      <c r="U137" s="11">
        <f>T137/0.875</f>
        <v>88979.591836734689</v>
      </c>
      <c r="V137" s="12">
        <f>(U137-T137)/U137</f>
        <v>0.12499999999999999</v>
      </c>
      <c r="W137" s="11">
        <f>(ROUNDUP((U137/100),0))*100</f>
        <v>89000</v>
      </c>
      <c r="X137" s="26">
        <f>(T137-O137)/T137</f>
        <v>0.3</v>
      </c>
      <c r="Y137" s="62">
        <v>95500</v>
      </c>
      <c r="Z137" s="63">
        <f>T137-Y137</f>
        <v>-17642.857142857145</v>
      </c>
      <c r="AA137" s="64">
        <f>Z137/Y137</f>
        <v>-0.18474195961106957</v>
      </c>
    </row>
    <row r="138" spans="1:27" ht="14.4" customHeight="1">
      <c r="A138" s="55">
        <v>343</v>
      </c>
      <c r="B138" s="38"/>
      <c r="C138" s="46" t="s">
        <v>217</v>
      </c>
      <c r="D138" s="39" t="str">
        <f>REPLACE(C138,1,3, )</f>
        <v xml:space="preserve"> 249</v>
      </c>
      <c r="E138" s="46" t="s">
        <v>217</v>
      </c>
      <c r="F138" s="40">
        <f>IF(C138=E138,0,1)</f>
        <v>0</v>
      </c>
      <c r="G138" s="41" t="s">
        <v>37</v>
      </c>
      <c r="H138" s="41"/>
      <c r="I138" s="41" t="s">
        <v>70</v>
      </c>
      <c r="J138" s="42">
        <v>57500</v>
      </c>
      <c r="K138" s="43">
        <f>J138-M138</f>
        <v>8550</v>
      </c>
      <c r="L138" s="40" t="s">
        <v>22</v>
      </c>
      <c r="M138" s="44">
        <f>J138-N138</f>
        <v>48950</v>
      </c>
      <c r="N138" s="49">
        <f>2000+5500+600+200+250</f>
        <v>8550</v>
      </c>
      <c r="O138" s="45">
        <f>M138+N138</f>
        <v>57500</v>
      </c>
      <c r="P138" s="59"/>
      <c r="Q138" s="41" t="s">
        <v>77</v>
      </c>
      <c r="R138" s="10"/>
      <c r="S138" s="10">
        <f>R138+O138</f>
        <v>57500</v>
      </c>
      <c r="T138" s="10">
        <f>S138/0.7</f>
        <v>82142.857142857145</v>
      </c>
      <c r="U138" s="11">
        <f>T138/0.875</f>
        <v>93877.551020408166</v>
      </c>
      <c r="V138" s="12">
        <f>(U138-T138)/U138</f>
        <v>0.125</v>
      </c>
      <c r="W138" s="11">
        <f>(ROUNDUP((U138/100),0))*100</f>
        <v>93900</v>
      </c>
      <c r="X138" s="26">
        <f>(T138-O138)/T138</f>
        <v>0.30000000000000004</v>
      </c>
      <c r="Y138" s="13"/>
      <c r="Z138" s="13"/>
      <c r="AA138" s="13"/>
    </row>
    <row r="139" spans="1:27" ht="14.4" customHeight="1">
      <c r="A139" s="55">
        <v>344</v>
      </c>
      <c r="B139" s="38"/>
      <c r="C139" s="46" t="s">
        <v>132</v>
      </c>
      <c r="D139" s="39" t="str">
        <f>REPLACE(C139,1,3, )</f>
        <v xml:space="preserve"> 514</v>
      </c>
      <c r="E139" s="46" t="s">
        <v>132</v>
      </c>
      <c r="F139" s="40">
        <f>IF(C139=E139,0,1)</f>
        <v>0</v>
      </c>
      <c r="G139" s="41" t="s">
        <v>20</v>
      </c>
      <c r="H139" s="41"/>
      <c r="I139" s="41" t="s">
        <v>43</v>
      </c>
      <c r="J139" s="42">
        <v>53500</v>
      </c>
      <c r="K139" s="43">
        <f>J139-M139</f>
        <v>9050</v>
      </c>
      <c r="L139" s="40" t="s">
        <v>22</v>
      </c>
      <c r="M139" s="44">
        <f>J139-N139</f>
        <v>44450</v>
      </c>
      <c r="N139" s="44">
        <f>2000+5500+600+200+250+500</f>
        <v>9050</v>
      </c>
      <c r="O139" s="45">
        <f>M139+N139</f>
        <v>53500</v>
      </c>
      <c r="P139" s="60"/>
      <c r="Q139" s="41" t="s">
        <v>80</v>
      </c>
      <c r="R139" s="10"/>
      <c r="S139" s="10">
        <f>R139+O139</f>
        <v>53500</v>
      </c>
      <c r="T139" s="10">
        <f>S139/0.7</f>
        <v>76428.571428571435</v>
      </c>
      <c r="U139" s="11">
        <f>T139/0.875</f>
        <v>87346.938775510207</v>
      </c>
      <c r="V139" s="12">
        <f>(U139-T139)/U139</f>
        <v>0.12499999999999996</v>
      </c>
      <c r="W139" s="11">
        <f>(ROUNDUP((U139/100),0))*100</f>
        <v>87400</v>
      </c>
      <c r="X139" s="26">
        <f>(T139-O139)/T139</f>
        <v>0.30000000000000004</v>
      </c>
      <c r="Y139" s="62">
        <v>79013</v>
      </c>
      <c r="Z139" s="63">
        <f>T139-Y139</f>
        <v>-2584.4285714285652</v>
      </c>
      <c r="AA139" s="64">
        <f>Z139/Y139</f>
        <v>-3.2708903236537849E-2</v>
      </c>
    </row>
    <row r="140" spans="1:27" ht="14.4" customHeight="1">
      <c r="A140" s="55">
        <v>346</v>
      </c>
      <c r="B140" s="38"/>
      <c r="C140" s="46" t="s">
        <v>248</v>
      </c>
      <c r="D140" s="39" t="str">
        <f>REPLACE(C140,1,3, )</f>
        <v xml:space="preserve"> 279</v>
      </c>
      <c r="E140" s="46" t="s">
        <v>248</v>
      </c>
      <c r="F140" s="40">
        <f>IF(C140=E140,0,1)</f>
        <v>0</v>
      </c>
      <c r="G140" s="41" t="s">
        <v>37</v>
      </c>
      <c r="H140" s="41"/>
      <c r="I140" s="41" t="s">
        <v>71</v>
      </c>
      <c r="J140" s="42">
        <v>72000</v>
      </c>
      <c r="K140" s="43">
        <f>J140-M140</f>
        <v>8650</v>
      </c>
      <c r="L140" s="40" t="s">
        <v>22</v>
      </c>
      <c r="M140" s="44">
        <f>J140-N140</f>
        <v>63350</v>
      </c>
      <c r="N140" s="49">
        <f>2000+5100+600+200+250+500</f>
        <v>8650</v>
      </c>
      <c r="O140" s="45">
        <f>M140+N140</f>
        <v>72000</v>
      </c>
      <c r="P140" s="59"/>
      <c r="Q140" s="41" t="s">
        <v>91</v>
      </c>
      <c r="R140" s="10"/>
      <c r="S140" s="10">
        <f>R140+O140</f>
        <v>72000</v>
      </c>
      <c r="T140" s="10">
        <f>S140/0.7</f>
        <v>102857.14285714287</v>
      </c>
      <c r="U140" s="11">
        <f>T140/0.875</f>
        <v>117551.02040816328</v>
      </c>
      <c r="V140" s="12">
        <f>(U140-T140)/U140</f>
        <v>0.12500000000000003</v>
      </c>
      <c r="W140" s="11">
        <f>(ROUNDUP((U140/100),0))*100</f>
        <v>117600</v>
      </c>
      <c r="X140" s="26">
        <f>(T140-O140)/T140</f>
        <v>0.3000000000000001</v>
      </c>
      <c r="Y140" s="13"/>
      <c r="Z140" s="13"/>
      <c r="AA140" s="13"/>
    </row>
    <row r="141" spans="1:27" ht="14.4" customHeight="1">
      <c r="A141" s="55">
        <v>347</v>
      </c>
      <c r="B141" s="38"/>
      <c r="C141" s="46" t="s">
        <v>190</v>
      </c>
      <c r="D141" s="39" t="str">
        <f>REPLACE(C141,1,3, )</f>
        <v xml:space="preserve"> 288</v>
      </c>
      <c r="E141" s="46" t="s">
        <v>190</v>
      </c>
      <c r="F141" s="40">
        <f>IF(C141=E141,0,1)</f>
        <v>0</v>
      </c>
      <c r="G141" s="41" t="s">
        <v>20</v>
      </c>
      <c r="H141" s="41"/>
      <c r="I141" s="41" t="s">
        <v>64</v>
      </c>
      <c r="J141" s="42">
        <v>65000</v>
      </c>
      <c r="K141" s="43">
        <f>J141-M141</f>
        <v>8400</v>
      </c>
      <c r="L141" s="40" t="s">
        <v>22</v>
      </c>
      <c r="M141" s="44">
        <f>J141-N141</f>
        <v>56600</v>
      </c>
      <c r="N141" s="49">
        <f>2000+4850+600+200+250+500</f>
        <v>8400</v>
      </c>
      <c r="O141" s="45">
        <f>M141+N141</f>
        <v>65000</v>
      </c>
      <c r="P141" s="60"/>
      <c r="Q141" s="41" t="s">
        <v>89</v>
      </c>
      <c r="R141" s="10"/>
      <c r="S141" s="10">
        <f>R141+O141</f>
        <v>65000</v>
      </c>
      <c r="T141" s="10">
        <f>S141/0.7</f>
        <v>92857.14285714287</v>
      </c>
      <c r="U141" s="11">
        <f>T141/0.875</f>
        <v>106122.44897959185</v>
      </c>
      <c r="V141" s="12">
        <f>(U141-T141)/U141</f>
        <v>0.12499999999999999</v>
      </c>
      <c r="W141" s="11">
        <f>(ROUNDUP((U141/100),0))*100</f>
        <v>106200</v>
      </c>
      <c r="X141" s="26">
        <f>(T141-O141)/T141</f>
        <v>0.3000000000000001</v>
      </c>
      <c r="Y141" s="62">
        <v>94063</v>
      </c>
      <c r="Z141" s="63">
        <f>T141-Y141</f>
        <v>-1205.8571428571304</v>
      </c>
      <c r="AA141" s="64">
        <f>Z141/Y141</f>
        <v>-1.281967556698309E-2</v>
      </c>
    </row>
    <row r="142" spans="1:27" ht="14.4" customHeight="1">
      <c r="A142" s="55">
        <v>351</v>
      </c>
      <c r="B142" s="38"/>
      <c r="C142" s="46" t="s">
        <v>189</v>
      </c>
      <c r="D142" s="39" t="str">
        <f>REPLACE(C142,1,3, )</f>
        <v xml:space="preserve"> 122</v>
      </c>
      <c r="E142" s="46" t="s">
        <v>189</v>
      </c>
      <c r="F142" s="40">
        <f>IF(C142=E142,0,1)</f>
        <v>0</v>
      </c>
      <c r="G142" s="41" t="s">
        <v>20</v>
      </c>
      <c r="H142" s="41"/>
      <c r="I142" s="41" t="s">
        <v>64</v>
      </c>
      <c r="J142" s="42">
        <v>70000</v>
      </c>
      <c r="K142" s="43">
        <f>J142-M142</f>
        <v>8400</v>
      </c>
      <c r="L142" s="40" t="s">
        <v>22</v>
      </c>
      <c r="M142" s="44">
        <f>J142-N142</f>
        <v>61600</v>
      </c>
      <c r="N142" s="49">
        <f>2000+4850+600+200+250+500</f>
        <v>8400</v>
      </c>
      <c r="O142" s="45">
        <f>M142+N142</f>
        <v>70000</v>
      </c>
      <c r="P142" s="59"/>
      <c r="Q142" s="41" t="s">
        <v>89</v>
      </c>
      <c r="R142" s="10"/>
      <c r="S142" s="10">
        <f>R142+O142</f>
        <v>70000</v>
      </c>
      <c r="T142" s="10">
        <f>S142/0.7</f>
        <v>100000</v>
      </c>
      <c r="U142" s="11">
        <f>T142/0.875</f>
        <v>114285.71428571429</v>
      </c>
      <c r="V142" s="12">
        <f>(U142-T142)/U142</f>
        <v>0.12500000000000003</v>
      </c>
      <c r="W142" s="11">
        <f>(ROUNDUP((U142/100),0))*100</f>
        <v>114300</v>
      </c>
      <c r="X142" s="26">
        <f>(T142-O142)/T142</f>
        <v>0.3</v>
      </c>
      <c r="Y142" s="62">
        <v>99050</v>
      </c>
      <c r="Z142" s="63">
        <f>T142-Y142</f>
        <v>950</v>
      </c>
      <c r="AA142" s="64">
        <f>Z142/Y142</f>
        <v>9.5911155981827367E-3</v>
      </c>
    </row>
    <row r="143" spans="1:27" ht="14.4" customHeight="1">
      <c r="A143" s="55">
        <v>353</v>
      </c>
      <c r="B143" s="38"/>
      <c r="C143" s="46" t="s">
        <v>211</v>
      </c>
      <c r="D143" s="39" t="str">
        <f>REPLACE(C143,1,3, )</f>
        <v xml:space="preserve"> 201</v>
      </c>
      <c r="E143" s="46" t="s">
        <v>211</v>
      </c>
      <c r="F143" s="40">
        <f>IF(C143=E143,0,1)</f>
        <v>0</v>
      </c>
      <c r="G143" s="41" t="s">
        <v>20</v>
      </c>
      <c r="H143" s="41"/>
      <c r="I143" s="41" t="s">
        <v>67</v>
      </c>
      <c r="J143" s="42">
        <v>66500</v>
      </c>
      <c r="K143" s="43">
        <f>J143-M143</f>
        <v>9750</v>
      </c>
      <c r="L143" s="40" t="s">
        <v>22</v>
      </c>
      <c r="M143" s="44">
        <f>J143-N143</f>
        <v>56750</v>
      </c>
      <c r="N143" s="49">
        <f>2000+5200+600+200+250+500+1000</f>
        <v>9750</v>
      </c>
      <c r="O143" s="45">
        <f>M143+N143</f>
        <v>66500</v>
      </c>
      <c r="P143" s="60"/>
      <c r="Q143" s="41" t="s">
        <v>92</v>
      </c>
      <c r="R143" s="10"/>
      <c r="S143" s="10">
        <f>R143+O143</f>
        <v>66500</v>
      </c>
      <c r="T143" s="10">
        <f>S143/0.7</f>
        <v>95000</v>
      </c>
      <c r="U143" s="11">
        <f>T143/0.875</f>
        <v>108571.42857142857</v>
      </c>
      <c r="V143" s="12">
        <f>(U143-T143)/U143</f>
        <v>0.12499999999999994</v>
      </c>
      <c r="W143" s="11">
        <f>(ROUNDUP((U143/100),0))*100</f>
        <v>108600</v>
      </c>
      <c r="X143" s="26">
        <f>(T143-O143)/T143</f>
        <v>0.3</v>
      </c>
      <c r="Y143" s="62">
        <v>93013</v>
      </c>
      <c r="Z143" s="63">
        <f>T143-Y143</f>
        <v>1987</v>
      </c>
      <c r="AA143" s="64">
        <f>Z143/Y143</f>
        <v>2.13626052272263E-2</v>
      </c>
    </row>
    <row r="144" spans="1:27" ht="14.4" customHeight="1">
      <c r="A144" s="55">
        <v>360</v>
      </c>
      <c r="B144" s="38"/>
      <c r="C144" s="46" t="s">
        <v>117</v>
      </c>
      <c r="D144" s="39" t="str">
        <f>REPLACE(C144,1,3, )</f>
        <v xml:space="preserve"> 828</v>
      </c>
      <c r="E144" s="46" t="s">
        <v>117</v>
      </c>
      <c r="F144" s="40">
        <f>IF(C144=E144,0,1)</f>
        <v>0</v>
      </c>
      <c r="G144" s="41" t="s">
        <v>37</v>
      </c>
      <c r="H144" s="41"/>
      <c r="I144" s="41" t="s">
        <v>40</v>
      </c>
      <c r="J144" s="42">
        <v>69000</v>
      </c>
      <c r="K144" s="43">
        <f>J144-M144</f>
        <v>8900</v>
      </c>
      <c r="L144" s="40" t="s">
        <v>22</v>
      </c>
      <c r="M144" s="44">
        <f>J144-N144</f>
        <v>60100</v>
      </c>
      <c r="N144" s="44">
        <f>2000+4850+600+200+250+1000</f>
        <v>8900</v>
      </c>
      <c r="O144" s="45">
        <f>M144+N144</f>
        <v>69000</v>
      </c>
      <c r="P144" s="58"/>
      <c r="Q144" s="41" t="s">
        <v>76</v>
      </c>
      <c r="R144" s="10"/>
      <c r="S144" s="10">
        <f>R144+O144</f>
        <v>69000</v>
      </c>
      <c r="T144" s="10">
        <f>S144/0.7</f>
        <v>98571.42857142858</v>
      </c>
      <c r="U144" s="11">
        <f>T144/0.875</f>
        <v>112653.06122448981</v>
      </c>
      <c r="V144" s="12">
        <f>(U144-T144)/U144</f>
        <v>0.12500000000000003</v>
      </c>
      <c r="W144" s="11">
        <f>(ROUNDUP((U144/100),0))*100</f>
        <v>112700</v>
      </c>
      <c r="X144" s="26">
        <f>(T144-O144)/T144</f>
        <v>0.30000000000000004</v>
      </c>
      <c r="Y144" s="13"/>
      <c r="Z144" s="13"/>
      <c r="AA144" s="14"/>
    </row>
    <row r="145" spans="1:27" ht="14.4" customHeight="1">
      <c r="A145" s="55">
        <v>362</v>
      </c>
      <c r="B145" s="38"/>
      <c r="C145" s="46" t="s">
        <v>140</v>
      </c>
      <c r="D145" s="39" t="str">
        <f>REPLACE(C145,1,3, )</f>
        <v xml:space="preserve"> 916</v>
      </c>
      <c r="E145" s="46" t="s">
        <v>140</v>
      </c>
      <c r="F145" s="40">
        <f>IF(C145=E145,0,1)</f>
        <v>0</v>
      </c>
      <c r="G145" s="41" t="s">
        <v>20</v>
      </c>
      <c r="H145" s="41"/>
      <c r="I145" s="41" t="s">
        <v>44</v>
      </c>
      <c r="J145" s="42">
        <v>57500</v>
      </c>
      <c r="K145" s="43">
        <f>J145-M145</f>
        <v>7900</v>
      </c>
      <c r="L145" s="40" t="s">
        <v>22</v>
      </c>
      <c r="M145" s="44">
        <f>J145-N145</f>
        <v>49600</v>
      </c>
      <c r="N145" s="44">
        <f>2000+4850+600+200+250</f>
        <v>7900</v>
      </c>
      <c r="O145" s="45">
        <f>M145+N145</f>
        <v>57500</v>
      </c>
      <c r="P145" s="59"/>
      <c r="Q145" s="41" t="s">
        <v>75</v>
      </c>
      <c r="R145" s="10"/>
      <c r="S145" s="10">
        <f>R145+O145</f>
        <v>57500</v>
      </c>
      <c r="T145" s="10">
        <f>S145/0.7</f>
        <v>82142.857142857145</v>
      </c>
      <c r="U145" s="11">
        <f>T145/0.875</f>
        <v>93877.551020408166</v>
      </c>
      <c r="V145" s="12">
        <f>(U145-T145)/U145</f>
        <v>0.125</v>
      </c>
      <c r="W145" s="11">
        <f>(ROUNDUP((U145/100),0))*100</f>
        <v>93900</v>
      </c>
      <c r="X145" s="26">
        <f>(T145-O145)/T145</f>
        <v>0.30000000000000004</v>
      </c>
      <c r="Y145" s="62">
        <v>81025</v>
      </c>
      <c r="Z145" s="63">
        <f>T145-Y145</f>
        <v>1117.8571428571449</v>
      </c>
      <c r="AA145" s="64">
        <f>Z145/Y145</f>
        <v>1.3796447304623819E-2</v>
      </c>
    </row>
    <row r="146" spans="1:27" ht="14.4" customHeight="1">
      <c r="A146" s="55">
        <v>365</v>
      </c>
      <c r="B146" s="38"/>
      <c r="C146" s="46" t="s">
        <v>204</v>
      </c>
      <c r="D146" s="39" t="str">
        <f>REPLACE(C146,1,3, )</f>
        <v xml:space="preserve"> 940</v>
      </c>
      <c r="E146" s="46" t="s">
        <v>204</v>
      </c>
      <c r="F146" s="40">
        <f>IF(C146=E146,0,1)</f>
        <v>0</v>
      </c>
      <c r="G146" s="41" t="s">
        <v>37</v>
      </c>
      <c r="H146" s="41"/>
      <c r="I146" s="41" t="s">
        <v>41</v>
      </c>
      <c r="J146" s="42">
        <v>57000</v>
      </c>
      <c r="K146" s="43">
        <f>J146-M146</f>
        <v>7900</v>
      </c>
      <c r="L146" s="40" t="s">
        <v>22</v>
      </c>
      <c r="M146" s="44">
        <f>J146-N146</f>
        <v>49100</v>
      </c>
      <c r="N146" s="44">
        <f>2000+4850+600+200+250</f>
        <v>7900</v>
      </c>
      <c r="O146" s="45">
        <f>M146+N146</f>
        <v>57000</v>
      </c>
      <c r="P146" s="60"/>
      <c r="Q146" s="41" t="s">
        <v>75</v>
      </c>
      <c r="R146" s="10"/>
      <c r="S146" s="10">
        <f>R146+O146</f>
        <v>57000</v>
      </c>
      <c r="T146" s="10">
        <f>S146/0.7</f>
        <v>81428.571428571435</v>
      </c>
      <c r="U146" s="11">
        <f>T146/0.875</f>
        <v>93061.224489795932</v>
      </c>
      <c r="V146" s="12">
        <f>(U146-T146)/U146</f>
        <v>0.12500000000000006</v>
      </c>
      <c r="W146" s="11">
        <f>(ROUNDUP((U146/100),0))*100</f>
        <v>93100</v>
      </c>
      <c r="X146" s="26">
        <f>(T146-O146)/T146</f>
        <v>0.30000000000000004</v>
      </c>
      <c r="Y146" s="13"/>
      <c r="Z146" s="13"/>
      <c r="AA146" s="14"/>
    </row>
    <row r="147" spans="1:27" ht="14.4" customHeight="1">
      <c r="A147" s="55">
        <v>370</v>
      </c>
      <c r="B147" s="38"/>
      <c r="C147" s="46" t="s">
        <v>183</v>
      </c>
      <c r="D147" s="39" t="str">
        <f>REPLACE(C147,1,3, )</f>
        <v xml:space="preserve"> 503</v>
      </c>
      <c r="E147" s="46" t="s">
        <v>183</v>
      </c>
      <c r="F147" s="40">
        <f>IF(C147=E147,0,1)</f>
        <v>0</v>
      </c>
      <c r="G147" s="41" t="s">
        <v>37</v>
      </c>
      <c r="H147" s="41"/>
      <c r="I147" s="41" t="s">
        <v>51</v>
      </c>
      <c r="J147" s="42">
        <v>57000</v>
      </c>
      <c r="K147" s="43">
        <f>J147-M147</f>
        <v>7900</v>
      </c>
      <c r="L147" s="40" t="s">
        <v>22</v>
      </c>
      <c r="M147" s="44">
        <f>J147-N147</f>
        <v>49100</v>
      </c>
      <c r="N147" s="44">
        <f>2000+4850+600+200+250</f>
        <v>7900</v>
      </c>
      <c r="O147" s="45">
        <f>M147+N147</f>
        <v>57000</v>
      </c>
      <c r="P147" s="59"/>
      <c r="Q147" s="41" t="s">
        <v>75</v>
      </c>
      <c r="R147" s="10"/>
      <c r="S147" s="10">
        <f>R147+O147</f>
        <v>57000</v>
      </c>
      <c r="T147" s="10">
        <f>S147/0.7</f>
        <v>81428.571428571435</v>
      </c>
      <c r="U147" s="11">
        <f>T147/0.875</f>
        <v>93061.224489795932</v>
      </c>
      <c r="V147" s="12">
        <f>(U147-T147)/U147</f>
        <v>0.12500000000000006</v>
      </c>
      <c r="W147" s="11">
        <f>(ROUNDUP((U147/100),0))*100</f>
        <v>93100</v>
      </c>
      <c r="X147" s="26">
        <f>(T147-O147)/T147</f>
        <v>0.30000000000000004</v>
      </c>
      <c r="Y147" s="13"/>
      <c r="Z147" s="13"/>
      <c r="AA147" s="14"/>
    </row>
    <row r="148" spans="1:27" ht="14.4" customHeight="1">
      <c r="A148" s="55">
        <v>374</v>
      </c>
      <c r="B148" s="38"/>
      <c r="C148" s="46" t="s">
        <v>170</v>
      </c>
      <c r="D148" s="39" t="str">
        <f>REPLACE(C148,1,3, )</f>
        <v xml:space="preserve"> 238</v>
      </c>
      <c r="E148" s="46" t="s">
        <v>170</v>
      </c>
      <c r="F148" s="40">
        <f>IF(C148=E148,0,1)</f>
        <v>0</v>
      </c>
      <c r="G148" s="41" t="s">
        <v>37</v>
      </c>
      <c r="H148" s="41"/>
      <c r="I148" s="41" t="s">
        <v>43</v>
      </c>
      <c r="J148" s="42">
        <v>55000</v>
      </c>
      <c r="K148" s="43">
        <f>J148-M148</f>
        <v>9050</v>
      </c>
      <c r="L148" s="40" t="s">
        <v>22</v>
      </c>
      <c r="M148" s="44">
        <f>J148-N148</f>
        <v>45950</v>
      </c>
      <c r="N148" s="44">
        <f>2000+5500+600+200+250+500</f>
        <v>9050</v>
      </c>
      <c r="O148" s="45">
        <f>M148+N148</f>
        <v>55000</v>
      </c>
      <c r="P148" s="60"/>
      <c r="Q148" s="41" t="s">
        <v>80</v>
      </c>
      <c r="R148" s="10"/>
      <c r="S148" s="10">
        <f>R148+O148</f>
        <v>55000</v>
      </c>
      <c r="T148" s="10">
        <f>S148/0.7</f>
        <v>78571.42857142858</v>
      </c>
      <c r="U148" s="11">
        <f>T148/0.875</f>
        <v>89795.918367346952</v>
      </c>
      <c r="V148" s="12">
        <f>(U148-T148)/U148</f>
        <v>0.12500000000000003</v>
      </c>
      <c r="W148" s="11">
        <f>(ROUNDUP((U148/100),0))*100</f>
        <v>89800</v>
      </c>
      <c r="X148" s="53">
        <f>(T148-O148)/T148</f>
        <v>0.3000000000000001</v>
      </c>
      <c r="Y148" s="13"/>
      <c r="Z148" s="13"/>
      <c r="AA148" s="14"/>
    </row>
    <row r="149" spans="1:27" ht="14.4" customHeight="1">
      <c r="A149" s="55">
        <v>376</v>
      </c>
      <c r="B149" s="38"/>
      <c r="C149" s="46" t="s">
        <v>134</v>
      </c>
      <c r="D149" s="39" t="str">
        <f>REPLACE(C149,1,3, )</f>
        <v xml:space="preserve"> 862</v>
      </c>
      <c r="E149" s="46" t="s">
        <v>134</v>
      </c>
      <c r="F149" s="40">
        <f>IF(C149=E149,0,1)</f>
        <v>0</v>
      </c>
      <c r="G149" s="41" t="s">
        <v>37</v>
      </c>
      <c r="H149" s="41"/>
      <c r="I149" s="41" t="s">
        <v>43</v>
      </c>
      <c r="J149" s="42">
        <v>53500</v>
      </c>
      <c r="K149" s="43">
        <f>J149-M149</f>
        <v>9050</v>
      </c>
      <c r="L149" s="40" t="s">
        <v>22</v>
      </c>
      <c r="M149" s="44">
        <f>J149-N149</f>
        <v>44450</v>
      </c>
      <c r="N149" s="44">
        <f>2000+5500+600+200+250+500</f>
        <v>9050</v>
      </c>
      <c r="O149" s="45">
        <f>M149+N149</f>
        <v>53500</v>
      </c>
      <c r="P149" s="59"/>
      <c r="Q149" s="41" t="s">
        <v>80</v>
      </c>
      <c r="R149" s="10"/>
      <c r="S149" s="10">
        <f>R149+O149</f>
        <v>53500</v>
      </c>
      <c r="T149" s="10">
        <f>S149/0.7</f>
        <v>76428.571428571435</v>
      </c>
      <c r="U149" s="11">
        <f>T149/0.875</f>
        <v>87346.938775510207</v>
      </c>
      <c r="V149" s="12">
        <f>(U149-T149)/U149</f>
        <v>0.12499999999999996</v>
      </c>
      <c r="W149" s="11">
        <f>(ROUNDUP((U149/100),0))*100</f>
        <v>87400</v>
      </c>
      <c r="X149" s="26">
        <f>(T149-O149)/T149</f>
        <v>0.30000000000000004</v>
      </c>
      <c r="Y149" s="13"/>
      <c r="Z149" s="13"/>
      <c r="AA149" s="13"/>
    </row>
    <row r="150" spans="1:27" ht="14.4" customHeight="1">
      <c r="A150" s="55">
        <v>377</v>
      </c>
      <c r="B150" s="38"/>
      <c r="C150" s="46" t="s">
        <v>219</v>
      </c>
      <c r="D150" s="39" t="str">
        <f>REPLACE(C150,1,3, )</f>
        <v xml:space="preserve"> 475</v>
      </c>
      <c r="E150" s="46" t="s">
        <v>219</v>
      </c>
      <c r="F150" s="40">
        <f>IF(C150=E150,0,1)</f>
        <v>0</v>
      </c>
      <c r="G150" s="41" t="s">
        <v>20</v>
      </c>
      <c r="H150" s="41"/>
      <c r="I150" s="41" t="s">
        <v>70</v>
      </c>
      <c r="J150" s="42">
        <v>47500</v>
      </c>
      <c r="K150" s="43">
        <f>J150-M150</f>
        <v>7900</v>
      </c>
      <c r="L150" s="40" t="s">
        <v>22</v>
      </c>
      <c r="M150" s="44">
        <f>J150-N150</f>
        <v>39600</v>
      </c>
      <c r="N150" s="49">
        <f>4850+600+200+250+2000</f>
        <v>7900</v>
      </c>
      <c r="O150" s="45">
        <f>M150+N150</f>
        <v>47500</v>
      </c>
      <c r="P150" s="59"/>
      <c r="Q150" s="41" t="s">
        <v>93</v>
      </c>
      <c r="R150" s="10"/>
      <c r="S150" s="10">
        <f>R150+O150</f>
        <v>47500</v>
      </c>
      <c r="T150" s="10">
        <f>S150/0.7</f>
        <v>67857.142857142855</v>
      </c>
      <c r="U150" s="11">
        <f>T150/0.875</f>
        <v>77551.020408163269</v>
      </c>
      <c r="V150" s="12">
        <f>(U150-T150)/U150</f>
        <v>0.12500000000000008</v>
      </c>
      <c r="W150" s="11">
        <f>(ROUNDUP((U150/100),0))*100</f>
        <v>77600</v>
      </c>
      <c r="X150" s="26">
        <f>(T150-O150)/T150</f>
        <v>0.3</v>
      </c>
      <c r="Y150" s="62">
        <v>68075</v>
      </c>
      <c r="Z150" s="63">
        <f>T150-Y150</f>
        <v>-217.85714285714494</v>
      </c>
      <c r="AA150" s="64">
        <f>Z150/Y150</f>
        <v>-3.200251823094307E-3</v>
      </c>
    </row>
    <row r="151" spans="1:27" ht="14.4" customHeight="1">
      <c r="A151" s="55">
        <v>382</v>
      </c>
      <c r="B151" s="38"/>
      <c r="C151" s="46" t="s">
        <v>220</v>
      </c>
      <c r="D151" s="39" t="str">
        <f>REPLACE(C151,1,3, )</f>
        <v xml:space="preserve"> 291</v>
      </c>
      <c r="E151" s="46" t="s">
        <v>220</v>
      </c>
      <c r="F151" s="40">
        <f>IF(C151=E151,0,1)</f>
        <v>0</v>
      </c>
      <c r="G151" s="41" t="s">
        <v>37</v>
      </c>
      <c r="H151" s="41"/>
      <c r="I151" s="41" t="s">
        <v>70</v>
      </c>
      <c r="J151" s="42">
        <v>92500</v>
      </c>
      <c r="K151" s="43">
        <f>J151-M151</f>
        <v>8250</v>
      </c>
      <c r="L151" s="40" t="s">
        <v>22</v>
      </c>
      <c r="M151" s="44">
        <f>J151-N151</f>
        <v>84250</v>
      </c>
      <c r="N151" s="49">
        <f>2000+5200+600+200+250</f>
        <v>8250</v>
      </c>
      <c r="O151" s="45">
        <f>M151+N151</f>
        <v>92500</v>
      </c>
      <c r="P151" s="59"/>
      <c r="Q151" s="41" t="s">
        <v>74</v>
      </c>
      <c r="R151" s="10"/>
      <c r="S151" s="10">
        <f>R151+O151</f>
        <v>92500</v>
      </c>
      <c r="T151" s="10">
        <f>S151/0.7</f>
        <v>132142.85714285716</v>
      </c>
      <c r="U151" s="11">
        <f>T151/0.875</f>
        <v>151020.40816326533</v>
      </c>
      <c r="V151" s="12">
        <f>(U151-T151)/U151</f>
        <v>0.125</v>
      </c>
      <c r="W151" s="11">
        <f>(ROUNDUP((U151/100),0))*100</f>
        <v>151100</v>
      </c>
      <c r="X151" s="26">
        <f>(T151-O151)/T151</f>
        <v>0.3000000000000001</v>
      </c>
      <c r="Y151" s="13"/>
      <c r="Z151" s="13"/>
      <c r="AA151" s="14"/>
    </row>
    <row r="152" spans="1:27" ht="14.4" customHeight="1">
      <c r="A152" s="55">
        <v>385</v>
      </c>
      <c r="B152" s="38"/>
      <c r="C152" s="46" t="s">
        <v>135</v>
      </c>
      <c r="D152" s="39" t="str">
        <f>REPLACE(C152,1,3, )</f>
        <v xml:space="preserve"> 615</v>
      </c>
      <c r="E152" s="46" t="s">
        <v>135</v>
      </c>
      <c r="F152" s="40">
        <f>IF(C152=E152,0,1)</f>
        <v>0</v>
      </c>
      <c r="G152" s="41" t="s">
        <v>20</v>
      </c>
      <c r="H152" s="41"/>
      <c r="I152" s="41" t="s">
        <v>44</v>
      </c>
      <c r="J152" s="42">
        <v>52500</v>
      </c>
      <c r="K152" s="43">
        <f>J152-M152</f>
        <v>7900</v>
      </c>
      <c r="L152" s="40" t="s">
        <v>22</v>
      </c>
      <c r="M152" s="44">
        <f>J152-N152</f>
        <v>44600</v>
      </c>
      <c r="N152" s="44">
        <f>2000+4850+600+200+250</f>
        <v>7900</v>
      </c>
      <c r="O152" s="45">
        <f>M152+N152</f>
        <v>52500</v>
      </c>
      <c r="P152" s="59"/>
      <c r="Q152" s="41" t="s">
        <v>75</v>
      </c>
      <c r="R152" s="10"/>
      <c r="S152" s="10">
        <f>R152+O152</f>
        <v>52500</v>
      </c>
      <c r="T152" s="10">
        <f>S152/0.7</f>
        <v>75000</v>
      </c>
      <c r="U152" s="11">
        <f>T152/0.875</f>
        <v>85714.28571428571</v>
      </c>
      <c r="V152" s="12">
        <f>(U152-T152)/U152</f>
        <v>0.12499999999999996</v>
      </c>
      <c r="W152" s="11">
        <f>(ROUNDUP((U152/100),0))*100</f>
        <v>85800</v>
      </c>
      <c r="X152" s="26">
        <f>(T152-O152)/T152</f>
        <v>0.3</v>
      </c>
      <c r="Y152" s="62">
        <v>72975</v>
      </c>
      <c r="Z152" s="63">
        <f>T152-Y152</f>
        <v>2025</v>
      </c>
      <c r="AA152" s="64">
        <f>Z152/Y152</f>
        <v>2.7749229188078109E-2</v>
      </c>
    </row>
    <row r="153" spans="1:27" ht="14.4" customHeight="1">
      <c r="A153" s="55">
        <v>390</v>
      </c>
      <c r="B153" s="38"/>
      <c r="C153" s="46" t="s">
        <v>138</v>
      </c>
      <c r="D153" s="39" t="str">
        <f>REPLACE(C153,1,3, )</f>
        <v xml:space="preserve"> 777</v>
      </c>
      <c r="E153" s="46" t="s">
        <v>138</v>
      </c>
      <c r="F153" s="40">
        <f>IF(C153=E153,0,1)</f>
        <v>0</v>
      </c>
      <c r="G153" s="41" t="s">
        <v>37</v>
      </c>
      <c r="H153" s="41"/>
      <c r="I153" s="41" t="s">
        <v>44</v>
      </c>
      <c r="J153" s="42">
        <v>64050</v>
      </c>
      <c r="K153" s="43">
        <f>J153-M153</f>
        <v>7900</v>
      </c>
      <c r="L153" s="40" t="s">
        <v>22</v>
      </c>
      <c r="M153" s="44">
        <f>J153-N153</f>
        <v>56150</v>
      </c>
      <c r="N153" s="44">
        <f>2000+4850+600+200+250</f>
        <v>7900</v>
      </c>
      <c r="O153" s="45">
        <f>M153+N153</f>
        <v>64050</v>
      </c>
      <c r="P153" s="58"/>
      <c r="Q153" s="41" t="s">
        <v>75</v>
      </c>
      <c r="R153" s="10"/>
      <c r="S153" s="10">
        <f>R153+O153</f>
        <v>64050</v>
      </c>
      <c r="T153" s="10">
        <f>S153/0.7</f>
        <v>91500</v>
      </c>
      <c r="U153" s="11">
        <f>T153/0.875</f>
        <v>104571.42857142857</v>
      </c>
      <c r="V153" s="12">
        <f>(U153-T153)/U153</f>
        <v>0.12499999999999994</v>
      </c>
      <c r="W153" s="11">
        <f>(ROUNDUP((U153/100),0))*100</f>
        <v>104600</v>
      </c>
      <c r="X153" s="26">
        <f>(T153-O153)/T153</f>
        <v>0.3</v>
      </c>
      <c r="Y153" s="13"/>
      <c r="Z153" s="13"/>
      <c r="AA153" s="14"/>
    </row>
    <row r="154" spans="1:27" ht="14.4" customHeight="1">
      <c r="A154" s="55">
        <v>393</v>
      </c>
      <c r="B154" s="38"/>
      <c r="C154" s="46" t="s">
        <v>251</v>
      </c>
      <c r="D154" s="39" t="str">
        <f>REPLACE(C154,1,3, )</f>
        <v xml:space="preserve"> 836</v>
      </c>
      <c r="E154" s="46" t="s">
        <v>251</v>
      </c>
      <c r="F154" s="40">
        <f>IF(C154=E154,0,1)</f>
        <v>0</v>
      </c>
      <c r="G154" s="41" t="s">
        <v>20</v>
      </c>
      <c r="H154" s="41"/>
      <c r="I154" s="41" t="s">
        <v>71</v>
      </c>
      <c r="J154" s="42">
        <v>72000</v>
      </c>
      <c r="K154" s="43">
        <f>J154-M154</f>
        <v>8750</v>
      </c>
      <c r="L154" s="40" t="s">
        <v>22</v>
      </c>
      <c r="M154" s="44">
        <f>J154-N154</f>
        <v>63250</v>
      </c>
      <c r="N154" s="44">
        <f>2000+5200+600+200+250+500</f>
        <v>8750</v>
      </c>
      <c r="O154" s="45">
        <f>M154+N154</f>
        <v>72000</v>
      </c>
      <c r="P154" s="59"/>
      <c r="Q154" s="41" t="s">
        <v>256</v>
      </c>
      <c r="R154" s="10"/>
      <c r="S154" s="10">
        <f>R154+O154</f>
        <v>72000</v>
      </c>
      <c r="T154" s="10">
        <f>S154/0.7</f>
        <v>102857.14285714287</v>
      </c>
      <c r="U154" s="11">
        <f>T154/0.875</f>
        <v>117551.02040816328</v>
      </c>
      <c r="V154" s="12">
        <f>(U154-T154)/U154</f>
        <v>0.12500000000000003</v>
      </c>
      <c r="W154" s="11">
        <f>(ROUNDUP((U154/100),0))*100</f>
        <v>117600</v>
      </c>
      <c r="X154" s="26">
        <f>(T154-O154)/T154</f>
        <v>0.3000000000000001</v>
      </c>
      <c r="Y154" s="62">
        <v>100013</v>
      </c>
      <c r="Z154" s="63">
        <f>T154-Y154</f>
        <v>2844.1428571428696</v>
      </c>
      <c r="AA154" s="64">
        <f>Z154/Y154</f>
        <v>2.8437731666312076E-2</v>
      </c>
    </row>
    <row r="155" spans="1:27" ht="14.4" customHeight="1">
      <c r="A155" s="55">
        <v>394</v>
      </c>
      <c r="B155" s="38"/>
      <c r="C155" s="46" t="s">
        <v>139</v>
      </c>
      <c r="D155" s="39" t="str">
        <f>REPLACE(C155,1,3, )</f>
        <v xml:space="preserve"> 588</v>
      </c>
      <c r="E155" s="46" t="s">
        <v>139</v>
      </c>
      <c r="F155" s="40">
        <f>IF(C155=E155,0,1)</f>
        <v>0</v>
      </c>
      <c r="G155" s="41" t="s">
        <v>20</v>
      </c>
      <c r="H155" s="41"/>
      <c r="I155" s="41" t="s">
        <v>44</v>
      </c>
      <c r="J155" s="42">
        <v>57500</v>
      </c>
      <c r="K155" s="43">
        <f>J155-M155</f>
        <v>7900</v>
      </c>
      <c r="L155" s="40" t="s">
        <v>22</v>
      </c>
      <c r="M155" s="44">
        <f>J155-N155</f>
        <v>49600</v>
      </c>
      <c r="N155" s="44">
        <f>2000+4850+600+200+250</f>
        <v>7900</v>
      </c>
      <c r="O155" s="45">
        <f>M155+N155</f>
        <v>57500</v>
      </c>
      <c r="P155" s="59"/>
      <c r="Q155" s="41" t="s">
        <v>75</v>
      </c>
      <c r="R155" s="10"/>
      <c r="S155" s="10">
        <f>R155+O155</f>
        <v>57500</v>
      </c>
      <c r="T155" s="10">
        <f>S155/0.7</f>
        <v>82142.857142857145</v>
      </c>
      <c r="U155" s="11">
        <f>T155/0.875</f>
        <v>93877.551020408166</v>
      </c>
      <c r="V155" s="12">
        <f>(U155-T155)/U155</f>
        <v>0.125</v>
      </c>
      <c r="W155" s="11">
        <f>(ROUNDUP((U155/100),0))*100</f>
        <v>93900</v>
      </c>
      <c r="X155" s="26">
        <f>(T155-O155)/T155</f>
        <v>0.30000000000000004</v>
      </c>
      <c r="Y155" s="62">
        <v>80063</v>
      </c>
      <c r="Z155" s="63">
        <f>T155-Y155</f>
        <v>2079.8571428571449</v>
      </c>
      <c r="AA155" s="64">
        <f>Z155/Y155</f>
        <v>2.5977756802232552E-2</v>
      </c>
    </row>
    <row r="156" spans="1:27" ht="14.4" customHeight="1">
      <c r="A156" s="55">
        <v>395</v>
      </c>
      <c r="B156" s="38"/>
      <c r="C156" s="46" t="s">
        <v>191</v>
      </c>
      <c r="D156" s="39" t="str">
        <f>REPLACE(C156,1,3, )</f>
        <v xml:space="preserve"> 684</v>
      </c>
      <c r="E156" s="46" t="s">
        <v>191</v>
      </c>
      <c r="F156" s="40">
        <f>IF(C156=E156,0,1)</f>
        <v>0</v>
      </c>
      <c r="G156" s="41" t="s">
        <v>37</v>
      </c>
      <c r="H156" s="41"/>
      <c r="I156" s="41" t="s">
        <v>64</v>
      </c>
      <c r="J156" s="42">
        <v>67500</v>
      </c>
      <c r="K156" s="43">
        <f>J156-M156</f>
        <v>8900</v>
      </c>
      <c r="L156" s="40" t="s">
        <v>22</v>
      </c>
      <c r="M156" s="44">
        <f>J156-N156</f>
        <v>58600</v>
      </c>
      <c r="N156" s="49">
        <f>2000+4850+600+200+250+1000</f>
        <v>8900</v>
      </c>
      <c r="O156" s="45">
        <f>M156+N156</f>
        <v>67500</v>
      </c>
      <c r="P156" s="60"/>
      <c r="Q156" s="41" t="s">
        <v>90</v>
      </c>
      <c r="R156" s="10"/>
      <c r="S156" s="10">
        <f>R156+O156</f>
        <v>67500</v>
      </c>
      <c r="T156" s="10">
        <f>S156/0.7</f>
        <v>96428.571428571435</v>
      </c>
      <c r="U156" s="11">
        <f>T156/0.875</f>
        <v>110204.08163265306</v>
      </c>
      <c r="V156" s="12">
        <f>(U156-T156)/U156</f>
        <v>0.12499999999999994</v>
      </c>
      <c r="W156" s="11">
        <f>(ROUNDUP((U156/100),0))*100</f>
        <v>110300</v>
      </c>
      <c r="X156" s="26">
        <f>(T156-O156)/T156</f>
        <v>0.30000000000000004</v>
      </c>
      <c r="Y156" s="13"/>
      <c r="Z156" s="13"/>
      <c r="AA156" s="14"/>
    </row>
    <row r="157" spans="1:27" ht="14.4" customHeight="1">
      <c r="A157" s="55">
        <v>399</v>
      </c>
      <c r="B157" s="38"/>
      <c r="C157" s="46" t="s">
        <v>116</v>
      </c>
      <c r="D157" s="39" t="str">
        <f>REPLACE(C157,1,3, )</f>
        <v xml:space="preserve"> 146</v>
      </c>
      <c r="E157" s="46" t="s">
        <v>116</v>
      </c>
      <c r="F157" s="40">
        <f>IF(C157=E157,0,1)</f>
        <v>0</v>
      </c>
      <c r="G157" s="41" t="s">
        <v>37</v>
      </c>
      <c r="H157" s="41"/>
      <c r="I157" s="41" t="s">
        <v>40</v>
      </c>
      <c r="J157" s="42">
        <v>68000</v>
      </c>
      <c r="K157" s="43">
        <f>J157-M157</f>
        <v>7900</v>
      </c>
      <c r="L157" s="40" t="s">
        <v>22</v>
      </c>
      <c r="M157" s="44">
        <f>J157-N157</f>
        <v>60100</v>
      </c>
      <c r="N157" s="44">
        <f>2000+4850+600+200+250</f>
        <v>7900</v>
      </c>
      <c r="O157" s="45">
        <f>M157+N157</f>
        <v>68000</v>
      </c>
      <c r="P157" s="59"/>
      <c r="Q157" s="41" t="s">
        <v>75</v>
      </c>
      <c r="R157" s="10"/>
      <c r="S157" s="10">
        <f>R157+O157</f>
        <v>68000</v>
      </c>
      <c r="T157" s="10">
        <f>S157/0.7</f>
        <v>97142.857142857145</v>
      </c>
      <c r="U157" s="11">
        <f>T157/0.875</f>
        <v>111020.40816326531</v>
      </c>
      <c r="V157" s="12">
        <f>(U157-T157)/U157</f>
        <v>0.12500000000000003</v>
      </c>
      <c r="W157" s="11">
        <f>(ROUNDUP((U157/100),0))*100</f>
        <v>111100</v>
      </c>
      <c r="X157" s="26">
        <f>(T157-O157)/T157</f>
        <v>0.3</v>
      </c>
      <c r="Y157" s="13"/>
      <c r="Z157" s="13"/>
      <c r="AA157" s="13"/>
    </row>
    <row r="158" spans="1:27" ht="14.4" customHeight="1">
      <c r="A158" s="55">
        <v>403</v>
      </c>
      <c r="B158" s="38"/>
      <c r="C158" s="46" t="s">
        <v>126</v>
      </c>
      <c r="D158" s="39" t="str">
        <f>REPLACE(C158,1,3, )</f>
        <v xml:space="preserve"> 123</v>
      </c>
      <c r="E158" s="46" t="s">
        <v>126</v>
      </c>
      <c r="F158" s="40">
        <f>IF(C158=E158,0,1)</f>
        <v>0</v>
      </c>
      <c r="G158" s="41" t="s">
        <v>37</v>
      </c>
      <c r="H158" s="41"/>
      <c r="I158" s="41" t="s">
        <v>42</v>
      </c>
      <c r="J158" s="42">
        <v>62500</v>
      </c>
      <c r="K158" s="43">
        <f>J158-M158</f>
        <v>7900</v>
      </c>
      <c r="L158" s="40" t="s">
        <v>22</v>
      </c>
      <c r="M158" s="44">
        <f>J158-N158</f>
        <v>54600</v>
      </c>
      <c r="N158" s="44">
        <f>2000+4850+600+200+250</f>
        <v>7900</v>
      </c>
      <c r="O158" s="45">
        <f>M158+N158</f>
        <v>62500</v>
      </c>
      <c r="P158" s="59"/>
      <c r="Q158" s="41" t="s">
        <v>72</v>
      </c>
      <c r="R158" s="10"/>
      <c r="S158" s="10">
        <f>R158+O158</f>
        <v>62500</v>
      </c>
      <c r="T158" s="10">
        <f>S158/0.7</f>
        <v>89285.71428571429</v>
      </c>
      <c r="U158" s="11">
        <f>T158/0.875</f>
        <v>102040.81632653062</v>
      </c>
      <c r="V158" s="12">
        <f>(U158-T158)/U158</f>
        <v>0.12500000000000003</v>
      </c>
      <c r="W158" s="11">
        <f>(ROUNDUP((U158/100),0))*100</f>
        <v>102100</v>
      </c>
      <c r="X158" s="53">
        <f>(T158-O158)/T158</f>
        <v>0.30000000000000004</v>
      </c>
      <c r="Y158" s="13"/>
      <c r="Z158" s="13"/>
      <c r="AA158" s="13"/>
    </row>
    <row r="159" spans="1:27" ht="14.4" customHeight="1">
      <c r="A159" s="55">
        <v>406</v>
      </c>
      <c r="B159" s="38"/>
      <c r="C159" s="46" t="s">
        <v>125</v>
      </c>
      <c r="D159" s="39" t="str">
        <f>REPLACE(C159,1,3, )</f>
        <v xml:space="preserve"> 602</v>
      </c>
      <c r="E159" s="46" t="s">
        <v>125</v>
      </c>
      <c r="F159" s="40">
        <f>IF(C159=E159,0,1)</f>
        <v>0</v>
      </c>
      <c r="G159" s="41" t="s">
        <v>37</v>
      </c>
      <c r="H159" s="41"/>
      <c r="I159" s="41" t="s">
        <v>42</v>
      </c>
      <c r="J159" s="42">
        <v>66000</v>
      </c>
      <c r="K159" s="43">
        <f>J159-M159</f>
        <v>7900</v>
      </c>
      <c r="L159" s="40" t="s">
        <v>22</v>
      </c>
      <c r="M159" s="44">
        <f>J159-N159</f>
        <v>58100</v>
      </c>
      <c r="N159" s="44">
        <f>2000+4850+600+200+250</f>
        <v>7900</v>
      </c>
      <c r="O159" s="45">
        <f>M159+N159</f>
        <v>66000</v>
      </c>
      <c r="P159" s="58"/>
      <c r="Q159" s="41" t="s">
        <v>72</v>
      </c>
      <c r="R159" s="10"/>
      <c r="S159" s="10">
        <f>R159+O159</f>
        <v>66000</v>
      </c>
      <c r="T159" s="10">
        <f>S159/0.7</f>
        <v>94285.71428571429</v>
      </c>
      <c r="U159" s="11">
        <f>T159/0.875</f>
        <v>107755.10204081633</v>
      </c>
      <c r="V159" s="12">
        <f>(U159-T159)/U159</f>
        <v>0.125</v>
      </c>
      <c r="W159" s="11">
        <f>(ROUNDUP((U159/100),0))*100</f>
        <v>107800</v>
      </c>
      <c r="X159" s="53">
        <f>(T159-O159)/T159</f>
        <v>0.30000000000000004</v>
      </c>
      <c r="Y159" s="13"/>
      <c r="Z159" s="13"/>
      <c r="AA159" s="14"/>
    </row>
    <row r="160" spans="1:27" ht="14.4" customHeight="1">
      <c r="A160" s="55">
        <v>407</v>
      </c>
      <c r="B160" s="38"/>
      <c r="C160" s="46" t="s">
        <v>137</v>
      </c>
      <c r="D160" s="39" t="str">
        <f>REPLACE(C160,1,3, )</f>
        <v xml:space="preserve"> 675</v>
      </c>
      <c r="E160" s="46" t="s">
        <v>137</v>
      </c>
      <c r="F160" s="40">
        <f>IF(C160=E160,0,1)</f>
        <v>0</v>
      </c>
      <c r="G160" s="41" t="s">
        <v>37</v>
      </c>
      <c r="H160" s="41"/>
      <c r="I160" s="41" t="s">
        <v>44</v>
      </c>
      <c r="J160" s="42">
        <v>62500</v>
      </c>
      <c r="K160" s="43">
        <f>J160-M160</f>
        <v>7900</v>
      </c>
      <c r="L160" s="40" t="s">
        <v>22</v>
      </c>
      <c r="M160" s="44">
        <f>J160-N160</f>
        <v>54600</v>
      </c>
      <c r="N160" s="44">
        <f>2000+4850+600+200+250</f>
        <v>7900</v>
      </c>
      <c r="O160" s="45">
        <f>M160+N160</f>
        <v>62500</v>
      </c>
      <c r="P160" s="58"/>
      <c r="Q160" s="41" t="s">
        <v>75</v>
      </c>
      <c r="R160" s="10"/>
      <c r="S160" s="10">
        <f>R160+O160</f>
        <v>62500</v>
      </c>
      <c r="T160" s="10">
        <f>S160/0.7</f>
        <v>89285.71428571429</v>
      </c>
      <c r="U160" s="11">
        <f>T160/0.875</f>
        <v>102040.81632653062</v>
      </c>
      <c r="V160" s="12">
        <f>(U160-T160)/U160</f>
        <v>0.12500000000000003</v>
      </c>
      <c r="W160" s="11">
        <f>(ROUNDUP((U160/100),0))*100</f>
        <v>102100</v>
      </c>
      <c r="X160" s="26">
        <f>(T160-O160)/T160</f>
        <v>0.30000000000000004</v>
      </c>
      <c r="Y160" s="13"/>
      <c r="Z160" s="13"/>
      <c r="AA160" s="13"/>
    </row>
    <row r="161" spans="1:27" ht="14.4" customHeight="1">
      <c r="A161" s="55">
        <v>409</v>
      </c>
      <c r="B161" s="38"/>
      <c r="C161" s="46" t="s">
        <v>156</v>
      </c>
      <c r="D161" s="39" t="str">
        <f>REPLACE(C161,1,3, )</f>
        <v xml:space="preserve"> 797</v>
      </c>
      <c r="E161" s="46" t="s">
        <v>156</v>
      </c>
      <c r="F161" s="40">
        <f>IF(C161=E161,0,1)</f>
        <v>0</v>
      </c>
      <c r="G161" s="41" t="s">
        <v>20</v>
      </c>
      <c r="H161" s="41"/>
      <c r="I161" s="41" t="s">
        <v>48</v>
      </c>
      <c r="J161" s="42">
        <v>45000</v>
      </c>
      <c r="K161" s="43">
        <f>J161-M161</f>
        <v>7900</v>
      </c>
      <c r="L161" s="40" t="s">
        <v>22</v>
      </c>
      <c r="M161" s="44">
        <f>J161-N161</f>
        <v>37100</v>
      </c>
      <c r="N161" s="44">
        <f>2000+4850+600+200+250</f>
        <v>7900</v>
      </c>
      <c r="O161" s="45">
        <f>M161+N161</f>
        <v>45000</v>
      </c>
      <c r="P161" s="59"/>
      <c r="Q161" s="41" t="s">
        <v>75</v>
      </c>
      <c r="R161" s="10"/>
      <c r="S161" s="10">
        <f>R161+O161</f>
        <v>45000</v>
      </c>
      <c r="T161" s="10">
        <f>S161/0.7</f>
        <v>64285.71428571429</v>
      </c>
      <c r="U161" s="11">
        <f>T161/0.875</f>
        <v>73469.387755102041</v>
      </c>
      <c r="V161" s="12">
        <f>(U161-T161)/U161</f>
        <v>0.12499999999999994</v>
      </c>
      <c r="W161" s="11">
        <f>(ROUNDUP((U161/100),0))*100</f>
        <v>73500</v>
      </c>
      <c r="X161" s="26">
        <f>(T161-O161)/T161</f>
        <v>0.30000000000000004</v>
      </c>
      <c r="Y161" s="62">
        <v>64050</v>
      </c>
      <c r="Z161" s="63">
        <f>T161-Y161</f>
        <v>235.71428571428987</v>
      </c>
      <c r="AA161" s="64">
        <f>Z161/Y161</f>
        <v>3.680160588825759E-3</v>
      </c>
    </row>
    <row r="162" spans="1:27" ht="14.4" customHeight="1">
      <c r="A162" s="55">
        <v>410</v>
      </c>
      <c r="B162" s="38"/>
      <c r="C162" s="46" t="s">
        <v>155</v>
      </c>
      <c r="D162" s="39" t="str">
        <f>REPLACE(C162,1,3, )</f>
        <v xml:space="preserve"> 863</v>
      </c>
      <c r="E162" s="46" t="s">
        <v>155</v>
      </c>
      <c r="F162" s="40">
        <f>IF(C162=E162,0,1)</f>
        <v>0</v>
      </c>
      <c r="G162" s="41" t="s">
        <v>37</v>
      </c>
      <c r="H162" s="41"/>
      <c r="I162" s="41" t="s">
        <v>48</v>
      </c>
      <c r="J162" s="42">
        <v>47500</v>
      </c>
      <c r="K162" s="43">
        <f>J162-M162</f>
        <v>7900</v>
      </c>
      <c r="L162" s="40" t="s">
        <v>22</v>
      </c>
      <c r="M162" s="44">
        <f>J162-N162</f>
        <v>39600</v>
      </c>
      <c r="N162" s="44">
        <f>2000+4850+600+200+250</f>
        <v>7900</v>
      </c>
      <c r="O162" s="45">
        <f>M162+N162</f>
        <v>47500</v>
      </c>
      <c r="P162" s="59"/>
      <c r="Q162" s="41" t="s">
        <v>75</v>
      </c>
      <c r="R162" s="10"/>
      <c r="S162" s="10">
        <f>R162+O162</f>
        <v>47500</v>
      </c>
      <c r="T162" s="10">
        <f>S162/0.7</f>
        <v>67857.142857142855</v>
      </c>
      <c r="U162" s="11">
        <f>T162/0.875</f>
        <v>77551.020408163269</v>
      </c>
      <c r="V162" s="12">
        <f>(U162-T162)/U162</f>
        <v>0.12500000000000008</v>
      </c>
      <c r="W162" s="11">
        <f>(ROUNDUP((U162/100),0))*100</f>
        <v>77600</v>
      </c>
      <c r="X162" s="26">
        <f>(T162-O162)/T162</f>
        <v>0.3</v>
      </c>
      <c r="Y162" s="13"/>
      <c r="Z162" s="13"/>
      <c r="AA162" s="14"/>
    </row>
    <row r="163" spans="1:27" ht="14.4" customHeight="1">
      <c r="A163" s="55">
        <v>412</v>
      </c>
      <c r="B163" s="38"/>
      <c r="C163" s="46" t="s">
        <v>207</v>
      </c>
      <c r="D163" s="39" t="str">
        <f>REPLACE(C163,1,3, )</f>
        <v xml:space="preserve"> 237</v>
      </c>
      <c r="E163" s="46" t="s">
        <v>207</v>
      </c>
      <c r="F163" s="40">
        <f>IF(C163=E163,0,1)</f>
        <v>0</v>
      </c>
      <c r="G163" s="41" t="s">
        <v>37</v>
      </c>
      <c r="H163" s="41"/>
      <c r="I163" s="41" t="s">
        <v>41</v>
      </c>
      <c r="J163" s="42">
        <v>57000</v>
      </c>
      <c r="K163" s="43">
        <f>J163-M163</f>
        <v>7900</v>
      </c>
      <c r="L163" s="40" t="s">
        <v>22</v>
      </c>
      <c r="M163" s="44">
        <f>J163-N163</f>
        <v>49100</v>
      </c>
      <c r="N163" s="44">
        <f>2000+4850+600+200+250</f>
        <v>7900</v>
      </c>
      <c r="O163" s="45">
        <f>M163+N163</f>
        <v>57000</v>
      </c>
      <c r="P163" s="59"/>
      <c r="Q163" s="41" t="s">
        <v>75</v>
      </c>
      <c r="R163" s="10"/>
      <c r="S163" s="10">
        <f>R163+O163</f>
        <v>57000</v>
      </c>
      <c r="T163" s="10">
        <f>S163/0.7</f>
        <v>81428.571428571435</v>
      </c>
      <c r="U163" s="11">
        <f>T163/0.875</f>
        <v>93061.224489795932</v>
      </c>
      <c r="V163" s="12">
        <f>(U163-T163)/U163</f>
        <v>0.12500000000000006</v>
      </c>
      <c r="W163" s="11">
        <f>(ROUNDUP((U163/100),0))*100</f>
        <v>93100</v>
      </c>
      <c r="X163" s="26">
        <f>(T163-O163)/T163</f>
        <v>0.30000000000000004</v>
      </c>
      <c r="Y163" s="13"/>
      <c r="Z163" s="13"/>
      <c r="AA163" s="14"/>
    </row>
    <row r="164" spans="1:27" ht="14.4" customHeight="1">
      <c r="A164" s="55">
        <v>416</v>
      </c>
      <c r="B164" s="38"/>
      <c r="C164" s="46" t="s">
        <v>175</v>
      </c>
      <c r="D164" s="39" t="str">
        <f>REPLACE(C164,1,3, )</f>
        <v xml:space="preserve"> 392</v>
      </c>
      <c r="E164" s="46" t="s">
        <v>175</v>
      </c>
      <c r="F164" s="40">
        <f>IF(C164=E164,0,1)</f>
        <v>0</v>
      </c>
      <c r="G164" s="41" t="s">
        <v>37</v>
      </c>
      <c r="H164" s="41"/>
      <c r="I164" s="41" t="s">
        <v>55</v>
      </c>
      <c r="J164" s="42">
        <v>56000</v>
      </c>
      <c r="K164" s="43">
        <f>J164-M164</f>
        <v>7900</v>
      </c>
      <c r="L164" s="40" t="s">
        <v>22</v>
      </c>
      <c r="M164" s="44">
        <f>J164-N164</f>
        <v>48100</v>
      </c>
      <c r="N164" s="49">
        <f>2000+4850+600+200+250</f>
        <v>7900</v>
      </c>
      <c r="O164" s="45">
        <f>M164+N164</f>
        <v>56000</v>
      </c>
      <c r="P164" s="59"/>
      <c r="Q164" s="41" t="s">
        <v>75</v>
      </c>
      <c r="R164" s="10"/>
      <c r="S164" s="10">
        <f>R164+O164</f>
        <v>56000</v>
      </c>
      <c r="T164" s="10">
        <f>S164/0.7</f>
        <v>80000</v>
      </c>
      <c r="U164" s="11">
        <f>T164/0.875</f>
        <v>91428.571428571435</v>
      </c>
      <c r="V164" s="12">
        <f>(U164-T164)/U164</f>
        <v>0.12500000000000006</v>
      </c>
      <c r="W164" s="11">
        <f>(ROUNDUP((U164/100),0))*100</f>
        <v>91500</v>
      </c>
      <c r="X164" s="26">
        <f>(T164-O164)/T164</f>
        <v>0.3</v>
      </c>
      <c r="Y164" s="13"/>
      <c r="Z164" s="13"/>
      <c r="AA164" s="14"/>
    </row>
    <row r="165" spans="1:27" ht="14.4" customHeight="1">
      <c r="A165" s="55">
        <v>418</v>
      </c>
      <c r="B165" s="38"/>
      <c r="C165" s="46" t="s">
        <v>136</v>
      </c>
      <c r="D165" s="39" t="str">
        <f>REPLACE(C165,1,3, )</f>
        <v xml:space="preserve"> 854</v>
      </c>
      <c r="E165" s="46" t="s">
        <v>136</v>
      </c>
      <c r="F165" s="40">
        <f>IF(C165=E165,0,1)</f>
        <v>0</v>
      </c>
      <c r="G165" s="41" t="s">
        <v>37</v>
      </c>
      <c r="H165" s="41"/>
      <c r="I165" s="41" t="s">
        <v>44</v>
      </c>
      <c r="J165" s="42">
        <v>52500</v>
      </c>
      <c r="K165" s="43">
        <f>J165-M165</f>
        <v>7900</v>
      </c>
      <c r="L165" s="40" t="s">
        <v>22</v>
      </c>
      <c r="M165" s="44">
        <f>J165-N165</f>
        <v>44600</v>
      </c>
      <c r="N165" s="44">
        <f>2000+4850+600+200+250</f>
        <v>7900</v>
      </c>
      <c r="O165" s="45">
        <f>M165+N165</f>
        <v>52500</v>
      </c>
      <c r="P165" s="59"/>
      <c r="Q165" s="41" t="s">
        <v>75</v>
      </c>
      <c r="R165" s="10"/>
      <c r="S165" s="10">
        <f>R165+O165</f>
        <v>52500</v>
      </c>
      <c r="T165" s="10">
        <f>S165/0.7</f>
        <v>75000</v>
      </c>
      <c r="U165" s="11">
        <f>T165/0.875</f>
        <v>85714.28571428571</v>
      </c>
      <c r="V165" s="12">
        <f>(U165-T165)/U165</f>
        <v>0.12499999999999996</v>
      </c>
      <c r="W165" s="11">
        <f>(ROUNDUP((U165/100),0))*100</f>
        <v>85800</v>
      </c>
      <c r="X165" s="26">
        <f>(T165-O165)/T165</f>
        <v>0.3</v>
      </c>
      <c r="Y165" s="13"/>
      <c r="Z165" s="13"/>
      <c r="AA165" s="13"/>
    </row>
    <row r="166" spans="1:27" ht="14.4" customHeight="1">
      <c r="A166" s="55">
        <v>419</v>
      </c>
      <c r="B166" s="38"/>
      <c r="C166" s="46" t="s">
        <v>176</v>
      </c>
      <c r="D166" s="39" t="str">
        <f>REPLACE(C166,1,3, )</f>
        <v xml:space="preserve"> 834</v>
      </c>
      <c r="E166" s="46" t="s">
        <v>176</v>
      </c>
      <c r="F166" s="40">
        <f>IF(C166=E166,0,1)</f>
        <v>0</v>
      </c>
      <c r="G166" s="41" t="s">
        <v>20</v>
      </c>
      <c r="H166" s="41"/>
      <c r="I166" s="41" t="s">
        <v>55</v>
      </c>
      <c r="J166" s="42">
        <v>56000</v>
      </c>
      <c r="K166" s="43">
        <f>J166-M166</f>
        <v>7900</v>
      </c>
      <c r="L166" s="40" t="s">
        <v>22</v>
      </c>
      <c r="M166" s="44">
        <f>J166-N166</f>
        <v>48100</v>
      </c>
      <c r="N166" s="49">
        <f>2000+4850+600+200+250</f>
        <v>7900</v>
      </c>
      <c r="O166" s="45">
        <f>M166+N166</f>
        <v>56000</v>
      </c>
      <c r="P166" s="59"/>
      <c r="Q166" s="41" t="s">
        <v>75</v>
      </c>
      <c r="R166" s="10"/>
      <c r="S166" s="10">
        <f>R166+O166</f>
        <v>56000</v>
      </c>
      <c r="T166" s="10">
        <f>S166/0.7</f>
        <v>80000</v>
      </c>
      <c r="U166" s="11">
        <f>T166/0.875</f>
        <v>91428.571428571435</v>
      </c>
      <c r="V166" s="12">
        <f>(U166-T166)/U166</f>
        <v>0.12500000000000006</v>
      </c>
      <c r="W166" s="11">
        <f>(ROUNDUP((U166/100),0))*100</f>
        <v>91500</v>
      </c>
      <c r="X166" s="26">
        <f>(T166-O166)/T166</f>
        <v>0.3</v>
      </c>
      <c r="Y166" s="62">
        <v>75075</v>
      </c>
      <c r="Z166" s="63">
        <f>T166-Y166</f>
        <v>4925</v>
      </c>
      <c r="AA166" s="64">
        <f>Z166/Y166</f>
        <v>6.56010656010656E-2</v>
      </c>
    </row>
    <row r="167" spans="1:27" ht="14.4" customHeight="1">
      <c r="A167" s="55">
        <v>420</v>
      </c>
      <c r="B167" s="38"/>
      <c r="C167" s="46" t="s">
        <v>174</v>
      </c>
      <c r="D167" s="39" t="str">
        <f>REPLACE(C167,1,3, )</f>
        <v xml:space="preserve"> 889</v>
      </c>
      <c r="E167" s="46" t="s">
        <v>174</v>
      </c>
      <c r="F167" s="40">
        <f>IF(C167=E167,0,1)</f>
        <v>0</v>
      </c>
      <c r="G167" s="41" t="s">
        <v>37</v>
      </c>
      <c r="H167" s="41"/>
      <c r="I167" s="41" t="s">
        <v>55</v>
      </c>
      <c r="J167" s="42">
        <v>56000</v>
      </c>
      <c r="K167" s="43">
        <f>J167-M167</f>
        <v>7900</v>
      </c>
      <c r="L167" s="40" t="s">
        <v>22</v>
      </c>
      <c r="M167" s="44">
        <f>J167-N167</f>
        <v>48100</v>
      </c>
      <c r="N167" s="49">
        <f>2000+4850+600+200+250</f>
        <v>7900</v>
      </c>
      <c r="O167" s="45">
        <f>M167+N167</f>
        <v>56000</v>
      </c>
      <c r="P167" s="59"/>
      <c r="Q167" s="41" t="s">
        <v>75</v>
      </c>
      <c r="R167" s="10"/>
      <c r="S167" s="10">
        <f>R167+O167</f>
        <v>56000</v>
      </c>
      <c r="T167" s="10">
        <f>S167/0.7</f>
        <v>80000</v>
      </c>
      <c r="U167" s="11">
        <f>T167/0.875</f>
        <v>91428.571428571435</v>
      </c>
      <c r="V167" s="12">
        <f>(U167-T167)/U167</f>
        <v>0.12500000000000006</v>
      </c>
      <c r="W167" s="11">
        <f>(ROUNDUP((U167/100),0))*100</f>
        <v>91500</v>
      </c>
      <c r="X167" s="26">
        <f>(T167-O167)/T167</f>
        <v>0.3</v>
      </c>
      <c r="Y167" s="13"/>
      <c r="Z167" s="13"/>
      <c r="AA167" s="14"/>
    </row>
    <row r="168" spans="1:27" ht="14.4" customHeight="1">
      <c r="A168" s="55">
        <v>436</v>
      </c>
      <c r="B168" s="38"/>
      <c r="C168" s="46" t="s">
        <v>100</v>
      </c>
      <c r="D168" s="39" t="str">
        <f>REPLACE(C168,1,3, )</f>
        <v xml:space="preserve"> 436</v>
      </c>
      <c r="E168" s="46" t="s">
        <v>100</v>
      </c>
      <c r="F168" s="40">
        <f>IF(C168=E168,0,1)</f>
        <v>0</v>
      </c>
      <c r="G168" s="41" t="s">
        <v>20</v>
      </c>
      <c r="H168" s="41"/>
      <c r="I168" s="41" t="s">
        <v>49</v>
      </c>
      <c r="J168" s="42">
        <v>70000</v>
      </c>
      <c r="K168" s="43">
        <f>J168-M168</f>
        <v>7900</v>
      </c>
      <c r="L168" s="40" t="s">
        <v>22</v>
      </c>
      <c r="M168" s="44">
        <f>J168-N168</f>
        <v>62100</v>
      </c>
      <c r="N168" s="44">
        <f>2000+4850+600+200+250</f>
        <v>7900</v>
      </c>
      <c r="O168" s="45">
        <f>M168+N168</f>
        <v>70000</v>
      </c>
      <c r="P168" s="59"/>
      <c r="Q168" s="41" t="s">
        <v>73</v>
      </c>
      <c r="R168" s="10"/>
      <c r="S168" s="10">
        <f>R168+O168</f>
        <v>70000</v>
      </c>
      <c r="T168" s="10">
        <f>S168/0.7</f>
        <v>100000</v>
      </c>
      <c r="U168" s="11">
        <f>T168/0.875</f>
        <v>114285.71428571429</v>
      </c>
      <c r="V168" s="12">
        <f>(U168-T168)/U168</f>
        <v>0.12500000000000003</v>
      </c>
      <c r="W168" s="11">
        <f>(ROUNDUP((U168/100),0))*100</f>
        <v>114300</v>
      </c>
      <c r="X168" s="26">
        <f>(T168-O168)/T168</f>
        <v>0.3</v>
      </c>
      <c r="Y168" s="62">
        <v>99050</v>
      </c>
      <c r="Z168" s="63">
        <f>T168-Y168</f>
        <v>950</v>
      </c>
      <c r="AA168" s="64">
        <f>Z168/Y168</f>
        <v>9.5911155981827367E-3</v>
      </c>
    </row>
    <row r="169" spans="1:27" ht="14.4" customHeight="1">
      <c r="X169" s="28"/>
      <c r="Y169" s="56"/>
      <c r="Z169" s="56"/>
      <c r="AA169" s="56"/>
    </row>
    <row r="170" spans="1:27" ht="14.4" customHeight="1">
      <c r="J170" s="51">
        <f>SUM(J5:J169)</f>
        <v>12157450</v>
      </c>
      <c r="K170" s="15">
        <f>SUM(K5:K169)</f>
        <v>1353450</v>
      </c>
      <c r="M170" s="15">
        <f>SUM(M5:M169)</f>
        <v>10804000</v>
      </c>
      <c r="N170" s="15">
        <f>SUM(N5:N169)</f>
        <v>1353450</v>
      </c>
      <c r="O170" s="15">
        <f>SUM(O5:O169)</f>
        <v>12157450</v>
      </c>
      <c r="P170" s="32"/>
      <c r="X170" s="28"/>
      <c r="Y170" s="56"/>
      <c r="Z170" s="56"/>
      <c r="AA170" s="56"/>
    </row>
    <row r="171" spans="1:27" customFormat="1" ht="14.4" customHeight="1">
      <c r="A171" s="16"/>
      <c r="B171" s="17" t="s">
        <v>23</v>
      </c>
      <c r="C171" s="18"/>
      <c r="D171" s="19"/>
      <c r="F171" s="20"/>
      <c r="H171" s="19"/>
      <c r="J171" s="52"/>
      <c r="K171" s="20"/>
      <c r="L171" s="20"/>
      <c r="M171" s="21"/>
      <c r="N171" s="22"/>
      <c r="O171" s="22"/>
      <c r="P171" s="33"/>
      <c r="Q171" s="20"/>
      <c r="R171" s="24"/>
      <c r="X171" s="27"/>
      <c r="Y171" s="57"/>
      <c r="Z171" s="57"/>
      <c r="AA171" s="57"/>
    </row>
    <row r="172" spans="1:27" customFormat="1" ht="14.4" customHeight="1">
      <c r="A172" s="16"/>
      <c r="B172" s="17" t="s">
        <v>24</v>
      </c>
      <c r="C172" s="18"/>
      <c r="F172" s="20"/>
      <c r="H172" s="19"/>
      <c r="J172" s="52"/>
      <c r="K172" s="20"/>
      <c r="L172" s="20"/>
      <c r="M172" s="21"/>
      <c r="N172" s="22"/>
      <c r="O172" s="22"/>
      <c r="P172" s="33"/>
      <c r="Q172" s="20"/>
      <c r="R172" s="24"/>
      <c r="X172" s="27"/>
      <c r="Y172" s="57"/>
      <c r="Z172" s="57"/>
      <c r="AA172" s="57"/>
    </row>
    <row r="173" spans="1:27" customFormat="1" ht="14.4" customHeight="1">
      <c r="A173" s="16"/>
      <c r="B173" s="17" t="s">
        <v>25</v>
      </c>
      <c r="C173" s="19"/>
      <c r="F173" s="20"/>
      <c r="H173" s="19"/>
      <c r="J173" s="52"/>
      <c r="K173" s="20"/>
      <c r="L173" s="20"/>
      <c r="M173" s="21"/>
      <c r="N173" s="22"/>
      <c r="O173" s="22"/>
      <c r="P173" s="33"/>
      <c r="Q173" s="20"/>
      <c r="R173" s="24"/>
      <c r="X173" s="27"/>
    </row>
    <row r="174" spans="1:27" customFormat="1" ht="14.4" customHeight="1">
      <c r="A174" s="16"/>
      <c r="B174" s="17" t="s">
        <v>26</v>
      </c>
      <c r="C174" s="19"/>
      <c r="D174" s="19"/>
      <c r="F174" s="20"/>
      <c r="H174" s="19"/>
      <c r="J174" s="52"/>
      <c r="K174" s="20"/>
      <c r="L174" s="20"/>
      <c r="M174" s="21"/>
      <c r="N174" s="22"/>
      <c r="O174" s="22"/>
      <c r="P174" s="33"/>
      <c r="Q174" s="20"/>
      <c r="R174" s="24"/>
      <c r="X174" s="27"/>
    </row>
    <row r="175" spans="1:27">
      <c r="A175" s="23"/>
    </row>
    <row r="177" spans="8:8">
      <c r="H177" s="25" t="s">
        <v>29</v>
      </c>
    </row>
    <row r="178" spans="8:8">
      <c r="H178" s="25" t="s">
        <v>30</v>
      </c>
    </row>
    <row r="179" spans="8:8">
      <c r="H179" s="25" t="s">
        <v>31</v>
      </c>
    </row>
    <row r="180" spans="8:8">
      <c r="H180" s="25" t="s">
        <v>32</v>
      </c>
    </row>
    <row r="181" spans="8:8">
      <c r="H181" s="23"/>
    </row>
    <row r="182" spans="8:8">
      <c r="H182" s="23" t="s">
        <v>33</v>
      </c>
    </row>
    <row r="183" spans="8:8">
      <c r="H183" s="23" t="s">
        <v>34</v>
      </c>
    </row>
    <row r="184" spans="8:8">
      <c r="H184" s="23" t="s">
        <v>35</v>
      </c>
    </row>
    <row r="186" spans="8:8">
      <c r="H186" s="23" t="s">
        <v>36</v>
      </c>
    </row>
  </sheetData>
  <autoFilter ref="A4:AA174">
    <filterColumn colId="6"/>
    <filterColumn colId="8"/>
    <sortState ref="A5:AA174">
      <sortCondition ref="A4:A174"/>
    </sortState>
  </autoFilter>
  <mergeCells count="1">
    <mergeCell ref="R3:X3"/>
  </mergeCells>
  <conditionalFormatting sqref="AA6:AA168">
    <cfRule type="cellIs" dxfId="3" priority="61" operator="greaterThan">
      <formula>0.7</formula>
    </cfRule>
    <cfRule type="cellIs" dxfId="2" priority="62" operator="greaterThan">
      <formula>7</formula>
    </cfRule>
  </conditionalFormatting>
  <conditionalFormatting sqref="D5:D168">
    <cfRule type="duplicateValues" dxfId="1" priority="174"/>
    <cfRule type="duplicateValues" dxfId="0" priority="17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Jual BCL ALAS KAKI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2018-10-30T10:15:31Z</dcterms:modified>
</cp:coreProperties>
</file>