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7680"/>
  </bookViews>
  <sheets>
    <sheet name="Harga Jual BCL ALAS KAKI" sheetId="1" r:id="rId1"/>
  </sheets>
  <definedNames>
    <definedName name="_xlnm._FilterDatabase" localSheetId="0" hidden="1">'Harga Jual BCL ALAS KAKI'!$A$4:$AA$209</definedName>
  </definedNames>
  <calcPr calcId="124519"/>
  <fileRecoveryPr autoRecover="0"/>
</workbook>
</file>

<file path=xl/calcChain.xml><?xml version="1.0" encoding="utf-8"?>
<calcChain xmlns="http://schemas.openxmlformats.org/spreadsheetml/2006/main">
  <c r="X135" i="1"/>
  <c r="X136"/>
  <c r="X137"/>
  <c r="X138"/>
  <c r="X139"/>
  <c r="X140"/>
  <c r="X141"/>
  <c r="X142"/>
  <c r="X143"/>
  <c r="X144"/>
  <c r="X145"/>
  <c r="X146"/>
  <c r="X147"/>
  <c r="X148"/>
  <c r="X149"/>
  <c r="X150"/>
  <c r="X151"/>
  <c r="X152"/>
  <c r="X153"/>
  <c r="X154"/>
  <c r="X155"/>
  <c r="X156"/>
  <c r="X157"/>
  <c r="X158"/>
  <c r="X159"/>
  <c r="X160"/>
  <c r="X161"/>
  <c r="X162"/>
  <c r="X163"/>
  <c r="X164"/>
  <c r="X165"/>
  <c r="X166"/>
  <c r="X167"/>
  <c r="X168"/>
  <c r="X169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M135"/>
  <c r="M136"/>
  <c r="K136" s="1"/>
  <c r="M137"/>
  <c r="M138"/>
  <c r="M139"/>
  <c r="M140"/>
  <c r="K140" s="1"/>
  <c r="M141"/>
  <c r="M142"/>
  <c r="M143"/>
  <c r="M144"/>
  <c r="K144" s="1"/>
  <c r="M145"/>
  <c r="M146"/>
  <c r="M147"/>
  <c r="M148"/>
  <c r="K148" s="1"/>
  <c r="M149"/>
  <c r="M150"/>
  <c r="M151"/>
  <c r="M152"/>
  <c r="K152" s="1"/>
  <c r="M153"/>
  <c r="M154"/>
  <c r="M155"/>
  <c r="M156"/>
  <c r="K156" s="1"/>
  <c r="M157"/>
  <c r="M158"/>
  <c r="M159"/>
  <c r="M160"/>
  <c r="K160" s="1"/>
  <c r="M161"/>
  <c r="M162"/>
  <c r="M163"/>
  <c r="M164"/>
  <c r="K164" s="1"/>
  <c r="M165"/>
  <c r="M166"/>
  <c r="M167"/>
  <c r="M168"/>
  <c r="K168" s="1"/>
  <c r="M169"/>
  <c r="K135"/>
  <c r="K137"/>
  <c r="K138"/>
  <c r="K139"/>
  <c r="K141"/>
  <c r="K142"/>
  <c r="K143"/>
  <c r="K145"/>
  <c r="K146"/>
  <c r="K147"/>
  <c r="K149"/>
  <c r="K150"/>
  <c r="K151"/>
  <c r="K153"/>
  <c r="K154"/>
  <c r="K155"/>
  <c r="K157"/>
  <c r="K158"/>
  <c r="K159"/>
  <c r="K161"/>
  <c r="K162"/>
  <c r="K163"/>
  <c r="K165"/>
  <c r="K166"/>
  <c r="K167"/>
  <c r="K169"/>
  <c r="N169"/>
  <c r="N168"/>
  <c r="N167"/>
  <c r="N166"/>
  <c r="N165"/>
  <c r="N164"/>
  <c r="N163"/>
  <c r="N162"/>
  <c r="N161"/>
  <c r="N160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N89" l="1"/>
  <c r="N189"/>
  <c r="N91"/>
  <c r="N100"/>
  <c r="Z86"/>
  <c r="AA86" s="1"/>
  <c r="D86"/>
  <c r="Z112"/>
  <c r="AA112" s="1"/>
  <c r="D112"/>
  <c r="F112"/>
  <c r="D88"/>
  <c r="Z119"/>
  <c r="AA119" s="1"/>
  <c r="N28" l="1"/>
  <c r="F86"/>
  <c r="N101"/>
  <c r="M101" s="1"/>
  <c r="N175"/>
  <c r="N105"/>
  <c r="M105" s="1"/>
  <c r="N171"/>
  <c r="N186"/>
  <c r="M186" s="1"/>
  <c r="N185"/>
  <c r="N133"/>
  <c r="M133" s="1"/>
  <c r="N173"/>
  <c r="N134"/>
  <c r="M134" s="1"/>
  <c r="N49"/>
  <c r="N29"/>
  <c r="N33"/>
  <c r="N12"/>
  <c r="N32"/>
  <c r="N97"/>
  <c r="N110"/>
  <c r="N98"/>
  <c r="N178"/>
  <c r="N92"/>
  <c r="N58"/>
  <c r="N57"/>
  <c r="M57" s="1"/>
  <c r="N63"/>
  <c r="N62"/>
  <c r="M62" s="1"/>
  <c r="N61"/>
  <c r="N191"/>
  <c r="M191" s="1"/>
  <c r="N176"/>
  <c r="N177"/>
  <c r="M177" s="1"/>
  <c r="N6"/>
  <c r="N13"/>
  <c r="M13" s="1"/>
  <c r="N54"/>
  <c r="N55"/>
  <c r="N56"/>
  <c r="N113"/>
  <c r="N104"/>
  <c r="N23"/>
  <c r="N22"/>
  <c r="N47"/>
  <c r="N42"/>
  <c r="N115"/>
  <c r="N122"/>
  <c r="N83"/>
  <c r="N60"/>
  <c r="N67"/>
  <c r="N53"/>
  <c r="N14"/>
  <c r="N25"/>
  <c r="N21"/>
  <c r="N37"/>
  <c r="N43"/>
  <c r="N41"/>
  <c r="N69"/>
  <c r="N9"/>
  <c r="N74"/>
  <c r="N201"/>
  <c r="N199"/>
  <c r="N202"/>
  <c r="N95"/>
  <c r="N93"/>
  <c r="N94"/>
  <c r="N87"/>
  <c r="N107"/>
  <c r="N80"/>
  <c r="N81"/>
  <c r="N96"/>
  <c r="N64"/>
  <c r="N182"/>
  <c r="N70"/>
  <c r="N10"/>
  <c r="N66"/>
  <c r="N65"/>
  <c r="N77"/>
  <c r="N79"/>
  <c r="N75"/>
  <c r="N76"/>
  <c r="N78"/>
  <c r="N203"/>
  <c r="N68"/>
  <c r="N51"/>
  <c r="N52"/>
  <c r="N46"/>
  <c r="N118"/>
  <c r="N121"/>
  <c r="N116"/>
  <c r="N120"/>
  <c r="N84"/>
  <c r="N196"/>
  <c r="N197"/>
  <c r="N123"/>
  <c r="N124"/>
  <c r="N130"/>
  <c r="N125"/>
  <c r="N127"/>
  <c r="N11"/>
  <c r="N15"/>
  <c r="N20"/>
  <c r="N19"/>
  <c r="N18"/>
  <c r="N106"/>
  <c r="N109"/>
  <c r="N108"/>
  <c r="N59"/>
  <c r="N180"/>
  <c r="N190"/>
  <c r="N188"/>
  <c r="N195"/>
  <c r="N200"/>
  <c r="N187"/>
  <c r="N184"/>
  <c r="N172"/>
  <c r="N174"/>
  <c r="N170"/>
  <c r="N183"/>
  <c r="N103"/>
  <c r="N82"/>
  <c r="N117"/>
  <c r="N119"/>
  <c r="N193"/>
  <c r="N194"/>
  <c r="N26"/>
  <c r="N35"/>
  <c r="N90"/>
  <c r="N198"/>
  <c r="N181"/>
  <c r="N99"/>
  <c r="N85"/>
  <c r="N132"/>
  <c r="N50"/>
  <c r="N102"/>
  <c r="N131"/>
  <c r="N126"/>
  <c r="N114"/>
  <c r="N111"/>
  <c r="N128"/>
  <c r="N129"/>
  <c r="N17"/>
  <c r="N31"/>
  <c r="N16"/>
  <c r="N27"/>
  <c r="N30"/>
  <c r="N179"/>
  <c r="N192"/>
  <c r="N8"/>
  <c r="N7"/>
  <c r="N5"/>
  <c r="N72"/>
  <c r="N71"/>
  <c r="N24"/>
  <c r="N73"/>
  <c r="N38"/>
  <c r="N34"/>
  <c r="N36"/>
  <c r="N39"/>
  <c r="N40"/>
  <c r="N45"/>
  <c r="N48"/>
  <c r="N44"/>
  <c r="M48"/>
  <c r="M45"/>
  <c r="M40"/>
  <c r="M39"/>
  <c r="M36"/>
  <c r="M34"/>
  <c r="M38"/>
  <c r="M73"/>
  <c r="M24"/>
  <c r="M71"/>
  <c r="M72"/>
  <c r="M5"/>
  <c r="M7"/>
  <c r="M8"/>
  <c r="M192"/>
  <c r="M179"/>
  <c r="M30"/>
  <c r="M27"/>
  <c r="M16"/>
  <c r="M31"/>
  <c r="M17"/>
  <c r="M129"/>
  <c r="M128"/>
  <c r="M111"/>
  <c r="M114"/>
  <c r="M126"/>
  <c r="M131"/>
  <c r="M102"/>
  <c r="M50"/>
  <c r="M132"/>
  <c r="M85"/>
  <c r="M99"/>
  <c r="M181"/>
  <c r="M198"/>
  <c r="M90"/>
  <c r="M35"/>
  <c r="M26"/>
  <c r="M194"/>
  <c r="M193"/>
  <c r="M119"/>
  <c r="M117"/>
  <c r="M82"/>
  <c r="M103"/>
  <c r="M183"/>
  <c r="M170"/>
  <c r="M174"/>
  <c r="M172"/>
  <c r="M184"/>
  <c r="M187"/>
  <c r="M200"/>
  <c r="M195"/>
  <c r="M188"/>
  <c r="M190"/>
  <c r="M180"/>
  <c r="M59"/>
  <c r="M108"/>
  <c r="M109"/>
  <c r="M106"/>
  <c r="K106" s="1"/>
  <c r="M18"/>
  <c r="M19"/>
  <c r="M20"/>
  <c r="M15"/>
  <c r="M11"/>
  <c r="M127"/>
  <c r="M125"/>
  <c r="M130"/>
  <c r="M124"/>
  <c r="M123"/>
  <c r="M197"/>
  <c r="M196"/>
  <c r="M84"/>
  <c r="M120"/>
  <c r="M116"/>
  <c r="M121"/>
  <c r="M118"/>
  <c r="M46"/>
  <c r="M52"/>
  <c r="M51"/>
  <c r="M68"/>
  <c r="M203"/>
  <c r="M78"/>
  <c r="M76"/>
  <c r="M75"/>
  <c r="M79"/>
  <c r="M77"/>
  <c r="M65"/>
  <c r="M66"/>
  <c r="M10"/>
  <c r="M70"/>
  <c r="M182"/>
  <c r="M64"/>
  <c r="M96"/>
  <c r="M81"/>
  <c r="M80"/>
  <c r="M107"/>
  <c r="M87"/>
  <c r="M94"/>
  <c r="M93"/>
  <c r="M95"/>
  <c r="M202"/>
  <c r="M199"/>
  <c r="M201"/>
  <c r="M74"/>
  <c r="M9"/>
  <c r="M69"/>
  <c r="M41"/>
  <c r="M43"/>
  <c r="M37"/>
  <c r="M21"/>
  <c r="M25"/>
  <c r="M14"/>
  <c r="M53"/>
  <c r="M67"/>
  <c r="M60"/>
  <c r="M83"/>
  <c r="M122"/>
  <c r="M115"/>
  <c r="M42"/>
  <c r="M47"/>
  <c r="M22"/>
  <c r="M23"/>
  <c r="M104"/>
  <c r="M113"/>
  <c r="M56"/>
  <c r="M55"/>
  <c r="M54"/>
  <c r="M28"/>
  <c r="O28" s="1"/>
  <c r="M6"/>
  <c r="K6" s="1"/>
  <c r="M176"/>
  <c r="K176" s="1"/>
  <c r="M61"/>
  <c r="K61" s="1"/>
  <c r="M63"/>
  <c r="K63" s="1"/>
  <c r="M58"/>
  <c r="K58" s="1"/>
  <c r="M92"/>
  <c r="M178"/>
  <c r="K178" s="1"/>
  <c r="M98"/>
  <c r="M110"/>
  <c r="K110" s="1"/>
  <c r="M97"/>
  <c r="M32"/>
  <c r="K32" s="1"/>
  <c r="M12"/>
  <c r="M33"/>
  <c r="K33" s="1"/>
  <c r="M29"/>
  <c r="M49"/>
  <c r="K49" s="1"/>
  <c r="M173"/>
  <c r="K173" s="1"/>
  <c r="M185"/>
  <c r="K185" s="1"/>
  <c r="M171"/>
  <c r="K171" s="1"/>
  <c r="M175"/>
  <c r="K175" s="1"/>
  <c r="M100"/>
  <c r="K100" s="1"/>
  <c r="M89"/>
  <c r="M189"/>
  <c r="K189" s="1"/>
  <c r="M91"/>
  <c r="O49" l="1"/>
  <c r="O63"/>
  <c r="O189"/>
  <c r="O173"/>
  <c r="O58"/>
  <c r="K91"/>
  <c r="O91"/>
  <c r="K89"/>
  <c r="O89"/>
  <c r="K105"/>
  <c r="O105"/>
  <c r="K133"/>
  <c r="O133"/>
  <c r="K134"/>
  <c r="O134"/>
  <c r="K29"/>
  <c r="O29"/>
  <c r="K97"/>
  <c r="O97"/>
  <c r="K92"/>
  <c r="O92"/>
  <c r="K57"/>
  <c r="O57"/>
  <c r="K62"/>
  <c r="O62"/>
  <c r="K177"/>
  <c r="O177"/>
  <c r="K101"/>
  <c r="O101"/>
  <c r="K186"/>
  <c r="O186"/>
  <c r="K12"/>
  <c r="O12"/>
  <c r="K98"/>
  <c r="O98"/>
  <c r="K191"/>
  <c r="O191"/>
  <c r="K13"/>
  <c r="O13"/>
  <c r="O175"/>
  <c r="O171"/>
  <c r="O185"/>
  <c r="O33"/>
  <c r="O32"/>
  <c r="O110"/>
  <c r="O178"/>
  <c r="O176"/>
  <c r="O100"/>
  <c r="O61"/>
  <c r="O6"/>
  <c r="O54"/>
  <c r="K54"/>
  <c r="O56"/>
  <c r="K56"/>
  <c r="O104"/>
  <c r="K104"/>
  <c r="O22"/>
  <c r="K22"/>
  <c r="O42"/>
  <c r="K42"/>
  <c r="O122"/>
  <c r="K122"/>
  <c r="O60"/>
  <c r="K60"/>
  <c r="O53"/>
  <c r="K53"/>
  <c r="O25"/>
  <c r="K25"/>
  <c r="O37"/>
  <c r="K37"/>
  <c r="O41"/>
  <c r="K41"/>
  <c r="O9"/>
  <c r="K9"/>
  <c r="O201"/>
  <c r="K201"/>
  <c r="O202"/>
  <c r="K202"/>
  <c r="O93"/>
  <c r="K93"/>
  <c r="O87"/>
  <c r="K87"/>
  <c r="O80"/>
  <c r="K80"/>
  <c r="O96"/>
  <c r="K96"/>
  <c r="O182"/>
  <c r="K182"/>
  <c r="O10"/>
  <c r="K10"/>
  <c r="O65"/>
  <c r="K65"/>
  <c r="O79"/>
  <c r="K79"/>
  <c r="O76"/>
  <c r="K76"/>
  <c r="O203"/>
  <c r="K203"/>
  <c r="O51"/>
  <c r="K51"/>
  <c r="O52"/>
  <c r="K52"/>
  <c r="O118"/>
  <c r="K118"/>
  <c r="O116"/>
  <c r="K116"/>
  <c r="O84"/>
  <c r="K84"/>
  <c r="O197"/>
  <c r="K197"/>
  <c r="O124"/>
  <c r="K124"/>
  <c r="O125"/>
  <c r="K125"/>
  <c r="O11"/>
  <c r="K11"/>
  <c r="O20"/>
  <c r="K20"/>
  <c r="O18"/>
  <c r="K18"/>
  <c r="O109"/>
  <c r="K109"/>
  <c r="O59"/>
  <c r="K59"/>
  <c r="O190"/>
  <c r="K190"/>
  <c r="O195"/>
  <c r="K195"/>
  <c r="O187"/>
  <c r="K187"/>
  <c r="O172"/>
  <c r="K172"/>
  <c r="O170"/>
  <c r="K170"/>
  <c r="O103"/>
  <c r="K103"/>
  <c r="O117"/>
  <c r="K117"/>
  <c r="O193"/>
  <c r="K193"/>
  <c r="O26"/>
  <c r="K26"/>
  <c r="O90"/>
  <c r="K90"/>
  <c r="O181"/>
  <c r="K181"/>
  <c r="O85"/>
  <c r="K85"/>
  <c r="O50"/>
  <c r="K50"/>
  <c r="O131"/>
  <c r="K131"/>
  <c r="O114"/>
  <c r="K114"/>
  <c r="O128"/>
  <c r="K128"/>
  <c r="O17"/>
  <c r="K17"/>
  <c r="O16"/>
  <c r="K16"/>
  <c r="O30"/>
  <c r="K30"/>
  <c r="O192"/>
  <c r="K192"/>
  <c r="O7"/>
  <c r="K7"/>
  <c r="O72"/>
  <c r="K72"/>
  <c r="O24"/>
  <c r="K24"/>
  <c r="O38"/>
  <c r="K38"/>
  <c r="O36"/>
  <c r="K36"/>
  <c r="O40"/>
  <c r="K40"/>
  <c r="O48"/>
  <c r="K48"/>
  <c r="O55"/>
  <c r="K55"/>
  <c r="O113"/>
  <c r="K113"/>
  <c r="O23"/>
  <c r="K23"/>
  <c r="O47"/>
  <c r="K47"/>
  <c r="O115"/>
  <c r="K115"/>
  <c r="O83"/>
  <c r="K83"/>
  <c r="O67"/>
  <c r="K67"/>
  <c r="O14"/>
  <c r="K14"/>
  <c r="O21"/>
  <c r="K21"/>
  <c r="O43"/>
  <c r="K43"/>
  <c r="O69"/>
  <c r="K69"/>
  <c r="O74"/>
  <c r="K74"/>
  <c r="O199"/>
  <c r="K199"/>
  <c r="O95"/>
  <c r="K95"/>
  <c r="O94"/>
  <c r="K94"/>
  <c r="O107"/>
  <c r="K107"/>
  <c r="O81"/>
  <c r="K81"/>
  <c r="O64"/>
  <c r="K64"/>
  <c r="O70"/>
  <c r="K70"/>
  <c r="O66"/>
  <c r="K66"/>
  <c r="O77"/>
  <c r="K77"/>
  <c r="O75"/>
  <c r="K75"/>
  <c r="O78"/>
  <c r="K78"/>
  <c r="O68"/>
  <c r="K68"/>
  <c r="O46"/>
  <c r="K46"/>
  <c r="O121"/>
  <c r="K121"/>
  <c r="O120"/>
  <c r="K120"/>
  <c r="O196"/>
  <c r="K196"/>
  <c r="O123"/>
  <c r="K123"/>
  <c r="O130"/>
  <c r="K130"/>
  <c r="O127"/>
  <c r="K127"/>
  <c r="O15"/>
  <c r="K15"/>
  <c r="O19"/>
  <c r="K19"/>
  <c r="O106"/>
  <c r="O108"/>
  <c r="K108"/>
  <c r="O180"/>
  <c r="K180"/>
  <c r="O188"/>
  <c r="K188"/>
  <c r="O200"/>
  <c r="K200"/>
  <c r="O184"/>
  <c r="K184"/>
  <c r="O174"/>
  <c r="K174"/>
  <c r="O183"/>
  <c r="K183"/>
  <c r="O82"/>
  <c r="K82"/>
  <c r="O119"/>
  <c r="K119"/>
  <c r="O194"/>
  <c r="K194"/>
  <c r="O35"/>
  <c r="K35"/>
  <c r="O198"/>
  <c r="K198"/>
  <c r="O99"/>
  <c r="K99"/>
  <c r="O132"/>
  <c r="K132"/>
  <c r="O102"/>
  <c r="K102"/>
  <c r="O126"/>
  <c r="K126"/>
  <c r="O111"/>
  <c r="K111"/>
  <c r="O129"/>
  <c r="K129"/>
  <c r="O31"/>
  <c r="K31"/>
  <c r="O27"/>
  <c r="K27"/>
  <c r="O179"/>
  <c r="K179"/>
  <c r="O8"/>
  <c r="K8"/>
  <c r="O5"/>
  <c r="K5"/>
  <c r="O71"/>
  <c r="K71"/>
  <c r="O73"/>
  <c r="K73"/>
  <c r="O34"/>
  <c r="K34"/>
  <c r="O39"/>
  <c r="K39"/>
  <c r="O45"/>
  <c r="K45"/>
  <c r="K28"/>
  <c r="F119"/>
  <c r="D119"/>
  <c r="F58"/>
  <c r="D58"/>
  <c r="D53"/>
  <c r="F53"/>
  <c r="F104"/>
  <c r="D122"/>
  <c r="F122"/>
  <c r="S53" l="1"/>
  <c r="T53" s="1"/>
  <c r="Z53" s="1"/>
  <c r="AA53" s="1"/>
  <c r="S122"/>
  <c r="T122" s="1"/>
  <c r="Z122" s="1"/>
  <c r="AA122" s="1"/>
  <c r="X53" l="1"/>
  <c r="U53"/>
  <c r="W53" s="1"/>
  <c r="X122"/>
  <c r="U122"/>
  <c r="F10"/>
  <c r="D10"/>
  <c r="V53" l="1"/>
  <c r="W122"/>
  <c r="V122"/>
  <c r="F14"/>
  <c r="D14"/>
  <c r="F16"/>
  <c r="F27"/>
  <c r="D27"/>
  <c r="D16"/>
  <c r="M44"/>
  <c r="N205" l="1"/>
  <c r="J205"/>
  <c r="F48" l="1"/>
  <c r="F45"/>
  <c r="F40"/>
  <c r="F193"/>
  <c r="F36"/>
  <c r="F34"/>
  <c r="F38"/>
  <c r="F73"/>
  <c r="F24"/>
  <c r="F71"/>
  <c r="F72"/>
  <c r="F5"/>
  <c r="F7"/>
  <c r="F8"/>
  <c r="F192"/>
  <c r="F179"/>
  <c r="F30"/>
  <c r="F31"/>
  <c r="F17"/>
  <c r="F129"/>
  <c r="F128"/>
  <c r="F111"/>
  <c r="F114"/>
  <c r="F126"/>
  <c r="F131"/>
  <c r="F102"/>
  <c r="F50"/>
  <c r="F132"/>
  <c r="F85"/>
  <c r="F99"/>
  <c r="F181"/>
  <c r="F198"/>
  <c r="F90"/>
  <c r="F35"/>
  <c r="F26"/>
  <c r="F194"/>
  <c r="F39"/>
  <c r="F117"/>
  <c r="F82"/>
  <c r="F103"/>
  <c r="F183"/>
  <c r="F170"/>
  <c r="F174"/>
  <c r="F172"/>
  <c r="F184"/>
  <c r="F187"/>
  <c r="F200"/>
  <c r="F195"/>
  <c r="F188"/>
  <c r="F190"/>
  <c r="F180"/>
  <c r="F59"/>
  <c r="F108"/>
  <c r="F109"/>
  <c r="F106"/>
  <c r="F18"/>
  <c r="F19"/>
  <c r="F20"/>
  <c r="F15"/>
  <c r="F11"/>
  <c r="F127"/>
  <c r="F125"/>
  <c r="F130"/>
  <c r="F124"/>
  <c r="F123"/>
  <c r="F197"/>
  <c r="F196"/>
  <c r="F84"/>
  <c r="F120"/>
  <c r="F116"/>
  <c r="F121"/>
  <c r="F118"/>
  <c r="F46"/>
  <c r="F52"/>
  <c r="F51"/>
  <c r="F68"/>
  <c r="F203"/>
  <c r="F78"/>
  <c r="F76"/>
  <c r="F75"/>
  <c r="F79"/>
  <c r="F77"/>
  <c r="F65"/>
  <c r="F182"/>
  <c r="F64"/>
  <c r="F70"/>
  <c r="F96"/>
  <c r="F81"/>
  <c r="F66"/>
  <c r="F80"/>
  <c r="F107"/>
  <c r="F87"/>
  <c r="F94"/>
  <c r="F93"/>
  <c r="F95"/>
  <c r="F202"/>
  <c r="F199"/>
  <c r="F201"/>
  <c r="F74"/>
  <c r="F9"/>
  <c r="F69"/>
  <c r="F41"/>
  <c r="F43"/>
  <c r="F37"/>
  <c r="F21"/>
  <c r="F25"/>
  <c r="F67"/>
  <c r="F60"/>
  <c r="F83"/>
  <c r="F115"/>
  <c r="F42"/>
  <c r="F47"/>
  <c r="F22"/>
  <c r="F23"/>
  <c r="F113"/>
  <c r="F56"/>
  <c r="F55"/>
  <c r="F54"/>
  <c r="F28"/>
  <c r="F13"/>
  <c r="F6"/>
  <c r="F177"/>
  <c r="F176"/>
  <c r="F191"/>
  <c r="F61"/>
  <c r="F62"/>
  <c r="F63"/>
  <c r="F57"/>
  <c r="F92"/>
  <c r="F178"/>
  <c r="F98"/>
  <c r="F110"/>
  <c r="F97"/>
  <c r="F32"/>
  <c r="F12"/>
  <c r="F33"/>
  <c r="F29"/>
  <c r="F49"/>
  <c r="F134"/>
  <c r="F173"/>
  <c r="F133"/>
  <c r="F185"/>
  <c r="F186"/>
  <c r="F171"/>
  <c r="F105"/>
  <c r="F175"/>
  <c r="F101"/>
  <c r="F100"/>
  <c r="F89"/>
  <c r="F189"/>
  <c r="F91"/>
  <c r="F44"/>
  <c r="D48"/>
  <c r="D45"/>
  <c r="D40"/>
  <c r="D193"/>
  <c r="D36"/>
  <c r="D34"/>
  <c r="D38"/>
  <c r="D73"/>
  <c r="D24"/>
  <c r="D71"/>
  <c r="D72"/>
  <c r="D5"/>
  <c r="D7"/>
  <c r="D8"/>
  <c r="D192"/>
  <c r="D179"/>
  <c r="D30"/>
  <c r="D31"/>
  <c r="D17"/>
  <c r="D129"/>
  <c r="D128"/>
  <c r="D111"/>
  <c r="D114"/>
  <c r="D126"/>
  <c r="D131"/>
  <c r="D102"/>
  <c r="D50"/>
  <c r="D132"/>
  <c r="D85"/>
  <c r="D99"/>
  <c r="D181"/>
  <c r="D198"/>
  <c r="D90"/>
  <c r="D35"/>
  <c r="D26"/>
  <c r="D194"/>
  <c r="D39"/>
  <c r="D117"/>
  <c r="D82"/>
  <c r="D103"/>
  <c r="D183"/>
  <c r="D170"/>
  <c r="D174"/>
  <c r="D172"/>
  <c r="D184"/>
  <c r="D187"/>
  <c r="D200"/>
  <c r="D195"/>
  <c r="D188"/>
  <c r="D190"/>
  <c r="D180"/>
  <c r="D59"/>
  <c r="D108"/>
  <c r="D109"/>
  <c r="D106"/>
  <c r="D18"/>
  <c r="D19"/>
  <c r="D20"/>
  <c r="D15"/>
  <c r="D11"/>
  <c r="D127"/>
  <c r="D125"/>
  <c r="D130"/>
  <c r="D124"/>
  <c r="D123"/>
  <c r="D197"/>
  <c r="D196"/>
  <c r="D84"/>
  <c r="D120"/>
  <c r="D116"/>
  <c r="D121"/>
  <c r="D118"/>
  <c r="D46"/>
  <c r="D52"/>
  <c r="D51"/>
  <c r="D68"/>
  <c r="D203"/>
  <c r="D78"/>
  <c r="D76"/>
  <c r="D75"/>
  <c r="D79"/>
  <c r="D77"/>
  <c r="D65"/>
  <c r="D182"/>
  <c r="D64"/>
  <c r="D70"/>
  <c r="D96"/>
  <c r="D81"/>
  <c r="D66"/>
  <c r="D80"/>
  <c r="D107"/>
  <c r="D87"/>
  <c r="D94"/>
  <c r="D93"/>
  <c r="D95"/>
  <c r="D202"/>
  <c r="D199"/>
  <c r="D201"/>
  <c r="D74"/>
  <c r="D9"/>
  <c r="D69"/>
  <c r="D41"/>
  <c r="D43"/>
  <c r="D37"/>
  <c r="D21"/>
  <c r="D25"/>
  <c r="D67"/>
  <c r="D60"/>
  <c r="D83"/>
  <c r="D115"/>
  <c r="D42"/>
  <c r="D47"/>
  <c r="D22"/>
  <c r="D23"/>
  <c r="D104"/>
  <c r="D113"/>
  <c r="D56"/>
  <c r="D55"/>
  <c r="D54"/>
  <c r="D28"/>
  <c r="D13"/>
  <c r="D6"/>
  <c r="D177"/>
  <c r="D176"/>
  <c r="D191"/>
  <c r="D61"/>
  <c r="D62"/>
  <c r="D63"/>
  <c r="D57"/>
  <c r="D92"/>
  <c r="D178"/>
  <c r="D98"/>
  <c r="D110"/>
  <c r="D97"/>
  <c r="D32"/>
  <c r="D12"/>
  <c r="D33"/>
  <c r="D29"/>
  <c r="D49"/>
  <c r="D134"/>
  <c r="D173"/>
  <c r="D133"/>
  <c r="D185"/>
  <c r="D186"/>
  <c r="D171"/>
  <c r="D105"/>
  <c r="D175"/>
  <c r="D101"/>
  <c r="D100"/>
  <c r="D89"/>
  <c r="D189"/>
  <c r="D91"/>
  <c r="D44"/>
  <c r="F4" l="1"/>
  <c r="S91" l="1"/>
  <c r="T91" s="1"/>
  <c r="Z91" s="1"/>
  <c r="AA91" s="1"/>
  <c r="S105"/>
  <c r="T105" s="1"/>
  <c r="S171"/>
  <c r="T171" s="1"/>
  <c r="S185"/>
  <c r="T185" s="1"/>
  <c r="Z185" s="1"/>
  <c r="AA185" s="1"/>
  <c r="S133"/>
  <c r="T133" s="1"/>
  <c r="S173"/>
  <c r="T173" s="1"/>
  <c r="X173" s="1"/>
  <c r="S134"/>
  <c r="T134" s="1"/>
  <c r="S33"/>
  <c r="T33" s="1"/>
  <c r="X33" s="1"/>
  <c r="S12"/>
  <c r="T12" s="1"/>
  <c r="S29"/>
  <c r="T29" s="1"/>
  <c r="X29" s="1"/>
  <c r="S49"/>
  <c r="T49" s="1"/>
  <c r="X49" s="1"/>
  <c r="S62"/>
  <c r="T62" s="1"/>
  <c r="X62" s="1"/>
  <c r="S56"/>
  <c r="T56" s="1"/>
  <c r="S113"/>
  <c r="T113" s="1"/>
  <c r="S104"/>
  <c r="T104" s="1"/>
  <c r="S23"/>
  <c r="T23" s="1"/>
  <c r="S22"/>
  <c r="T22" s="1"/>
  <c r="X22" s="1"/>
  <c r="S47"/>
  <c r="T47" s="1"/>
  <c r="X47" s="1"/>
  <c r="S199"/>
  <c r="T199" s="1"/>
  <c r="X199" s="1"/>
  <c r="S107"/>
  <c r="T107" s="1"/>
  <c r="X107" s="1"/>
  <c r="S80"/>
  <c r="T80" s="1"/>
  <c r="X80" s="1"/>
  <c r="S81"/>
  <c r="T81" s="1"/>
  <c r="X81" s="1"/>
  <c r="S96"/>
  <c r="T96" s="1"/>
  <c r="X96" s="1"/>
  <c r="S70"/>
  <c r="T70" s="1"/>
  <c r="X70" s="1"/>
  <c r="S64"/>
  <c r="T64" s="1"/>
  <c r="X64" s="1"/>
  <c r="S182"/>
  <c r="T182" s="1"/>
  <c r="S65"/>
  <c r="T65" s="1"/>
  <c r="S77"/>
  <c r="T77" s="1"/>
  <c r="S79"/>
  <c r="T79" s="1"/>
  <c r="Z79" s="1"/>
  <c r="AA79" s="1"/>
  <c r="S75"/>
  <c r="T75" s="1"/>
  <c r="Z75" s="1"/>
  <c r="AA75" s="1"/>
  <c r="S76"/>
  <c r="T76" s="1"/>
  <c r="Z76" s="1"/>
  <c r="AA76" s="1"/>
  <c r="S78"/>
  <c r="T78" s="1"/>
  <c r="S203"/>
  <c r="T203" s="1"/>
  <c r="S68"/>
  <c r="T68" s="1"/>
  <c r="S51"/>
  <c r="T51" s="1"/>
  <c r="X51" s="1"/>
  <c r="S52"/>
  <c r="T52" s="1"/>
  <c r="X52" s="1"/>
  <c r="S46"/>
  <c r="T46" s="1"/>
  <c r="X46" s="1"/>
  <c r="S84"/>
  <c r="T84" s="1"/>
  <c r="S197"/>
  <c r="T197" s="1"/>
  <c r="X197" s="1"/>
  <c r="S123"/>
  <c r="T123" s="1"/>
  <c r="S124"/>
  <c r="T124" s="1"/>
  <c r="X124" s="1"/>
  <c r="S130"/>
  <c r="T130" s="1"/>
  <c r="X130" s="1"/>
  <c r="S125"/>
  <c r="T125" s="1"/>
  <c r="X125" s="1"/>
  <c r="S127"/>
  <c r="T127" s="1"/>
  <c r="S85"/>
  <c r="T85" s="1"/>
  <c r="Z85" s="1"/>
  <c r="AA85" s="1"/>
  <c r="S128"/>
  <c r="T128" s="1"/>
  <c r="S129"/>
  <c r="T129" s="1"/>
  <c r="S193"/>
  <c r="T193" s="1"/>
  <c r="X193" s="1"/>
  <c r="X129" l="1"/>
  <c r="Z129"/>
  <c r="AA129" s="1"/>
  <c r="X127"/>
  <c r="Z127"/>
  <c r="AA127" s="1"/>
  <c r="X84"/>
  <c r="Z84"/>
  <c r="AA84" s="1"/>
  <c r="X68"/>
  <c r="Z68"/>
  <c r="AA68" s="1"/>
  <c r="X203"/>
  <c r="Z203"/>
  <c r="AA203" s="1"/>
  <c r="X133"/>
  <c r="Z133"/>
  <c r="AA133" s="1"/>
  <c r="X75"/>
  <c r="X56"/>
  <c r="X85"/>
  <c r="X76"/>
  <c r="X182"/>
  <c r="X113"/>
  <c r="X171"/>
  <c r="X128"/>
  <c r="X78"/>
  <c r="X104"/>
  <c r="X79"/>
  <c r="X12"/>
  <c r="X91"/>
  <c r="X134"/>
  <c r="X65"/>
  <c r="X23"/>
  <c r="X123"/>
  <c r="X77"/>
  <c r="U185"/>
  <c r="X185"/>
  <c r="U193"/>
  <c r="W193" s="1"/>
  <c r="U128"/>
  <c r="W128" s="1"/>
  <c r="S111"/>
  <c r="T111" s="1"/>
  <c r="S126"/>
  <c r="T126" s="1"/>
  <c r="X126" s="1"/>
  <c r="S102"/>
  <c r="T102" s="1"/>
  <c r="X102" s="1"/>
  <c r="S132"/>
  <c r="T132" s="1"/>
  <c r="S103"/>
  <c r="T103" s="1"/>
  <c r="S183"/>
  <c r="T183" s="1"/>
  <c r="X183" s="1"/>
  <c r="S170"/>
  <c r="S184"/>
  <c r="T184" s="1"/>
  <c r="X184" s="1"/>
  <c r="S200"/>
  <c r="T200" s="1"/>
  <c r="X200" s="1"/>
  <c r="S188"/>
  <c r="T188" s="1"/>
  <c r="X188" s="1"/>
  <c r="U125"/>
  <c r="W125" s="1"/>
  <c r="U84"/>
  <c r="W84" s="1"/>
  <c r="U76"/>
  <c r="W76" s="1"/>
  <c r="U79"/>
  <c r="W79" s="1"/>
  <c r="U65"/>
  <c r="W65" s="1"/>
  <c r="U96"/>
  <c r="W96" s="1"/>
  <c r="U199"/>
  <c r="W199" s="1"/>
  <c r="U47"/>
  <c r="W47" s="1"/>
  <c r="U22"/>
  <c r="W22" s="1"/>
  <c r="U56"/>
  <c r="W56" s="1"/>
  <c r="U62"/>
  <c r="W62" s="1"/>
  <c r="U12"/>
  <c r="W12" s="1"/>
  <c r="U91"/>
  <c r="W91" s="1"/>
  <c r="S131"/>
  <c r="T131" s="1"/>
  <c r="U129"/>
  <c r="W129" s="1"/>
  <c r="S17"/>
  <c r="T17" s="1"/>
  <c r="X17" s="1"/>
  <c r="S50"/>
  <c r="T50" s="1"/>
  <c r="U85"/>
  <c r="W85" s="1"/>
  <c r="S82"/>
  <c r="T82" s="1"/>
  <c r="X82" s="1"/>
  <c r="S117"/>
  <c r="T117" s="1"/>
  <c r="X117" s="1"/>
  <c r="S174"/>
  <c r="T174" s="1"/>
  <c r="S187"/>
  <c r="T187" s="1"/>
  <c r="S195"/>
  <c r="T195" s="1"/>
  <c r="X195" s="1"/>
  <c r="U127"/>
  <c r="W127" s="1"/>
  <c r="U124"/>
  <c r="W124" s="1"/>
  <c r="U123"/>
  <c r="W123" s="1"/>
  <c r="U197"/>
  <c r="W197" s="1"/>
  <c r="U46"/>
  <c r="W46" s="1"/>
  <c r="U51"/>
  <c r="W51" s="1"/>
  <c r="U182"/>
  <c r="W182" s="1"/>
  <c r="U81"/>
  <c r="W81" s="1"/>
  <c r="U80"/>
  <c r="W80" s="1"/>
  <c r="U113"/>
  <c r="W113" s="1"/>
  <c r="U133"/>
  <c r="W133" s="1"/>
  <c r="U105"/>
  <c r="W105" s="1"/>
  <c r="S48"/>
  <c r="T48" s="1"/>
  <c r="Z48" s="1"/>
  <c r="AA48" s="1"/>
  <c r="S45"/>
  <c r="T45" s="1"/>
  <c r="X45" s="1"/>
  <c r="S36"/>
  <c r="T36" s="1"/>
  <c r="S38"/>
  <c r="T38" s="1"/>
  <c r="X38" s="1"/>
  <c r="S71"/>
  <c r="T71" s="1"/>
  <c r="X71" s="1"/>
  <c r="S7"/>
  <c r="T7" s="1"/>
  <c r="X7" s="1"/>
  <c r="S181"/>
  <c r="T181" s="1"/>
  <c r="X181" s="1"/>
  <c r="S198"/>
  <c r="T198" s="1"/>
  <c r="S90"/>
  <c r="T90" s="1"/>
  <c r="S26"/>
  <c r="T26" s="1"/>
  <c r="S35"/>
  <c r="T35" s="1"/>
  <c r="Z35" s="1"/>
  <c r="AA35" s="1"/>
  <c r="S194"/>
  <c r="T194" s="1"/>
  <c r="S39"/>
  <c r="T39" s="1"/>
  <c r="S172"/>
  <c r="T172" s="1"/>
  <c r="S190"/>
  <c r="T190" s="1"/>
  <c r="S180"/>
  <c r="T180" s="1"/>
  <c r="S59"/>
  <c r="T59" s="1"/>
  <c r="X59" s="1"/>
  <c r="S108"/>
  <c r="T108" s="1"/>
  <c r="X108" s="1"/>
  <c r="S109"/>
  <c r="S106"/>
  <c r="T106" s="1"/>
  <c r="S18"/>
  <c r="T18" s="1"/>
  <c r="X18" s="1"/>
  <c r="S19"/>
  <c r="T19" s="1"/>
  <c r="S20"/>
  <c r="T20" s="1"/>
  <c r="X20" s="1"/>
  <c r="S15"/>
  <c r="T15" s="1"/>
  <c r="X15" s="1"/>
  <c r="S11"/>
  <c r="T11" s="1"/>
  <c r="S116"/>
  <c r="T116" s="1"/>
  <c r="X116" s="1"/>
  <c r="S121"/>
  <c r="T121" s="1"/>
  <c r="X121" s="1"/>
  <c r="S94"/>
  <c r="T94" s="1"/>
  <c r="X94" s="1"/>
  <c r="S201"/>
  <c r="T201" s="1"/>
  <c r="S9"/>
  <c r="T9" s="1"/>
  <c r="X9" s="1"/>
  <c r="S69"/>
  <c r="T69" s="1"/>
  <c r="X69" s="1"/>
  <c r="S21"/>
  <c r="T21" s="1"/>
  <c r="S176"/>
  <c r="T176" s="1"/>
  <c r="S61"/>
  <c r="T61" s="1"/>
  <c r="X61" s="1"/>
  <c r="S110"/>
  <c r="T110" s="1"/>
  <c r="X110" s="1"/>
  <c r="S97"/>
  <c r="T97" s="1"/>
  <c r="S32"/>
  <c r="T32" s="1"/>
  <c r="X32" s="1"/>
  <c r="U171"/>
  <c r="W171" s="1"/>
  <c r="S175"/>
  <c r="T175" s="1"/>
  <c r="X175" s="1"/>
  <c r="S101"/>
  <c r="T101" s="1"/>
  <c r="X101" s="1"/>
  <c r="S40"/>
  <c r="T40" s="1"/>
  <c r="X40" s="1"/>
  <c r="S34"/>
  <c r="T34" s="1"/>
  <c r="X34" s="1"/>
  <c r="S73"/>
  <c r="T73" s="1"/>
  <c r="S24"/>
  <c r="T24" s="1"/>
  <c r="X24" s="1"/>
  <c r="S72"/>
  <c r="T72" s="1"/>
  <c r="X72" s="1"/>
  <c r="S5"/>
  <c r="T5" s="1"/>
  <c r="X5" s="1"/>
  <c r="S8"/>
  <c r="T8" s="1"/>
  <c r="X8" s="1"/>
  <c r="S192"/>
  <c r="T192" s="1"/>
  <c r="X192" s="1"/>
  <c r="S179"/>
  <c r="T179" s="1"/>
  <c r="S30"/>
  <c r="T30" s="1"/>
  <c r="S31"/>
  <c r="T31" s="1"/>
  <c r="S99"/>
  <c r="T99" s="1"/>
  <c r="Z99" s="1"/>
  <c r="AA99" s="1"/>
  <c r="U130"/>
  <c r="W130" s="1"/>
  <c r="S196"/>
  <c r="T196" s="1"/>
  <c r="S120"/>
  <c r="T120" s="1"/>
  <c r="S118"/>
  <c r="T118" s="1"/>
  <c r="X118" s="1"/>
  <c r="U52"/>
  <c r="W52" s="1"/>
  <c r="U68"/>
  <c r="W68" s="1"/>
  <c r="U203"/>
  <c r="W203" s="1"/>
  <c r="U78"/>
  <c r="W78" s="1"/>
  <c r="U75"/>
  <c r="W75" s="1"/>
  <c r="U77"/>
  <c r="W77" s="1"/>
  <c r="U64"/>
  <c r="W64" s="1"/>
  <c r="U70"/>
  <c r="W70" s="1"/>
  <c r="S66"/>
  <c r="T66" s="1"/>
  <c r="X66" s="1"/>
  <c r="U107"/>
  <c r="W107" s="1"/>
  <c r="S87"/>
  <c r="T87" s="1"/>
  <c r="X87" s="1"/>
  <c r="S93"/>
  <c r="T93" s="1"/>
  <c r="X93" s="1"/>
  <c r="S95"/>
  <c r="T95" s="1"/>
  <c r="S202"/>
  <c r="T202" s="1"/>
  <c r="X202" s="1"/>
  <c r="S74"/>
  <c r="T74" s="1"/>
  <c r="S41"/>
  <c r="T41" s="1"/>
  <c r="X41" s="1"/>
  <c r="S43"/>
  <c r="T43" s="1"/>
  <c r="X43" s="1"/>
  <c r="S37"/>
  <c r="T37" s="1"/>
  <c r="S25"/>
  <c r="T25" s="1"/>
  <c r="X25" s="1"/>
  <c r="S67"/>
  <c r="T67" s="1"/>
  <c r="S60"/>
  <c r="T60" s="1"/>
  <c r="X60" s="1"/>
  <c r="S83"/>
  <c r="T83" s="1"/>
  <c r="S115"/>
  <c r="T115" s="1"/>
  <c r="X115" s="1"/>
  <c r="S42"/>
  <c r="T42" s="1"/>
  <c r="X42" s="1"/>
  <c r="U23"/>
  <c r="W23" s="1"/>
  <c r="U104"/>
  <c r="W104" s="1"/>
  <c r="S28"/>
  <c r="T28" s="1"/>
  <c r="X28" s="1"/>
  <c r="S54"/>
  <c r="T54" s="1"/>
  <c r="X54" s="1"/>
  <c r="S13"/>
  <c r="T13" s="1"/>
  <c r="X13" s="1"/>
  <c r="S177"/>
  <c r="T177" s="1"/>
  <c r="Z177" s="1"/>
  <c r="AA177" s="1"/>
  <c r="S6"/>
  <c r="T6" s="1"/>
  <c r="X6" s="1"/>
  <c r="S191"/>
  <c r="T191" s="1"/>
  <c r="X191" s="1"/>
  <c r="S63"/>
  <c r="T63" s="1"/>
  <c r="S57"/>
  <c r="T57" s="1"/>
  <c r="S92"/>
  <c r="T92" s="1"/>
  <c r="X92" s="1"/>
  <c r="S178"/>
  <c r="T178" s="1"/>
  <c r="S98"/>
  <c r="T98" s="1"/>
  <c r="X98" s="1"/>
  <c r="U49"/>
  <c r="W49" s="1"/>
  <c r="U29"/>
  <c r="W29" s="1"/>
  <c r="U33"/>
  <c r="W33" s="1"/>
  <c r="U134"/>
  <c r="W134" s="1"/>
  <c r="U173"/>
  <c r="W173" s="1"/>
  <c r="S186"/>
  <c r="T186" s="1"/>
  <c r="X186" s="1"/>
  <c r="S100"/>
  <c r="T100" s="1"/>
  <c r="Z100" s="1"/>
  <c r="AA100" s="1"/>
  <c r="S89"/>
  <c r="T89" s="1"/>
  <c r="Z89" s="1"/>
  <c r="AA89" s="1"/>
  <c r="S189"/>
  <c r="T189" s="1"/>
  <c r="Z189" s="1"/>
  <c r="AA189" s="1"/>
  <c r="X178" l="1"/>
  <c r="Z178"/>
  <c r="AA178" s="1"/>
  <c r="X83"/>
  <c r="Z83"/>
  <c r="AA83" s="1"/>
  <c r="X196"/>
  <c r="Z196"/>
  <c r="AA196" s="1"/>
  <c r="X176"/>
  <c r="Z176"/>
  <c r="AA176" s="1"/>
  <c r="Z11"/>
  <c r="AA11" s="1"/>
  <c r="X190"/>
  <c r="Z190"/>
  <c r="AA190" s="1"/>
  <c r="X174"/>
  <c r="Z174"/>
  <c r="AA174" s="1"/>
  <c r="X50"/>
  <c r="Z50"/>
  <c r="AA50" s="1"/>
  <c r="X95"/>
  <c r="Z95"/>
  <c r="AA95" s="1"/>
  <c r="X120"/>
  <c r="Z120"/>
  <c r="AA120" s="1"/>
  <c r="X201"/>
  <c r="Z201"/>
  <c r="AA201" s="1"/>
  <c r="X19"/>
  <c r="Z19"/>
  <c r="AA19" s="1"/>
  <c r="X106"/>
  <c r="Z106"/>
  <c r="AA106" s="1"/>
  <c r="X180"/>
  <c r="Z180"/>
  <c r="AA180" s="1"/>
  <c r="X172"/>
  <c r="Z172"/>
  <c r="AA172" s="1"/>
  <c r="X187"/>
  <c r="Z187"/>
  <c r="AA187" s="1"/>
  <c r="X131"/>
  <c r="Z131"/>
  <c r="AA131" s="1"/>
  <c r="X103"/>
  <c r="Z103"/>
  <c r="AA103" s="1"/>
  <c r="X48"/>
  <c r="X100"/>
  <c r="X63"/>
  <c r="X30"/>
  <c r="X21"/>
  <c r="X35"/>
  <c r="X36"/>
  <c r="X89"/>
  <c r="X57"/>
  <c r="X177"/>
  <c r="X37"/>
  <c r="X198"/>
  <c r="X111"/>
  <c r="X189"/>
  <c r="X99"/>
  <c r="X97"/>
  <c r="X90"/>
  <c r="X179"/>
  <c r="X11"/>
  <c r="X26"/>
  <c r="X31"/>
  <c r="X67"/>
  <c r="V185"/>
  <c r="W185"/>
  <c r="T109"/>
  <c r="X109" s="1"/>
  <c r="X132"/>
  <c r="X73"/>
  <c r="T170"/>
  <c r="X194"/>
  <c r="X39"/>
  <c r="X74"/>
  <c r="U89"/>
  <c r="W89" s="1"/>
  <c r="U186"/>
  <c r="W186" s="1"/>
  <c r="V173"/>
  <c r="V134"/>
  <c r="V29"/>
  <c r="V49"/>
  <c r="U178"/>
  <c r="W178" s="1"/>
  <c r="U57"/>
  <c r="W57" s="1"/>
  <c r="U6"/>
  <c r="W6" s="1"/>
  <c r="U13"/>
  <c r="W13" s="1"/>
  <c r="U28"/>
  <c r="W28" s="1"/>
  <c r="V23"/>
  <c r="U42"/>
  <c r="W42" s="1"/>
  <c r="U60"/>
  <c r="W60" s="1"/>
  <c r="U37"/>
  <c r="W37" s="1"/>
  <c r="U41"/>
  <c r="W41" s="1"/>
  <c r="U202"/>
  <c r="W202" s="1"/>
  <c r="U93"/>
  <c r="W93" s="1"/>
  <c r="V107"/>
  <c r="U66"/>
  <c r="W66" s="1"/>
  <c r="V52"/>
  <c r="U118"/>
  <c r="W118" s="1"/>
  <c r="U31"/>
  <c r="W31" s="1"/>
  <c r="U179"/>
  <c r="W179" s="1"/>
  <c r="U8"/>
  <c r="W8" s="1"/>
  <c r="U72"/>
  <c r="W72" s="1"/>
  <c r="U73"/>
  <c r="W73" s="1"/>
  <c r="U40"/>
  <c r="W40" s="1"/>
  <c r="U175"/>
  <c r="W175" s="1"/>
  <c r="U32"/>
  <c r="W32" s="1"/>
  <c r="U110"/>
  <c r="W110" s="1"/>
  <c r="U176"/>
  <c r="W176" s="1"/>
  <c r="S55"/>
  <c r="T55" s="1"/>
  <c r="X55" s="1"/>
  <c r="U69"/>
  <c r="W69" s="1"/>
  <c r="U201"/>
  <c r="W201" s="1"/>
  <c r="U121"/>
  <c r="W121" s="1"/>
  <c r="U116"/>
  <c r="W116" s="1"/>
  <c r="U15"/>
  <c r="W15" s="1"/>
  <c r="U19"/>
  <c r="W19" s="1"/>
  <c r="U106"/>
  <c r="W106" s="1"/>
  <c r="U108"/>
  <c r="W108" s="1"/>
  <c r="U180"/>
  <c r="W180" s="1"/>
  <c r="U172"/>
  <c r="W172" s="1"/>
  <c r="U194"/>
  <c r="W194" s="1"/>
  <c r="U26"/>
  <c r="W26" s="1"/>
  <c r="U198"/>
  <c r="W198" s="1"/>
  <c r="U7"/>
  <c r="W7" s="1"/>
  <c r="U38"/>
  <c r="W38" s="1"/>
  <c r="U45"/>
  <c r="W45" s="1"/>
  <c r="V133"/>
  <c r="V80"/>
  <c r="V46"/>
  <c r="U50"/>
  <c r="W50" s="1"/>
  <c r="U17"/>
  <c r="W17" s="1"/>
  <c r="U131"/>
  <c r="W131" s="1"/>
  <c r="V62"/>
  <c r="V56"/>
  <c r="V96"/>
  <c r="V84"/>
  <c r="V125"/>
  <c r="V128"/>
  <c r="U189"/>
  <c r="W189" s="1"/>
  <c r="U100"/>
  <c r="W100" s="1"/>
  <c r="V33"/>
  <c r="U98"/>
  <c r="W98" s="1"/>
  <c r="U92"/>
  <c r="W92" s="1"/>
  <c r="U63"/>
  <c r="W63" s="1"/>
  <c r="U191"/>
  <c r="W191" s="1"/>
  <c r="U177"/>
  <c r="W177" s="1"/>
  <c r="U54"/>
  <c r="W54" s="1"/>
  <c r="V104"/>
  <c r="U115"/>
  <c r="W115" s="1"/>
  <c r="U83"/>
  <c r="W83" s="1"/>
  <c r="U67"/>
  <c r="W67" s="1"/>
  <c r="U25"/>
  <c r="W25" s="1"/>
  <c r="U43"/>
  <c r="W43" s="1"/>
  <c r="U74"/>
  <c r="W74" s="1"/>
  <c r="U95"/>
  <c r="W95" s="1"/>
  <c r="U87"/>
  <c r="W87" s="1"/>
  <c r="V70"/>
  <c r="V64"/>
  <c r="V77"/>
  <c r="V75"/>
  <c r="V78"/>
  <c r="V203"/>
  <c r="V68"/>
  <c r="U120"/>
  <c r="W120" s="1"/>
  <c r="U196"/>
  <c r="W196" s="1"/>
  <c r="V130"/>
  <c r="U99"/>
  <c r="W99" s="1"/>
  <c r="U30"/>
  <c r="W30" s="1"/>
  <c r="U192"/>
  <c r="W192" s="1"/>
  <c r="U5"/>
  <c r="W5" s="1"/>
  <c r="U24"/>
  <c r="W24" s="1"/>
  <c r="U34"/>
  <c r="W34" s="1"/>
  <c r="U101"/>
  <c r="W101" s="1"/>
  <c r="V171"/>
  <c r="U97"/>
  <c r="W97" s="1"/>
  <c r="U61"/>
  <c r="W61" s="1"/>
  <c r="U21"/>
  <c r="W21" s="1"/>
  <c r="U9"/>
  <c r="W9" s="1"/>
  <c r="U94"/>
  <c r="W94" s="1"/>
  <c r="U11"/>
  <c r="W11" s="1"/>
  <c r="U20"/>
  <c r="W20" s="1"/>
  <c r="U18"/>
  <c r="W18" s="1"/>
  <c r="U59"/>
  <c r="W59" s="1"/>
  <c r="U190"/>
  <c r="W190" s="1"/>
  <c r="U39"/>
  <c r="W39" s="1"/>
  <c r="U35"/>
  <c r="W35" s="1"/>
  <c r="U90"/>
  <c r="W90" s="1"/>
  <c r="U181"/>
  <c r="W181" s="1"/>
  <c r="U71"/>
  <c r="W71" s="1"/>
  <c r="U36"/>
  <c r="W36" s="1"/>
  <c r="U48"/>
  <c r="W48" s="1"/>
  <c r="V113"/>
  <c r="V81"/>
  <c r="V182"/>
  <c r="V51"/>
  <c r="V197"/>
  <c r="V123"/>
  <c r="V124"/>
  <c r="V127"/>
  <c r="U195"/>
  <c r="W195" s="1"/>
  <c r="U187"/>
  <c r="W187" s="1"/>
  <c r="U174"/>
  <c r="W174" s="1"/>
  <c r="U117"/>
  <c r="W117" s="1"/>
  <c r="U82"/>
  <c r="W82" s="1"/>
  <c r="V85"/>
  <c r="V129"/>
  <c r="V91"/>
  <c r="V12"/>
  <c r="V22"/>
  <c r="V47"/>
  <c r="V199"/>
  <c r="V65"/>
  <c r="V79"/>
  <c r="V76"/>
  <c r="U188"/>
  <c r="W188" s="1"/>
  <c r="U200"/>
  <c r="W200" s="1"/>
  <c r="U184"/>
  <c r="W184" s="1"/>
  <c r="U183"/>
  <c r="W183" s="1"/>
  <c r="U103"/>
  <c r="W103" s="1"/>
  <c r="U132"/>
  <c r="W132" s="1"/>
  <c r="U102"/>
  <c r="W102" s="1"/>
  <c r="U126"/>
  <c r="W126" s="1"/>
  <c r="U111"/>
  <c r="W111" s="1"/>
  <c r="V193"/>
  <c r="Z170" l="1"/>
  <c r="AA170" s="1"/>
  <c r="U109"/>
  <c r="U170"/>
  <c r="W170" s="1"/>
  <c r="X170"/>
  <c r="V111"/>
  <c r="V102"/>
  <c r="V132"/>
  <c r="V184"/>
  <c r="V200"/>
  <c r="V188"/>
  <c r="V117"/>
  <c r="V195"/>
  <c r="V48"/>
  <c r="V190"/>
  <c r="V18"/>
  <c r="V94"/>
  <c r="V61"/>
  <c r="V97"/>
  <c r="V101"/>
  <c r="V34"/>
  <c r="V24"/>
  <c r="V5"/>
  <c r="V192"/>
  <c r="V30"/>
  <c r="V99"/>
  <c r="V87"/>
  <c r="V95"/>
  <c r="V74"/>
  <c r="V83"/>
  <c r="V63"/>
  <c r="V92"/>
  <c r="V98"/>
  <c r="V100"/>
  <c r="V189"/>
  <c r="V45"/>
  <c r="V198"/>
  <c r="V26"/>
  <c r="V194"/>
  <c r="V172"/>
  <c r="V106"/>
  <c r="V116"/>
  <c r="V121"/>
  <c r="V201"/>
  <c r="V69"/>
  <c r="U55"/>
  <c r="W55" s="1"/>
  <c r="V110"/>
  <c r="V32"/>
  <c r="V175"/>
  <c r="V40"/>
  <c r="V73"/>
  <c r="V8"/>
  <c r="V66"/>
  <c r="V202"/>
  <c r="V41"/>
  <c r="V37"/>
  <c r="V42"/>
  <c r="V28"/>
  <c r="V13"/>
  <c r="V6"/>
  <c r="V57"/>
  <c r="V178"/>
  <c r="V186"/>
  <c r="V89"/>
  <c r="V126"/>
  <c r="V103"/>
  <c r="V183"/>
  <c r="V82"/>
  <c r="V174"/>
  <c r="V187"/>
  <c r="V36"/>
  <c r="V71"/>
  <c r="V181"/>
  <c r="V90"/>
  <c r="V35"/>
  <c r="V39"/>
  <c r="V59"/>
  <c r="V20"/>
  <c r="V11"/>
  <c r="V9"/>
  <c r="V21"/>
  <c r="V196"/>
  <c r="V120"/>
  <c r="V43"/>
  <c r="V25"/>
  <c r="V67"/>
  <c r="V115"/>
  <c r="V54"/>
  <c r="V177"/>
  <c r="V191"/>
  <c r="V131"/>
  <c r="V17"/>
  <c r="V50"/>
  <c r="V38"/>
  <c r="V7"/>
  <c r="V180"/>
  <c r="V108"/>
  <c r="V19"/>
  <c r="V15"/>
  <c r="V176"/>
  <c r="V72"/>
  <c r="V179"/>
  <c r="V31"/>
  <c r="V118"/>
  <c r="V93"/>
  <c r="V60"/>
  <c r="V109" l="1"/>
  <c r="W109"/>
  <c r="V170"/>
  <c r="V55"/>
  <c r="K44" l="1"/>
  <c r="O44"/>
  <c r="S44" l="1"/>
  <c r="T44" s="1"/>
  <c r="Z44" s="1"/>
  <c r="AA44" s="1"/>
  <c r="U44" l="1"/>
  <c r="V44" s="1"/>
  <c r="X44"/>
  <c r="W44" l="1"/>
  <c r="K205"/>
  <c r="M205"/>
  <c r="O205"/>
  <c r="S114" l="1"/>
  <c r="T114" s="1"/>
  <c r="U114" l="1"/>
  <c r="V114" s="1"/>
  <c r="Z114"/>
  <c r="AA114" s="1"/>
  <c r="X114"/>
  <c r="W114" l="1"/>
  <c r="X2"/>
</calcChain>
</file>

<file path=xl/sharedStrings.xml><?xml version="1.0" encoding="utf-8"?>
<sst xmlns="http://schemas.openxmlformats.org/spreadsheetml/2006/main" count="1223" uniqueCount="313">
  <si>
    <t>HARGA JUAL</t>
  </si>
  <si>
    <t>No</t>
  </si>
  <si>
    <t>Kode</t>
  </si>
  <si>
    <t>Check 1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</si>
  <si>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</si>
  <si>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</si>
  <si>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</si>
  <si>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</si>
  <si>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</si>
  <si>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</si>
  <si>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</si>
  <si>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</si>
  <si>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</si>
  <si>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</si>
  <si>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</si>
  <si>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</si>
  <si>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</si>
  <si>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</si>
  <si>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</si>
  <si>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</si>
  <si>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</si>
  <si>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</si>
  <si>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Gross</t>
  </si>
  <si>
    <t>Cek Harga HPP</t>
  </si>
  <si>
    <t>Cek Aksesoris</t>
  </si>
  <si>
    <t>Cek Average</t>
  </si>
  <si>
    <t>Cek %</t>
  </si>
  <si>
    <t>Kode RND</t>
  </si>
  <si>
    <t>Catt</t>
  </si>
  <si>
    <t>Catt:</t>
  </si>
  <si>
    <t xml:space="preserve"> - Dress rajut average berubah</t>
  </si>
  <si>
    <t xml:space="preserve"> - Dress katun average berubah</t>
  </si>
  <si>
    <t xml:space="preserve"> - Dress spandek average berubah</t>
  </si>
  <si>
    <t xml:space="preserve"> # C adalah cek kategori produk</t>
  </si>
  <si>
    <t xml:space="preserve"> # K adalah cek komposisi produk</t>
  </si>
  <si>
    <t xml:space="preserve"> # HPP adalah cek apakah ada HPP yg beda sendiri</t>
  </si>
  <si>
    <t xml:space="preserve"> # minta ke aris daftar produk yg dibuffer</t>
  </si>
  <si>
    <t>Baru</t>
  </si>
  <si>
    <t>Teddy Cokro - LIS</t>
  </si>
  <si>
    <t>Siti Komariah - New</t>
  </si>
  <si>
    <t>Enan Supriatna</t>
  </si>
  <si>
    <t>Hasan - LSM</t>
  </si>
  <si>
    <t>Herman - LFS</t>
  </si>
  <si>
    <t>Asep Majid - LAM</t>
  </si>
  <si>
    <t>Heni - LME</t>
  </si>
  <si>
    <t>AHMAD YANI - LSO</t>
  </si>
  <si>
    <t>Lili - LOD</t>
  </si>
  <si>
    <t>Reren - LOA</t>
  </si>
  <si>
    <t>EDI RIADI - LRE</t>
  </si>
  <si>
    <t>Ena - LMV</t>
  </si>
  <si>
    <t>Robi - LSN</t>
  </si>
  <si>
    <t>KUSMAWAN - NEW</t>
  </si>
  <si>
    <t>ABUYA IDRIS - LBY</t>
  </si>
  <si>
    <t>Mahfudin (New) - LMF</t>
  </si>
  <si>
    <t>APRI - NEW</t>
  </si>
  <si>
    <t>Sopi Sopiawati - LTH</t>
  </si>
  <si>
    <t>ALO - LTD</t>
  </si>
  <si>
    <t>Ai Lestari</t>
  </si>
  <si>
    <t>Opang (New) - LOP</t>
  </si>
  <si>
    <t>Iman New - LMG</t>
  </si>
  <si>
    <t>DHEA - NEW</t>
  </si>
  <si>
    <t>ADI - NEW</t>
  </si>
  <si>
    <t>ASEP SUKRON HIDAYAT - NEW</t>
  </si>
  <si>
    <t>DADANG JUANEDI - NEW</t>
  </si>
  <si>
    <t>DADAN - LDL</t>
  </si>
  <si>
    <t>YAYAT ROBI - LYY</t>
  </si>
  <si>
    <t>IWAN SUDRAJAT - NEW</t>
  </si>
  <si>
    <t>Sandi - LSI (New)</t>
  </si>
  <si>
    <t>AHMAD - NEW</t>
  </si>
  <si>
    <t>HERLAN</t>
  </si>
  <si>
    <t>Didin S - LBP</t>
  </si>
  <si>
    <t>Rudi Hermawan - LAY</t>
  </si>
  <si>
    <t>Katalog, dus wanita,hang tag,tisu,sticker</t>
  </si>
  <si>
    <t>Katalog, dus mini,hang tag,tisu,sticker</t>
  </si>
  <si>
    <t>Katalog, dus tanggung,hang tag,tisu,sticker</t>
  </si>
  <si>
    <t>Katalog, dus anak,hang tag,tisu,sticker</t>
  </si>
  <si>
    <t>Katalog, dus anak,hang tag,tisu,sticker, Label lidah</t>
  </si>
  <si>
    <t>Katalog, dus pria,hang tag,tisu,sticker</t>
  </si>
  <si>
    <t>Katalog, dus pria,hang tag,tisu,sticker,Slip</t>
  </si>
  <si>
    <t>Katalog, dus boot,hang tag,tisu,sticker,kulit new</t>
  </si>
  <si>
    <t>Katalog, dus pria,hang tag,tisu,sticker,slip</t>
  </si>
  <si>
    <t>Katalog, dus pria,hang tag,tisu,sticker,label</t>
  </si>
  <si>
    <t>Katalog, dus pria,hang tag,tisu,sticker,label lidah</t>
  </si>
  <si>
    <t>Katalog, dus boot,hang tag,tisu,sticker,label lidah</t>
  </si>
  <si>
    <t>Katalog, dus boot,hang tag,tisu,sticker,slip</t>
  </si>
  <si>
    <t>Katalog, hangtag,label lidah,tisu,stiker</t>
  </si>
  <si>
    <t>Katalog, dus tanggung,hang tag,tisu,sticker,slip</t>
  </si>
  <si>
    <t>Katalog, dus tanggung,hang tag,tisu,sticker,lidah</t>
  </si>
  <si>
    <t>Katalog, dus pria,hang tag,tisu,sticker,lidah</t>
  </si>
  <si>
    <t>Katalog, dus anak,hang tag,tisu,sticker,slip</t>
  </si>
  <si>
    <t>Katalog, dus anak,hang tag,tisu,sticker,lidah</t>
  </si>
  <si>
    <t>Katalog, dus wanita,hang tag,tisu,sticker,slip</t>
  </si>
  <si>
    <t>Katalog, dus tanggung,hang tag,tisu,sticker,slip,label</t>
  </si>
  <si>
    <t>Katalog,Dus anak,hang tag,tisu,sticker</t>
  </si>
  <si>
    <t>PENYUSUNAN HPP BLACKKELLY 2019</t>
  </si>
  <si>
    <t>LMV 363</t>
  </si>
  <si>
    <t>LMV 127</t>
  </si>
  <si>
    <t>LMV 616</t>
  </si>
  <si>
    <t>LMV 374</t>
  </si>
  <si>
    <t>LMV 313</t>
  </si>
  <si>
    <t>LMV 436</t>
  </si>
  <si>
    <t>LIS 721</t>
  </si>
  <si>
    <t>LIS 424</t>
  </si>
  <si>
    <t>LIS 208</t>
  </si>
  <si>
    <t>LIS 333</t>
  </si>
  <si>
    <t>LIS 837</t>
  </si>
  <si>
    <t>LKO 126</t>
  </si>
  <si>
    <t>LKO 796</t>
  </si>
  <si>
    <t>LKO 342</t>
  </si>
  <si>
    <t>LKO 885</t>
  </si>
  <si>
    <t>LKO 317</t>
  </si>
  <si>
    <t>LKO 293</t>
  </si>
  <si>
    <t>LKO 995</t>
  </si>
  <si>
    <t>LKO 628</t>
  </si>
  <si>
    <t>LKO 376</t>
  </si>
  <si>
    <t>LKO 283</t>
  </si>
  <si>
    <t>LCU 146</t>
  </si>
  <si>
    <t>LCU 828</t>
  </si>
  <si>
    <t>LCU 442</t>
  </si>
  <si>
    <t>LCU 132</t>
  </si>
  <si>
    <t>LCU 019</t>
  </si>
  <si>
    <t>LCU 612</t>
  </si>
  <si>
    <t>LCU 743</t>
  </si>
  <si>
    <t>LFS 422</t>
  </si>
  <si>
    <t>LFS 182</t>
  </si>
  <si>
    <t>LFS 602</t>
  </si>
  <si>
    <t>LFS 123</t>
  </si>
  <si>
    <t>LFS 366</t>
  </si>
  <si>
    <t>LFS 643</t>
  </si>
  <si>
    <t>LFS 642</t>
  </si>
  <si>
    <t>LFS 668</t>
  </si>
  <si>
    <t>LAM 219</t>
  </si>
  <si>
    <t>LAM 514</t>
  </si>
  <si>
    <t>LAM 973</t>
  </si>
  <si>
    <t>LAM 862</t>
  </si>
  <si>
    <t>LME 615</t>
  </si>
  <si>
    <t>LME 854</t>
  </si>
  <si>
    <t>LME 675</t>
  </si>
  <si>
    <t>LME 777</t>
  </si>
  <si>
    <t>LME 588</t>
  </si>
  <si>
    <t>LME 916</t>
  </si>
  <si>
    <t>LSO 844</t>
  </si>
  <si>
    <t>LSO 485</t>
  </si>
  <si>
    <t>LSO 327</t>
  </si>
  <si>
    <t>LSO 969</t>
  </si>
  <si>
    <t>LOD 462</t>
  </si>
  <si>
    <t>LOD 343</t>
  </si>
  <si>
    <t>LOD 710</t>
  </si>
  <si>
    <t>LOD 775</t>
  </si>
  <si>
    <t>LOD 877</t>
  </si>
  <si>
    <t>LOA 908</t>
  </si>
  <si>
    <t>LOA 904</t>
  </si>
  <si>
    <t>LOA 879</t>
  </si>
  <si>
    <t>LOA 858</t>
  </si>
  <si>
    <t>LOA 587</t>
  </si>
  <si>
    <t>LRE 863</t>
  </si>
  <si>
    <t>LRE 797</t>
  </si>
  <si>
    <t>LRE 446</t>
  </si>
  <si>
    <t>LRE 520</t>
  </si>
  <si>
    <t>LRE 284</t>
  </si>
  <si>
    <t>LRE 724</t>
  </si>
  <si>
    <t>LLS 785</t>
  </si>
  <si>
    <t>LLS 736</t>
  </si>
  <si>
    <t>LLS 801</t>
  </si>
  <si>
    <t>LLS 762</t>
  </si>
  <si>
    <t>LLS 172</t>
  </si>
  <si>
    <t>LLS 263</t>
  </si>
  <si>
    <t>LTD 853</t>
  </si>
  <si>
    <t>LTD 311</t>
  </si>
  <si>
    <t>LTD 382</t>
  </si>
  <si>
    <t>LAM 238</t>
  </si>
  <si>
    <t>LPR 387</t>
  </si>
  <si>
    <t>LPR 448</t>
  </si>
  <si>
    <t>LPR 414</t>
  </si>
  <si>
    <t>LTH 889</t>
  </si>
  <si>
    <t>LTH 392</t>
  </si>
  <si>
    <t>LTH 834</t>
  </si>
  <si>
    <t>LMF 465</t>
  </si>
  <si>
    <t>LMF 316</t>
  </si>
  <si>
    <t>LMW 152</t>
  </si>
  <si>
    <t>LMW 489</t>
  </si>
  <si>
    <t>LMW 262</t>
  </si>
  <si>
    <t>LMW 745</t>
  </si>
  <si>
    <t>LMW 503</t>
  </si>
  <si>
    <t>LSN 252</t>
  </si>
  <si>
    <t>LSN 984</t>
  </si>
  <si>
    <t>LSN 171</t>
  </si>
  <si>
    <t>LSN 261</t>
  </si>
  <si>
    <t>LSN 759</t>
  </si>
  <si>
    <t>LDL 122</t>
  </si>
  <si>
    <t>LDL 288</t>
  </si>
  <si>
    <t>LDL 684</t>
  </si>
  <si>
    <t>LWS 798</t>
  </si>
  <si>
    <t>LSM 699</t>
  </si>
  <si>
    <t>LSM 444</t>
  </si>
  <si>
    <t>LSM 551</t>
  </si>
  <si>
    <t>LSM 045</t>
  </si>
  <si>
    <t>LSM 682</t>
  </si>
  <si>
    <t>LSM 677</t>
  </si>
  <si>
    <t>LSM 576</t>
  </si>
  <si>
    <t>LSM 561</t>
  </si>
  <si>
    <t>LSM 859</t>
  </si>
  <si>
    <t>LSM 155</t>
  </si>
  <si>
    <t>LSM 360</t>
  </si>
  <si>
    <t>LSM 940</t>
  </si>
  <si>
    <t>LSM 349</t>
  </si>
  <si>
    <t>LSM 320</t>
  </si>
  <si>
    <t>LSM 237</t>
  </si>
  <si>
    <t>LSI 688</t>
  </si>
  <si>
    <t>LSI 820</t>
  </si>
  <si>
    <t>LSI 299</t>
  </si>
  <si>
    <t>LSI 201</t>
  </si>
  <si>
    <t>LSI 897</t>
  </si>
  <si>
    <t>LSI 633</t>
  </si>
  <si>
    <t>LSI 841</t>
  </si>
  <si>
    <t>LSI 109</t>
  </si>
  <si>
    <t>LBP 481</t>
  </si>
  <si>
    <t>LBP 249</t>
  </si>
  <si>
    <t>LBP 706</t>
  </si>
  <si>
    <t>LBP 475</t>
  </si>
  <si>
    <t>LBP 291</t>
  </si>
  <si>
    <t>LBP 847</t>
  </si>
  <si>
    <t>LYY 499</t>
  </si>
  <si>
    <t>LYY 335</t>
  </si>
  <si>
    <t>LLH 314</t>
  </si>
  <si>
    <t>LLH 493</t>
  </si>
  <si>
    <t>LLH 195</t>
  </si>
  <si>
    <t>LLH 402</t>
  </si>
  <si>
    <t>LMG 164</t>
  </si>
  <si>
    <t>LMG 114</t>
  </si>
  <si>
    <t>LMG 149</t>
  </si>
  <si>
    <t>LOP 757</t>
  </si>
  <si>
    <t>LOP 351</t>
  </si>
  <si>
    <t>LOP231</t>
  </si>
  <si>
    <t>LBY 522</t>
  </si>
  <si>
    <t>LBY 548</t>
  </si>
  <si>
    <t>LBY 212</t>
  </si>
  <si>
    <t>LBY 778</t>
  </si>
  <si>
    <t>LMX 652</t>
  </si>
  <si>
    <t>LMX 385</t>
  </si>
  <si>
    <t>LMD 827</t>
  </si>
  <si>
    <t>LKR 523</t>
  </si>
  <si>
    <t>LKR 583</t>
  </si>
  <si>
    <t>LKR 352</t>
  </si>
  <si>
    <t>LJU 553</t>
  </si>
  <si>
    <t>LJU 372</t>
  </si>
  <si>
    <t>LJU 204</t>
  </si>
  <si>
    <t>LAY 788</t>
  </si>
  <si>
    <t>LAY 279</t>
  </si>
  <si>
    <t>LAY 705</t>
  </si>
  <si>
    <t>LAY 453</t>
  </si>
  <si>
    <t>LAY 836</t>
  </si>
  <si>
    <t>LAY 210</t>
  </si>
  <si>
    <t>LAY 690</t>
  </si>
  <si>
    <t>Katalog, dus pria, hangtag, tisu, sticker, label</t>
  </si>
  <si>
    <t>Katalog, dus pria, hangtag, tisu, sticker</t>
  </si>
  <si>
    <t>Katalog, dus tanggung, hangtag, tisu, sticker, slip</t>
  </si>
  <si>
    <t>Katalog, dus pria, hangtag, tisu, sticker, slip</t>
  </si>
  <si>
    <t>LMW 455</t>
  </si>
  <si>
    <t>LFX</t>
  </si>
  <si>
    <t>LUJ 273</t>
  </si>
  <si>
    <t>LSS 236</t>
  </si>
  <si>
    <t>LUJ 224</t>
  </si>
  <si>
    <t>LJK 421</t>
  </si>
  <si>
    <t>LJK 148</t>
  </si>
  <si>
    <t>LSP 496</t>
  </si>
  <si>
    <t>LSD 725</t>
  </si>
  <si>
    <t>LBD 187</t>
  </si>
  <si>
    <t>LBD 306</t>
  </si>
  <si>
    <t>LBD 686</t>
  </si>
  <si>
    <t>LDA 790</t>
  </si>
  <si>
    <t>LDA 570</t>
  </si>
  <si>
    <t>LYN 206</t>
  </si>
  <si>
    <t>LYN 843</t>
  </si>
  <si>
    <t>LZO 484</t>
  </si>
  <si>
    <t>LZO 848</t>
  </si>
  <si>
    <t>LZO 874</t>
  </si>
  <si>
    <t>LZO 640</t>
  </si>
  <si>
    <t>LZO 322</t>
  </si>
  <si>
    <t>LZO 364</t>
  </si>
  <si>
    <t>LPE 868</t>
  </si>
  <si>
    <t>LPE 495</t>
  </si>
  <si>
    <t>LNW 902</t>
  </si>
  <si>
    <t>LLE 301</t>
  </si>
  <si>
    <t>LLE 795</t>
  </si>
  <si>
    <t>LLE 412</t>
  </si>
  <si>
    <t>LAB 656</t>
  </si>
  <si>
    <t>LAB 303</t>
  </si>
  <si>
    <t>LAB 157</t>
  </si>
  <si>
    <t>LDG 982</t>
  </si>
  <si>
    <t>LDG 130</t>
  </si>
  <si>
    <t>LDG 831</t>
  </si>
  <si>
    <t>LDG 771</t>
  </si>
  <si>
    <t>LDG 966</t>
  </si>
  <si>
    <t>LDG 162</t>
  </si>
  <si>
    <t>Ujang Andi</t>
  </si>
  <si>
    <t>Joko</t>
  </si>
  <si>
    <t>Usep Yadi</t>
  </si>
  <si>
    <t>Sendi - NEW</t>
  </si>
  <si>
    <t>BUDI RAHAYU - LBD</t>
  </si>
  <si>
    <t>Dadang K - LDA</t>
  </si>
  <si>
    <t>Yani - LYN</t>
  </si>
  <si>
    <t>ROZI - NEW</t>
  </si>
  <si>
    <t>EPI - LPE</t>
  </si>
  <si>
    <t>Ooy Mulyana - LNW</t>
  </si>
  <si>
    <t>Aisyah - LLE</t>
  </si>
  <si>
    <t>RIZKY RAHAYU - LAB</t>
  </si>
  <si>
    <t>Sopi - LDG</t>
  </si>
  <si>
    <t>Katalog, dus wanita,hang tag,tisu,sticker, label lidah,label karet</t>
  </si>
  <si>
    <t>Katalog, dus wanita,hang tag,tisu,sticker, karet</t>
  </si>
  <si>
    <t>Katalog, dus wanita,hang tag,tisu,sticker,lidah</t>
  </si>
  <si>
    <t>Katalog, dus pria,tisu,sticker,lidah</t>
  </si>
  <si>
    <t>Katalog, dus pria,tisu,sticker,slip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</si>
</sst>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i/>
      <sz val="10"/>
      <color theme="1"/>
      <name val="Arial"/>
      <family val="2"/>
    </font>
    <font>
      <i/>
      <sz val="11"/>
      <name val="Calibri"/>
      <family val="2"/>
      <scheme val="minor"/>
    </font>
    <font>
      <b/>
      <sz val="10"/>
      <color theme="1"/>
      <name val="Calibri"/>
      <family val="2"/>
      <charset val="1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41" fontId="4" fillId="2" borderId="0" xfId="2" applyFont="1" applyFill="1" applyAlignment="1">
      <alignment horizontal="center" vertical="center"/>
    </xf>
    <xf numFmtId="164" fontId="2" fillId="5" borderId="0" xfId="1" applyNumberFormat="1" applyFont="1" applyFill="1" applyAlignment="1">
      <alignment vertical="center"/>
    </xf>
    <xf numFmtId="41" fontId="2" fillId="3" borderId="0" xfId="0" applyNumberFormat="1" applyFont="1" applyFill="1" applyAlignment="1">
      <alignment vertical="center"/>
    </xf>
    <xf numFmtId="165" fontId="2" fillId="3" borderId="0" xfId="3" applyNumberFormat="1" applyFont="1" applyFill="1" applyAlignment="1">
      <alignment horizontal="center" vertical="center"/>
    </xf>
    <xf numFmtId="41" fontId="2" fillId="2" borderId="0" xfId="2" applyFont="1" applyFill="1" applyAlignment="1">
      <alignment vertical="center"/>
    </xf>
    <xf numFmtId="10" fontId="2" fillId="2" borderId="0" xfId="3" applyNumberFormat="1" applyFont="1" applyFill="1" applyAlignment="1">
      <alignment vertical="center"/>
    </xf>
    <xf numFmtId="41" fontId="2" fillId="0" borderId="0" xfId="0" applyNumberFormat="1" applyFont="1" applyAlignment="1">
      <alignment vertical="center"/>
    </xf>
    <xf numFmtId="0" fontId="0" fillId="0" borderId="0" xfId="0" applyFill="1"/>
    <xf numFmtId="41" fontId="8" fillId="7" borderId="0" xfId="2" applyFont="1" applyFill="1" applyAlignment="1"/>
    <xf numFmtId="0" fontId="0" fillId="7" borderId="0" xfId="0" applyFill="1"/>
    <xf numFmtId="0" fontId="8" fillId="7" borderId="0" xfId="0" applyFont="1" applyFill="1" applyAlignment="1">
      <alignment horizontal="center"/>
    </xf>
    <xf numFmtId="0" fontId="0" fillId="0" borderId="0" xfId="0" applyAlignment="1">
      <alignment horizontal="center"/>
    </xf>
    <xf numFmtId="41" fontId="0" fillId="0" borderId="0" xfId="2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41" fontId="0" fillId="0" borderId="0" xfId="2" applyFont="1"/>
    <xf numFmtId="0" fontId="0" fillId="6" borderId="0" xfId="0" applyFill="1" applyAlignment="1">
      <alignment vertical="center"/>
    </xf>
    <xf numFmtId="9" fontId="2" fillId="4" borderId="0" xfId="3" applyFont="1" applyFill="1" applyAlignment="1">
      <alignment vertical="center"/>
    </xf>
    <xf numFmtId="9" fontId="0" fillId="0" borderId="0" xfId="3" applyFont="1"/>
    <xf numFmtId="9" fontId="2" fillId="0" borderId="0" xfId="3" applyFont="1" applyAlignment="1">
      <alignment vertical="center"/>
    </xf>
    <xf numFmtId="10" fontId="7" fillId="0" borderId="0" xfId="3" applyNumberFormat="1" applyFont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41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/>
    </xf>
    <xf numFmtId="0" fontId="0" fillId="2" borderId="0" xfId="0" applyFill="1"/>
    <xf numFmtId="41" fontId="7" fillId="0" borderId="0" xfId="0" applyNumberFormat="1" applyFont="1" applyAlignment="1">
      <alignment vertical="center"/>
    </xf>
    <xf numFmtId="10" fontId="2" fillId="0" borderId="0" xfId="3" applyNumberFormat="1" applyFont="1" applyAlignment="1">
      <alignment vertical="center"/>
    </xf>
    <xf numFmtId="10" fontId="4" fillId="0" borderId="0" xfId="3" applyNumberFormat="1" applyFont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vertical="center"/>
    </xf>
    <xf numFmtId="0" fontId="2" fillId="8" borderId="0" xfId="0" applyFont="1" applyFill="1" applyBorder="1" applyAlignment="1">
      <alignment horizontal="center" vertical="center"/>
    </xf>
    <xf numFmtId="0" fontId="0" fillId="8" borderId="0" xfId="0" applyFill="1" applyBorder="1" applyAlignment="1">
      <alignment horizontal="center"/>
    </xf>
    <xf numFmtId="41" fontId="0" fillId="8" borderId="0" xfId="2" applyFont="1" applyFill="1" applyBorder="1" applyAlignment="1">
      <alignment horizontal="right"/>
    </xf>
    <xf numFmtId="41" fontId="0" fillId="8" borderId="0" xfId="0" applyNumberFormat="1" applyFill="1" applyBorder="1" applyAlignment="1">
      <alignment horizontal="center" vertical="center"/>
    </xf>
    <xf numFmtId="41" fontId="0" fillId="8" borderId="0" xfId="2" applyFont="1" applyFill="1" applyBorder="1" applyAlignment="1">
      <alignment horizontal="center"/>
    </xf>
    <xf numFmtId="41" fontId="4" fillId="8" borderId="0" xfId="2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3" fontId="0" fillId="8" borderId="0" xfId="0" applyNumberFormat="1" applyFill="1" applyBorder="1" applyAlignment="1">
      <alignment horizontal="right"/>
    </xf>
    <xf numFmtId="41" fontId="0" fillId="8" borderId="0" xfId="2" applyFont="1" applyFill="1" applyBorder="1"/>
    <xf numFmtId="0" fontId="2" fillId="0" borderId="0" xfId="0" applyFont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0" fillId="0" borderId="0" xfId="2" applyFont="1" applyAlignment="1">
      <alignment horizontal="right"/>
    </xf>
    <xf numFmtId="9" fontId="2" fillId="4" borderId="0" xfId="3" applyNumberFormat="1" applyFont="1" applyFill="1" applyAlignment="1">
      <alignment vertical="center"/>
    </xf>
    <xf numFmtId="43" fontId="2" fillId="0" borderId="0" xfId="0" applyNumberFormat="1" applyFont="1" applyAlignment="1">
      <alignment vertical="center"/>
    </xf>
    <xf numFmtId="0" fontId="0" fillId="11" borderId="0" xfId="0" applyFill="1" applyAlignment="1">
      <alignment vertical="center"/>
    </xf>
    <xf numFmtId="0" fontId="2" fillId="11" borderId="0" xfId="0" applyFont="1" applyFill="1" applyAlignment="1">
      <alignment vertical="center"/>
    </xf>
    <xf numFmtId="0" fontId="0" fillId="11" borderId="0" xfId="0" applyFill="1"/>
    <xf numFmtId="0" fontId="9" fillId="8" borderId="0" xfId="0" applyFont="1" applyFill="1" applyBorder="1" applyAlignment="1">
      <alignment vertical="center"/>
    </xf>
    <xf numFmtId="41" fontId="5" fillId="8" borderId="0" xfId="2" applyFont="1" applyFill="1" applyBorder="1" applyAlignment="1">
      <alignment horizontal="center" vertical="center"/>
    </xf>
    <xf numFmtId="41" fontId="9" fillId="8" borderId="0" xfId="2" applyFont="1" applyFill="1" applyBorder="1" applyAlignment="1">
      <alignment horizontal="center" vertical="center"/>
    </xf>
    <xf numFmtId="41" fontId="10" fillId="8" borderId="0" xfId="2" applyFont="1" applyFill="1" applyBorder="1" applyAlignment="1">
      <alignment horizontal="center" vertical="center"/>
    </xf>
    <xf numFmtId="41" fontId="1" fillId="9" borderId="0" xfId="2" applyFont="1" applyFill="1" applyAlignment="1">
      <alignment vertical="center"/>
    </xf>
    <xf numFmtId="41" fontId="1" fillId="10" borderId="0" xfId="2" applyFont="1" applyFill="1" applyAlignment="1">
      <alignment vertical="center"/>
    </xf>
    <xf numFmtId="10" fontId="1" fillId="10" borderId="0" xfId="3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64" fontId="2" fillId="5" borderId="0" xfId="1" applyNumberFormat="1" applyFont="1" applyFill="1" applyBorder="1" applyAlignment="1">
      <alignment vertical="center"/>
    </xf>
    <xf numFmtId="41" fontId="2" fillId="3" borderId="0" xfId="0" applyNumberFormat="1" applyFont="1" applyFill="1" applyBorder="1" applyAlignment="1">
      <alignment vertical="center"/>
    </xf>
    <xf numFmtId="165" fontId="2" fillId="3" borderId="0" xfId="3" applyNumberFormat="1" applyFont="1" applyFill="1" applyBorder="1" applyAlignment="1">
      <alignment horizontal="center" vertical="center"/>
    </xf>
    <xf numFmtId="9" fontId="2" fillId="4" borderId="0" xfId="3" applyFont="1" applyFill="1" applyBorder="1" applyAlignment="1">
      <alignment vertical="center"/>
    </xf>
    <xf numFmtId="41" fontId="2" fillId="2" borderId="0" xfId="2" applyFont="1" applyFill="1" applyBorder="1" applyAlignment="1">
      <alignment vertical="center"/>
    </xf>
    <xf numFmtId="10" fontId="2" fillId="2" borderId="0" xfId="3" applyNumberFormat="1" applyFont="1" applyFill="1" applyBorder="1" applyAlignment="1">
      <alignment vertical="center"/>
    </xf>
    <xf numFmtId="0" fontId="0" fillId="8" borderId="0" xfId="0" applyFill="1" applyBorder="1" applyAlignment="1">
      <alignment vertical="center"/>
    </xf>
    <xf numFmtId="0" fontId="0" fillId="7" borderId="0" xfId="0" applyFill="1" applyBorder="1" applyAlignment="1">
      <alignment horizontal="right"/>
    </xf>
    <xf numFmtId="0" fontId="0" fillId="12" borderId="0" xfId="0" applyFill="1" applyBorder="1" applyAlignment="1">
      <alignment horizontal="center"/>
    </xf>
  </cellXfs>
  <cellStyles count="7">
    <cellStyle name="Comma" xfId="1" builtinId="3"/>
    <cellStyle name="Comma [0]" xfId="2" builtinId="6"/>
    <cellStyle name="Normal" xfId="0" builtinId="0"/>
    <cellStyle name="Normal 2" xfId="4"/>
    <cellStyle name="Normal 4" xfId="5"/>
    <cellStyle name="Normal 5" xfId="6"/>
    <cellStyle name="Percent" xfId="3" builtinId="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620A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92D050"/>
  </sheetPr>
  <dimension ref="A1:AA221"/>
  <sheetViews>
    <sheetView tabSelected="1" topLeftCell="A132" zoomScale="80" zoomScaleNormal="80" workbookViewId="0">
      <pane xSplit="7" topLeftCell="H1" activePane="topRight" state="frozen"/>
      <selection pane="topRight" activeCell="H141" sqref="H141"/>
    </sheetView>
  </sheetViews>
  <sheetFormatPr defaultColWidth="9.109375" defaultRowHeight="14.4"/>
  <cols>
    <col min="1" max="1" width="11.6640625" style="2" bestFit="1" customWidth="1"/>
    <col min="2" max="2" width="5.109375" style="1" customWidth="1"/>
    <col min="3" max="3" width="10.88671875" style="2" customWidth="1"/>
    <col min="4" max="4" width="7.6640625" style="2" customWidth="1"/>
    <col min="5" max="5" width="13.109375" style="2" customWidth="1"/>
    <col min="6" max="6" width="10.5546875" style="1" customWidth="1"/>
    <col min="7" max="7" width="9.109375" style="2"/>
    <col min="8" max="8" width="45.88671875" style="2" customWidth="1"/>
    <col min="9" max="9" width="29.5546875" style="2" bestFit="1" customWidth="1"/>
    <col min="10" max="10" width="14.33203125" style="50" customWidth="1"/>
    <col min="11" max="11" width="13.33203125" style="2" customWidth="1"/>
    <col min="12" max="15" width="12.44140625" style="2" customWidth="1"/>
    <col min="16" max="16" width="18.33203125" style="30" customWidth="1"/>
    <col min="17" max="17" width="88.6640625" style="2" customWidth="1"/>
    <col min="18" max="18" width="10.33203125" style="3" bestFit="1" customWidth="1"/>
    <col min="19" max="19" width="17.109375" style="2" bestFit="1" customWidth="1"/>
    <col min="20" max="20" width="11.33203125" style="2" bestFit="1" customWidth="1"/>
    <col min="21" max="21" width="12" style="2" customWidth="1"/>
    <col min="22" max="22" width="7.6640625" style="2" customWidth="1"/>
    <col min="23" max="23" width="12.109375" style="2" customWidth="1"/>
    <col min="24" max="24" width="10" style="36" bestFit="1" customWidth="1"/>
    <col min="25" max="25" width="13.109375" style="2" bestFit="1" customWidth="1"/>
    <col min="26" max="26" width="14.109375" style="2" bestFit="1" customWidth="1"/>
    <col min="27" max="27" width="9.44140625" style="2" bestFit="1" customWidth="1"/>
    <col min="28" max="16384" width="9.109375" style="2"/>
  </cols>
  <sheetData>
    <row r="1" spans="1:27">
      <c r="V1" s="54"/>
    </row>
    <row r="2" spans="1:27" ht="25.8">
      <c r="B2" s="4" t="s">
        <v>94</v>
      </c>
      <c r="X2" s="29" t="e">
        <f>AVERAGE(X5:X203)</f>
        <v>#DIV/0!</v>
      </c>
      <c r="Y2" s="5"/>
      <c r="Z2" s="35">
        <v>4008</v>
      </c>
      <c r="AA2" s="5"/>
    </row>
    <row r="3" spans="1:27" ht="25.95" customHeight="1">
      <c r="B3" s="4"/>
      <c r="R3" s="65" t="s">
        <v>0</v>
      </c>
      <c r="S3" s="65"/>
      <c r="T3" s="65"/>
      <c r="U3" s="65"/>
      <c r="V3" s="65"/>
      <c r="W3" s="65"/>
      <c r="X3" s="66"/>
      <c r="Y3" s="5"/>
      <c r="Z3" s="5"/>
      <c r="AA3" s="5"/>
    </row>
    <row r="4" spans="1:27" s="6" customFormat="1" ht="21.6" customHeight="1">
      <c r="A4" s="6" t="s">
        <v>1</v>
      </c>
      <c r="B4" s="6" t="s">
        <v>1</v>
      </c>
      <c r="C4" s="6" t="s">
        <v>2</v>
      </c>
      <c r="D4" s="6" t="s">
        <v>3</v>
      </c>
      <c r="E4" s="6" t="s">
        <v>27</v>
      </c>
      <c r="F4" s="6">
        <f>SUM(F5:F203)</f>
        <v>4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  <c r="O4" s="6" t="s">
        <v>12</v>
      </c>
      <c r="P4" s="31" t="s">
        <v>28</v>
      </c>
      <c r="Q4" s="6" t="s">
        <v>11</v>
      </c>
      <c r="R4" s="7" t="s">
        <v>13</v>
      </c>
      <c r="S4" s="7" t="s">
        <v>14</v>
      </c>
      <c r="T4" s="7" t="s">
        <v>15</v>
      </c>
      <c r="U4" s="8" t="s">
        <v>16</v>
      </c>
      <c r="V4" s="8" t="s">
        <v>17</v>
      </c>
      <c r="W4" s="8" t="s">
        <v>18</v>
      </c>
      <c r="X4" s="37" t="s">
        <v>19</v>
      </c>
      <c r="Y4" s="9" t="s">
        <v>20</v>
      </c>
      <c r="Z4" s="9" t="s">
        <v>21</v>
      </c>
      <c r="AA4" s="9"/>
    </row>
    <row r="5" spans="1:27" ht="14.4" customHeight="1">
      <c r="A5" s="55">
        <v>1</v>
      </c>
      <c r="B5" s="38"/>
      <c r="C5" s="46" t="s">
        <v>113</v>
      </c>
      <c r="D5" s="39" t="str">
        <f t="shared" ref="D5:D36" si="0">REPLACE(C5,1,3, )</f>
        <v xml:space="preserve"> 628</v>
      </c>
      <c r="E5" s="46" t="s">
        <v>113</v>
      </c>
      <c r="F5" s="40">
        <f t="shared" ref="F5:F36" si="1">IF(C5=E5,0,1)</f>
        <v>0</v>
      </c>
      <c r="G5" s="41" t="s">
        <v>37</v>
      </c>
      <c r="H5" s="41"/>
      <c r="I5" s="41" t="s">
        <v>39</v>
      </c>
      <c r="J5" s="42">
        <v>76500</v>
      </c>
      <c r="K5" s="43">
        <f t="shared" ref="K5:K36" si="2">J5-M5</f>
        <v>8250</v>
      </c>
      <c r="L5" s="40" t="s">
        <v>22</v>
      </c>
      <c r="M5" s="44">
        <f t="shared" ref="M5:M36" si="3">J5-N5</f>
        <v>68250</v>
      </c>
      <c r="N5" s="44">
        <f>2000+5200+600+200+250</f>
        <v>8250</v>
      </c>
      <c r="O5" s="45">
        <f t="shared" ref="O5:O36" si="4">M5+N5</f>
        <v>76500</v>
      </c>
      <c r="P5" s="59"/>
      <c r="Q5" s="41" t="s">
        <v>74</v>
      </c>
      <c r="R5" s="10"/>
      <c r="S5" s="10">
        <f>R5+O5</f>
        <v>76500</v>
      </c>
      <c r="T5" s="10">
        <f>S5/0.7</f>
        <v>109285.71428571429</v>
      </c>
      <c r="U5" s="11">
        <f>T5/0.875</f>
        <v>124897.95918367348</v>
      </c>
      <c r="V5" s="12">
        <f>(U5-T5)/U5</f>
        <v>0.12500000000000003</v>
      </c>
      <c r="W5" s="11">
        <f>(ROUNDUP((U5/100),0))*100</f>
        <v>124900</v>
      </c>
      <c r="X5" s="26">
        <f>(T5-O5)/T5</f>
        <v>0.30000000000000004</v>
      </c>
      <c r="Y5" s="13"/>
      <c r="Z5" s="13"/>
      <c r="AA5" s="13"/>
    </row>
    <row r="6" spans="1:27" ht="14.4" customHeight="1">
      <c r="A6" s="55">
        <v>2</v>
      </c>
      <c r="B6" s="38"/>
      <c r="C6" s="46" t="s">
        <v>246</v>
      </c>
      <c r="D6" s="39" t="str">
        <f t="shared" si="0"/>
        <v xml:space="preserve"> 204</v>
      </c>
      <c r="E6" s="46" t="s">
        <v>246</v>
      </c>
      <c r="F6" s="40">
        <f t="shared" si="1"/>
        <v>0</v>
      </c>
      <c r="G6" s="41" t="s">
        <v>37</v>
      </c>
      <c r="H6" s="41"/>
      <c r="I6" s="41" t="s">
        <v>63</v>
      </c>
      <c r="J6" s="42">
        <v>87000</v>
      </c>
      <c r="K6" s="43">
        <f t="shared" si="2"/>
        <v>8550</v>
      </c>
      <c r="L6" s="40" t="s">
        <v>22</v>
      </c>
      <c r="M6" s="44">
        <f t="shared" si="3"/>
        <v>78450</v>
      </c>
      <c r="N6" s="49">
        <f>2000+5500+600+200+250</f>
        <v>8550</v>
      </c>
      <c r="O6" s="45">
        <f t="shared" si="4"/>
        <v>87000</v>
      </c>
      <c r="P6" s="59"/>
      <c r="Q6" s="41" t="s">
        <v>77</v>
      </c>
      <c r="R6" s="10"/>
      <c r="S6" s="10">
        <f>R6+O6</f>
        <v>87000</v>
      </c>
      <c r="T6" s="10">
        <f>S6/0.7</f>
        <v>124285.71428571429</v>
      </c>
      <c r="U6" s="11">
        <f>T6/0.875</f>
        <v>142040.81632653062</v>
      </c>
      <c r="V6" s="12">
        <f>(U6-T6)/U6</f>
        <v>0.12500000000000003</v>
      </c>
      <c r="W6" s="11">
        <f>(ROUNDUP((U6/100),0))*100</f>
        <v>142100</v>
      </c>
      <c r="X6" s="26">
        <f>(T6-O6)/T6</f>
        <v>0.30000000000000004</v>
      </c>
      <c r="Y6" s="13"/>
      <c r="Z6" s="13"/>
      <c r="AA6" s="14"/>
    </row>
    <row r="7" spans="1:27" ht="14.4" customHeight="1">
      <c r="A7" s="55">
        <v>3</v>
      </c>
      <c r="B7" s="38"/>
      <c r="C7" s="46" t="s">
        <v>114</v>
      </c>
      <c r="D7" s="39" t="str">
        <f t="shared" si="0"/>
        <v xml:space="preserve"> 376</v>
      </c>
      <c r="E7" s="46" t="s">
        <v>114</v>
      </c>
      <c r="F7" s="40">
        <f t="shared" si="1"/>
        <v>0</v>
      </c>
      <c r="G7" s="41" t="s">
        <v>37</v>
      </c>
      <c r="H7" s="41"/>
      <c r="I7" s="41" t="s">
        <v>39</v>
      </c>
      <c r="J7" s="42">
        <v>76500</v>
      </c>
      <c r="K7" s="43">
        <f t="shared" si="2"/>
        <v>8250</v>
      </c>
      <c r="L7" s="40" t="s">
        <v>22</v>
      </c>
      <c r="M7" s="44">
        <f t="shared" si="3"/>
        <v>68250</v>
      </c>
      <c r="N7" s="44">
        <f>2000+5200+600+200+250</f>
        <v>8250</v>
      </c>
      <c r="O7" s="45">
        <f t="shared" si="4"/>
        <v>76500</v>
      </c>
      <c r="P7" s="60"/>
      <c r="Q7" s="41" t="s">
        <v>74</v>
      </c>
      <c r="R7" s="10"/>
      <c r="S7" s="10">
        <f>R7+O7</f>
        <v>76500</v>
      </c>
      <c r="T7" s="10">
        <f>S7/0.7</f>
        <v>109285.71428571429</v>
      </c>
      <c r="U7" s="11">
        <f>T7/0.875</f>
        <v>124897.95918367348</v>
      </c>
      <c r="V7" s="12">
        <f>(U7-T7)/U7</f>
        <v>0.12500000000000003</v>
      </c>
      <c r="W7" s="11">
        <f>(ROUNDUP((U7/100),0))*100</f>
        <v>124900</v>
      </c>
      <c r="X7" s="26">
        <f>(T7-O7)/T7</f>
        <v>0.30000000000000004</v>
      </c>
      <c r="Y7" s="13"/>
      <c r="Z7" s="13"/>
      <c r="AA7" s="14"/>
    </row>
    <row r="8" spans="1:27" ht="14.4" customHeight="1">
      <c r="A8" s="55">
        <v>8</v>
      </c>
      <c r="B8" s="38"/>
      <c r="C8" s="46" t="s">
        <v>115</v>
      </c>
      <c r="D8" s="39" t="str">
        <f t="shared" si="0"/>
        <v xml:space="preserve"> 283</v>
      </c>
      <c r="E8" s="46" t="s">
        <v>115</v>
      </c>
      <c r="F8" s="40">
        <f t="shared" si="1"/>
        <v>0</v>
      </c>
      <c r="G8" s="41" t="s">
        <v>37</v>
      </c>
      <c r="H8" s="41"/>
      <c r="I8" s="41" t="s">
        <v>39</v>
      </c>
      <c r="J8" s="42">
        <v>80000</v>
      </c>
      <c r="K8" s="43">
        <f t="shared" si="2"/>
        <v>8150</v>
      </c>
      <c r="L8" s="40" t="s">
        <v>22</v>
      </c>
      <c r="M8" s="44">
        <f t="shared" si="3"/>
        <v>71850</v>
      </c>
      <c r="N8" s="44">
        <f>2000+5100+600+200+250</f>
        <v>8150</v>
      </c>
      <c r="O8" s="45">
        <f t="shared" si="4"/>
        <v>80000</v>
      </c>
      <c r="P8" s="60"/>
      <c r="Q8" s="41" t="s">
        <v>72</v>
      </c>
      <c r="R8" s="10"/>
      <c r="S8" s="10">
        <f>R8+O8</f>
        <v>80000</v>
      </c>
      <c r="T8" s="10">
        <f>S8/0.7</f>
        <v>114285.71428571429</v>
      </c>
      <c r="U8" s="11">
        <f>T8/0.875</f>
        <v>130612.24489795919</v>
      </c>
      <c r="V8" s="12">
        <f>(U8-T8)/U8</f>
        <v>0.12499999999999999</v>
      </c>
      <c r="W8" s="11">
        <f>(ROUNDUP((U8/100),0))*100</f>
        <v>130700</v>
      </c>
      <c r="X8" s="26">
        <f>(T8-O8)/T8</f>
        <v>0.30000000000000004</v>
      </c>
      <c r="Y8" s="13"/>
      <c r="Z8" s="13"/>
      <c r="AA8" s="14"/>
    </row>
    <row r="9" spans="1:27" ht="14.4" customHeight="1">
      <c r="A9" s="55">
        <v>12</v>
      </c>
      <c r="B9" s="38"/>
      <c r="C9" s="46" t="s">
        <v>168</v>
      </c>
      <c r="D9" s="39" t="str">
        <f t="shared" si="0"/>
        <v xml:space="preserve"> 311</v>
      </c>
      <c r="E9" s="46" t="s">
        <v>168</v>
      </c>
      <c r="F9" s="40">
        <f t="shared" si="1"/>
        <v>0</v>
      </c>
      <c r="G9" s="41" t="s">
        <v>37</v>
      </c>
      <c r="H9" s="41"/>
      <c r="I9" s="41" t="s">
        <v>56</v>
      </c>
      <c r="J9" s="42">
        <v>71500</v>
      </c>
      <c r="K9" s="43">
        <f t="shared" si="2"/>
        <v>7900</v>
      </c>
      <c r="L9" s="40" t="s">
        <v>22</v>
      </c>
      <c r="M9" s="44">
        <f t="shared" si="3"/>
        <v>63600</v>
      </c>
      <c r="N9" s="49">
        <f>2000+4850+600+200+250</f>
        <v>7900</v>
      </c>
      <c r="O9" s="45">
        <f t="shared" si="4"/>
        <v>71500</v>
      </c>
      <c r="P9" s="59"/>
      <c r="Q9" s="41" t="s">
        <v>73</v>
      </c>
      <c r="R9" s="10"/>
      <c r="S9" s="10">
        <f>R9+O9</f>
        <v>71500</v>
      </c>
      <c r="T9" s="10">
        <f>S9/0.7</f>
        <v>102142.85714285714</v>
      </c>
      <c r="U9" s="11">
        <f>T9/0.875</f>
        <v>116734.69387755102</v>
      </c>
      <c r="V9" s="12">
        <f>(U9-T9)/U9</f>
        <v>0.12499999999999999</v>
      </c>
      <c r="W9" s="11">
        <f>(ROUNDUP((U9/100),0))*100</f>
        <v>116800</v>
      </c>
      <c r="X9" s="26">
        <f>(T9-O9)/T9</f>
        <v>0.3</v>
      </c>
      <c r="Y9" s="13"/>
      <c r="Z9" s="13"/>
      <c r="AA9" s="13"/>
    </row>
    <row r="10" spans="1:27" ht="14.4" customHeight="1">
      <c r="A10" s="55">
        <v>15</v>
      </c>
      <c r="B10" s="38"/>
      <c r="C10" s="46" t="s">
        <v>181</v>
      </c>
      <c r="D10" s="39" t="str">
        <f t="shared" si="0"/>
        <v xml:space="preserve"> 262</v>
      </c>
      <c r="E10" s="46" t="s">
        <v>181</v>
      </c>
      <c r="F10" s="40">
        <f t="shared" si="1"/>
        <v>0</v>
      </c>
      <c r="G10" s="41" t="s">
        <v>37</v>
      </c>
      <c r="H10" s="41"/>
      <c r="I10" s="41" t="s">
        <v>51</v>
      </c>
      <c r="J10" s="42">
        <v>71000</v>
      </c>
      <c r="K10" s="43">
        <f t="shared" si="2"/>
        <v>7900</v>
      </c>
      <c r="L10" s="40" t="s">
        <v>22</v>
      </c>
      <c r="M10" s="44">
        <f t="shared" si="3"/>
        <v>63100</v>
      </c>
      <c r="N10" s="44">
        <f>2000+4850+600+200+250</f>
        <v>7900</v>
      </c>
      <c r="O10" s="45">
        <f t="shared" si="4"/>
        <v>71000</v>
      </c>
      <c r="P10" s="59"/>
      <c r="Q10" s="41" t="s">
        <v>73</v>
      </c>
      <c r="R10" s="10"/>
      <c r="S10" s="10"/>
      <c r="T10" s="10"/>
      <c r="U10" s="11"/>
      <c r="V10" s="12"/>
      <c r="W10" s="11"/>
      <c r="X10" s="26"/>
      <c r="Y10" s="13"/>
      <c r="Z10" s="13"/>
      <c r="AA10" s="14"/>
    </row>
    <row r="11" spans="1:27" ht="14.4" customHeight="1">
      <c r="A11" s="55">
        <v>16</v>
      </c>
      <c r="B11" s="38"/>
      <c r="C11" s="46" t="s">
        <v>149</v>
      </c>
      <c r="D11" s="39" t="str">
        <f t="shared" si="0"/>
        <v xml:space="preserve"> 877</v>
      </c>
      <c r="E11" s="46" t="s">
        <v>149</v>
      </c>
      <c r="F11" s="40">
        <f t="shared" si="1"/>
        <v>0</v>
      </c>
      <c r="G11" s="41" t="s">
        <v>20</v>
      </c>
      <c r="H11" s="41"/>
      <c r="I11" s="41" t="s">
        <v>46</v>
      </c>
      <c r="J11" s="42">
        <v>67000</v>
      </c>
      <c r="K11" s="43">
        <f t="shared" si="2"/>
        <v>8150</v>
      </c>
      <c r="L11" s="40" t="s">
        <v>22</v>
      </c>
      <c r="M11" s="44">
        <f t="shared" si="3"/>
        <v>58850</v>
      </c>
      <c r="N11" s="44">
        <f>2000+5100+600+200+250</f>
        <v>8150</v>
      </c>
      <c r="O11" s="45">
        <f t="shared" si="4"/>
        <v>67000</v>
      </c>
      <c r="P11" s="58"/>
      <c r="Q11" s="41" t="s">
        <v>72</v>
      </c>
      <c r="R11" s="10"/>
      <c r="S11" s="10">
        <f>R11+O11</f>
        <v>67000</v>
      </c>
      <c r="T11" s="10">
        <f>S11/0.7</f>
        <v>95714.285714285725</v>
      </c>
      <c r="U11" s="11">
        <f>T11/0.875</f>
        <v>109387.75510204083</v>
      </c>
      <c r="V11" s="12">
        <f>(U11-T11)/U11</f>
        <v>0.125</v>
      </c>
      <c r="W11" s="11">
        <f>(ROUNDUP((U11/100),0))*100</f>
        <v>109400</v>
      </c>
      <c r="X11" s="26">
        <f>(T11-O11)/T11</f>
        <v>0.3000000000000001</v>
      </c>
      <c r="Y11" s="62">
        <v>96075</v>
      </c>
      <c r="Z11" s="63">
        <f>T11-Y11</f>
        <v>-360.71428571427532</v>
      </c>
      <c r="AA11" s="64">
        <f>Z11/Y11</f>
        <v>-3.7545072673877211E-3</v>
      </c>
    </row>
    <row r="12" spans="1:27" ht="14.4" customHeight="1">
      <c r="A12" s="55">
        <v>31</v>
      </c>
      <c r="B12" s="38"/>
      <c r="C12" s="46" t="s">
        <v>259</v>
      </c>
      <c r="D12" s="39" t="str">
        <f t="shared" si="0"/>
        <v/>
      </c>
      <c r="E12" s="46">
        <v>1</v>
      </c>
      <c r="F12" s="40">
        <f t="shared" si="1"/>
        <v>1</v>
      </c>
      <c r="G12" s="41" t="s">
        <v>37</v>
      </c>
      <c r="H12" s="41"/>
      <c r="I12" s="41" t="s">
        <v>69</v>
      </c>
      <c r="J12" s="42">
        <v>68000</v>
      </c>
      <c r="K12" s="43">
        <f t="shared" si="2"/>
        <v>8250</v>
      </c>
      <c r="L12" s="40" t="s">
        <v>22</v>
      </c>
      <c r="M12" s="44">
        <f t="shared" si="3"/>
        <v>59750</v>
      </c>
      <c r="N12" s="49">
        <f>2000+5200+600+200+250</f>
        <v>8250</v>
      </c>
      <c r="O12" s="45">
        <f t="shared" si="4"/>
        <v>68000</v>
      </c>
      <c r="P12" s="59"/>
      <c r="Q12" s="41" t="s">
        <v>74</v>
      </c>
      <c r="R12" s="10"/>
      <c r="S12" s="10">
        <f>R12+O12</f>
        <v>68000</v>
      </c>
      <c r="T12" s="10">
        <f>S12/0.7</f>
        <v>97142.857142857145</v>
      </c>
      <c r="U12" s="11">
        <f>T12/0.875</f>
        <v>111020.40816326531</v>
      </c>
      <c r="V12" s="12">
        <f>(U12-T12)/U12</f>
        <v>0.12500000000000003</v>
      </c>
      <c r="W12" s="11">
        <f>(ROUNDUP((U12/100),0))*100</f>
        <v>111100</v>
      </c>
      <c r="X12" s="26">
        <f>(T12-O12)/T12</f>
        <v>0.3</v>
      </c>
      <c r="Y12" s="13"/>
      <c r="Z12" s="13"/>
      <c r="AA12" s="14"/>
    </row>
    <row r="13" spans="1:27" ht="14.4" customHeight="1">
      <c r="A13" s="55">
        <v>33</v>
      </c>
      <c r="B13" s="38"/>
      <c r="C13" s="46" t="s">
        <v>245</v>
      </c>
      <c r="D13" s="39" t="str">
        <f t="shared" si="0"/>
        <v xml:space="preserve"> 372</v>
      </c>
      <c r="E13" s="46" t="s">
        <v>245</v>
      </c>
      <c r="F13" s="40">
        <f t="shared" si="1"/>
        <v>0</v>
      </c>
      <c r="G13" s="41" t="s">
        <v>37</v>
      </c>
      <c r="H13" s="41"/>
      <c r="I13" s="41" t="s">
        <v>63</v>
      </c>
      <c r="J13" s="42">
        <v>80000</v>
      </c>
      <c r="K13" s="43">
        <f t="shared" si="2"/>
        <v>8250</v>
      </c>
      <c r="L13" s="40" t="s">
        <v>22</v>
      </c>
      <c r="M13" s="44">
        <f t="shared" si="3"/>
        <v>71750</v>
      </c>
      <c r="N13" s="49">
        <f>2000+5200+600+200+250</f>
        <v>8250</v>
      </c>
      <c r="O13" s="45">
        <f t="shared" si="4"/>
        <v>80000</v>
      </c>
      <c r="P13" s="60"/>
      <c r="Q13" s="41" t="s">
        <v>74</v>
      </c>
      <c r="R13" s="10"/>
      <c r="S13" s="10">
        <f>R13+O13</f>
        <v>80000</v>
      </c>
      <c r="T13" s="10">
        <f>S13/0.7</f>
        <v>114285.71428571429</v>
      </c>
      <c r="U13" s="11">
        <f>T13/0.875</f>
        <v>130612.24489795919</v>
      </c>
      <c r="V13" s="12">
        <f>(U13-T13)/U13</f>
        <v>0.12499999999999999</v>
      </c>
      <c r="W13" s="11">
        <f>(ROUNDUP((U13/100),0))*100</f>
        <v>130700</v>
      </c>
      <c r="X13" s="26">
        <f>(T13-O13)/T13</f>
        <v>0.30000000000000004</v>
      </c>
      <c r="Y13" s="13"/>
      <c r="Z13" s="13"/>
      <c r="AA13" s="13"/>
    </row>
    <row r="14" spans="1:27" ht="14.4" customHeight="1">
      <c r="A14" s="55">
        <v>36</v>
      </c>
      <c r="B14" s="38"/>
      <c r="C14" s="46" t="s">
        <v>166</v>
      </c>
      <c r="D14" s="39" t="str">
        <f t="shared" si="0"/>
        <v xml:space="preserve"> 263</v>
      </c>
      <c r="E14" s="46" t="s">
        <v>166</v>
      </c>
      <c r="F14" s="40">
        <f t="shared" si="1"/>
        <v>0</v>
      </c>
      <c r="G14" s="41" t="s">
        <v>37</v>
      </c>
      <c r="H14" s="41"/>
      <c r="I14" s="41" t="s">
        <v>57</v>
      </c>
      <c r="J14" s="42">
        <v>73500</v>
      </c>
      <c r="K14" s="43">
        <f t="shared" si="2"/>
        <v>8150</v>
      </c>
      <c r="L14" s="40" t="s">
        <v>22</v>
      </c>
      <c r="M14" s="44">
        <f t="shared" si="3"/>
        <v>65350</v>
      </c>
      <c r="N14" s="49">
        <f t="shared" ref="N14:N23" si="5">2000+5100+600+200+250</f>
        <v>8150</v>
      </c>
      <c r="O14" s="45">
        <f t="shared" si="4"/>
        <v>73500</v>
      </c>
      <c r="P14" s="59"/>
      <c r="Q14" s="41" t="s">
        <v>72</v>
      </c>
      <c r="R14" s="10"/>
      <c r="S14" s="10"/>
      <c r="T14" s="10"/>
      <c r="U14" s="11"/>
      <c r="V14" s="12"/>
      <c r="W14" s="11"/>
      <c r="X14" s="26"/>
      <c r="Y14" s="13"/>
      <c r="Z14" s="13"/>
      <c r="AA14" s="13"/>
    </row>
    <row r="15" spans="1:27" ht="14.4" customHeight="1">
      <c r="A15" s="55">
        <v>44</v>
      </c>
      <c r="B15" s="38"/>
      <c r="C15" s="46" t="s">
        <v>148</v>
      </c>
      <c r="D15" s="39" t="str">
        <f t="shared" si="0"/>
        <v xml:space="preserve"> 775</v>
      </c>
      <c r="E15" s="46" t="s">
        <v>148</v>
      </c>
      <c r="F15" s="40">
        <f t="shared" si="1"/>
        <v>0</v>
      </c>
      <c r="G15" s="41" t="s">
        <v>37</v>
      </c>
      <c r="H15" s="41"/>
      <c r="I15" s="41" t="s">
        <v>46</v>
      </c>
      <c r="J15" s="42">
        <v>65000</v>
      </c>
      <c r="K15" s="43">
        <f t="shared" si="2"/>
        <v>8150</v>
      </c>
      <c r="L15" s="40" t="s">
        <v>22</v>
      </c>
      <c r="M15" s="44">
        <f t="shared" si="3"/>
        <v>56850</v>
      </c>
      <c r="N15" s="44">
        <f t="shared" si="5"/>
        <v>8150</v>
      </c>
      <c r="O15" s="45">
        <f t="shared" si="4"/>
        <v>65000</v>
      </c>
      <c r="P15" s="59"/>
      <c r="Q15" s="41" t="s">
        <v>72</v>
      </c>
      <c r="R15" s="10"/>
      <c r="S15" s="10">
        <f>R15+O15</f>
        <v>65000</v>
      </c>
      <c r="T15" s="10">
        <f>S15/0.7</f>
        <v>92857.14285714287</v>
      </c>
      <c r="U15" s="11">
        <f>T15/0.875</f>
        <v>106122.44897959185</v>
      </c>
      <c r="V15" s="12">
        <f>(U15-T15)/U15</f>
        <v>0.12499999999999999</v>
      </c>
      <c r="W15" s="11">
        <f>(ROUNDUP((U15/100),0))*100</f>
        <v>106200</v>
      </c>
      <c r="X15" s="26">
        <f>(T15-O15)/T15</f>
        <v>0.3000000000000001</v>
      </c>
      <c r="Y15" s="13"/>
      <c r="Z15" s="13"/>
      <c r="AA15" s="13"/>
    </row>
    <row r="16" spans="1:27" ht="14.4" customHeight="1">
      <c r="A16" s="55">
        <v>45</v>
      </c>
      <c r="B16" s="38"/>
      <c r="C16" s="46" t="s">
        <v>120</v>
      </c>
      <c r="D16" s="39" t="str">
        <f t="shared" si="0"/>
        <v xml:space="preserve"> 019</v>
      </c>
      <c r="E16" s="46" t="s">
        <v>120</v>
      </c>
      <c r="F16" s="40">
        <f t="shared" si="1"/>
        <v>0</v>
      </c>
      <c r="G16" s="41" t="s">
        <v>20</v>
      </c>
      <c r="H16" s="41"/>
      <c r="I16" s="41" t="s">
        <v>40</v>
      </c>
      <c r="J16" s="42">
        <v>71500</v>
      </c>
      <c r="K16" s="43">
        <f t="shared" si="2"/>
        <v>8150</v>
      </c>
      <c r="L16" s="40" t="s">
        <v>22</v>
      </c>
      <c r="M16" s="44">
        <f t="shared" si="3"/>
        <v>63350</v>
      </c>
      <c r="N16" s="44">
        <f t="shared" si="5"/>
        <v>8150</v>
      </c>
      <c r="O16" s="45">
        <f t="shared" si="4"/>
        <v>71500</v>
      </c>
      <c r="P16" s="59"/>
      <c r="Q16" s="41" t="s">
        <v>72</v>
      </c>
      <c r="R16" s="10"/>
      <c r="S16" s="10"/>
      <c r="T16" s="10"/>
      <c r="U16" s="11"/>
      <c r="V16" s="12"/>
      <c r="W16" s="11"/>
      <c r="X16" s="26"/>
      <c r="Y16" s="13"/>
      <c r="Z16" s="13"/>
      <c r="AA16" s="14"/>
    </row>
    <row r="17" spans="1:27" ht="14.4" customHeight="1">
      <c r="A17" s="55">
        <v>46</v>
      </c>
      <c r="B17" s="38"/>
      <c r="C17" s="46" t="s">
        <v>122</v>
      </c>
      <c r="D17" s="39" t="str">
        <f t="shared" si="0"/>
        <v xml:space="preserve"> 743</v>
      </c>
      <c r="E17" s="46" t="s">
        <v>122</v>
      </c>
      <c r="F17" s="40">
        <f t="shared" si="1"/>
        <v>0</v>
      </c>
      <c r="G17" s="41" t="s">
        <v>37</v>
      </c>
      <c r="H17" s="41"/>
      <c r="I17" s="41" t="s">
        <v>40</v>
      </c>
      <c r="J17" s="42">
        <v>71500</v>
      </c>
      <c r="K17" s="43">
        <f t="shared" si="2"/>
        <v>8150</v>
      </c>
      <c r="L17" s="40" t="s">
        <v>22</v>
      </c>
      <c r="M17" s="44">
        <f t="shared" si="3"/>
        <v>63350</v>
      </c>
      <c r="N17" s="44">
        <f t="shared" si="5"/>
        <v>8150</v>
      </c>
      <c r="O17" s="45">
        <f t="shared" si="4"/>
        <v>71500</v>
      </c>
      <c r="P17" s="59"/>
      <c r="Q17" s="41" t="s">
        <v>72</v>
      </c>
      <c r="R17" s="10"/>
      <c r="S17" s="10">
        <f t="shared" ref="S17:S26" si="6">R17+O17</f>
        <v>71500</v>
      </c>
      <c r="T17" s="10">
        <f t="shared" ref="T17:T26" si="7">S17/0.7</f>
        <v>102142.85714285714</v>
      </c>
      <c r="U17" s="11">
        <f t="shared" ref="U17:U26" si="8">T17/0.875</f>
        <v>116734.69387755102</v>
      </c>
      <c r="V17" s="12">
        <f t="shared" ref="V17:V26" si="9">(U17-T17)/U17</f>
        <v>0.12499999999999999</v>
      </c>
      <c r="W17" s="11">
        <f t="shared" ref="W17:W26" si="10">(ROUNDUP((U17/100),0))*100</f>
        <v>116800</v>
      </c>
      <c r="X17" s="26">
        <f t="shared" ref="X17:X26" si="11">(T17-O17)/T17</f>
        <v>0.3</v>
      </c>
      <c r="Y17" s="13"/>
      <c r="Z17" s="13"/>
      <c r="AA17" s="13"/>
    </row>
    <row r="18" spans="1:27" ht="14.4" customHeight="1">
      <c r="A18" s="55">
        <v>49</v>
      </c>
      <c r="B18" s="38"/>
      <c r="C18" s="46" t="s">
        <v>145</v>
      </c>
      <c r="D18" s="39" t="str">
        <f t="shared" si="0"/>
        <v xml:space="preserve"> 462</v>
      </c>
      <c r="E18" s="46" t="s">
        <v>145</v>
      </c>
      <c r="F18" s="40">
        <f t="shared" si="1"/>
        <v>0</v>
      </c>
      <c r="G18" s="41" t="s">
        <v>37</v>
      </c>
      <c r="H18" s="41"/>
      <c r="I18" s="41" t="s">
        <v>46</v>
      </c>
      <c r="J18" s="42">
        <v>65000</v>
      </c>
      <c r="K18" s="43">
        <f t="shared" si="2"/>
        <v>8150</v>
      </c>
      <c r="L18" s="40" t="s">
        <v>22</v>
      </c>
      <c r="M18" s="44">
        <f t="shared" si="3"/>
        <v>56850</v>
      </c>
      <c r="N18" s="44">
        <f t="shared" si="5"/>
        <v>8150</v>
      </c>
      <c r="O18" s="45">
        <f t="shared" si="4"/>
        <v>65000</v>
      </c>
      <c r="P18" s="60"/>
      <c r="Q18" s="41" t="s">
        <v>72</v>
      </c>
      <c r="R18" s="10"/>
      <c r="S18" s="10">
        <f t="shared" si="6"/>
        <v>65000</v>
      </c>
      <c r="T18" s="10">
        <f t="shared" si="7"/>
        <v>92857.14285714287</v>
      </c>
      <c r="U18" s="11">
        <f t="shared" si="8"/>
        <v>106122.44897959185</v>
      </c>
      <c r="V18" s="12">
        <f t="shared" si="9"/>
        <v>0.12499999999999999</v>
      </c>
      <c r="W18" s="11">
        <f t="shared" si="10"/>
        <v>106200</v>
      </c>
      <c r="X18" s="26">
        <f t="shared" si="11"/>
        <v>0.3000000000000001</v>
      </c>
      <c r="Y18" s="13"/>
      <c r="Z18" s="13"/>
      <c r="AA18" s="14"/>
    </row>
    <row r="19" spans="1:27" ht="14.4" customHeight="1">
      <c r="A19" s="55">
        <v>52</v>
      </c>
      <c r="B19" s="38"/>
      <c r="C19" s="46" t="s">
        <v>146</v>
      </c>
      <c r="D19" s="39" t="str">
        <f t="shared" si="0"/>
        <v xml:space="preserve"> 343</v>
      </c>
      <c r="E19" s="46" t="s">
        <v>146</v>
      </c>
      <c r="F19" s="40">
        <f t="shared" si="1"/>
        <v>0</v>
      </c>
      <c r="G19" s="41" t="s">
        <v>20</v>
      </c>
      <c r="H19" s="41"/>
      <c r="I19" s="41" t="s">
        <v>46</v>
      </c>
      <c r="J19" s="42">
        <v>62500</v>
      </c>
      <c r="K19" s="43">
        <f t="shared" si="2"/>
        <v>8150</v>
      </c>
      <c r="L19" s="40" t="s">
        <v>22</v>
      </c>
      <c r="M19" s="44">
        <f t="shared" si="3"/>
        <v>54350</v>
      </c>
      <c r="N19" s="44">
        <f t="shared" si="5"/>
        <v>8150</v>
      </c>
      <c r="O19" s="45">
        <f t="shared" si="4"/>
        <v>62500</v>
      </c>
      <c r="P19" s="59"/>
      <c r="Q19" s="41" t="s">
        <v>72</v>
      </c>
      <c r="R19" s="10"/>
      <c r="S19" s="10">
        <f t="shared" si="6"/>
        <v>62500</v>
      </c>
      <c r="T19" s="10">
        <f t="shared" si="7"/>
        <v>89285.71428571429</v>
      </c>
      <c r="U19" s="11">
        <f t="shared" si="8"/>
        <v>102040.81632653062</v>
      </c>
      <c r="V19" s="12">
        <f t="shared" si="9"/>
        <v>0.12500000000000003</v>
      </c>
      <c r="W19" s="11">
        <f t="shared" si="10"/>
        <v>102100</v>
      </c>
      <c r="X19" s="26">
        <f t="shared" si="11"/>
        <v>0.30000000000000004</v>
      </c>
      <c r="Y19" s="62">
        <v>86013</v>
      </c>
      <c r="Z19" s="63">
        <f>T19-Y19</f>
        <v>3272.7142857142899</v>
      </c>
      <c r="AA19" s="64">
        <f>Z19/Y19</f>
        <v>3.8049065672797019E-2</v>
      </c>
    </row>
    <row r="20" spans="1:27" ht="14.4" customHeight="1">
      <c r="A20" s="55">
        <v>53</v>
      </c>
      <c r="B20" s="38"/>
      <c r="C20" s="46" t="s">
        <v>147</v>
      </c>
      <c r="D20" s="39" t="str">
        <f t="shared" si="0"/>
        <v xml:space="preserve"> 710</v>
      </c>
      <c r="E20" s="46" t="s">
        <v>147</v>
      </c>
      <c r="F20" s="40">
        <f t="shared" si="1"/>
        <v>0</v>
      </c>
      <c r="G20" s="41" t="s">
        <v>37</v>
      </c>
      <c r="H20" s="41"/>
      <c r="I20" s="41" t="s">
        <v>46</v>
      </c>
      <c r="J20" s="42">
        <v>65000</v>
      </c>
      <c r="K20" s="43">
        <f t="shared" si="2"/>
        <v>8150</v>
      </c>
      <c r="L20" s="40" t="s">
        <v>22</v>
      </c>
      <c r="M20" s="44">
        <f t="shared" si="3"/>
        <v>56850</v>
      </c>
      <c r="N20" s="44">
        <f t="shared" si="5"/>
        <v>8150</v>
      </c>
      <c r="O20" s="45">
        <f t="shared" si="4"/>
        <v>65000</v>
      </c>
      <c r="P20" s="59"/>
      <c r="Q20" s="41" t="s">
        <v>72</v>
      </c>
      <c r="R20" s="10"/>
      <c r="S20" s="10">
        <f t="shared" si="6"/>
        <v>65000</v>
      </c>
      <c r="T20" s="10">
        <f t="shared" si="7"/>
        <v>92857.14285714287</v>
      </c>
      <c r="U20" s="11">
        <f t="shared" si="8"/>
        <v>106122.44897959185</v>
      </c>
      <c r="V20" s="12">
        <f t="shared" si="9"/>
        <v>0.12499999999999999</v>
      </c>
      <c r="W20" s="11">
        <f t="shared" si="10"/>
        <v>106200</v>
      </c>
      <c r="X20" s="26">
        <f t="shared" si="11"/>
        <v>0.3000000000000001</v>
      </c>
      <c r="Y20" s="13"/>
      <c r="Z20" s="13"/>
      <c r="AA20" s="14"/>
    </row>
    <row r="21" spans="1:27" ht="14.4" customHeight="1">
      <c r="A21" s="55">
        <v>58</v>
      </c>
      <c r="B21" s="38"/>
      <c r="C21" s="46" t="s">
        <v>164</v>
      </c>
      <c r="D21" s="39" t="str">
        <f t="shared" si="0"/>
        <v xml:space="preserve"> 762</v>
      </c>
      <c r="E21" s="46" t="s">
        <v>164</v>
      </c>
      <c r="F21" s="40">
        <f t="shared" si="1"/>
        <v>0</v>
      </c>
      <c r="G21" s="41" t="s">
        <v>37</v>
      </c>
      <c r="H21" s="41"/>
      <c r="I21" s="41" t="s">
        <v>57</v>
      </c>
      <c r="J21" s="42">
        <v>71750</v>
      </c>
      <c r="K21" s="43">
        <f t="shared" si="2"/>
        <v>8150</v>
      </c>
      <c r="L21" s="40" t="s">
        <v>22</v>
      </c>
      <c r="M21" s="44">
        <f t="shared" si="3"/>
        <v>63600</v>
      </c>
      <c r="N21" s="49">
        <f t="shared" si="5"/>
        <v>8150</v>
      </c>
      <c r="O21" s="45">
        <f t="shared" si="4"/>
        <v>71750</v>
      </c>
      <c r="P21" s="60"/>
      <c r="Q21" s="41" t="s">
        <v>72</v>
      </c>
      <c r="R21" s="10"/>
      <c r="S21" s="10">
        <f t="shared" si="6"/>
        <v>71750</v>
      </c>
      <c r="T21" s="10">
        <f t="shared" si="7"/>
        <v>102500</v>
      </c>
      <c r="U21" s="11">
        <f t="shared" si="8"/>
        <v>117142.85714285714</v>
      </c>
      <c r="V21" s="12">
        <f t="shared" si="9"/>
        <v>0.12500000000000003</v>
      </c>
      <c r="W21" s="11">
        <f t="shared" si="10"/>
        <v>117200</v>
      </c>
      <c r="X21" s="26">
        <f t="shared" si="11"/>
        <v>0.3</v>
      </c>
      <c r="Y21" s="13"/>
      <c r="Z21" s="13"/>
      <c r="AA21" s="14"/>
    </row>
    <row r="22" spans="1:27" ht="14.4" customHeight="1">
      <c r="A22" s="55">
        <v>60</v>
      </c>
      <c r="B22" s="38"/>
      <c r="C22" s="46" t="s">
        <v>226</v>
      </c>
      <c r="D22" s="39" t="str">
        <f t="shared" si="0"/>
        <v xml:space="preserve"> 195</v>
      </c>
      <c r="E22" s="46" t="s">
        <v>226</v>
      </c>
      <c r="F22" s="40">
        <f t="shared" si="1"/>
        <v>0</v>
      </c>
      <c r="G22" s="41" t="s">
        <v>37</v>
      </c>
      <c r="H22" s="41"/>
      <c r="I22" s="41" t="s">
        <v>60</v>
      </c>
      <c r="J22" s="42">
        <v>82500</v>
      </c>
      <c r="K22" s="43">
        <f t="shared" si="2"/>
        <v>8150</v>
      </c>
      <c r="L22" s="40" t="s">
        <v>22</v>
      </c>
      <c r="M22" s="44">
        <f t="shared" si="3"/>
        <v>74350</v>
      </c>
      <c r="N22" s="49">
        <f t="shared" si="5"/>
        <v>8150</v>
      </c>
      <c r="O22" s="45">
        <f t="shared" si="4"/>
        <v>82500</v>
      </c>
      <c r="P22" s="59"/>
      <c r="Q22" s="41" t="s">
        <v>72</v>
      </c>
      <c r="R22" s="10"/>
      <c r="S22" s="10">
        <f t="shared" si="6"/>
        <v>82500</v>
      </c>
      <c r="T22" s="10">
        <f t="shared" si="7"/>
        <v>117857.14285714287</v>
      </c>
      <c r="U22" s="11">
        <f t="shared" si="8"/>
        <v>134693.87755102041</v>
      </c>
      <c r="V22" s="12">
        <f t="shared" si="9"/>
        <v>0.12499999999999994</v>
      </c>
      <c r="W22" s="11">
        <f t="shared" si="10"/>
        <v>134700</v>
      </c>
      <c r="X22" s="26">
        <f t="shared" si="11"/>
        <v>0.3000000000000001</v>
      </c>
      <c r="Y22" s="13"/>
      <c r="Z22" s="13"/>
      <c r="AA22" s="13"/>
    </row>
    <row r="23" spans="1:27" ht="14.4" customHeight="1">
      <c r="A23" s="55">
        <v>62</v>
      </c>
      <c r="B23" s="38"/>
      <c r="C23" s="46" t="s">
        <v>227</v>
      </c>
      <c r="D23" s="39" t="str">
        <f t="shared" si="0"/>
        <v xml:space="preserve"> 402</v>
      </c>
      <c r="E23" s="46" t="s">
        <v>227</v>
      </c>
      <c r="F23" s="40">
        <f t="shared" si="1"/>
        <v>0</v>
      </c>
      <c r="G23" s="41" t="s">
        <v>37</v>
      </c>
      <c r="H23" s="41"/>
      <c r="I23" s="41" t="s">
        <v>60</v>
      </c>
      <c r="J23" s="42">
        <v>82500</v>
      </c>
      <c r="K23" s="43">
        <f t="shared" si="2"/>
        <v>8150</v>
      </c>
      <c r="L23" s="40" t="s">
        <v>22</v>
      </c>
      <c r="M23" s="44">
        <f t="shared" si="3"/>
        <v>74350</v>
      </c>
      <c r="N23" s="49">
        <f t="shared" si="5"/>
        <v>8150</v>
      </c>
      <c r="O23" s="45">
        <f t="shared" si="4"/>
        <v>82500</v>
      </c>
      <c r="P23" s="59"/>
      <c r="Q23" s="41" t="s">
        <v>72</v>
      </c>
      <c r="R23" s="10"/>
      <c r="S23" s="10">
        <f t="shared" si="6"/>
        <v>82500</v>
      </c>
      <c r="T23" s="10">
        <f t="shared" si="7"/>
        <v>117857.14285714287</v>
      </c>
      <c r="U23" s="11">
        <f t="shared" si="8"/>
        <v>134693.87755102041</v>
      </c>
      <c r="V23" s="12">
        <f t="shared" si="9"/>
        <v>0.12499999999999994</v>
      </c>
      <c r="W23" s="11">
        <f t="shared" si="10"/>
        <v>134700</v>
      </c>
      <c r="X23" s="26">
        <f t="shared" si="11"/>
        <v>0.3000000000000001</v>
      </c>
      <c r="Y23" s="13"/>
      <c r="Z23" s="13"/>
      <c r="AA23" s="14"/>
    </row>
    <row r="24" spans="1:27" ht="14.4" customHeight="1">
      <c r="A24" s="55">
        <v>64</v>
      </c>
      <c r="B24" s="38"/>
      <c r="C24" s="46" t="s">
        <v>110</v>
      </c>
      <c r="D24" s="39" t="str">
        <f t="shared" si="0"/>
        <v xml:space="preserve"> 317</v>
      </c>
      <c r="E24" s="46" t="s">
        <v>110</v>
      </c>
      <c r="F24" s="40">
        <f t="shared" si="1"/>
        <v>0</v>
      </c>
      <c r="G24" s="41" t="s">
        <v>37</v>
      </c>
      <c r="H24" s="41"/>
      <c r="I24" s="41" t="s">
        <v>39</v>
      </c>
      <c r="J24" s="42">
        <v>75000</v>
      </c>
      <c r="K24" s="43">
        <f t="shared" si="2"/>
        <v>8250</v>
      </c>
      <c r="L24" s="40" t="s">
        <v>22</v>
      </c>
      <c r="M24" s="44">
        <f t="shared" si="3"/>
        <v>66750</v>
      </c>
      <c r="N24" s="44">
        <f>2000+5200+600+200+250</f>
        <v>8250</v>
      </c>
      <c r="O24" s="45">
        <f t="shared" si="4"/>
        <v>75000</v>
      </c>
      <c r="P24" s="59"/>
      <c r="Q24" s="41" t="s">
        <v>74</v>
      </c>
      <c r="R24" s="10"/>
      <c r="S24" s="10">
        <f t="shared" si="6"/>
        <v>75000</v>
      </c>
      <c r="T24" s="10">
        <f t="shared" si="7"/>
        <v>107142.85714285714</v>
      </c>
      <c r="U24" s="11">
        <f t="shared" si="8"/>
        <v>122448.97959183673</v>
      </c>
      <c r="V24" s="12">
        <f t="shared" si="9"/>
        <v>0.12499999999999996</v>
      </c>
      <c r="W24" s="11">
        <f t="shared" si="10"/>
        <v>122500</v>
      </c>
      <c r="X24" s="26">
        <f t="shared" si="11"/>
        <v>0.3</v>
      </c>
      <c r="Y24" s="13"/>
      <c r="Z24" s="13"/>
      <c r="AA24" s="13"/>
    </row>
    <row r="25" spans="1:27" ht="14.4" customHeight="1">
      <c r="A25" s="55">
        <v>66</v>
      </c>
      <c r="B25" s="38"/>
      <c r="C25" s="46" t="s">
        <v>165</v>
      </c>
      <c r="D25" s="39" t="str">
        <f t="shared" si="0"/>
        <v xml:space="preserve"> 172</v>
      </c>
      <c r="E25" s="46" t="s">
        <v>165</v>
      </c>
      <c r="F25" s="40">
        <f t="shared" si="1"/>
        <v>0</v>
      </c>
      <c r="G25" s="41" t="s">
        <v>37</v>
      </c>
      <c r="H25" s="41"/>
      <c r="I25" s="41" t="s">
        <v>57</v>
      </c>
      <c r="J25" s="42">
        <v>71750</v>
      </c>
      <c r="K25" s="43">
        <f t="shared" si="2"/>
        <v>8150</v>
      </c>
      <c r="L25" s="40" t="s">
        <v>22</v>
      </c>
      <c r="M25" s="44">
        <f t="shared" si="3"/>
        <v>63600</v>
      </c>
      <c r="N25" s="49">
        <f>2000+5100+600+200+250</f>
        <v>8150</v>
      </c>
      <c r="O25" s="45">
        <f t="shared" si="4"/>
        <v>71750</v>
      </c>
      <c r="P25" s="59"/>
      <c r="Q25" s="41" t="s">
        <v>72</v>
      </c>
      <c r="R25" s="10"/>
      <c r="S25" s="10">
        <f t="shared" si="6"/>
        <v>71750</v>
      </c>
      <c r="T25" s="10">
        <f t="shared" si="7"/>
        <v>102500</v>
      </c>
      <c r="U25" s="11">
        <f t="shared" si="8"/>
        <v>117142.85714285714</v>
      </c>
      <c r="V25" s="12">
        <f t="shared" si="9"/>
        <v>0.12500000000000003</v>
      </c>
      <c r="W25" s="11">
        <f t="shared" si="10"/>
        <v>117200</v>
      </c>
      <c r="X25" s="26">
        <f t="shared" si="11"/>
        <v>0.3</v>
      </c>
      <c r="Y25" s="13"/>
      <c r="Z25" s="13"/>
      <c r="AA25" s="13"/>
    </row>
    <row r="26" spans="1:27" ht="14.4" customHeight="1">
      <c r="A26" s="55">
        <v>71</v>
      </c>
      <c r="B26" s="38"/>
      <c r="C26" s="46" t="s">
        <v>124</v>
      </c>
      <c r="D26" s="39" t="str">
        <f t="shared" si="0"/>
        <v xml:space="preserve"> 182</v>
      </c>
      <c r="E26" s="46" t="s">
        <v>124</v>
      </c>
      <c r="F26" s="40">
        <f t="shared" si="1"/>
        <v>0</v>
      </c>
      <c r="G26" s="41" t="s">
        <v>37</v>
      </c>
      <c r="H26" s="41"/>
      <c r="I26" s="41" t="s">
        <v>42</v>
      </c>
      <c r="J26" s="42">
        <v>67000</v>
      </c>
      <c r="K26" s="43">
        <f t="shared" si="2"/>
        <v>8150</v>
      </c>
      <c r="L26" s="40" t="s">
        <v>22</v>
      </c>
      <c r="M26" s="44">
        <f t="shared" si="3"/>
        <v>58850</v>
      </c>
      <c r="N26" s="44">
        <f>2000+5100+600+200+250</f>
        <v>8150</v>
      </c>
      <c r="O26" s="45">
        <f t="shared" si="4"/>
        <v>67000</v>
      </c>
      <c r="P26" s="60"/>
      <c r="Q26" s="41" t="s">
        <v>72</v>
      </c>
      <c r="R26" s="10"/>
      <c r="S26" s="10">
        <f t="shared" si="6"/>
        <v>67000</v>
      </c>
      <c r="T26" s="10">
        <f t="shared" si="7"/>
        <v>95714.285714285725</v>
      </c>
      <c r="U26" s="11">
        <f t="shared" si="8"/>
        <v>109387.75510204083</v>
      </c>
      <c r="V26" s="12">
        <f t="shared" si="9"/>
        <v>0.125</v>
      </c>
      <c r="W26" s="11">
        <f t="shared" si="10"/>
        <v>109400</v>
      </c>
      <c r="X26" s="26">
        <f t="shared" si="11"/>
        <v>0.3000000000000001</v>
      </c>
      <c r="Y26" s="13"/>
      <c r="Z26" s="13"/>
      <c r="AA26" s="14"/>
    </row>
    <row r="27" spans="1:27" ht="14.4" customHeight="1">
      <c r="A27" s="55">
        <v>77</v>
      </c>
      <c r="B27" s="38"/>
      <c r="C27" s="46" t="s">
        <v>119</v>
      </c>
      <c r="D27" s="39" t="str">
        <f t="shared" si="0"/>
        <v xml:space="preserve"> 132</v>
      </c>
      <c r="E27" s="46" t="s">
        <v>119</v>
      </c>
      <c r="F27" s="40">
        <f t="shared" si="1"/>
        <v>0</v>
      </c>
      <c r="G27" s="41" t="s">
        <v>20</v>
      </c>
      <c r="H27" s="41"/>
      <c r="I27" s="41" t="s">
        <v>40</v>
      </c>
      <c r="J27" s="42">
        <v>71500</v>
      </c>
      <c r="K27" s="43">
        <f t="shared" si="2"/>
        <v>8150</v>
      </c>
      <c r="L27" s="40" t="s">
        <v>22</v>
      </c>
      <c r="M27" s="44">
        <f t="shared" si="3"/>
        <v>63350</v>
      </c>
      <c r="N27" s="44">
        <f>2000+5100+600+200+250</f>
        <v>8150</v>
      </c>
      <c r="O27" s="45">
        <f t="shared" si="4"/>
        <v>71500</v>
      </c>
      <c r="P27" s="59"/>
      <c r="Q27" s="41" t="s">
        <v>72</v>
      </c>
      <c r="R27" s="10"/>
      <c r="S27" s="10"/>
      <c r="T27" s="10"/>
      <c r="U27" s="11"/>
      <c r="V27" s="12"/>
      <c r="W27" s="11"/>
      <c r="X27" s="26"/>
      <c r="Y27" s="13"/>
      <c r="Z27" s="13"/>
      <c r="AA27" s="14"/>
    </row>
    <row r="28" spans="1:27" ht="14.4" customHeight="1">
      <c r="A28" s="55">
        <v>78</v>
      </c>
      <c r="B28" s="38"/>
      <c r="C28" s="46" t="s">
        <v>244</v>
      </c>
      <c r="D28" s="39" t="str">
        <f t="shared" si="0"/>
        <v xml:space="preserve"> 553</v>
      </c>
      <c r="E28" s="46" t="s">
        <v>244</v>
      </c>
      <c r="F28" s="40">
        <f t="shared" si="1"/>
        <v>0</v>
      </c>
      <c r="G28" s="41" t="s">
        <v>37</v>
      </c>
      <c r="H28" s="41"/>
      <c r="I28" s="41" t="s">
        <v>63</v>
      </c>
      <c r="J28" s="42">
        <v>76000</v>
      </c>
      <c r="K28" s="43">
        <f t="shared" si="2"/>
        <v>8150</v>
      </c>
      <c r="L28" s="40" t="s">
        <v>22</v>
      </c>
      <c r="M28" s="44">
        <f t="shared" si="3"/>
        <v>67850</v>
      </c>
      <c r="N28" s="49">
        <f>2000+5100+600+200+250</f>
        <v>8150</v>
      </c>
      <c r="O28" s="45">
        <f t="shared" si="4"/>
        <v>76000</v>
      </c>
      <c r="P28" s="59"/>
      <c r="Q28" s="41" t="s">
        <v>72</v>
      </c>
      <c r="R28" s="10"/>
      <c r="S28" s="10">
        <f t="shared" ref="S28:S57" si="12">R28+O28</f>
        <v>76000</v>
      </c>
      <c r="T28" s="10">
        <f t="shared" ref="T28:T57" si="13">S28/0.7</f>
        <v>108571.42857142858</v>
      </c>
      <c r="U28" s="11">
        <f t="shared" ref="U28:U57" si="14">T28/0.875</f>
        <v>124081.63265306123</v>
      </c>
      <c r="V28" s="12">
        <f t="shared" ref="V28:V57" si="15">(U28-T28)/U28</f>
        <v>0.12499999999999996</v>
      </c>
      <c r="W28" s="11">
        <f t="shared" ref="W28:W57" si="16">(ROUNDUP((U28/100),0))*100</f>
        <v>124100</v>
      </c>
      <c r="X28" s="26">
        <f t="shared" ref="X28:X57" si="17">(T28-O28)/T28</f>
        <v>0.30000000000000004</v>
      </c>
      <c r="Y28" s="13"/>
      <c r="Z28" s="13"/>
      <c r="AA28" s="13"/>
    </row>
    <row r="29" spans="1:27" ht="14.4" customHeight="1">
      <c r="A29" s="55">
        <v>81</v>
      </c>
      <c r="B29" s="38"/>
      <c r="C29" s="46" t="s">
        <v>259</v>
      </c>
      <c r="D29" s="39" t="str">
        <f t="shared" si="0"/>
        <v/>
      </c>
      <c r="E29" s="46">
        <v>3</v>
      </c>
      <c r="F29" s="40">
        <f t="shared" si="1"/>
        <v>1</v>
      </c>
      <c r="G29" s="41" t="s">
        <v>37</v>
      </c>
      <c r="H29" s="41"/>
      <c r="I29" s="41" t="s">
        <v>69</v>
      </c>
      <c r="J29" s="42">
        <v>65000</v>
      </c>
      <c r="K29" s="43">
        <f t="shared" si="2"/>
        <v>7900</v>
      </c>
      <c r="L29" s="40" t="s">
        <v>22</v>
      </c>
      <c r="M29" s="44">
        <f t="shared" si="3"/>
        <v>57100</v>
      </c>
      <c r="N29" s="49">
        <f>2000+4850+600+200+250</f>
        <v>7900</v>
      </c>
      <c r="O29" s="45">
        <f t="shared" si="4"/>
        <v>65000</v>
      </c>
      <c r="P29" s="59"/>
      <c r="Q29" s="41" t="s">
        <v>73</v>
      </c>
      <c r="R29" s="10"/>
      <c r="S29" s="10">
        <f t="shared" si="12"/>
        <v>65000</v>
      </c>
      <c r="T29" s="10">
        <f t="shared" si="13"/>
        <v>92857.14285714287</v>
      </c>
      <c r="U29" s="11">
        <f t="shared" si="14"/>
        <v>106122.44897959185</v>
      </c>
      <c r="V29" s="12">
        <f t="shared" si="15"/>
        <v>0.12499999999999999</v>
      </c>
      <c r="W29" s="11">
        <f t="shared" si="16"/>
        <v>106200</v>
      </c>
      <c r="X29" s="26">
        <f t="shared" si="17"/>
        <v>0.3000000000000001</v>
      </c>
      <c r="Y29" s="13"/>
      <c r="Z29" s="13"/>
      <c r="AA29" s="14"/>
    </row>
    <row r="30" spans="1:27" ht="14.4" customHeight="1">
      <c r="A30" s="55">
        <v>85</v>
      </c>
      <c r="B30" s="38"/>
      <c r="C30" s="46" t="s">
        <v>118</v>
      </c>
      <c r="D30" s="39" t="str">
        <f t="shared" si="0"/>
        <v xml:space="preserve"> 442</v>
      </c>
      <c r="E30" s="46" t="s">
        <v>118</v>
      </c>
      <c r="F30" s="40">
        <f t="shared" si="1"/>
        <v>0</v>
      </c>
      <c r="G30" s="41" t="s">
        <v>37</v>
      </c>
      <c r="H30" s="41"/>
      <c r="I30" s="41" t="s">
        <v>40</v>
      </c>
      <c r="J30" s="42">
        <v>70500</v>
      </c>
      <c r="K30" s="43">
        <f t="shared" si="2"/>
        <v>8150</v>
      </c>
      <c r="L30" s="40" t="s">
        <v>22</v>
      </c>
      <c r="M30" s="44">
        <f t="shared" si="3"/>
        <v>62350</v>
      </c>
      <c r="N30" s="44">
        <f>2000+5100+600+200+250</f>
        <v>8150</v>
      </c>
      <c r="O30" s="45">
        <f t="shared" si="4"/>
        <v>70500</v>
      </c>
      <c r="P30" s="59"/>
      <c r="Q30" s="41" t="s">
        <v>72</v>
      </c>
      <c r="R30" s="10"/>
      <c r="S30" s="10">
        <f t="shared" si="12"/>
        <v>70500</v>
      </c>
      <c r="T30" s="10">
        <f t="shared" si="13"/>
        <v>100714.28571428572</v>
      </c>
      <c r="U30" s="11">
        <f t="shared" si="14"/>
        <v>115102.04081632654</v>
      </c>
      <c r="V30" s="12">
        <f t="shared" si="15"/>
        <v>0.12499999999999997</v>
      </c>
      <c r="W30" s="11">
        <f t="shared" si="16"/>
        <v>115200</v>
      </c>
      <c r="X30" s="26">
        <f t="shared" si="17"/>
        <v>0.3000000000000001</v>
      </c>
      <c r="Y30" s="13"/>
      <c r="Z30" s="13"/>
      <c r="AA30" s="14"/>
    </row>
    <row r="31" spans="1:27" ht="14.4" customHeight="1">
      <c r="A31" s="55">
        <v>87</v>
      </c>
      <c r="B31" s="38"/>
      <c r="C31" s="46" t="s">
        <v>121</v>
      </c>
      <c r="D31" s="39" t="str">
        <f t="shared" si="0"/>
        <v xml:space="preserve"> 612</v>
      </c>
      <c r="E31" s="46" t="s">
        <v>121</v>
      </c>
      <c r="F31" s="40">
        <f t="shared" si="1"/>
        <v>0</v>
      </c>
      <c r="G31" s="41" t="s">
        <v>37</v>
      </c>
      <c r="H31" s="41"/>
      <c r="I31" s="41" t="s">
        <v>40</v>
      </c>
      <c r="J31" s="42">
        <v>71500</v>
      </c>
      <c r="K31" s="43">
        <f t="shared" si="2"/>
        <v>8150</v>
      </c>
      <c r="L31" s="40" t="s">
        <v>22</v>
      </c>
      <c r="M31" s="44">
        <f t="shared" si="3"/>
        <v>63350</v>
      </c>
      <c r="N31" s="44">
        <f>2000+5100+600+200+250</f>
        <v>8150</v>
      </c>
      <c r="O31" s="45">
        <f t="shared" si="4"/>
        <v>71500</v>
      </c>
      <c r="P31" s="59"/>
      <c r="Q31" s="41" t="s">
        <v>72</v>
      </c>
      <c r="R31" s="10"/>
      <c r="S31" s="10">
        <f t="shared" si="12"/>
        <v>71500</v>
      </c>
      <c r="T31" s="10">
        <f t="shared" si="13"/>
        <v>102142.85714285714</v>
      </c>
      <c r="U31" s="11">
        <f t="shared" si="14"/>
        <v>116734.69387755102</v>
      </c>
      <c r="V31" s="12">
        <f t="shared" si="15"/>
        <v>0.12499999999999999</v>
      </c>
      <c r="W31" s="11">
        <f t="shared" si="16"/>
        <v>116800</v>
      </c>
      <c r="X31" s="26">
        <f t="shared" si="17"/>
        <v>0.3</v>
      </c>
      <c r="Y31" s="13"/>
      <c r="Z31" s="13"/>
      <c r="AA31" s="14"/>
    </row>
    <row r="32" spans="1:27" ht="14.4" customHeight="1">
      <c r="A32" s="55">
        <v>93</v>
      </c>
      <c r="B32" s="38"/>
      <c r="C32" s="46" t="s">
        <v>240</v>
      </c>
      <c r="D32" s="39" t="str">
        <f t="shared" si="0"/>
        <v xml:space="preserve"> 827</v>
      </c>
      <c r="E32" s="46" t="s">
        <v>240</v>
      </c>
      <c r="F32" s="40">
        <f t="shared" si="1"/>
        <v>0</v>
      </c>
      <c r="G32" s="41" t="s">
        <v>37</v>
      </c>
      <c r="H32" s="41"/>
      <c r="I32" s="41" t="s">
        <v>68</v>
      </c>
      <c r="J32" s="42">
        <v>71500</v>
      </c>
      <c r="K32" s="43">
        <f t="shared" si="2"/>
        <v>8150</v>
      </c>
      <c r="L32" s="40" t="s">
        <v>22</v>
      </c>
      <c r="M32" s="44">
        <f t="shared" si="3"/>
        <v>63350</v>
      </c>
      <c r="N32" s="49">
        <f>2000+5100+600+200+250</f>
        <v>8150</v>
      </c>
      <c r="O32" s="45">
        <f t="shared" si="4"/>
        <v>71500</v>
      </c>
      <c r="P32" s="60"/>
      <c r="Q32" s="41" t="s">
        <v>72</v>
      </c>
      <c r="R32" s="10"/>
      <c r="S32" s="10">
        <f t="shared" si="12"/>
        <v>71500</v>
      </c>
      <c r="T32" s="10">
        <f t="shared" si="13"/>
        <v>102142.85714285714</v>
      </c>
      <c r="U32" s="11">
        <f t="shared" si="14"/>
        <v>116734.69387755102</v>
      </c>
      <c r="V32" s="12">
        <f t="shared" si="15"/>
        <v>0.12499999999999999</v>
      </c>
      <c r="W32" s="11">
        <f t="shared" si="16"/>
        <v>116800</v>
      </c>
      <c r="X32" s="26">
        <f t="shared" si="17"/>
        <v>0.3</v>
      </c>
      <c r="Y32" s="13"/>
      <c r="Z32" s="13"/>
      <c r="AA32" s="14"/>
    </row>
    <row r="33" spans="1:27" ht="14.4" customHeight="1">
      <c r="A33" s="55">
        <v>97</v>
      </c>
      <c r="B33" s="38"/>
      <c r="C33" s="46" t="s">
        <v>259</v>
      </c>
      <c r="D33" s="39" t="str">
        <f t="shared" si="0"/>
        <v/>
      </c>
      <c r="E33" s="46">
        <v>2</v>
      </c>
      <c r="F33" s="40">
        <f t="shared" si="1"/>
        <v>1</v>
      </c>
      <c r="G33" s="41" t="s">
        <v>37</v>
      </c>
      <c r="H33" s="41"/>
      <c r="I33" s="41" t="s">
        <v>69</v>
      </c>
      <c r="J33" s="42">
        <v>63000</v>
      </c>
      <c r="K33" s="43">
        <f t="shared" si="2"/>
        <v>7900</v>
      </c>
      <c r="L33" s="40" t="s">
        <v>22</v>
      </c>
      <c r="M33" s="44">
        <f t="shared" si="3"/>
        <v>55100</v>
      </c>
      <c r="N33" s="49">
        <f>2000+4850+600+200+250</f>
        <v>7900</v>
      </c>
      <c r="O33" s="45">
        <f t="shared" si="4"/>
        <v>63000</v>
      </c>
      <c r="P33" s="59"/>
      <c r="Q33" s="41" t="s">
        <v>73</v>
      </c>
      <c r="R33" s="10"/>
      <c r="S33" s="10">
        <f t="shared" si="12"/>
        <v>63000</v>
      </c>
      <c r="T33" s="10">
        <f t="shared" si="13"/>
        <v>90000</v>
      </c>
      <c r="U33" s="11">
        <f t="shared" si="14"/>
        <v>102857.14285714286</v>
      </c>
      <c r="V33" s="12">
        <f t="shared" si="15"/>
        <v>0.12499999999999999</v>
      </c>
      <c r="W33" s="11">
        <f t="shared" si="16"/>
        <v>102900</v>
      </c>
      <c r="X33" s="26">
        <f t="shared" si="17"/>
        <v>0.3</v>
      </c>
      <c r="Y33" s="13"/>
      <c r="Z33" s="13"/>
      <c r="AA33" s="13"/>
    </row>
    <row r="34" spans="1:27" ht="14.4" customHeight="1">
      <c r="A34" s="55">
        <v>100</v>
      </c>
      <c r="B34" s="38"/>
      <c r="C34" s="46" t="s">
        <v>107</v>
      </c>
      <c r="D34" s="39" t="str">
        <f t="shared" si="0"/>
        <v xml:space="preserve"> 796</v>
      </c>
      <c r="E34" s="46" t="s">
        <v>107</v>
      </c>
      <c r="F34" s="40">
        <f t="shared" si="1"/>
        <v>0</v>
      </c>
      <c r="G34" s="47" t="s">
        <v>37</v>
      </c>
      <c r="H34" s="41"/>
      <c r="I34" s="41" t="s">
        <v>39</v>
      </c>
      <c r="J34" s="42">
        <v>68000</v>
      </c>
      <c r="K34" s="43">
        <f t="shared" si="2"/>
        <v>7900</v>
      </c>
      <c r="L34" s="40" t="s">
        <v>22</v>
      </c>
      <c r="M34" s="44">
        <f t="shared" si="3"/>
        <v>60100</v>
      </c>
      <c r="N34" s="44">
        <f>2000+4850+600+200+250</f>
        <v>7900</v>
      </c>
      <c r="O34" s="45">
        <f t="shared" si="4"/>
        <v>68000</v>
      </c>
      <c r="P34" s="58"/>
      <c r="Q34" s="41" t="s">
        <v>73</v>
      </c>
      <c r="R34" s="10"/>
      <c r="S34" s="10">
        <f t="shared" si="12"/>
        <v>68000</v>
      </c>
      <c r="T34" s="10">
        <f t="shared" si="13"/>
        <v>97142.857142857145</v>
      </c>
      <c r="U34" s="11">
        <f t="shared" si="14"/>
        <v>111020.40816326531</v>
      </c>
      <c r="V34" s="12">
        <f t="shared" si="15"/>
        <v>0.12500000000000003</v>
      </c>
      <c r="W34" s="11">
        <f t="shared" si="16"/>
        <v>111100</v>
      </c>
      <c r="X34" s="26">
        <f t="shared" si="17"/>
        <v>0.3</v>
      </c>
      <c r="Y34" s="13"/>
      <c r="Z34" s="13"/>
      <c r="AA34" s="14"/>
    </row>
    <row r="35" spans="1:27" ht="14.4" customHeight="1">
      <c r="A35" s="55">
        <v>105</v>
      </c>
      <c r="B35" s="38"/>
      <c r="C35" s="46" t="s">
        <v>123</v>
      </c>
      <c r="D35" s="39" t="str">
        <f t="shared" si="0"/>
        <v xml:space="preserve"> 422</v>
      </c>
      <c r="E35" s="46" t="s">
        <v>123</v>
      </c>
      <c r="F35" s="40">
        <f t="shared" si="1"/>
        <v>0</v>
      </c>
      <c r="G35" s="41" t="s">
        <v>20</v>
      </c>
      <c r="H35" s="41"/>
      <c r="I35" s="41" t="s">
        <v>42</v>
      </c>
      <c r="J35" s="42">
        <v>60000</v>
      </c>
      <c r="K35" s="43">
        <f t="shared" si="2"/>
        <v>8150</v>
      </c>
      <c r="L35" s="40" t="s">
        <v>22</v>
      </c>
      <c r="M35" s="44">
        <f t="shared" si="3"/>
        <v>51850</v>
      </c>
      <c r="N35" s="44">
        <f>2000+5100+600+200+250</f>
        <v>8150</v>
      </c>
      <c r="O35" s="45">
        <f t="shared" si="4"/>
        <v>60000</v>
      </c>
      <c r="P35" s="60"/>
      <c r="Q35" s="41" t="s">
        <v>72</v>
      </c>
      <c r="R35" s="10"/>
      <c r="S35" s="10">
        <f t="shared" si="12"/>
        <v>60000</v>
      </c>
      <c r="T35" s="10">
        <f t="shared" si="13"/>
        <v>85714.285714285725</v>
      </c>
      <c r="U35" s="11">
        <f t="shared" si="14"/>
        <v>97959.183673469393</v>
      </c>
      <c r="V35" s="12">
        <f t="shared" si="15"/>
        <v>0.12499999999999994</v>
      </c>
      <c r="W35" s="11">
        <f t="shared" si="16"/>
        <v>98000</v>
      </c>
      <c r="X35" s="26">
        <f t="shared" si="17"/>
        <v>0.3000000000000001</v>
      </c>
      <c r="Y35" s="62">
        <v>85050</v>
      </c>
      <c r="Z35" s="63">
        <f>T35-Y35</f>
        <v>664.28571428572468</v>
      </c>
      <c r="AA35" s="64">
        <f>Z35/Y35</f>
        <v>7.8105316200555519E-3</v>
      </c>
    </row>
    <row r="36" spans="1:27" ht="14.4" customHeight="1">
      <c r="A36" s="55">
        <v>106</v>
      </c>
      <c r="B36" s="38"/>
      <c r="C36" s="46" t="s">
        <v>106</v>
      </c>
      <c r="D36" s="39" t="str">
        <f t="shared" si="0"/>
        <v xml:space="preserve"> 126</v>
      </c>
      <c r="E36" s="46" t="s">
        <v>106</v>
      </c>
      <c r="F36" s="40">
        <f t="shared" si="1"/>
        <v>0</v>
      </c>
      <c r="G36" s="47" t="s">
        <v>37</v>
      </c>
      <c r="H36" s="41"/>
      <c r="I36" s="41" t="s">
        <v>39</v>
      </c>
      <c r="J36" s="42">
        <v>68000</v>
      </c>
      <c r="K36" s="43">
        <f t="shared" si="2"/>
        <v>7900</v>
      </c>
      <c r="L36" s="40" t="s">
        <v>22</v>
      </c>
      <c r="M36" s="44">
        <f t="shared" si="3"/>
        <v>60100</v>
      </c>
      <c r="N36" s="44">
        <f>2000+4850+600+200+250</f>
        <v>7900</v>
      </c>
      <c r="O36" s="45">
        <f t="shared" si="4"/>
        <v>68000</v>
      </c>
      <c r="P36" s="59"/>
      <c r="Q36" s="41" t="s">
        <v>73</v>
      </c>
      <c r="R36" s="10"/>
      <c r="S36" s="10">
        <f t="shared" si="12"/>
        <v>68000</v>
      </c>
      <c r="T36" s="10">
        <f t="shared" si="13"/>
        <v>97142.857142857145</v>
      </c>
      <c r="U36" s="11">
        <f t="shared" si="14"/>
        <v>111020.40816326531</v>
      </c>
      <c r="V36" s="12">
        <f t="shared" si="15"/>
        <v>0.12500000000000003</v>
      </c>
      <c r="W36" s="11">
        <f t="shared" si="16"/>
        <v>111100</v>
      </c>
      <c r="X36" s="26">
        <f t="shared" si="17"/>
        <v>0.3</v>
      </c>
      <c r="Y36" s="13"/>
      <c r="Z36" s="13"/>
      <c r="AA36" s="14"/>
    </row>
    <row r="37" spans="1:27" ht="14.4" customHeight="1">
      <c r="A37" s="55">
        <v>108</v>
      </c>
      <c r="B37" s="38"/>
      <c r="C37" s="46" t="s">
        <v>163</v>
      </c>
      <c r="D37" s="39" t="str">
        <f t="shared" ref="D37:D68" si="18">REPLACE(C37,1,3, )</f>
        <v xml:space="preserve"> 801</v>
      </c>
      <c r="E37" s="46" t="s">
        <v>163</v>
      </c>
      <c r="F37" s="40">
        <f t="shared" ref="F37:F68" si="19">IF(C37=E37,0,1)</f>
        <v>0</v>
      </c>
      <c r="G37" s="41" t="s">
        <v>37</v>
      </c>
      <c r="H37" s="41"/>
      <c r="I37" s="41" t="s">
        <v>57</v>
      </c>
      <c r="J37" s="42">
        <v>67500</v>
      </c>
      <c r="K37" s="43">
        <f t="shared" ref="K37:K68" si="20">J37-M37</f>
        <v>8150</v>
      </c>
      <c r="L37" s="40" t="s">
        <v>22</v>
      </c>
      <c r="M37" s="44">
        <f t="shared" ref="M37:M68" si="21">J37-N37</f>
        <v>59350</v>
      </c>
      <c r="N37" s="49">
        <f>2000+5100+600+200+250</f>
        <v>8150</v>
      </c>
      <c r="O37" s="45">
        <f t="shared" ref="O37:O68" si="22">M37+N37</f>
        <v>67500</v>
      </c>
      <c r="P37" s="59"/>
      <c r="Q37" s="41" t="s">
        <v>72</v>
      </c>
      <c r="R37" s="10"/>
      <c r="S37" s="10">
        <f t="shared" si="12"/>
        <v>67500</v>
      </c>
      <c r="T37" s="10">
        <f t="shared" si="13"/>
        <v>96428.571428571435</v>
      </c>
      <c r="U37" s="11">
        <f t="shared" si="14"/>
        <v>110204.08163265306</v>
      </c>
      <c r="V37" s="12">
        <f t="shared" si="15"/>
        <v>0.12499999999999994</v>
      </c>
      <c r="W37" s="11">
        <f t="shared" si="16"/>
        <v>110300</v>
      </c>
      <c r="X37" s="26">
        <f t="shared" si="17"/>
        <v>0.30000000000000004</v>
      </c>
      <c r="Y37" s="13"/>
      <c r="Z37" s="13"/>
      <c r="AA37" s="14"/>
    </row>
    <row r="38" spans="1:27" ht="14.4" customHeight="1">
      <c r="A38" s="55">
        <v>112</v>
      </c>
      <c r="B38" s="38"/>
      <c r="C38" s="46" t="s">
        <v>108</v>
      </c>
      <c r="D38" s="39" t="str">
        <f t="shared" si="18"/>
        <v xml:space="preserve"> 342</v>
      </c>
      <c r="E38" s="46" t="s">
        <v>108</v>
      </c>
      <c r="F38" s="40">
        <f t="shared" si="19"/>
        <v>0</v>
      </c>
      <c r="G38" s="47" t="s">
        <v>37</v>
      </c>
      <c r="H38" s="41"/>
      <c r="I38" s="41" t="s">
        <v>39</v>
      </c>
      <c r="J38" s="42">
        <v>68000</v>
      </c>
      <c r="K38" s="43">
        <f t="shared" si="20"/>
        <v>7900</v>
      </c>
      <c r="L38" s="40" t="s">
        <v>22</v>
      </c>
      <c r="M38" s="44">
        <f t="shared" si="21"/>
        <v>60100</v>
      </c>
      <c r="N38" s="44">
        <f>2000+4850+600+200+250</f>
        <v>7900</v>
      </c>
      <c r="O38" s="45">
        <f t="shared" si="22"/>
        <v>68000</v>
      </c>
      <c r="P38" s="59"/>
      <c r="Q38" s="41" t="s">
        <v>73</v>
      </c>
      <c r="R38" s="10"/>
      <c r="S38" s="10">
        <f t="shared" si="12"/>
        <v>68000</v>
      </c>
      <c r="T38" s="10">
        <f t="shared" si="13"/>
        <v>97142.857142857145</v>
      </c>
      <c r="U38" s="11">
        <f t="shared" si="14"/>
        <v>111020.40816326531</v>
      </c>
      <c r="V38" s="12">
        <f t="shared" si="15"/>
        <v>0.12500000000000003</v>
      </c>
      <c r="W38" s="11">
        <f t="shared" si="16"/>
        <v>111100</v>
      </c>
      <c r="X38" s="26">
        <f t="shared" si="17"/>
        <v>0.3</v>
      </c>
      <c r="Y38" s="13"/>
      <c r="Z38" s="13"/>
      <c r="AA38" s="14"/>
    </row>
    <row r="39" spans="1:27" ht="14.4" customHeight="1">
      <c r="A39" s="55">
        <v>114</v>
      </c>
      <c r="B39" s="38"/>
      <c r="C39" s="41" t="s">
        <v>105</v>
      </c>
      <c r="D39" s="39" t="str">
        <f t="shared" si="18"/>
        <v xml:space="preserve"> 837</v>
      </c>
      <c r="E39" s="41" t="s">
        <v>105</v>
      </c>
      <c r="F39" s="40">
        <f t="shared" si="19"/>
        <v>0</v>
      </c>
      <c r="G39" s="47" t="s">
        <v>37</v>
      </c>
      <c r="H39" s="41"/>
      <c r="I39" s="41" t="s">
        <v>38</v>
      </c>
      <c r="J39" s="42">
        <v>66000</v>
      </c>
      <c r="K39" s="43">
        <f t="shared" si="20"/>
        <v>7900</v>
      </c>
      <c r="L39" s="40" t="s">
        <v>22</v>
      </c>
      <c r="M39" s="44">
        <f t="shared" si="21"/>
        <v>58100</v>
      </c>
      <c r="N39" s="44">
        <f>2000+4850+600+200+250</f>
        <v>7900</v>
      </c>
      <c r="O39" s="45">
        <f t="shared" si="22"/>
        <v>66000</v>
      </c>
      <c r="P39" s="60"/>
      <c r="Q39" s="41" t="s">
        <v>73</v>
      </c>
      <c r="R39" s="10"/>
      <c r="S39" s="10">
        <f t="shared" si="12"/>
        <v>66000</v>
      </c>
      <c r="T39" s="10">
        <f t="shared" si="13"/>
        <v>94285.71428571429</v>
      </c>
      <c r="U39" s="11">
        <f t="shared" si="14"/>
        <v>107755.10204081633</v>
      </c>
      <c r="V39" s="12">
        <f t="shared" si="15"/>
        <v>0.125</v>
      </c>
      <c r="W39" s="11">
        <f t="shared" si="16"/>
        <v>107800</v>
      </c>
      <c r="X39" s="26">
        <f t="shared" si="17"/>
        <v>0.30000000000000004</v>
      </c>
      <c r="Y39" s="13"/>
      <c r="Z39" s="13"/>
      <c r="AA39" s="13"/>
    </row>
    <row r="40" spans="1:27" ht="14.4" customHeight="1">
      <c r="A40" s="55">
        <v>115</v>
      </c>
      <c r="B40" s="38"/>
      <c r="C40" s="41" t="s">
        <v>104</v>
      </c>
      <c r="D40" s="39" t="str">
        <f t="shared" si="18"/>
        <v xml:space="preserve"> 333</v>
      </c>
      <c r="E40" s="41" t="s">
        <v>104</v>
      </c>
      <c r="F40" s="40">
        <f t="shared" si="19"/>
        <v>0</v>
      </c>
      <c r="G40" s="47" t="s">
        <v>37</v>
      </c>
      <c r="H40" s="41"/>
      <c r="I40" s="41" t="s">
        <v>38</v>
      </c>
      <c r="J40" s="48">
        <v>66000</v>
      </c>
      <c r="K40" s="43">
        <f t="shared" si="20"/>
        <v>7900</v>
      </c>
      <c r="L40" s="40" t="s">
        <v>22</v>
      </c>
      <c r="M40" s="44">
        <f t="shared" si="21"/>
        <v>58100</v>
      </c>
      <c r="N40" s="44">
        <f>2000+4850+600+200+250</f>
        <v>7900</v>
      </c>
      <c r="O40" s="45">
        <f t="shared" si="22"/>
        <v>66000</v>
      </c>
      <c r="P40" s="59"/>
      <c r="Q40" s="41" t="s">
        <v>73</v>
      </c>
      <c r="R40" s="10"/>
      <c r="S40" s="10">
        <f t="shared" si="12"/>
        <v>66000</v>
      </c>
      <c r="T40" s="10">
        <f t="shared" si="13"/>
        <v>94285.71428571429</v>
      </c>
      <c r="U40" s="11">
        <f t="shared" si="14"/>
        <v>107755.10204081633</v>
      </c>
      <c r="V40" s="12">
        <f t="shared" si="15"/>
        <v>0.125</v>
      </c>
      <c r="W40" s="11">
        <f t="shared" si="16"/>
        <v>107800</v>
      </c>
      <c r="X40" s="26">
        <f t="shared" si="17"/>
        <v>0.30000000000000004</v>
      </c>
      <c r="Y40" s="13"/>
      <c r="Z40" s="13"/>
      <c r="AA40" s="13"/>
    </row>
    <row r="41" spans="1:27" ht="14.4" customHeight="1">
      <c r="A41" s="55">
        <v>118</v>
      </c>
      <c r="B41" s="38"/>
      <c r="C41" s="46" t="s">
        <v>161</v>
      </c>
      <c r="D41" s="39" t="str">
        <f t="shared" si="18"/>
        <v xml:space="preserve"> 785</v>
      </c>
      <c r="E41" s="46" t="s">
        <v>161</v>
      </c>
      <c r="F41" s="40">
        <f t="shared" si="19"/>
        <v>0</v>
      </c>
      <c r="G41" s="41" t="s">
        <v>37</v>
      </c>
      <c r="H41" s="41"/>
      <c r="I41" s="41" t="s">
        <v>57</v>
      </c>
      <c r="J41" s="42">
        <v>67500</v>
      </c>
      <c r="K41" s="43">
        <f t="shared" si="20"/>
        <v>8150</v>
      </c>
      <c r="L41" s="40" t="s">
        <v>22</v>
      </c>
      <c r="M41" s="44">
        <f t="shared" si="21"/>
        <v>59350</v>
      </c>
      <c r="N41" s="49">
        <f>2000+5100+600+200+250</f>
        <v>8150</v>
      </c>
      <c r="O41" s="45">
        <f t="shared" si="22"/>
        <v>67500</v>
      </c>
      <c r="P41" s="61"/>
      <c r="Q41" s="41" t="s">
        <v>72</v>
      </c>
      <c r="R41" s="10"/>
      <c r="S41" s="10">
        <f t="shared" si="12"/>
        <v>67500</v>
      </c>
      <c r="T41" s="10">
        <f t="shared" si="13"/>
        <v>96428.571428571435</v>
      </c>
      <c r="U41" s="11">
        <f t="shared" si="14"/>
        <v>110204.08163265306</v>
      </c>
      <c r="V41" s="12">
        <f t="shared" si="15"/>
        <v>0.12499999999999994</v>
      </c>
      <c r="W41" s="11">
        <f t="shared" si="16"/>
        <v>110300</v>
      </c>
      <c r="X41" s="26">
        <f t="shared" si="17"/>
        <v>0.30000000000000004</v>
      </c>
      <c r="Y41" s="13"/>
      <c r="Z41" s="13"/>
      <c r="AA41" s="13"/>
    </row>
    <row r="42" spans="1:27" ht="14.4" customHeight="1">
      <c r="A42" s="55">
        <v>119</v>
      </c>
      <c r="B42" s="38"/>
      <c r="C42" s="46" t="s">
        <v>224</v>
      </c>
      <c r="D42" s="39" t="str">
        <f t="shared" si="18"/>
        <v xml:space="preserve"> 314</v>
      </c>
      <c r="E42" s="46" t="s">
        <v>224</v>
      </c>
      <c r="F42" s="40">
        <f t="shared" si="19"/>
        <v>0</v>
      </c>
      <c r="G42" s="41" t="s">
        <v>37</v>
      </c>
      <c r="H42" s="41"/>
      <c r="I42" s="41" t="s">
        <v>60</v>
      </c>
      <c r="J42" s="42">
        <v>70000</v>
      </c>
      <c r="K42" s="43">
        <f t="shared" si="20"/>
        <v>7900</v>
      </c>
      <c r="L42" s="40" t="s">
        <v>22</v>
      </c>
      <c r="M42" s="44">
        <f t="shared" si="21"/>
        <v>62100</v>
      </c>
      <c r="N42" s="49">
        <f>2000+4850+600+200+250</f>
        <v>7900</v>
      </c>
      <c r="O42" s="45">
        <f t="shared" si="22"/>
        <v>70000</v>
      </c>
      <c r="P42" s="59"/>
      <c r="Q42" s="41" t="s">
        <v>73</v>
      </c>
      <c r="R42" s="10"/>
      <c r="S42" s="10">
        <f t="shared" si="12"/>
        <v>70000</v>
      </c>
      <c r="T42" s="10">
        <f t="shared" si="13"/>
        <v>100000</v>
      </c>
      <c r="U42" s="11">
        <f t="shared" si="14"/>
        <v>114285.71428571429</v>
      </c>
      <c r="V42" s="12">
        <f t="shared" si="15"/>
        <v>0.12500000000000003</v>
      </c>
      <c r="W42" s="11">
        <f t="shared" si="16"/>
        <v>114300</v>
      </c>
      <c r="X42" s="26">
        <f t="shared" si="17"/>
        <v>0.3</v>
      </c>
      <c r="Y42" s="13"/>
      <c r="Z42" s="13"/>
      <c r="AA42" s="14"/>
    </row>
    <row r="43" spans="1:27" ht="14.4" customHeight="1">
      <c r="A43" s="55">
        <v>120</v>
      </c>
      <c r="B43" s="38"/>
      <c r="C43" s="46" t="s">
        <v>162</v>
      </c>
      <c r="D43" s="39" t="str">
        <f t="shared" si="18"/>
        <v xml:space="preserve"> 736</v>
      </c>
      <c r="E43" s="46" t="s">
        <v>162</v>
      </c>
      <c r="F43" s="40">
        <f t="shared" si="19"/>
        <v>0</v>
      </c>
      <c r="G43" s="41" t="s">
        <v>37</v>
      </c>
      <c r="H43" s="41"/>
      <c r="I43" s="41" t="s">
        <v>57</v>
      </c>
      <c r="J43" s="42">
        <v>67500</v>
      </c>
      <c r="K43" s="43">
        <f t="shared" si="20"/>
        <v>8150</v>
      </c>
      <c r="L43" s="40" t="s">
        <v>22</v>
      </c>
      <c r="M43" s="44">
        <f t="shared" si="21"/>
        <v>59350</v>
      </c>
      <c r="N43" s="49">
        <f>2000+5100+600+200+250</f>
        <v>8150</v>
      </c>
      <c r="O43" s="45">
        <f t="shared" si="22"/>
        <v>67500</v>
      </c>
      <c r="P43" s="59"/>
      <c r="Q43" s="41" t="s">
        <v>72</v>
      </c>
      <c r="R43" s="10"/>
      <c r="S43" s="10">
        <f t="shared" si="12"/>
        <v>67500</v>
      </c>
      <c r="T43" s="10">
        <f t="shared" si="13"/>
        <v>96428.571428571435</v>
      </c>
      <c r="U43" s="11">
        <f t="shared" si="14"/>
        <v>110204.08163265306</v>
      </c>
      <c r="V43" s="12">
        <f t="shared" si="15"/>
        <v>0.12499999999999994</v>
      </c>
      <c r="W43" s="11">
        <f t="shared" si="16"/>
        <v>110300</v>
      </c>
      <c r="X43" s="26">
        <f t="shared" si="17"/>
        <v>0.30000000000000004</v>
      </c>
      <c r="Y43" s="13"/>
      <c r="Z43" s="13"/>
      <c r="AA43" s="13"/>
    </row>
    <row r="44" spans="1:27" ht="14.4" customHeight="1">
      <c r="A44" s="55">
        <v>123</v>
      </c>
      <c r="B44" s="38"/>
      <c r="C44" s="41" t="s">
        <v>101</v>
      </c>
      <c r="D44" s="39" t="str">
        <f t="shared" si="18"/>
        <v xml:space="preserve"> 721</v>
      </c>
      <c r="E44" s="41" t="s">
        <v>101</v>
      </c>
      <c r="F44" s="40">
        <f t="shared" si="19"/>
        <v>0</v>
      </c>
      <c r="G44" s="41" t="s">
        <v>20</v>
      </c>
      <c r="H44" s="41"/>
      <c r="I44" s="41" t="s">
        <v>38</v>
      </c>
      <c r="J44" s="42">
        <v>63000</v>
      </c>
      <c r="K44" s="43">
        <f t="shared" si="20"/>
        <v>8150</v>
      </c>
      <c r="L44" s="40" t="s">
        <v>22</v>
      </c>
      <c r="M44" s="44">
        <f t="shared" si="21"/>
        <v>54850</v>
      </c>
      <c r="N44" s="44">
        <f>2000+5100+600+200+250</f>
        <v>8150</v>
      </c>
      <c r="O44" s="45">
        <f t="shared" si="22"/>
        <v>63000</v>
      </c>
      <c r="P44" s="58"/>
      <c r="Q44" s="41" t="s">
        <v>72</v>
      </c>
      <c r="R44" s="10"/>
      <c r="S44" s="10">
        <f t="shared" si="12"/>
        <v>63000</v>
      </c>
      <c r="T44" s="10">
        <f t="shared" si="13"/>
        <v>90000</v>
      </c>
      <c r="U44" s="11">
        <f t="shared" si="14"/>
        <v>102857.14285714286</v>
      </c>
      <c r="V44" s="12">
        <f t="shared" si="15"/>
        <v>0.12499999999999999</v>
      </c>
      <c r="W44" s="11">
        <f t="shared" si="16"/>
        <v>102900</v>
      </c>
      <c r="X44" s="26">
        <f t="shared" si="17"/>
        <v>0.3</v>
      </c>
      <c r="Y44" s="62">
        <v>85575</v>
      </c>
      <c r="Z44" s="63">
        <f>T44-Y44</f>
        <v>4425</v>
      </c>
      <c r="AA44" s="64">
        <f>Z44/Y44</f>
        <v>5.1709027169149865E-2</v>
      </c>
    </row>
    <row r="45" spans="1:27" ht="14.4" customHeight="1">
      <c r="A45" s="55">
        <v>126</v>
      </c>
      <c r="B45" s="38"/>
      <c r="C45" s="41" t="s">
        <v>103</v>
      </c>
      <c r="D45" s="39" t="str">
        <f t="shared" si="18"/>
        <v xml:space="preserve"> 208</v>
      </c>
      <c r="E45" s="41" t="s">
        <v>103</v>
      </c>
      <c r="F45" s="40">
        <f t="shared" si="19"/>
        <v>0</v>
      </c>
      <c r="G45" s="47" t="s">
        <v>37</v>
      </c>
      <c r="H45" s="41"/>
      <c r="I45" s="41" t="s">
        <v>38</v>
      </c>
      <c r="J45" s="48">
        <v>66000</v>
      </c>
      <c r="K45" s="43">
        <f t="shared" si="20"/>
        <v>7900</v>
      </c>
      <c r="L45" s="40" t="s">
        <v>22</v>
      </c>
      <c r="M45" s="44">
        <f t="shared" si="21"/>
        <v>58100</v>
      </c>
      <c r="N45" s="44">
        <f>2000+4850+600+200+250</f>
        <v>7900</v>
      </c>
      <c r="O45" s="45">
        <f t="shared" si="22"/>
        <v>66000</v>
      </c>
      <c r="P45" s="58"/>
      <c r="Q45" s="41" t="s">
        <v>73</v>
      </c>
      <c r="R45" s="10"/>
      <c r="S45" s="10">
        <f t="shared" si="12"/>
        <v>66000</v>
      </c>
      <c r="T45" s="10">
        <f t="shared" si="13"/>
        <v>94285.71428571429</v>
      </c>
      <c r="U45" s="11">
        <f t="shared" si="14"/>
        <v>107755.10204081633</v>
      </c>
      <c r="V45" s="12">
        <f t="shared" si="15"/>
        <v>0.125</v>
      </c>
      <c r="W45" s="11">
        <f t="shared" si="16"/>
        <v>107800</v>
      </c>
      <c r="X45" s="26">
        <f t="shared" si="17"/>
        <v>0.30000000000000004</v>
      </c>
      <c r="Y45" s="13"/>
      <c r="Z45" s="13"/>
      <c r="AA45" s="13"/>
    </row>
    <row r="46" spans="1:27" ht="14.4" customHeight="1">
      <c r="A46" s="55">
        <v>127</v>
      </c>
      <c r="B46" s="38"/>
      <c r="C46" s="46" t="s">
        <v>96</v>
      </c>
      <c r="D46" s="39" t="str">
        <f t="shared" si="18"/>
        <v xml:space="preserve"> 127</v>
      </c>
      <c r="E46" s="46" t="s">
        <v>96</v>
      </c>
      <c r="F46" s="40">
        <f t="shared" si="19"/>
        <v>0</v>
      </c>
      <c r="G46" s="41" t="s">
        <v>37</v>
      </c>
      <c r="H46" s="41"/>
      <c r="I46" s="41" t="s">
        <v>49</v>
      </c>
      <c r="J46" s="42">
        <v>71000</v>
      </c>
      <c r="K46" s="43">
        <f t="shared" si="20"/>
        <v>8550</v>
      </c>
      <c r="L46" s="40" t="s">
        <v>22</v>
      </c>
      <c r="M46" s="44">
        <f t="shared" si="21"/>
        <v>62450</v>
      </c>
      <c r="N46" s="44">
        <f>2000+5500+600+200+250</f>
        <v>8550</v>
      </c>
      <c r="O46" s="45">
        <f t="shared" si="22"/>
        <v>71000</v>
      </c>
      <c r="P46" s="59"/>
      <c r="Q46" s="41" t="s">
        <v>77</v>
      </c>
      <c r="R46" s="10"/>
      <c r="S46" s="10">
        <f t="shared" si="12"/>
        <v>71000</v>
      </c>
      <c r="T46" s="10">
        <f t="shared" si="13"/>
        <v>101428.57142857143</v>
      </c>
      <c r="U46" s="11">
        <f t="shared" si="14"/>
        <v>115918.36734693879</v>
      </c>
      <c r="V46" s="12">
        <f t="shared" si="15"/>
        <v>0.12500000000000003</v>
      </c>
      <c r="W46" s="11">
        <f t="shared" si="16"/>
        <v>116000</v>
      </c>
      <c r="X46" s="26">
        <f t="shared" si="17"/>
        <v>0.30000000000000004</v>
      </c>
      <c r="Y46" s="13"/>
      <c r="Z46" s="13"/>
      <c r="AA46" s="13"/>
    </row>
    <row r="47" spans="1:27" ht="14.4" customHeight="1">
      <c r="A47" s="55">
        <v>131</v>
      </c>
      <c r="B47" s="38"/>
      <c r="C47" s="46" t="s">
        <v>225</v>
      </c>
      <c r="D47" s="39" t="str">
        <f t="shared" si="18"/>
        <v xml:space="preserve"> 493</v>
      </c>
      <c r="E47" s="46" t="s">
        <v>225</v>
      </c>
      <c r="F47" s="40">
        <f t="shared" si="19"/>
        <v>0</v>
      </c>
      <c r="G47" s="41" t="s">
        <v>37</v>
      </c>
      <c r="H47" s="41"/>
      <c r="I47" s="41" t="s">
        <v>60</v>
      </c>
      <c r="J47" s="42">
        <v>70000</v>
      </c>
      <c r="K47" s="43">
        <f t="shared" si="20"/>
        <v>7900</v>
      </c>
      <c r="L47" s="40" t="s">
        <v>22</v>
      </c>
      <c r="M47" s="44">
        <f t="shared" si="21"/>
        <v>62100</v>
      </c>
      <c r="N47" s="49">
        <f>2000+4850+600+200+250</f>
        <v>7900</v>
      </c>
      <c r="O47" s="45">
        <f t="shared" si="22"/>
        <v>70000</v>
      </c>
      <c r="P47" s="59"/>
      <c r="Q47" s="41" t="s">
        <v>73</v>
      </c>
      <c r="R47" s="10"/>
      <c r="S47" s="10">
        <f t="shared" si="12"/>
        <v>70000</v>
      </c>
      <c r="T47" s="10">
        <f t="shared" si="13"/>
        <v>100000</v>
      </c>
      <c r="U47" s="11">
        <f t="shared" si="14"/>
        <v>114285.71428571429</v>
      </c>
      <c r="V47" s="12">
        <f t="shared" si="15"/>
        <v>0.12500000000000003</v>
      </c>
      <c r="W47" s="11">
        <f t="shared" si="16"/>
        <v>114300</v>
      </c>
      <c r="X47" s="26">
        <f t="shared" si="17"/>
        <v>0.3</v>
      </c>
      <c r="Y47" s="13"/>
      <c r="Z47" s="13"/>
      <c r="AA47" s="13"/>
    </row>
    <row r="48" spans="1:27" ht="14.4" customHeight="1">
      <c r="A48" s="55">
        <v>132</v>
      </c>
      <c r="B48" s="38"/>
      <c r="C48" s="41" t="s">
        <v>102</v>
      </c>
      <c r="D48" s="39" t="str">
        <f t="shared" si="18"/>
        <v xml:space="preserve"> 424</v>
      </c>
      <c r="E48" s="41" t="s">
        <v>102</v>
      </c>
      <c r="F48" s="40">
        <f t="shared" si="19"/>
        <v>0</v>
      </c>
      <c r="G48" s="47" t="s">
        <v>20</v>
      </c>
      <c r="H48" s="41"/>
      <c r="I48" s="41" t="s">
        <v>38</v>
      </c>
      <c r="J48" s="42">
        <v>63000</v>
      </c>
      <c r="K48" s="43">
        <f t="shared" si="20"/>
        <v>8150</v>
      </c>
      <c r="L48" s="40" t="s">
        <v>22</v>
      </c>
      <c r="M48" s="44">
        <f t="shared" si="21"/>
        <v>54850</v>
      </c>
      <c r="N48" s="44">
        <f>2000+5100+600+200+250</f>
        <v>8150</v>
      </c>
      <c r="O48" s="45">
        <f t="shared" si="22"/>
        <v>63000</v>
      </c>
      <c r="P48" s="59"/>
      <c r="Q48" s="41" t="s">
        <v>72</v>
      </c>
      <c r="R48" s="10"/>
      <c r="S48" s="10">
        <f t="shared" si="12"/>
        <v>63000</v>
      </c>
      <c r="T48" s="10">
        <f t="shared" si="13"/>
        <v>90000</v>
      </c>
      <c r="U48" s="11">
        <f t="shared" si="14"/>
        <v>102857.14285714286</v>
      </c>
      <c r="V48" s="12">
        <f t="shared" si="15"/>
        <v>0.12499999999999999</v>
      </c>
      <c r="W48" s="11">
        <f t="shared" si="16"/>
        <v>102900</v>
      </c>
      <c r="X48" s="26">
        <f t="shared" si="17"/>
        <v>0.3</v>
      </c>
      <c r="Y48" s="62">
        <v>87063</v>
      </c>
      <c r="Z48" s="63">
        <f>T48-Y48</f>
        <v>2937</v>
      </c>
      <c r="AA48" s="64">
        <f>Z48/Y48</f>
        <v>3.3734192481306637E-2</v>
      </c>
    </row>
    <row r="49" spans="1:27" ht="14.4" customHeight="1">
      <c r="A49" s="55">
        <v>133</v>
      </c>
      <c r="B49" s="38"/>
      <c r="C49" s="46" t="s">
        <v>259</v>
      </c>
      <c r="D49" s="39" t="str">
        <f t="shared" si="18"/>
        <v/>
      </c>
      <c r="E49" s="46">
        <v>4</v>
      </c>
      <c r="F49" s="40">
        <f t="shared" si="19"/>
        <v>1</v>
      </c>
      <c r="G49" s="41" t="s">
        <v>37</v>
      </c>
      <c r="H49" s="41"/>
      <c r="I49" s="41" t="s">
        <v>69</v>
      </c>
      <c r="J49" s="42">
        <v>63000</v>
      </c>
      <c r="K49" s="43">
        <f t="shared" si="20"/>
        <v>7900</v>
      </c>
      <c r="L49" s="40" t="s">
        <v>22</v>
      </c>
      <c r="M49" s="44">
        <f t="shared" si="21"/>
        <v>55100</v>
      </c>
      <c r="N49" s="49">
        <f>2000+4850+600+200+250</f>
        <v>7900</v>
      </c>
      <c r="O49" s="45">
        <f t="shared" si="22"/>
        <v>63000</v>
      </c>
      <c r="P49" s="59"/>
      <c r="Q49" s="41" t="s">
        <v>73</v>
      </c>
      <c r="R49" s="10"/>
      <c r="S49" s="10">
        <f t="shared" si="12"/>
        <v>63000</v>
      </c>
      <c r="T49" s="10">
        <f t="shared" si="13"/>
        <v>90000</v>
      </c>
      <c r="U49" s="11">
        <f t="shared" si="14"/>
        <v>102857.14285714286</v>
      </c>
      <c r="V49" s="12">
        <f t="shared" si="15"/>
        <v>0.12499999999999999</v>
      </c>
      <c r="W49" s="11">
        <f t="shared" si="16"/>
        <v>102900</v>
      </c>
      <c r="X49" s="26">
        <f t="shared" si="17"/>
        <v>0.3</v>
      </c>
      <c r="Y49" s="13"/>
      <c r="Z49" s="13"/>
      <c r="AA49" s="14"/>
    </row>
    <row r="50" spans="1:27" ht="14.4" customHeight="1">
      <c r="A50" s="55">
        <v>134</v>
      </c>
      <c r="B50" s="38"/>
      <c r="C50" s="46" t="s">
        <v>200</v>
      </c>
      <c r="D50" s="39" t="str">
        <f t="shared" si="18"/>
        <v xml:space="preserve"> 561</v>
      </c>
      <c r="E50" s="46" t="s">
        <v>200</v>
      </c>
      <c r="F50" s="40">
        <f t="shared" si="19"/>
        <v>0</v>
      </c>
      <c r="G50" s="41" t="s">
        <v>20</v>
      </c>
      <c r="H50" s="41"/>
      <c r="I50" s="41" t="s">
        <v>41</v>
      </c>
      <c r="J50" s="42">
        <v>49000</v>
      </c>
      <c r="K50" s="43">
        <f t="shared" si="20"/>
        <v>7900</v>
      </c>
      <c r="L50" s="40" t="s">
        <v>22</v>
      </c>
      <c r="M50" s="44">
        <f t="shared" si="21"/>
        <v>41100</v>
      </c>
      <c r="N50" s="44">
        <f>2000+4850+600+200+250</f>
        <v>7900</v>
      </c>
      <c r="O50" s="45">
        <f t="shared" si="22"/>
        <v>49000</v>
      </c>
      <c r="P50" s="58"/>
      <c r="Q50" s="41" t="s">
        <v>73</v>
      </c>
      <c r="R50" s="10"/>
      <c r="S50" s="10">
        <f t="shared" si="12"/>
        <v>49000</v>
      </c>
      <c r="T50" s="10">
        <f t="shared" si="13"/>
        <v>70000</v>
      </c>
      <c r="U50" s="11">
        <f t="shared" si="14"/>
        <v>80000</v>
      </c>
      <c r="V50" s="12">
        <f t="shared" si="15"/>
        <v>0.125</v>
      </c>
      <c r="W50" s="11">
        <f t="shared" si="16"/>
        <v>80000</v>
      </c>
      <c r="X50" s="26">
        <f t="shared" si="17"/>
        <v>0.3</v>
      </c>
      <c r="Y50" s="62">
        <v>68075</v>
      </c>
      <c r="Z50" s="63">
        <f>T50-Y50</f>
        <v>1925</v>
      </c>
      <c r="AA50" s="64">
        <f>Z50/Y50</f>
        <v>2.8277634961439587E-2</v>
      </c>
    </row>
    <row r="51" spans="1:27" ht="14.4" customHeight="1">
      <c r="A51" s="55">
        <v>136</v>
      </c>
      <c r="B51" s="38"/>
      <c r="C51" s="46" t="s">
        <v>98</v>
      </c>
      <c r="D51" s="39" t="str">
        <f t="shared" si="18"/>
        <v xml:space="preserve"> 374</v>
      </c>
      <c r="E51" s="46" t="s">
        <v>98</v>
      </c>
      <c r="F51" s="40">
        <f t="shared" si="19"/>
        <v>0</v>
      </c>
      <c r="G51" s="41" t="s">
        <v>37</v>
      </c>
      <c r="H51" s="41"/>
      <c r="I51" s="41" t="s">
        <v>49</v>
      </c>
      <c r="J51" s="42">
        <v>80000</v>
      </c>
      <c r="K51" s="43">
        <f t="shared" si="20"/>
        <v>8250</v>
      </c>
      <c r="L51" s="40" t="s">
        <v>22</v>
      </c>
      <c r="M51" s="44">
        <f t="shared" si="21"/>
        <v>71750</v>
      </c>
      <c r="N51" s="44">
        <f>2000+5200+600+200+250</f>
        <v>8250</v>
      </c>
      <c r="O51" s="45">
        <f t="shared" si="22"/>
        <v>80000</v>
      </c>
      <c r="P51" s="60"/>
      <c r="Q51" s="41" t="s">
        <v>74</v>
      </c>
      <c r="R51" s="10"/>
      <c r="S51" s="10">
        <f t="shared" si="12"/>
        <v>80000</v>
      </c>
      <c r="T51" s="10">
        <f t="shared" si="13"/>
        <v>114285.71428571429</v>
      </c>
      <c r="U51" s="11">
        <f t="shared" si="14"/>
        <v>130612.24489795919</v>
      </c>
      <c r="V51" s="12">
        <f t="shared" si="15"/>
        <v>0.12499999999999999</v>
      </c>
      <c r="W51" s="11">
        <f t="shared" si="16"/>
        <v>130700</v>
      </c>
      <c r="X51" s="26">
        <f t="shared" si="17"/>
        <v>0.30000000000000004</v>
      </c>
      <c r="Y51" s="13"/>
      <c r="Z51" s="13"/>
      <c r="AA51" s="13"/>
    </row>
    <row r="52" spans="1:27" ht="14.4" customHeight="1">
      <c r="A52" s="55">
        <v>139</v>
      </c>
      <c r="B52" s="38"/>
      <c r="C52" s="46" t="s">
        <v>97</v>
      </c>
      <c r="D52" s="39" t="str">
        <f t="shared" si="18"/>
        <v xml:space="preserve"> 616</v>
      </c>
      <c r="E52" s="46" t="s">
        <v>97</v>
      </c>
      <c r="F52" s="40">
        <f t="shared" si="19"/>
        <v>0</v>
      </c>
      <c r="G52" s="41" t="s">
        <v>37</v>
      </c>
      <c r="H52" s="41"/>
      <c r="I52" s="41" t="s">
        <v>49</v>
      </c>
      <c r="J52" s="42">
        <v>80000</v>
      </c>
      <c r="K52" s="43">
        <f t="shared" si="20"/>
        <v>8250</v>
      </c>
      <c r="L52" s="40" t="s">
        <v>22</v>
      </c>
      <c r="M52" s="44">
        <f t="shared" si="21"/>
        <v>71750</v>
      </c>
      <c r="N52" s="44">
        <f>2000+5200+600+200+250</f>
        <v>8250</v>
      </c>
      <c r="O52" s="45">
        <f t="shared" si="22"/>
        <v>80000</v>
      </c>
      <c r="P52" s="59"/>
      <c r="Q52" s="41" t="s">
        <v>74</v>
      </c>
      <c r="R52" s="10"/>
      <c r="S52" s="10">
        <f t="shared" si="12"/>
        <v>80000</v>
      </c>
      <c r="T52" s="10">
        <f t="shared" si="13"/>
        <v>114285.71428571429</v>
      </c>
      <c r="U52" s="11">
        <f t="shared" si="14"/>
        <v>130612.24489795919</v>
      </c>
      <c r="V52" s="12">
        <f t="shared" si="15"/>
        <v>0.12499999999999999</v>
      </c>
      <c r="W52" s="11">
        <f t="shared" si="16"/>
        <v>130700</v>
      </c>
      <c r="X52" s="26">
        <f t="shared" si="17"/>
        <v>0.30000000000000004</v>
      </c>
      <c r="Y52" s="13"/>
      <c r="Z52" s="13"/>
      <c r="AA52" s="13"/>
    </row>
    <row r="53" spans="1:27" ht="14.4" customHeight="1">
      <c r="A53" s="55">
        <v>140</v>
      </c>
      <c r="B53" s="38"/>
      <c r="C53" s="46" t="s">
        <v>231</v>
      </c>
      <c r="D53" s="39" t="str">
        <f t="shared" si="18"/>
        <v xml:space="preserve"> 757</v>
      </c>
      <c r="E53" s="46" t="s">
        <v>231</v>
      </c>
      <c r="F53" s="40">
        <f t="shared" si="19"/>
        <v>0</v>
      </c>
      <c r="G53" s="41" t="s">
        <v>20</v>
      </c>
      <c r="H53" s="41"/>
      <c r="I53" s="41" t="s">
        <v>58</v>
      </c>
      <c r="J53" s="42">
        <v>82000</v>
      </c>
      <c r="K53" s="43">
        <f t="shared" si="20"/>
        <v>8750</v>
      </c>
      <c r="L53" s="40" t="s">
        <v>22</v>
      </c>
      <c r="M53" s="44">
        <f t="shared" si="21"/>
        <v>73250</v>
      </c>
      <c r="N53" s="49">
        <f>5200+2000+600+200+250+500</f>
        <v>8750</v>
      </c>
      <c r="O53" s="45">
        <f t="shared" si="22"/>
        <v>82000</v>
      </c>
      <c r="P53" s="59"/>
      <c r="Q53" s="41" t="s">
        <v>86</v>
      </c>
      <c r="R53" s="10"/>
      <c r="S53" s="10">
        <f t="shared" si="12"/>
        <v>82000</v>
      </c>
      <c r="T53" s="10">
        <f t="shared" si="13"/>
        <v>117142.85714285714</v>
      </c>
      <c r="U53" s="11">
        <f t="shared" si="14"/>
        <v>133877.55102040817</v>
      </c>
      <c r="V53" s="12">
        <f t="shared" si="15"/>
        <v>0.125</v>
      </c>
      <c r="W53" s="11">
        <f t="shared" si="16"/>
        <v>133900</v>
      </c>
      <c r="X53" s="26">
        <f t="shared" si="17"/>
        <v>0.3</v>
      </c>
      <c r="Y53" s="62">
        <v>115063</v>
      </c>
      <c r="Z53" s="63">
        <f>T53-Y53</f>
        <v>2079.8571428571449</v>
      </c>
      <c r="AA53" s="64">
        <f>Z53/Y53</f>
        <v>1.80758118844211E-2</v>
      </c>
    </row>
    <row r="54" spans="1:27" ht="14.4" customHeight="1">
      <c r="A54" s="55">
        <v>141</v>
      </c>
      <c r="B54" s="38"/>
      <c r="C54" s="46" t="s">
        <v>243</v>
      </c>
      <c r="D54" s="39" t="str">
        <f t="shared" si="18"/>
        <v xml:space="preserve"> 352</v>
      </c>
      <c r="E54" s="46" t="s">
        <v>243</v>
      </c>
      <c r="F54" s="40">
        <f t="shared" si="19"/>
        <v>0</v>
      </c>
      <c r="G54" s="41" t="s">
        <v>37</v>
      </c>
      <c r="H54" s="41"/>
      <c r="I54" s="41" t="s">
        <v>62</v>
      </c>
      <c r="J54" s="42">
        <v>98000</v>
      </c>
      <c r="K54" s="43">
        <f t="shared" si="20"/>
        <v>8550</v>
      </c>
      <c r="L54" s="40" t="s">
        <v>22</v>
      </c>
      <c r="M54" s="44">
        <f t="shared" si="21"/>
        <v>89450</v>
      </c>
      <c r="N54" s="49">
        <f>2000+5500+600+200+250</f>
        <v>8550</v>
      </c>
      <c r="O54" s="45">
        <f t="shared" si="22"/>
        <v>98000</v>
      </c>
      <c r="P54" s="59"/>
      <c r="Q54" s="41" t="s">
        <v>77</v>
      </c>
      <c r="R54" s="10"/>
      <c r="S54" s="10">
        <f t="shared" si="12"/>
        <v>98000</v>
      </c>
      <c r="T54" s="10">
        <f t="shared" si="13"/>
        <v>140000</v>
      </c>
      <c r="U54" s="11">
        <f t="shared" si="14"/>
        <v>160000</v>
      </c>
      <c r="V54" s="12">
        <f t="shared" si="15"/>
        <v>0.125</v>
      </c>
      <c r="W54" s="11">
        <f t="shared" si="16"/>
        <v>160000</v>
      </c>
      <c r="X54" s="26">
        <f t="shared" si="17"/>
        <v>0.3</v>
      </c>
      <c r="Y54" s="13"/>
      <c r="Z54" s="13"/>
      <c r="AA54" s="13"/>
    </row>
    <row r="55" spans="1:27" ht="14.4" customHeight="1">
      <c r="A55" s="55">
        <v>145</v>
      </c>
      <c r="B55" s="38"/>
      <c r="C55" s="46" t="s">
        <v>242</v>
      </c>
      <c r="D55" s="39" t="str">
        <f t="shared" si="18"/>
        <v xml:space="preserve"> 583</v>
      </c>
      <c r="E55" s="46" t="s">
        <v>242</v>
      </c>
      <c r="F55" s="40">
        <f t="shared" si="19"/>
        <v>0</v>
      </c>
      <c r="G55" s="41" t="s">
        <v>37</v>
      </c>
      <c r="H55" s="41"/>
      <c r="I55" s="41" t="s">
        <v>62</v>
      </c>
      <c r="J55" s="42">
        <v>86000</v>
      </c>
      <c r="K55" s="43">
        <f t="shared" si="20"/>
        <v>8550</v>
      </c>
      <c r="L55" s="40" t="s">
        <v>22</v>
      </c>
      <c r="M55" s="44">
        <f t="shared" si="21"/>
        <v>77450</v>
      </c>
      <c r="N55" s="49">
        <f>2000+5500+600+200+250</f>
        <v>8550</v>
      </c>
      <c r="O55" s="45">
        <f t="shared" si="22"/>
        <v>86000</v>
      </c>
      <c r="P55" s="60"/>
      <c r="Q55" s="41" t="s">
        <v>77</v>
      </c>
      <c r="R55" s="10"/>
      <c r="S55" s="10">
        <f t="shared" si="12"/>
        <v>86000</v>
      </c>
      <c r="T55" s="10">
        <f t="shared" si="13"/>
        <v>122857.14285714287</v>
      </c>
      <c r="U55" s="11">
        <f t="shared" si="14"/>
        <v>140408.16326530612</v>
      </c>
      <c r="V55" s="12">
        <f t="shared" si="15"/>
        <v>0.12499999999999992</v>
      </c>
      <c r="W55" s="11">
        <f t="shared" si="16"/>
        <v>140500</v>
      </c>
      <c r="X55" s="26">
        <f t="shared" si="17"/>
        <v>0.30000000000000004</v>
      </c>
      <c r="Y55" s="13"/>
      <c r="Z55" s="13"/>
      <c r="AA55" s="14"/>
    </row>
    <row r="56" spans="1:27" ht="14.4" customHeight="1">
      <c r="A56" s="55">
        <v>147</v>
      </c>
      <c r="B56" s="38"/>
      <c r="C56" s="46" t="s">
        <v>241</v>
      </c>
      <c r="D56" s="39" t="str">
        <f t="shared" si="18"/>
        <v xml:space="preserve"> 523</v>
      </c>
      <c r="E56" s="46" t="s">
        <v>241</v>
      </c>
      <c r="F56" s="40">
        <f t="shared" si="19"/>
        <v>0</v>
      </c>
      <c r="G56" s="41" t="s">
        <v>37</v>
      </c>
      <c r="H56" s="41"/>
      <c r="I56" s="41" t="s">
        <v>62</v>
      </c>
      <c r="J56" s="42">
        <v>98000</v>
      </c>
      <c r="K56" s="43">
        <f t="shared" si="20"/>
        <v>8550</v>
      </c>
      <c r="L56" s="40" t="s">
        <v>22</v>
      </c>
      <c r="M56" s="44">
        <f t="shared" si="21"/>
        <v>89450</v>
      </c>
      <c r="N56" s="49">
        <f>2000+5500+600+200+250</f>
        <v>8550</v>
      </c>
      <c r="O56" s="45">
        <f t="shared" si="22"/>
        <v>98000</v>
      </c>
      <c r="P56" s="60"/>
      <c r="Q56" s="41" t="s">
        <v>77</v>
      </c>
      <c r="R56" s="10"/>
      <c r="S56" s="10">
        <f t="shared" si="12"/>
        <v>98000</v>
      </c>
      <c r="T56" s="10">
        <f t="shared" si="13"/>
        <v>140000</v>
      </c>
      <c r="U56" s="11">
        <f t="shared" si="14"/>
        <v>160000</v>
      </c>
      <c r="V56" s="12">
        <f t="shared" si="15"/>
        <v>0.125</v>
      </c>
      <c r="W56" s="11">
        <f t="shared" si="16"/>
        <v>160000</v>
      </c>
      <c r="X56" s="26">
        <f t="shared" si="17"/>
        <v>0.3</v>
      </c>
      <c r="Y56" s="13"/>
      <c r="Z56" s="13"/>
      <c r="AA56" s="14"/>
    </row>
    <row r="57" spans="1:27" ht="14.4" customHeight="1">
      <c r="A57" s="55">
        <v>148</v>
      </c>
      <c r="B57" s="38"/>
      <c r="C57" s="46" t="s">
        <v>208</v>
      </c>
      <c r="D57" s="39" t="str">
        <f t="shared" si="18"/>
        <v xml:space="preserve"> 688</v>
      </c>
      <c r="E57" s="46" t="s">
        <v>208</v>
      </c>
      <c r="F57" s="40">
        <f t="shared" si="19"/>
        <v>0</v>
      </c>
      <c r="G57" s="41" t="s">
        <v>37</v>
      </c>
      <c r="H57" s="41"/>
      <c r="I57" s="41" t="s">
        <v>67</v>
      </c>
      <c r="J57" s="42">
        <v>77000</v>
      </c>
      <c r="K57" s="43">
        <f t="shared" si="20"/>
        <v>8650</v>
      </c>
      <c r="L57" s="40" t="s">
        <v>22</v>
      </c>
      <c r="M57" s="44">
        <f t="shared" si="21"/>
        <v>68350</v>
      </c>
      <c r="N57" s="49">
        <f>2000+5100+600+200+250+500</f>
        <v>8650</v>
      </c>
      <c r="O57" s="45">
        <f t="shared" si="22"/>
        <v>77000</v>
      </c>
      <c r="P57" s="59"/>
      <c r="Q57" s="41" t="s">
        <v>91</v>
      </c>
      <c r="R57" s="10"/>
      <c r="S57" s="10">
        <f t="shared" si="12"/>
        <v>77000</v>
      </c>
      <c r="T57" s="10">
        <f t="shared" si="13"/>
        <v>110000</v>
      </c>
      <c r="U57" s="11">
        <f t="shared" si="14"/>
        <v>125714.28571428571</v>
      </c>
      <c r="V57" s="12">
        <f t="shared" si="15"/>
        <v>0.12499999999999997</v>
      </c>
      <c r="W57" s="11">
        <f t="shared" si="16"/>
        <v>125800</v>
      </c>
      <c r="X57" s="26">
        <f t="shared" si="17"/>
        <v>0.3</v>
      </c>
      <c r="Y57" s="13"/>
      <c r="Z57" s="13"/>
      <c r="AA57" s="14"/>
    </row>
    <row r="58" spans="1:27" ht="14.4" customHeight="1">
      <c r="A58" s="55">
        <v>150</v>
      </c>
      <c r="B58" s="38"/>
      <c r="C58" s="46" t="s">
        <v>209</v>
      </c>
      <c r="D58" s="39" t="str">
        <f t="shared" si="18"/>
        <v xml:space="preserve"> 820</v>
      </c>
      <c r="E58" s="46" t="s">
        <v>209</v>
      </c>
      <c r="F58" s="40">
        <f t="shared" si="19"/>
        <v>0</v>
      </c>
      <c r="G58" s="41" t="s">
        <v>37</v>
      </c>
      <c r="H58" s="41"/>
      <c r="I58" s="41" t="s">
        <v>67</v>
      </c>
      <c r="J58" s="42">
        <v>68150</v>
      </c>
      <c r="K58" s="43">
        <f t="shared" si="20"/>
        <v>8150</v>
      </c>
      <c r="L58" s="40" t="s">
        <v>22</v>
      </c>
      <c r="M58" s="44">
        <f t="shared" si="21"/>
        <v>60000</v>
      </c>
      <c r="N58" s="49">
        <f>2000+5100+600+200+250</f>
        <v>8150</v>
      </c>
      <c r="O58" s="45">
        <f t="shared" si="22"/>
        <v>68150</v>
      </c>
      <c r="P58" s="59"/>
      <c r="Q58" s="41" t="s">
        <v>72</v>
      </c>
      <c r="R58" s="10"/>
      <c r="S58" s="10"/>
      <c r="T58" s="10"/>
      <c r="U58" s="11"/>
      <c r="V58" s="12"/>
      <c r="W58" s="11"/>
      <c r="X58" s="26"/>
      <c r="Y58" s="13"/>
      <c r="Z58" s="13"/>
      <c r="AA58" s="13"/>
    </row>
    <row r="59" spans="1:27" ht="14.4" customHeight="1">
      <c r="A59" s="55">
        <v>159</v>
      </c>
      <c r="B59" s="38"/>
      <c r="C59" s="46" t="s">
        <v>141</v>
      </c>
      <c r="D59" s="39" t="str">
        <f t="shared" si="18"/>
        <v xml:space="preserve"> 844</v>
      </c>
      <c r="E59" s="46" t="s">
        <v>141</v>
      </c>
      <c r="F59" s="40">
        <f t="shared" si="19"/>
        <v>0</v>
      </c>
      <c r="G59" s="41" t="s">
        <v>37</v>
      </c>
      <c r="H59" s="41"/>
      <c r="I59" s="41" t="s">
        <v>45</v>
      </c>
      <c r="J59" s="42">
        <v>73150</v>
      </c>
      <c r="K59" s="43">
        <f t="shared" si="20"/>
        <v>8150</v>
      </c>
      <c r="L59" s="40" t="s">
        <v>22</v>
      </c>
      <c r="M59" s="44">
        <f t="shared" si="21"/>
        <v>65000</v>
      </c>
      <c r="N59" s="44">
        <f>2000+5100+600+200+250</f>
        <v>8150</v>
      </c>
      <c r="O59" s="45">
        <f t="shared" si="22"/>
        <v>73150</v>
      </c>
      <c r="P59" s="60"/>
      <c r="Q59" s="41" t="s">
        <v>72</v>
      </c>
      <c r="R59" s="10"/>
      <c r="S59" s="10">
        <f t="shared" ref="S59:S85" si="23">R59+O59</f>
        <v>73150</v>
      </c>
      <c r="T59" s="10">
        <f t="shared" ref="T59:T85" si="24">S59/0.7</f>
        <v>104500</v>
      </c>
      <c r="U59" s="11">
        <f t="shared" ref="U59:U85" si="25">T59/0.875</f>
        <v>119428.57142857143</v>
      </c>
      <c r="V59" s="12">
        <f t="shared" ref="V59:V85" si="26">(U59-T59)/U59</f>
        <v>0.12500000000000006</v>
      </c>
      <c r="W59" s="11">
        <f t="shared" ref="W59:W85" si="27">(ROUNDUP((U59/100),0))*100</f>
        <v>119500</v>
      </c>
      <c r="X59" s="26">
        <f t="shared" ref="X59:X85" si="28">(T59-O59)/T59</f>
        <v>0.3</v>
      </c>
      <c r="Y59" s="13"/>
      <c r="Z59" s="13"/>
      <c r="AA59" s="13"/>
    </row>
    <row r="60" spans="1:27" ht="14.4" customHeight="1">
      <c r="A60" s="55">
        <v>162</v>
      </c>
      <c r="B60" s="38"/>
      <c r="C60" s="46" t="s">
        <v>233</v>
      </c>
      <c r="D60" s="39" t="str">
        <f t="shared" si="18"/>
        <v>231</v>
      </c>
      <c r="E60" s="46" t="s">
        <v>233</v>
      </c>
      <c r="F60" s="40">
        <f t="shared" si="19"/>
        <v>0</v>
      </c>
      <c r="G60" s="41" t="s">
        <v>37</v>
      </c>
      <c r="H60" s="41"/>
      <c r="I60" s="41" t="s">
        <v>58</v>
      </c>
      <c r="J60" s="42">
        <v>80000</v>
      </c>
      <c r="K60" s="43">
        <f t="shared" si="20"/>
        <v>9250</v>
      </c>
      <c r="L60" s="40" t="s">
        <v>22</v>
      </c>
      <c r="M60" s="44">
        <f t="shared" si="21"/>
        <v>70750</v>
      </c>
      <c r="N60" s="49">
        <f>2000+5200+600+200+250+1000</f>
        <v>9250</v>
      </c>
      <c r="O60" s="45">
        <f t="shared" si="22"/>
        <v>80000</v>
      </c>
      <c r="P60" s="59"/>
      <c r="Q60" s="41" t="s">
        <v>87</v>
      </c>
      <c r="R60" s="10"/>
      <c r="S60" s="10">
        <f t="shared" si="23"/>
        <v>80000</v>
      </c>
      <c r="T60" s="10">
        <f t="shared" si="24"/>
        <v>114285.71428571429</v>
      </c>
      <c r="U60" s="11">
        <f t="shared" si="25"/>
        <v>130612.24489795919</v>
      </c>
      <c r="V60" s="12">
        <f t="shared" si="26"/>
        <v>0.12499999999999999</v>
      </c>
      <c r="W60" s="11">
        <f t="shared" si="27"/>
        <v>130700</v>
      </c>
      <c r="X60" s="26">
        <f t="shared" si="28"/>
        <v>0.30000000000000004</v>
      </c>
      <c r="Y60" s="13"/>
      <c r="Z60" s="13"/>
      <c r="AA60" s="14"/>
    </row>
    <row r="61" spans="1:27" ht="14.4" customHeight="1">
      <c r="A61" s="55">
        <v>165</v>
      </c>
      <c r="B61" s="38"/>
      <c r="C61" s="46" t="s">
        <v>222</v>
      </c>
      <c r="D61" s="39" t="str">
        <f t="shared" si="18"/>
        <v xml:space="preserve"> 499</v>
      </c>
      <c r="E61" s="46" t="s">
        <v>222</v>
      </c>
      <c r="F61" s="40">
        <f t="shared" si="19"/>
        <v>0</v>
      </c>
      <c r="G61" s="41" t="s">
        <v>37</v>
      </c>
      <c r="H61" s="41"/>
      <c r="I61" s="41" t="s">
        <v>65</v>
      </c>
      <c r="J61" s="42">
        <v>76000</v>
      </c>
      <c r="K61" s="43">
        <f t="shared" si="20"/>
        <v>8150</v>
      </c>
      <c r="L61" s="40" t="s">
        <v>22</v>
      </c>
      <c r="M61" s="44">
        <f t="shared" si="21"/>
        <v>67850</v>
      </c>
      <c r="N61" s="49">
        <f>2000+5100+600+200+250</f>
        <v>8150</v>
      </c>
      <c r="O61" s="45">
        <f t="shared" si="22"/>
        <v>76000</v>
      </c>
      <c r="P61" s="60"/>
      <c r="Q61" s="41" t="s">
        <v>72</v>
      </c>
      <c r="R61" s="10"/>
      <c r="S61" s="10">
        <f t="shared" si="23"/>
        <v>76000</v>
      </c>
      <c r="T61" s="10">
        <f t="shared" si="24"/>
        <v>108571.42857142858</v>
      </c>
      <c r="U61" s="11">
        <f t="shared" si="25"/>
        <v>124081.63265306123</v>
      </c>
      <c r="V61" s="12">
        <f t="shared" si="26"/>
        <v>0.12499999999999996</v>
      </c>
      <c r="W61" s="11">
        <f t="shared" si="27"/>
        <v>124100</v>
      </c>
      <c r="X61" s="26">
        <f t="shared" si="28"/>
        <v>0.30000000000000004</v>
      </c>
      <c r="Y61" s="13"/>
      <c r="Z61" s="13"/>
      <c r="AA61" s="14"/>
    </row>
    <row r="62" spans="1:27" ht="14.4" customHeight="1">
      <c r="A62" s="55">
        <v>167</v>
      </c>
      <c r="B62" s="38"/>
      <c r="C62" s="46" t="s">
        <v>223</v>
      </c>
      <c r="D62" s="39" t="str">
        <f t="shared" si="18"/>
        <v xml:space="preserve"> 335</v>
      </c>
      <c r="E62" s="46" t="s">
        <v>223</v>
      </c>
      <c r="F62" s="40">
        <f t="shared" si="19"/>
        <v>0</v>
      </c>
      <c r="G62" s="41" t="s">
        <v>37</v>
      </c>
      <c r="H62" s="41"/>
      <c r="I62" s="41" t="s">
        <v>65</v>
      </c>
      <c r="J62" s="42">
        <v>76000</v>
      </c>
      <c r="K62" s="43">
        <f t="shared" si="20"/>
        <v>8150</v>
      </c>
      <c r="L62" s="40" t="s">
        <v>22</v>
      </c>
      <c r="M62" s="44">
        <f t="shared" si="21"/>
        <v>67850</v>
      </c>
      <c r="N62" s="49">
        <f>2000+5100+600+200+250</f>
        <v>8150</v>
      </c>
      <c r="O62" s="45">
        <f t="shared" si="22"/>
        <v>76000</v>
      </c>
      <c r="P62" s="60"/>
      <c r="Q62" s="41" t="s">
        <v>72</v>
      </c>
      <c r="R62" s="10"/>
      <c r="S62" s="10">
        <f t="shared" si="23"/>
        <v>76000</v>
      </c>
      <c r="T62" s="10">
        <f t="shared" si="24"/>
        <v>108571.42857142858</v>
      </c>
      <c r="U62" s="11">
        <f t="shared" si="25"/>
        <v>124081.63265306123</v>
      </c>
      <c r="V62" s="12">
        <f t="shared" si="26"/>
        <v>0.12499999999999996</v>
      </c>
      <c r="W62" s="11">
        <f t="shared" si="27"/>
        <v>124100</v>
      </c>
      <c r="X62" s="26">
        <f t="shared" si="28"/>
        <v>0.30000000000000004</v>
      </c>
      <c r="Y62" s="13"/>
      <c r="Z62" s="13"/>
      <c r="AA62" s="14"/>
    </row>
    <row r="63" spans="1:27" ht="14.4" customHeight="1">
      <c r="A63" s="55">
        <v>171</v>
      </c>
      <c r="B63" s="38"/>
      <c r="C63" s="46" t="s">
        <v>192</v>
      </c>
      <c r="D63" s="39" t="str">
        <f t="shared" si="18"/>
        <v xml:space="preserve"> 798</v>
      </c>
      <c r="E63" s="46" t="s">
        <v>192</v>
      </c>
      <c r="F63" s="40">
        <f t="shared" si="19"/>
        <v>0</v>
      </c>
      <c r="G63" s="41" t="s">
        <v>37</v>
      </c>
      <c r="H63" s="41"/>
      <c r="I63" s="41" t="s">
        <v>66</v>
      </c>
      <c r="J63" s="42">
        <v>62500</v>
      </c>
      <c r="K63" s="43">
        <f t="shared" si="20"/>
        <v>7900</v>
      </c>
      <c r="L63" s="40" t="s">
        <v>22</v>
      </c>
      <c r="M63" s="44">
        <f t="shared" si="21"/>
        <v>54600</v>
      </c>
      <c r="N63" s="49">
        <f>2000+4850+600+200+250</f>
        <v>7900</v>
      </c>
      <c r="O63" s="45">
        <f t="shared" si="22"/>
        <v>62500</v>
      </c>
      <c r="P63" s="60"/>
      <c r="Q63" s="41" t="s">
        <v>73</v>
      </c>
      <c r="R63" s="10"/>
      <c r="S63" s="10">
        <f t="shared" si="23"/>
        <v>62500</v>
      </c>
      <c r="T63" s="10">
        <f t="shared" si="24"/>
        <v>89285.71428571429</v>
      </c>
      <c r="U63" s="11">
        <f t="shared" si="25"/>
        <v>102040.81632653062</v>
      </c>
      <c r="V63" s="12">
        <f t="shared" si="26"/>
        <v>0.12500000000000003</v>
      </c>
      <c r="W63" s="11">
        <f t="shared" si="27"/>
        <v>102100</v>
      </c>
      <c r="X63" s="26">
        <f t="shared" si="28"/>
        <v>0.30000000000000004</v>
      </c>
      <c r="Y63" s="13"/>
      <c r="Z63" s="13"/>
      <c r="AA63" s="14"/>
    </row>
    <row r="64" spans="1:27" ht="14.4" customHeight="1">
      <c r="A64" s="55">
        <v>175</v>
      </c>
      <c r="B64" s="38"/>
      <c r="C64" s="46" t="s">
        <v>258</v>
      </c>
      <c r="D64" s="39" t="str">
        <f t="shared" si="18"/>
        <v xml:space="preserve"> 455</v>
      </c>
      <c r="E64" s="46" t="s">
        <v>258</v>
      </c>
      <c r="F64" s="40">
        <f t="shared" si="19"/>
        <v>0</v>
      </c>
      <c r="G64" s="41" t="s">
        <v>37</v>
      </c>
      <c r="H64" s="41"/>
      <c r="I64" s="41" t="s">
        <v>51</v>
      </c>
      <c r="J64" s="42">
        <v>71000</v>
      </c>
      <c r="K64" s="43">
        <f t="shared" si="20"/>
        <v>7900</v>
      </c>
      <c r="L64" s="40" t="s">
        <v>22</v>
      </c>
      <c r="M64" s="44">
        <f t="shared" si="21"/>
        <v>63100</v>
      </c>
      <c r="N64" s="44">
        <f>2000+4850+600+200+250</f>
        <v>7900</v>
      </c>
      <c r="O64" s="45">
        <f t="shared" si="22"/>
        <v>71000</v>
      </c>
      <c r="P64" s="59"/>
      <c r="Q64" s="41" t="s">
        <v>73</v>
      </c>
      <c r="R64" s="10"/>
      <c r="S64" s="10">
        <f t="shared" si="23"/>
        <v>71000</v>
      </c>
      <c r="T64" s="10">
        <f t="shared" si="24"/>
        <v>101428.57142857143</v>
      </c>
      <c r="U64" s="11">
        <f t="shared" si="25"/>
        <v>115918.36734693879</v>
      </c>
      <c r="V64" s="12">
        <f t="shared" si="26"/>
        <v>0.12500000000000003</v>
      </c>
      <c r="W64" s="11">
        <f t="shared" si="27"/>
        <v>116000</v>
      </c>
      <c r="X64" s="26">
        <f t="shared" si="28"/>
        <v>0.30000000000000004</v>
      </c>
      <c r="Y64" s="13"/>
      <c r="Z64" s="13"/>
      <c r="AA64" s="14"/>
    </row>
    <row r="65" spans="1:27" ht="14.4" customHeight="1">
      <c r="A65" s="55">
        <v>177</v>
      </c>
      <c r="B65" s="38"/>
      <c r="C65" s="46" t="s">
        <v>179</v>
      </c>
      <c r="D65" s="39" t="str">
        <f t="shared" si="18"/>
        <v xml:space="preserve"> 152</v>
      </c>
      <c r="E65" s="46" t="s">
        <v>179</v>
      </c>
      <c r="F65" s="40">
        <f t="shared" si="19"/>
        <v>0</v>
      </c>
      <c r="G65" s="41" t="s">
        <v>37</v>
      </c>
      <c r="H65" s="41"/>
      <c r="I65" s="41" t="s">
        <v>51</v>
      </c>
      <c r="J65" s="42">
        <v>74000</v>
      </c>
      <c r="K65" s="43">
        <f t="shared" si="20"/>
        <v>7900</v>
      </c>
      <c r="L65" s="40" t="s">
        <v>22</v>
      </c>
      <c r="M65" s="44">
        <f t="shared" si="21"/>
        <v>66100</v>
      </c>
      <c r="N65" s="44">
        <f>2000+4850+600+200+250</f>
        <v>7900</v>
      </c>
      <c r="O65" s="45">
        <f t="shared" si="22"/>
        <v>74000</v>
      </c>
      <c r="P65" s="59"/>
      <c r="Q65" s="41" t="s">
        <v>73</v>
      </c>
      <c r="R65" s="10"/>
      <c r="S65" s="10">
        <f t="shared" si="23"/>
        <v>74000</v>
      </c>
      <c r="T65" s="10">
        <f t="shared" si="24"/>
        <v>105714.28571428572</v>
      </c>
      <c r="U65" s="11">
        <f t="shared" si="25"/>
        <v>120816.32653061226</v>
      </c>
      <c r="V65" s="12">
        <f t="shared" si="26"/>
        <v>0.12500000000000006</v>
      </c>
      <c r="W65" s="11">
        <f t="shared" si="27"/>
        <v>120900</v>
      </c>
      <c r="X65" s="26">
        <f t="shared" si="28"/>
        <v>0.30000000000000004</v>
      </c>
      <c r="Y65" s="13"/>
      <c r="Z65" s="13"/>
      <c r="AA65" s="13"/>
    </row>
    <row r="66" spans="1:27" ht="14.4" customHeight="1">
      <c r="A66" s="55">
        <v>179</v>
      </c>
      <c r="B66" s="38"/>
      <c r="C66" s="46" t="s">
        <v>180</v>
      </c>
      <c r="D66" s="39" t="str">
        <f t="shared" si="18"/>
        <v xml:space="preserve"> 489</v>
      </c>
      <c r="E66" s="46" t="s">
        <v>180</v>
      </c>
      <c r="F66" s="40">
        <f t="shared" si="19"/>
        <v>0</v>
      </c>
      <c r="G66" s="41" t="s">
        <v>37</v>
      </c>
      <c r="H66" s="41"/>
      <c r="I66" s="41" t="s">
        <v>51</v>
      </c>
      <c r="J66" s="42">
        <v>71000</v>
      </c>
      <c r="K66" s="43">
        <f t="shared" si="20"/>
        <v>7900</v>
      </c>
      <c r="L66" s="40" t="s">
        <v>22</v>
      </c>
      <c r="M66" s="44">
        <f t="shared" si="21"/>
        <v>63100</v>
      </c>
      <c r="N66" s="44">
        <f>2000+4850+600+200+250</f>
        <v>7900</v>
      </c>
      <c r="O66" s="45">
        <f t="shared" si="22"/>
        <v>71000</v>
      </c>
      <c r="P66" s="59"/>
      <c r="Q66" s="41" t="s">
        <v>73</v>
      </c>
      <c r="R66" s="10"/>
      <c r="S66" s="10">
        <f t="shared" si="23"/>
        <v>71000</v>
      </c>
      <c r="T66" s="10">
        <f t="shared" si="24"/>
        <v>101428.57142857143</v>
      </c>
      <c r="U66" s="11">
        <f t="shared" si="25"/>
        <v>115918.36734693879</v>
      </c>
      <c r="V66" s="12">
        <f t="shared" si="26"/>
        <v>0.12500000000000003</v>
      </c>
      <c r="W66" s="11">
        <f t="shared" si="27"/>
        <v>116000</v>
      </c>
      <c r="X66" s="26">
        <f t="shared" si="28"/>
        <v>0.30000000000000004</v>
      </c>
      <c r="Y66" s="13"/>
      <c r="Z66" s="13"/>
      <c r="AA66" s="13"/>
    </row>
    <row r="67" spans="1:27" ht="14.4" customHeight="1">
      <c r="A67" s="55">
        <v>181</v>
      </c>
      <c r="B67" s="38"/>
      <c r="C67" s="46" t="s">
        <v>232</v>
      </c>
      <c r="D67" s="39" t="str">
        <f t="shared" si="18"/>
        <v xml:space="preserve"> 351</v>
      </c>
      <c r="E67" s="46" t="s">
        <v>232</v>
      </c>
      <c r="F67" s="40">
        <f t="shared" si="19"/>
        <v>0</v>
      </c>
      <c r="G67" s="41" t="s">
        <v>37</v>
      </c>
      <c r="H67" s="41"/>
      <c r="I67" s="41" t="s">
        <v>58</v>
      </c>
      <c r="J67" s="42">
        <v>70000</v>
      </c>
      <c r="K67" s="43">
        <f t="shared" si="20"/>
        <v>8150</v>
      </c>
      <c r="L67" s="40" t="s">
        <v>22</v>
      </c>
      <c r="M67" s="44">
        <f t="shared" si="21"/>
        <v>61850</v>
      </c>
      <c r="N67" s="49">
        <f>2000+5100+600+250+200</f>
        <v>8150</v>
      </c>
      <c r="O67" s="45">
        <f t="shared" si="22"/>
        <v>70000</v>
      </c>
      <c r="P67" s="59"/>
      <c r="Q67" s="41" t="s">
        <v>72</v>
      </c>
      <c r="R67" s="10"/>
      <c r="S67" s="10">
        <f t="shared" si="23"/>
        <v>70000</v>
      </c>
      <c r="T67" s="10">
        <f t="shared" si="24"/>
        <v>100000</v>
      </c>
      <c r="U67" s="11">
        <f t="shared" si="25"/>
        <v>114285.71428571429</v>
      </c>
      <c r="V67" s="12">
        <f t="shared" si="26"/>
        <v>0.12500000000000003</v>
      </c>
      <c r="W67" s="11">
        <f t="shared" si="27"/>
        <v>114300</v>
      </c>
      <c r="X67" s="26">
        <f t="shared" si="28"/>
        <v>0.3</v>
      </c>
      <c r="Y67" s="13"/>
      <c r="Z67" s="13"/>
      <c r="AA67" s="13"/>
    </row>
    <row r="68" spans="1:27" ht="14.4" customHeight="1">
      <c r="A68" s="55">
        <v>182</v>
      </c>
      <c r="B68" s="38"/>
      <c r="C68" s="46" t="s">
        <v>99</v>
      </c>
      <c r="D68" s="39" t="str">
        <f t="shared" si="18"/>
        <v xml:space="preserve"> 313</v>
      </c>
      <c r="E68" s="46" t="s">
        <v>99</v>
      </c>
      <c r="F68" s="40">
        <f t="shared" si="19"/>
        <v>0</v>
      </c>
      <c r="G68" s="41" t="s">
        <v>20</v>
      </c>
      <c r="H68" s="41"/>
      <c r="I68" s="41" t="s">
        <v>49</v>
      </c>
      <c r="J68" s="42">
        <v>72000</v>
      </c>
      <c r="K68" s="43">
        <f t="shared" si="20"/>
        <v>7900</v>
      </c>
      <c r="L68" s="40" t="s">
        <v>22</v>
      </c>
      <c r="M68" s="44">
        <f t="shared" si="21"/>
        <v>64100</v>
      </c>
      <c r="N68" s="44">
        <f>2000+4850+600+200+250</f>
        <v>7900</v>
      </c>
      <c r="O68" s="45">
        <f t="shared" si="22"/>
        <v>72000</v>
      </c>
      <c r="P68" s="59"/>
      <c r="Q68" s="41" t="s">
        <v>73</v>
      </c>
      <c r="R68" s="10"/>
      <c r="S68" s="10">
        <f t="shared" si="23"/>
        <v>72000</v>
      </c>
      <c r="T68" s="10">
        <f t="shared" si="24"/>
        <v>102857.14285714287</v>
      </c>
      <c r="U68" s="11">
        <f t="shared" si="25"/>
        <v>117551.02040816328</v>
      </c>
      <c r="V68" s="12">
        <f t="shared" si="26"/>
        <v>0.12500000000000003</v>
      </c>
      <c r="W68" s="11">
        <f t="shared" si="27"/>
        <v>117600</v>
      </c>
      <c r="X68" s="26">
        <f t="shared" si="28"/>
        <v>0.3000000000000001</v>
      </c>
      <c r="Y68" s="62">
        <v>99050</v>
      </c>
      <c r="Z68" s="63">
        <f>T68-Y68</f>
        <v>3807.1428571428696</v>
      </c>
      <c r="AA68" s="64">
        <f>Z68/Y68</f>
        <v>3.8436576043845226E-2</v>
      </c>
    </row>
    <row r="69" spans="1:27" ht="14.4" customHeight="1">
      <c r="A69" s="55">
        <v>183</v>
      </c>
      <c r="B69" s="38"/>
      <c r="C69" s="46" t="s">
        <v>169</v>
      </c>
      <c r="D69" s="39" t="str">
        <f t="shared" ref="D69:D100" si="29">REPLACE(C69,1,3, )</f>
        <v xml:space="preserve"> 382</v>
      </c>
      <c r="E69" s="46" t="s">
        <v>169</v>
      </c>
      <c r="F69" s="40">
        <f t="shared" ref="F69:F87" si="30">IF(C69=E69,0,1)</f>
        <v>0</v>
      </c>
      <c r="G69" s="41" t="s">
        <v>37</v>
      </c>
      <c r="H69" s="41"/>
      <c r="I69" s="41" t="s">
        <v>56</v>
      </c>
      <c r="J69" s="42">
        <v>70000</v>
      </c>
      <c r="K69" s="43">
        <f t="shared" ref="K69:K85" si="31">J69-M69</f>
        <v>7900</v>
      </c>
      <c r="L69" s="40" t="s">
        <v>22</v>
      </c>
      <c r="M69" s="44">
        <f t="shared" ref="M69:M85" si="32">J69-N69</f>
        <v>62100</v>
      </c>
      <c r="N69" s="49">
        <f>2000+4850+600+200+250</f>
        <v>7900</v>
      </c>
      <c r="O69" s="45">
        <f t="shared" ref="O69:O85" si="33">M69+N69</f>
        <v>70000</v>
      </c>
      <c r="P69" s="61"/>
      <c r="Q69" s="41" t="s">
        <v>73</v>
      </c>
      <c r="R69" s="10"/>
      <c r="S69" s="10">
        <f t="shared" si="23"/>
        <v>70000</v>
      </c>
      <c r="T69" s="10">
        <f t="shared" si="24"/>
        <v>100000</v>
      </c>
      <c r="U69" s="11">
        <f t="shared" si="25"/>
        <v>114285.71428571429</v>
      </c>
      <c r="V69" s="12">
        <f t="shared" si="26"/>
        <v>0.12500000000000003</v>
      </c>
      <c r="W69" s="11">
        <f t="shared" si="27"/>
        <v>114300</v>
      </c>
      <c r="X69" s="26">
        <f t="shared" si="28"/>
        <v>0.3</v>
      </c>
      <c r="Y69" s="13"/>
      <c r="Z69" s="13"/>
      <c r="AA69" s="14"/>
    </row>
    <row r="70" spans="1:27" ht="14.4" customHeight="1">
      <c r="A70" s="55">
        <v>184</v>
      </c>
      <c r="B70" s="38"/>
      <c r="C70" s="46" t="s">
        <v>182</v>
      </c>
      <c r="D70" s="39" t="str">
        <f t="shared" si="29"/>
        <v xml:space="preserve"> 745</v>
      </c>
      <c r="E70" s="46" t="s">
        <v>182</v>
      </c>
      <c r="F70" s="40">
        <f t="shared" si="30"/>
        <v>0</v>
      </c>
      <c r="G70" s="41" t="s">
        <v>37</v>
      </c>
      <c r="H70" s="41"/>
      <c r="I70" s="41" t="s">
        <v>51</v>
      </c>
      <c r="J70" s="42">
        <v>71000</v>
      </c>
      <c r="K70" s="43">
        <f t="shared" si="31"/>
        <v>7900</v>
      </c>
      <c r="L70" s="40" t="s">
        <v>22</v>
      </c>
      <c r="M70" s="44">
        <f t="shared" si="32"/>
        <v>63100</v>
      </c>
      <c r="N70" s="44">
        <f>2000+4850+600+200+250</f>
        <v>7900</v>
      </c>
      <c r="O70" s="45">
        <f t="shared" si="33"/>
        <v>71000</v>
      </c>
      <c r="P70" s="59"/>
      <c r="Q70" s="41" t="s">
        <v>73</v>
      </c>
      <c r="R70" s="10"/>
      <c r="S70" s="10">
        <f t="shared" si="23"/>
        <v>71000</v>
      </c>
      <c r="T70" s="10">
        <f t="shared" si="24"/>
        <v>101428.57142857143</v>
      </c>
      <c r="U70" s="11">
        <f t="shared" si="25"/>
        <v>115918.36734693879</v>
      </c>
      <c r="V70" s="12">
        <f t="shared" si="26"/>
        <v>0.12500000000000003</v>
      </c>
      <c r="W70" s="11">
        <f t="shared" si="27"/>
        <v>116000</v>
      </c>
      <c r="X70" s="26">
        <f t="shared" si="28"/>
        <v>0.30000000000000004</v>
      </c>
      <c r="Y70" s="13"/>
      <c r="Z70" s="13"/>
      <c r="AA70" s="13"/>
    </row>
    <row r="71" spans="1:27" ht="14.4" customHeight="1">
      <c r="A71" s="55">
        <v>187</v>
      </c>
      <c r="B71" s="38"/>
      <c r="C71" s="46" t="s">
        <v>111</v>
      </c>
      <c r="D71" s="39" t="str">
        <f t="shared" si="29"/>
        <v xml:space="preserve"> 293</v>
      </c>
      <c r="E71" s="46" t="s">
        <v>111</v>
      </c>
      <c r="F71" s="40">
        <f t="shared" si="30"/>
        <v>0</v>
      </c>
      <c r="G71" s="41" t="s">
        <v>37</v>
      </c>
      <c r="H71" s="41"/>
      <c r="I71" s="41" t="s">
        <v>39</v>
      </c>
      <c r="J71" s="42">
        <v>78000</v>
      </c>
      <c r="K71" s="43">
        <f t="shared" si="31"/>
        <v>8250</v>
      </c>
      <c r="L71" s="40" t="s">
        <v>22</v>
      </c>
      <c r="M71" s="44">
        <f t="shared" si="32"/>
        <v>69750</v>
      </c>
      <c r="N71" s="44">
        <f>2000+5200+600+200+250</f>
        <v>8250</v>
      </c>
      <c r="O71" s="45">
        <f t="shared" si="33"/>
        <v>78000</v>
      </c>
      <c r="P71" s="59"/>
      <c r="Q71" s="41" t="s">
        <v>74</v>
      </c>
      <c r="R71" s="10"/>
      <c r="S71" s="10">
        <f t="shared" si="23"/>
        <v>78000</v>
      </c>
      <c r="T71" s="10">
        <f t="shared" si="24"/>
        <v>111428.57142857143</v>
      </c>
      <c r="U71" s="11">
        <f t="shared" si="25"/>
        <v>127346.93877551021</v>
      </c>
      <c r="V71" s="12">
        <f t="shared" si="26"/>
        <v>0.12499999999999997</v>
      </c>
      <c r="W71" s="11">
        <f t="shared" si="27"/>
        <v>127400</v>
      </c>
      <c r="X71" s="26">
        <f t="shared" si="28"/>
        <v>0.30000000000000004</v>
      </c>
      <c r="Y71" s="13"/>
      <c r="Z71" s="13"/>
      <c r="AA71" s="13"/>
    </row>
    <row r="72" spans="1:27" ht="14.4" customHeight="1">
      <c r="A72" s="55">
        <v>188</v>
      </c>
      <c r="B72" s="38"/>
      <c r="C72" s="46" t="s">
        <v>112</v>
      </c>
      <c r="D72" s="39" t="str">
        <f t="shared" si="29"/>
        <v xml:space="preserve"> 995</v>
      </c>
      <c r="E72" s="46" t="s">
        <v>112</v>
      </c>
      <c r="F72" s="40">
        <f t="shared" si="30"/>
        <v>0</v>
      </c>
      <c r="G72" s="41" t="s">
        <v>37</v>
      </c>
      <c r="H72" s="41"/>
      <c r="I72" s="41" t="s">
        <v>39</v>
      </c>
      <c r="J72" s="42">
        <v>78000</v>
      </c>
      <c r="K72" s="43">
        <f t="shared" si="31"/>
        <v>8250</v>
      </c>
      <c r="L72" s="40" t="s">
        <v>22</v>
      </c>
      <c r="M72" s="44">
        <f t="shared" si="32"/>
        <v>69750</v>
      </c>
      <c r="N72" s="44">
        <f>2000+5200+600+200+250</f>
        <v>8250</v>
      </c>
      <c r="O72" s="45">
        <f t="shared" si="33"/>
        <v>78000</v>
      </c>
      <c r="P72" s="60"/>
      <c r="Q72" s="41" t="s">
        <v>74</v>
      </c>
      <c r="R72" s="10"/>
      <c r="S72" s="10">
        <f t="shared" si="23"/>
        <v>78000</v>
      </c>
      <c r="T72" s="10">
        <f t="shared" si="24"/>
        <v>111428.57142857143</v>
      </c>
      <c r="U72" s="11">
        <f t="shared" si="25"/>
        <v>127346.93877551021</v>
      </c>
      <c r="V72" s="12">
        <f t="shared" si="26"/>
        <v>0.12499999999999997</v>
      </c>
      <c r="W72" s="11">
        <f t="shared" si="27"/>
        <v>127400</v>
      </c>
      <c r="X72" s="26">
        <f t="shared" si="28"/>
        <v>0.30000000000000004</v>
      </c>
      <c r="Y72" s="13"/>
      <c r="Z72" s="13"/>
      <c r="AA72" s="14"/>
    </row>
    <row r="73" spans="1:27" ht="14.4" customHeight="1">
      <c r="A73" s="55">
        <v>189</v>
      </c>
      <c r="B73" s="38"/>
      <c r="C73" s="46" t="s">
        <v>109</v>
      </c>
      <c r="D73" s="39" t="str">
        <f t="shared" si="29"/>
        <v xml:space="preserve"> 885</v>
      </c>
      <c r="E73" s="46" t="s">
        <v>109</v>
      </c>
      <c r="F73" s="40">
        <f t="shared" si="30"/>
        <v>0</v>
      </c>
      <c r="G73" s="47" t="s">
        <v>37</v>
      </c>
      <c r="H73" s="41"/>
      <c r="I73" s="41" t="s">
        <v>39</v>
      </c>
      <c r="J73" s="42">
        <v>78000</v>
      </c>
      <c r="K73" s="43">
        <f t="shared" si="31"/>
        <v>8250</v>
      </c>
      <c r="L73" s="40" t="s">
        <v>22</v>
      </c>
      <c r="M73" s="44">
        <f t="shared" si="32"/>
        <v>69750</v>
      </c>
      <c r="N73" s="44">
        <f>2000+5200+600+200+250</f>
        <v>8250</v>
      </c>
      <c r="O73" s="45">
        <f t="shared" si="33"/>
        <v>78000</v>
      </c>
      <c r="P73" s="59"/>
      <c r="Q73" s="41" t="s">
        <v>74</v>
      </c>
      <c r="R73" s="10"/>
      <c r="S73" s="10">
        <f t="shared" si="23"/>
        <v>78000</v>
      </c>
      <c r="T73" s="10">
        <f t="shared" si="24"/>
        <v>111428.57142857143</v>
      </c>
      <c r="U73" s="11">
        <f t="shared" si="25"/>
        <v>127346.93877551021</v>
      </c>
      <c r="V73" s="12">
        <f t="shared" si="26"/>
        <v>0.12499999999999997</v>
      </c>
      <c r="W73" s="11">
        <f t="shared" si="27"/>
        <v>127400</v>
      </c>
      <c r="X73" s="26">
        <f t="shared" si="28"/>
        <v>0.30000000000000004</v>
      </c>
      <c r="Y73" s="13"/>
      <c r="Z73" s="13"/>
      <c r="AA73" s="14"/>
    </row>
    <row r="74" spans="1:27" ht="14.4" customHeight="1">
      <c r="A74" s="55">
        <v>197</v>
      </c>
      <c r="B74" s="38"/>
      <c r="C74" s="46" t="s">
        <v>167</v>
      </c>
      <c r="D74" s="39" t="str">
        <f t="shared" si="29"/>
        <v xml:space="preserve"> 853</v>
      </c>
      <c r="E74" s="46" t="s">
        <v>167</v>
      </c>
      <c r="F74" s="40">
        <f t="shared" si="30"/>
        <v>0</v>
      </c>
      <c r="G74" s="41" t="s">
        <v>37</v>
      </c>
      <c r="H74" s="41"/>
      <c r="I74" s="41" t="s">
        <v>56</v>
      </c>
      <c r="J74" s="42">
        <v>72500</v>
      </c>
      <c r="K74" s="43">
        <f t="shared" si="31"/>
        <v>8150</v>
      </c>
      <c r="L74" s="40" t="s">
        <v>22</v>
      </c>
      <c r="M74" s="44">
        <f t="shared" si="32"/>
        <v>64350</v>
      </c>
      <c r="N74" s="49">
        <f>2000+5100+600+200+250</f>
        <v>8150</v>
      </c>
      <c r="O74" s="45">
        <f t="shared" si="33"/>
        <v>72500</v>
      </c>
      <c r="P74" s="59"/>
      <c r="Q74" s="41" t="s">
        <v>72</v>
      </c>
      <c r="R74" s="10"/>
      <c r="S74" s="10">
        <f t="shared" si="23"/>
        <v>72500</v>
      </c>
      <c r="T74" s="10">
        <f t="shared" si="24"/>
        <v>103571.42857142858</v>
      </c>
      <c r="U74" s="11">
        <f t="shared" si="25"/>
        <v>118367.34693877552</v>
      </c>
      <c r="V74" s="12">
        <f t="shared" si="26"/>
        <v>0.12499999999999999</v>
      </c>
      <c r="W74" s="11">
        <f t="shared" si="27"/>
        <v>118400</v>
      </c>
      <c r="X74" s="26">
        <f t="shared" si="28"/>
        <v>0.30000000000000004</v>
      </c>
      <c r="Y74" s="34"/>
      <c r="Z74" s="13"/>
      <c r="AA74" s="14"/>
    </row>
    <row r="75" spans="1:27" ht="14.4" customHeight="1">
      <c r="A75" s="55">
        <v>202</v>
      </c>
      <c r="B75" s="38"/>
      <c r="C75" s="46" t="s">
        <v>186</v>
      </c>
      <c r="D75" s="39" t="str">
        <f t="shared" si="29"/>
        <v xml:space="preserve"> 171</v>
      </c>
      <c r="E75" s="46" t="s">
        <v>186</v>
      </c>
      <c r="F75" s="40">
        <f t="shared" si="30"/>
        <v>0</v>
      </c>
      <c r="G75" s="41" t="s">
        <v>20</v>
      </c>
      <c r="H75" s="41"/>
      <c r="I75" s="41" t="s">
        <v>50</v>
      </c>
      <c r="J75" s="42">
        <v>145000</v>
      </c>
      <c r="K75" s="43">
        <f t="shared" si="31"/>
        <v>8550</v>
      </c>
      <c r="L75" s="40" t="s">
        <v>22</v>
      </c>
      <c r="M75" s="44">
        <f t="shared" si="32"/>
        <v>136450</v>
      </c>
      <c r="N75" s="44">
        <f t="shared" ref="N75:N81" si="34">2000+5500+600+200+250</f>
        <v>8550</v>
      </c>
      <c r="O75" s="45">
        <f t="shared" si="33"/>
        <v>145000</v>
      </c>
      <c r="P75" s="59"/>
      <c r="Q75" s="41" t="s">
        <v>77</v>
      </c>
      <c r="R75" s="10"/>
      <c r="S75" s="10">
        <f t="shared" si="23"/>
        <v>145000</v>
      </c>
      <c r="T75" s="10">
        <f t="shared" si="24"/>
        <v>207142.85714285716</v>
      </c>
      <c r="U75" s="11">
        <f t="shared" si="25"/>
        <v>236734.69387755104</v>
      </c>
      <c r="V75" s="12">
        <f t="shared" si="26"/>
        <v>0.12499999999999999</v>
      </c>
      <c r="W75" s="11">
        <f t="shared" si="27"/>
        <v>236800</v>
      </c>
      <c r="X75" s="26">
        <f t="shared" si="28"/>
        <v>0.30000000000000004</v>
      </c>
      <c r="Y75" s="62">
        <v>199063</v>
      </c>
      <c r="Z75" s="63">
        <f>T75-Y75</f>
        <v>8079.8571428571595</v>
      </c>
      <c r="AA75" s="64">
        <f>Z75/Y75</f>
        <v>4.0589447274768084E-2</v>
      </c>
    </row>
    <row r="76" spans="1:27" ht="14.4" customHeight="1">
      <c r="A76" s="55">
        <v>206</v>
      </c>
      <c r="B76" s="38"/>
      <c r="C76" s="46" t="s">
        <v>185</v>
      </c>
      <c r="D76" s="39" t="str">
        <f t="shared" si="29"/>
        <v xml:space="preserve"> 984</v>
      </c>
      <c r="E76" s="46" t="s">
        <v>185</v>
      </c>
      <c r="F76" s="40">
        <f t="shared" si="30"/>
        <v>0</v>
      </c>
      <c r="G76" s="41" t="s">
        <v>20</v>
      </c>
      <c r="H76" s="41"/>
      <c r="I76" s="41" t="s">
        <v>50</v>
      </c>
      <c r="J76" s="42">
        <v>145000</v>
      </c>
      <c r="K76" s="43">
        <f t="shared" si="31"/>
        <v>8550</v>
      </c>
      <c r="L76" s="40" t="s">
        <v>22</v>
      </c>
      <c r="M76" s="44">
        <f t="shared" si="32"/>
        <v>136450</v>
      </c>
      <c r="N76" s="44">
        <f t="shared" si="34"/>
        <v>8550</v>
      </c>
      <c r="O76" s="45">
        <f t="shared" si="33"/>
        <v>145000</v>
      </c>
      <c r="P76" s="59"/>
      <c r="Q76" s="41" t="s">
        <v>77</v>
      </c>
      <c r="R76" s="10"/>
      <c r="S76" s="10">
        <f t="shared" si="23"/>
        <v>145000</v>
      </c>
      <c r="T76" s="10">
        <f t="shared" si="24"/>
        <v>207142.85714285716</v>
      </c>
      <c r="U76" s="11">
        <f t="shared" si="25"/>
        <v>236734.69387755104</v>
      </c>
      <c r="V76" s="12">
        <f t="shared" si="26"/>
        <v>0.12499999999999999</v>
      </c>
      <c r="W76" s="11">
        <f t="shared" si="27"/>
        <v>236800</v>
      </c>
      <c r="X76" s="26">
        <f t="shared" si="28"/>
        <v>0.30000000000000004</v>
      </c>
      <c r="Y76" s="62">
        <v>202563</v>
      </c>
      <c r="Z76" s="63">
        <f>T76-Y76</f>
        <v>4579.8571428571595</v>
      </c>
      <c r="AA76" s="64">
        <f>Z76/Y76</f>
        <v>2.2609544402764373E-2</v>
      </c>
    </row>
    <row r="77" spans="1:27" ht="14.4" customHeight="1">
      <c r="A77" s="55">
        <v>207</v>
      </c>
      <c r="B77" s="38"/>
      <c r="C77" s="46" t="s">
        <v>188</v>
      </c>
      <c r="D77" s="39" t="str">
        <f t="shared" si="29"/>
        <v xml:space="preserve"> 759</v>
      </c>
      <c r="E77" s="46" t="s">
        <v>188</v>
      </c>
      <c r="F77" s="40">
        <f t="shared" si="30"/>
        <v>0</v>
      </c>
      <c r="G77" s="41" t="s">
        <v>37</v>
      </c>
      <c r="H77" s="41"/>
      <c r="I77" s="41" t="s">
        <v>50</v>
      </c>
      <c r="J77" s="42">
        <v>145000</v>
      </c>
      <c r="K77" s="43">
        <f t="shared" si="31"/>
        <v>8550</v>
      </c>
      <c r="L77" s="40" t="s">
        <v>22</v>
      </c>
      <c r="M77" s="44">
        <f t="shared" si="32"/>
        <v>136450</v>
      </c>
      <c r="N77" s="44">
        <f t="shared" si="34"/>
        <v>8550</v>
      </c>
      <c r="O77" s="45">
        <f t="shared" si="33"/>
        <v>145000</v>
      </c>
      <c r="P77" s="59"/>
      <c r="Q77" s="41" t="s">
        <v>77</v>
      </c>
      <c r="R77" s="10"/>
      <c r="S77" s="10">
        <f t="shared" si="23"/>
        <v>145000</v>
      </c>
      <c r="T77" s="10">
        <f t="shared" si="24"/>
        <v>207142.85714285716</v>
      </c>
      <c r="U77" s="11">
        <f t="shared" si="25"/>
        <v>236734.69387755104</v>
      </c>
      <c r="V77" s="12">
        <f t="shared" si="26"/>
        <v>0.12499999999999999</v>
      </c>
      <c r="W77" s="11">
        <f t="shared" si="27"/>
        <v>236800</v>
      </c>
      <c r="X77" s="26">
        <f t="shared" si="28"/>
        <v>0.30000000000000004</v>
      </c>
      <c r="Y77" s="13"/>
      <c r="Z77" s="13"/>
      <c r="AA77" s="13"/>
    </row>
    <row r="78" spans="1:27" ht="14.4" customHeight="1">
      <c r="A78" s="55">
        <v>210</v>
      </c>
      <c r="B78" s="38"/>
      <c r="C78" s="46" t="s">
        <v>184</v>
      </c>
      <c r="D78" s="39" t="str">
        <f t="shared" si="29"/>
        <v xml:space="preserve"> 252</v>
      </c>
      <c r="E78" s="46" t="s">
        <v>184</v>
      </c>
      <c r="F78" s="40">
        <f t="shared" si="30"/>
        <v>0</v>
      </c>
      <c r="G78" s="41" t="s">
        <v>37</v>
      </c>
      <c r="H78" s="41"/>
      <c r="I78" s="41" t="s">
        <v>50</v>
      </c>
      <c r="J78" s="42">
        <v>127500</v>
      </c>
      <c r="K78" s="43">
        <f t="shared" si="31"/>
        <v>8550</v>
      </c>
      <c r="L78" s="40" t="s">
        <v>22</v>
      </c>
      <c r="M78" s="44">
        <f t="shared" si="32"/>
        <v>118950</v>
      </c>
      <c r="N78" s="44">
        <f t="shared" si="34"/>
        <v>8550</v>
      </c>
      <c r="O78" s="45">
        <f t="shared" si="33"/>
        <v>127500</v>
      </c>
      <c r="P78" s="59"/>
      <c r="Q78" s="41" t="s">
        <v>77</v>
      </c>
      <c r="R78" s="10"/>
      <c r="S78" s="10">
        <f t="shared" si="23"/>
        <v>127500</v>
      </c>
      <c r="T78" s="10">
        <f t="shared" si="24"/>
        <v>182142.85714285716</v>
      </c>
      <c r="U78" s="11">
        <f t="shared" si="25"/>
        <v>208163.26530612246</v>
      </c>
      <c r="V78" s="12">
        <f t="shared" si="26"/>
        <v>0.12499999999999994</v>
      </c>
      <c r="W78" s="11">
        <f t="shared" si="27"/>
        <v>208200</v>
      </c>
      <c r="X78" s="26">
        <f t="shared" si="28"/>
        <v>0.30000000000000004</v>
      </c>
      <c r="Y78" s="13"/>
      <c r="Z78" s="13"/>
      <c r="AA78" s="14"/>
    </row>
    <row r="79" spans="1:27" ht="14.4" customHeight="1">
      <c r="A79" s="55">
        <v>211</v>
      </c>
      <c r="B79" s="38"/>
      <c r="C79" s="46" t="s">
        <v>187</v>
      </c>
      <c r="D79" s="39" t="str">
        <f t="shared" si="29"/>
        <v xml:space="preserve"> 261</v>
      </c>
      <c r="E79" s="46" t="s">
        <v>187</v>
      </c>
      <c r="F79" s="40">
        <f t="shared" si="30"/>
        <v>0</v>
      </c>
      <c r="G79" s="41" t="s">
        <v>20</v>
      </c>
      <c r="H79" s="41"/>
      <c r="I79" s="41" t="s">
        <v>50</v>
      </c>
      <c r="J79" s="42">
        <v>127500</v>
      </c>
      <c r="K79" s="43">
        <f t="shared" si="31"/>
        <v>8550</v>
      </c>
      <c r="L79" s="40" t="s">
        <v>22</v>
      </c>
      <c r="M79" s="44">
        <f t="shared" si="32"/>
        <v>118950</v>
      </c>
      <c r="N79" s="44">
        <f t="shared" si="34"/>
        <v>8550</v>
      </c>
      <c r="O79" s="45">
        <f t="shared" si="33"/>
        <v>127500</v>
      </c>
      <c r="P79" s="59"/>
      <c r="Q79" s="41" t="s">
        <v>77</v>
      </c>
      <c r="R79" s="10"/>
      <c r="S79" s="10">
        <f t="shared" si="23"/>
        <v>127500</v>
      </c>
      <c r="T79" s="10">
        <f t="shared" si="24"/>
        <v>182142.85714285716</v>
      </c>
      <c r="U79" s="11">
        <f t="shared" si="25"/>
        <v>208163.26530612246</v>
      </c>
      <c r="V79" s="12">
        <f t="shared" si="26"/>
        <v>0.12499999999999994</v>
      </c>
      <c r="W79" s="11">
        <f t="shared" si="27"/>
        <v>208200</v>
      </c>
      <c r="X79" s="26">
        <f t="shared" si="28"/>
        <v>0.30000000000000004</v>
      </c>
      <c r="Y79" s="62">
        <v>180075</v>
      </c>
      <c r="Z79" s="63">
        <f>T79-Y79</f>
        <v>2067.8571428571595</v>
      </c>
      <c r="AA79" s="64">
        <f>Z79/Y79</f>
        <v>1.1483310525376423E-2</v>
      </c>
    </row>
    <row r="80" spans="1:27" ht="14.4" customHeight="1">
      <c r="A80" s="55">
        <v>218</v>
      </c>
      <c r="B80" s="38"/>
      <c r="C80" s="46" t="s">
        <v>235</v>
      </c>
      <c r="D80" s="39" t="str">
        <f t="shared" si="29"/>
        <v xml:space="preserve"> 548</v>
      </c>
      <c r="E80" s="46" t="s">
        <v>235</v>
      </c>
      <c r="F80" s="40">
        <f t="shared" si="30"/>
        <v>0</v>
      </c>
      <c r="G80" s="41" t="s">
        <v>37</v>
      </c>
      <c r="H80" s="41"/>
      <c r="I80" s="41" t="s">
        <v>52</v>
      </c>
      <c r="J80" s="44">
        <v>116500</v>
      </c>
      <c r="K80" s="43">
        <f t="shared" si="31"/>
        <v>8550</v>
      </c>
      <c r="L80" s="40" t="s">
        <v>22</v>
      </c>
      <c r="M80" s="44">
        <f t="shared" si="32"/>
        <v>107950</v>
      </c>
      <c r="N80" s="44">
        <f t="shared" si="34"/>
        <v>8550</v>
      </c>
      <c r="O80" s="45">
        <f t="shared" si="33"/>
        <v>116500</v>
      </c>
      <c r="P80" s="59"/>
      <c r="Q80" s="41" t="s">
        <v>77</v>
      </c>
      <c r="R80" s="10"/>
      <c r="S80" s="10">
        <f t="shared" si="23"/>
        <v>116500</v>
      </c>
      <c r="T80" s="10">
        <f t="shared" si="24"/>
        <v>166428.57142857145</v>
      </c>
      <c r="U80" s="11">
        <f t="shared" si="25"/>
        <v>190204.08163265308</v>
      </c>
      <c r="V80" s="12">
        <f t="shared" si="26"/>
        <v>0.12499999999999996</v>
      </c>
      <c r="W80" s="11">
        <f t="shared" si="27"/>
        <v>190300</v>
      </c>
      <c r="X80" s="26">
        <f t="shared" si="28"/>
        <v>0.3000000000000001</v>
      </c>
      <c r="Y80" s="13"/>
      <c r="Z80" s="13"/>
      <c r="AA80" s="14"/>
    </row>
    <row r="81" spans="1:27" ht="14.4" customHeight="1">
      <c r="A81" s="55">
        <v>220</v>
      </c>
      <c r="B81" s="38"/>
      <c r="C81" s="46" t="s">
        <v>236</v>
      </c>
      <c r="D81" s="39" t="str">
        <f t="shared" si="29"/>
        <v xml:space="preserve"> 212</v>
      </c>
      <c r="E81" s="46" t="s">
        <v>236</v>
      </c>
      <c r="F81" s="40">
        <f t="shared" si="30"/>
        <v>0</v>
      </c>
      <c r="G81" s="41" t="s">
        <v>37</v>
      </c>
      <c r="H81" s="41"/>
      <c r="I81" s="41" t="s">
        <v>52</v>
      </c>
      <c r="J81" s="42">
        <v>116500</v>
      </c>
      <c r="K81" s="43">
        <f t="shared" si="31"/>
        <v>8550</v>
      </c>
      <c r="L81" s="40" t="s">
        <v>22</v>
      </c>
      <c r="M81" s="44">
        <f t="shared" si="32"/>
        <v>107950</v>
      </c>
      <c r="N81" s="44">
        <f t="shared" si="34"/>
        <v>8550</v>
      </c>
      <c r="O81" s="45">
        <f t="shared" si="33"/>
        <v>116500</v>
      </c>
      <c r="P81" s="59"/>
      <c r="Q81" s="41" t="s">
        <v>77</v>
      </c>
      <c r="R81" s="10"/>
      <c r="S81" s="10">
        <f t="shared" si="23"/>
        <v>116500</v>
      </c>
      <c r="T81" s="10">
        <f t="shared" si="24"/>
        <v>166428.57142857145</v>
      </c>
      <c r="U81" s="11">
        <f t="shared" si="25"/>
        <v>190204.08163265308</v>
      </c>
      <c r="V81" s="12">
        <f t="shared" si="26"/>
        <v>0.12499999999999996</v>
      </c>
      <c r="W81" s="11">
        <f t="shared" si="27"/>
        <v>190300</v>
      </c>
      <c r="X81" s="26">
        <f t="shared" si="28"/>
        <v>0.3000000000000001</v>
      </c>
      <c r="Y81" s="13"/>
      <c r="Z81" s="13"/>
      <c r="AA81" s="13"/>
    </row>
    <row r="82" spans="1:27" ht="14.4" customHeight="1">
      <c r="A82" s="55">
        <v>221</v>
      </c>
      <c r="B82" s="38"/>
      <c r="C82" s="46" t="s">
        <v>129</v>
      </c>
      <c r="D82" s="39" t="str">
        <f t="shared" si="29"/>
        <v xml:space="preserve"> 642</v>
      </c>
      <c r="E82" s="46" t="s">
        <v>129</v>
      </c>
      <c r="F82" s="40">
        <f t="shared" si="30"/>
        <v>0</v>
      </c>
      <c r="G82" s="41" t="s">
        <v>37</v>
      </c>
      <c r="H82" s="41"/>
      <c r="I82" s="41" t="s">
        <v>42</v>
      </c>
      <c r="J82" s="42">
        <v>92500</v>
      </c>
      <c r="K82" s="43">
        <f t="shared" si="31"/>
        <v>9050</v>
      </c>
      <c r="L82" s="40" t="s">
        <v>22</v>
      </c>
      <c r="M82" s="44">
        <f t="shared" si="32"/>
        <v>83450</v>
      </c>
      <c r="N82" s="44">
        <f>2000+5500+600+200+250+500</f>
        <v>9050</v>
      </c>
      <c r="O82" s="45">
        <f t="shared" si="33"/>
        <v>92500</v>
      </c>
      <c r="P82" s="60"/>
      <c r="Q82" s="41" t="s">
        <v>80</v>
      </c>
      <c r="R82" s="10"/>
      <c r="S82" s="10">
        <f t="shared" si="23"/>
        <v>92500</v>
      </c>
      <c r="T82" s="10">
        <f t="shared" si="24"/>
        <v>132142.85714285716</v>
      </c>
      <c r="U82" s="11">
        <f t="shared" si="25"/>
        <v>151020.40816326533</v>
      </c>
      <c r="V82" s="12">
        <f t="shared" si="26"/>
        <v>0.125</v>
      </c>
      <c r="W82" s="11">
        <f t="shared" si="27"/>
        <v>151100</v>
      </c>
      <c r="X82" s="53">
        <f t="shared" si="28"/>
        <v>0.3000000000000001</v>
      </c>
      <c r="Y82" s="13"/>
      <c r="Z82" s="13"/>
      <c r="AA82" s="14"/>
    </row>
    <row r="83" spans="1:27" ht="14.4" customHeight="1">
      <c r="A83" s="55">
        <v>221</v>
      </c>
      <c r="B83" s="38"/>
      <c r="C83" s="46" t="s">
        <v>228</v>
      </c>
      <c r="D83" s="39" t="str">
        <f t="shared" si="29"/>
        <v xml:space="preserve"> 164</v>
      </c>
      <c r="E83" s="46" t="s">
        <v>228</v>
      </c>
      <c r="F83" s="40">
        <f t="shared" si="30"/>
        <v>0</v>
      </c>
      <c r="G83" s="41" t="s">
        <v>20</v>
      </c>
      <c r="H83" s="41"/>
      <c r="I83" s="41" t="s">
        <v>59</v>
      </c>
      <c r="J83" s="42">
        <v>75000</v>
      </c>
      <c r="K83" s="43">
        <f t="shared" si="31"/>
        <v>8550</v>
      </c>
      <c r="L83" s="40" t="s">
        <v>22</v>
      </c>
      <c r="M83" s="44">
        <f t="shared" si="32"/>
        <v>66450</v>
      </c>
      <c r="N83" s="49">
        <f>2000+5500+600+200+250</f>
        <v>8550</v>
      </c>
      <c r="O83" s="45">
        <f t="shared" si="33"/>
        <v>75000</v>
      </c>
      <c r="P83" s="59"/>
      <c r="Q83" s="41" t="s">
        <v>77</v>
      </c>
      <c r="R83" s="10"/>
      <c r="S83" s="10">
        <f t="shared" si="23"/>
        <v>75000</v>
      </c>
      <c r="T83" s="10">
        <f t="shared" si="24"/>
        <v>107142.85714285714</v>
      </c>
      <c r="U83" s="11">
        <f t="shared" si="25"/>
        <v>122448.97959183673</v>
      </c>
      <c r="V83" s="12">
        <f t="shared" si="26"/>
        <v>0.12499999999999996</v>
      </c>
      <c r="W83" s="11">
        <f t="shared" si="27"/>
        <v>122500</v>
      </c>
      <c r="X83" s="26">
        <f t="shared" si="28"/>
        <v>0.3</v>
      </c>
      <c r="Y83" s="62">
        <v>102025</v>
      </c>
      <c r="Z83" s="63">
        <f>T83-Y83</f>
        <v>5117.8571428571449</v>
      </c>
      <c r="AA83" s="64">
        <f>Z83/Y83</f>
        <v>5.0162775230160696E-2</v>
      </c>
    </row>
    <row r="84" spans="1:27" ht="14.4" customHeight="1">
      <c r="A84" s="55">
        <v>226</v>
      </c>
      <c r="B84" s="38"/>
      <c r="C84" s="46" t="s">
        <v>158</v>
      </c>
      <c r="D84" s="39" t="str">
        <f t="shared" si="29"/>
        <v xml:space="preserve"> 520</v>
      </c>
      <c r="E84" s="46" t="s">
        <v>158</v>
      </c>
      <c r="F84" s="40">
        <f t="shared" si="30"/>
        <v>0</v>
      </c>
      <c r="G84" s="41" t="s">
        <v>20</v>
      </c>
      <c r="H84" s="41"/>
      <c r="I84" s="41" t="s">
        <v>48</v>
      </c>
      <c r="J84" s="42">
        <v>100000</v>
      </c>
      <c r="K84" s="43">
        <f t="shared" si="31"/>
        <v>8550</v>
      </c>
      <c r="L84" s="40" t="s">
        <v>22</v>
      </c>
      <c r="M84" s="44">
        <f t="shared" si="32"/>
        <v>91450</v>
      </c>
      <c r="N84" s="44">
        <f>2000+5500+600+200+250</f>
        <v>8550</v>
      </c>
      <c r="O84" s="45">
        <f t="shared" si="33"/>
        <v>100000</v>
      </c>
      <c r="P84" s="59"/>
      <c r="Q84" s="41" t="s">
        <v>77</v>
      </c>
      <c r="R84" s="10"/>
      <c r="S84" s="10">
        <f t="shared" si="23"/>
        <v>100000</v>
      </c>
      <c r="T84" s="10">
        <f t="shared" si="24"/>
        <v>142857.14285714287</v>
      </c>
      <c r="U84" s="11">
        <f t="shared" si="25"/>
        <v>163265.30612244899</v>
      </c>
      <c r="V84" s="12">
        <f t="shared" si="26"/>
        <v>0.125</v>
      </c>
      <c r="W84" s="11">
        <f t="shared" si="27"/>
        <v>163300</v>
      </c>
      <c r="X84" s="26">
        <f t="shared" si="28"/>
        <v>0.30000000000000004</v>
      </c>
      <c r="Y84" s="62">
        <v>139038</v>
      </c>
      <c r="Z84" s="63">
        <f>T84-Y84</f>
        <v>3819.1428571428696</v>
      </c>
      <c r="AA84" s="64">
        <f>Z84/Y84</f>
        <v>2.7468338563147267E-2</v>
      </c>
    </row>
    <row r="85" spans="1:27" ht="14.4" customHeight="1">
      <c r="A85" s="55">
        <v>228</v>
      </c>
      <c r="B85" s="38"/>
      <c r="C85" s="46" t="s">
        <v>202</v>
      </c>
      <c r="D85" s="39" t="str">
        <f t="shared" si="29"/>
        <v xml:space="preserve"> 155</v>
      </c>
      <c r="E85" s="46" t="s">
        <v>202</v>
      </c>
      <c r="F85" s="40">
        <f t="shared" si="30"/>
        <v>0</v>
      </c>
      <c r="G85" s="41" t="s">
        <v>20</v>
      </c>
      <c r="H85" s="41"/>
      <c r="I85" s="41" t="s">
        <v>41</v>
      </c>
      <c r="J85" s="42">
        <v>81500</v>
      </c>
      <c r="K85" s="43">
        <f t="shared" si="31"/>
        <v>9050</v>
      </c>
      <c r="L85" s="40" t="s">
        <v>22</v>
      </c>
      <c r="M85" s="44">
        <f t="shared" si="32"/>
        <v>72450</v>
      </c>
      <c r="N85" s="44">
        <f>2000+5500+600+200+250+500</f>
        <v>9050</v>
      </c>
      <c r="O85" s="45">
        <f t="shared" si="33"/>
        <v>81500</v>
      </c>
      <c r="P85" s="59"/>
      <c r="Q85" s="41" t="s">
        <v>78</v>
      </c>
      <c r="R85" s="10"/>
      <c r="S85" s="10">
        <f t="shared" si="23"/>
        <v>81500</v>
      </c>
      <c r="T85" s="10">
        <f t="shared" si="24"/>
        <v>116428.57142857143</v>
      </c>
      <c r="U85" s="11">
        <f t="shared" si="25"/>
        <v>133061.22448979592</v>
      </c>
      <c r="V85" s="12">
        <f t="shared" si="26"/>
        <v>0.12499999999999994</v>
      </c>
      <c r="W85" s="11">
        <f t="shared" si="27"/>
        <v>133100</v>
      </c>
      <c r="X85" s="53">
        <f t="shared" si="28"/>
        <v>0.30000000000000004</v>
      </c>
      <c r="Y85" s="62">
        <v>115063</v>
      </c>
      <c r="Z85" s="63">
        <f>T85-Y85</f>
        <v>1365.5714285714348</v>
      </c>
      <c r="AA85" s="64">
        <f>Z85/Y85</f>
        <v>1.186803254366247E-2</v>
      </c>
    </row>
    <row r="86" spans="1:27" ht="14.4" customHeight="1">
      <c r="A86" s="55">
        <v>232</v>
      </c>
      <c r="B86" s="38"/>
      <c r="C86" s="46" t="s">
        <v>234</v>
      </c>
      <c r="D86" s="39" t="str">
        <f t="shared" si="29"/>
        <v xml:space="preserve"> 522</v>
      </c>
      <c r="E86" s="46" t="s">
        <v>234</v>
      </c>
      <c r="F86" s="40">
        <f t="shared" si="30"/>
        <v>0</v>
      </c>
      <c r="G86" s="41" t="s">
        <v>20</v>
      </c>
      <c r="H86" s="41"/>
      <c r="I86" s="41" t="s">
        <v>52</v>
      </c>
      <c r="J86" s="44"/>
      <c r="K86" s="43"/>
      <c r="L86" s="40"/>
      <c r="M86" s="44"/>
      <c r="N86" s="44"/>
      <c r="O86" s="45"/>
      <c r="P86" s="59"/>
      <c r="Q86" s="41"/>
      <c r="R86" s="10"/>
      <c r="S86" s="10"/>
      <c r="T86" s="10"/>
      <c r="U86" s="11"/>
      <c r="V86" s="12"/>
      <c r="W86" s="11"/>
      <c r="X86" s="26"/>
      <c r="Y86" s="62">
        <v>165025</v>
      </c>
      <c r="Z86" s="63">
        <f>T86-Y86</f>
        <v>-165025</v>
      </c>
      <c r="AA86" s="64">
        <f>Z86/Y86</f>
        <v>-1</v>
      </c>
    </row>
    <row r="87" spans="1:27" ht="14.4" customHeight="1">
      <c r="A87" s="55">
        <v>235</v>
      </c>
      <c r="B87" s="38"/>
      <c r="C87" s="46" t="s">
        <v>178</v>
      </c>
      <c r="D87" s="39" t="str">
        <f t="shared" si="29"/>
        <v xml:space="preserve"> 316</v>
      </c>
      <c r="E87" s="46" t="s">
        <v>178</v>
      </c>
      <c r="F87" s="40">
        <f t="shared" si="30"/>
        <v>0</v>
      </c>
      <c r="G87" s="41" t="s">
        <v>37</v>
      </c>
      <c r="H87" s="41"/>
      <c r="I87" s="41" t="s">
        <v>53</v>
      </c>
      <c r="J87" s="42">
        <v>88000</v>
      </c>
      <c r="K87" s="43">
        <f>J87-M87</f>
        <v>9350</v>
      </c>
      <c r="L87" s="40" t="s">
        <v>22</v>
      </c>
      <c r="M87" s="44">
        <f>J87-N87</f>
        <v>78650</v>
      </c>
      <c r="N87" s="49">
        <f>2000+5500+600+200+250+800</f>
        <v>9350</v>
      </c>
      <c r="O87" s="45">
        <f>M87+N87</f>
        <v>88000</v>
      </c>
      <c r="P87" s="59"/>
      <c r="Q87" s="41" t="s">
        <v>82</v>
      </c>
      <c r="R87" s="10"/>
      <c r="S87" s="10">
        <f>R87+O87</f>
        <v>88000</v>
      </c>
      <c r="T87" s="10">
        <f>S87/0.7</f>
        <v>125714.28571428572</v>
      </c>
      <c r="U87" s="11">
        <f>T87/0.875</f>
        <v>143673.46938775512</v>
      </c>
      <c r="V87" s="12">
        <f>(U87-T87)/U87</f>
        <v>0.12500000000000003</v>
      </c>
      <c r="W87" s="11">
        <f>(ROUNDUP((U87/100),0))*100</f>
        <v>143700</v>
      </c>
      <c r="X87" s="26">
        <f>(T87-O87)/T87</f>
        <v>0.30000000000000004</v>
      </c>
      <c r="Y87" s="13"/>
      <c r="Z87" s="13"/>
      <c r="AA87" s="14"/>
    </row>
    <row r="88" spans="1:27" ht="14.4" customHeight="1">
      <c r="A88" s="55">
        <v>237</v>
      </c>
      <c r="B88" s="38"/>
      <c r="C88" s="46" t="s">
        <v>206</v>
      </c>
      <c r="D88" s="39" t="str">
        <f t="shared" si="29"/>
        <v xml:space="preserve"> 320</v>
      </c>
      <c r="E88" s="46" t="s">
        <v>206</v>
      </c>
      <c r="F88" s="40"/>
      <c r="G88" s="41" t="s">
        <v>37</v>
      </c>
      <c r="H88" s="41"/>
      <c r="I88" s="41" t="s">
        <v>41</v>
      </c>
      <c r="J88" s="42"/>
      <c r="K88" s="43"/>
      <c r="L88" s="40"/>
      <c r="M88" s="44"/>
      <c r="N88" s="44"/>
      <c r="O88" s="45"/>
      <c r="P88" s="60"/>
      <c r="Q88" s="41"/>
      <c r="R88" s="10"/>
      <c r="S88" s="10"/>
      <c r="T88" s="10"/>
      <c r="U88" s="11"/>
      <c r="V88" s="12"/>
      <c r="W88" s="11"/>
      <c r="X88" s="26"/>
      <c r="Y88" s="13"/>
      <c r="Z88" s="13"/>
      <c r="AA88" s="14"/>
    </row>
    <row r="89" spans="1:27" ht="14.4" customHeight="1">
      <c r="A89" s="55">
        <v>238</v>
      </c>
      <c r="B89" s="38"/>
      <c r="C89" s="46" t="s">
        <v>252</v>
      </c>
      <c r="D89" s="39" t="str">
        <f t="shared" si="29"/>
        <v xml:space="preserve"> 210</v>
      </c>
      <c r="E89" s="46" t="s">
        <v>252</v>
      </c>
      <c r="F89" s="40">
        <f t="shared" ref="F89:F120" si="35">IF(C89=E89,0,1)</f>
        <v>0</v>
      </c>
      <c r="G89" s="41" t="s">
        <v>20</v>
      </c>
      <c r="H89" s="41"/>
      <c r="I89" s="41" t="s">
        <v>71</v>
      </c>
      <c r="J89" s="42">
        <v>90000</v>
      </c>
      <c r="K89" s="43">
        <f t="shared" ref="K89:K111" si="36">J89-M89</f>
        <v>8550</v>
      </c>
      <c r="L89" s="40" t="s">
        <v>22</v>
      </c>
      <c r="M89" s="44">
        <f t="shared" ref="M89:M111" si="37">J89-N89</f>
        <v>81450</v>
      </c>
      <c r="N89" s="44">
        <f>2000+5500+600+200+250</f>
        <v>8550</v>
      </c>
      <c r="O89" s="45">
        <f t="shared" ref="O89:O111" si="38">M89+N89</f>
        <v>90000</v>
      </c>
      <c r="P89" s="59"/>
      <c r="Q89" s="41" t="s">
        <v>255</v>
      </c>
      <c r="R89" s="10"/>
      <c r="S89" s="10">
        <f t="shared" ref="S89:S111" si="39">R89+O89</f>
        <v>90000</v>
      </c>
      <c r="T89" s="10">
        <f t="shared" ref="T89:T111" si="40">S89/0.7</f>
        <v>128571.42857142858</v>
      </c>
      <c r="U89" s="11">
        <f t="shared" ref="U89:U111" si="41">T89/0.875</f>
        <v>146938.77551020408</v>
      </c>
      <c r="V89" s="12">
        <f t="shared" ref="V89:V104" si="42">(U89-T89)/U89</f>
        <v>0.12499999999999994</v>
      </c>
      <c r="W89" s="11">
        <f t="shared" ref="W89:W111" si="43">(ROUNDUP((U89/100),0))*100</f>
        <v>147000</v>
      </c>
      <c r="X89" s="26">
        <f t="shared" ref="X89:X104" si="44">(T89-O89)/T89</f>
        <v>0.30000000000000004</v>
      </c>
      <c r="Y89" s="62">
        <v>127050</v>
      </c>
      <c r="Z89" s="63">
        <f>T89-Y89</f>
        <v>1521.4285714285797</v>
      </c>
      <c r="AA89" s="64">
        <f>Z89/Y89</f>
        <v>1.1975037949063988E-2</v>
      </c>
    </row>
    <row r="90" spans="1:27" ht="14.4" customHeight="1">
      <c r="A90" s="55">
        <v>241</v>
      </c>
      <c r="B90" s="38"/>
      <c r="C90" s="46" t="s">
        <v>205</v>
      </c>
      <c r="D90" s="39" t="str">
        <f t="shared" si="29"/>
        <v xml:space="preserve"> 349</v>
      </c>
      <c r="E90" s="46" t="s">
        <v>205</v>
      </c>
      <c r="F90" s="40">
        <f t="shared" si="35"/>
        <v>0</v>
      </c>
      <c r="G90" s="41" t="s">
        <v>37</v>
      </c>
      <c r="H90" s="41"/>
      <c r="I90" s="41" t="s">
        <v>41</v>
      </c>
      <c r="J90" s="42">
        <v>93000</v>
      </c>
      <c r="K90" s="43">
        <f t="shared" si="36"/>
        <v>9950</v>
      </c>
      <c r="L90" s="40" t="s">
        <v>22</v>
      </c>
      <c r="M90" s="44">
        <f t="shared" si="37"/>
        <v>83050</v>
      </c>
      <c r="N90" s="44">
        <f>2000+6200+600+200+250+700</f>
        <v>9950</v>
      </c>
      <c r="O90" s="45">
        <f t="shared" si="38"/>
        <v>93000</v>
      </c>
      <c r="P90" s="60"/>
      <c r="Q90" s="41" t="s">
        <v>79</v>
      </c>
      <c r="R90" s="10"/>
      <c r="S90" s="10">
        <f t="shared" si="39"/>
        <v>93000</v>
      </c>
      <c r="T90" s="10">
        <f t="shared" si="40"/>
        <v>132857.14285714287</v>
      </c>
      <c r="U90" s="11">
        <f t="shared" si="41"/>
        <v>151836.73469387757</v>
      </c>
      <c r="V90" s="12">
        <f t="shared" si="42"/>
        <v>0.12500000000000006</v>
      </c>
      <c r="W90" s="11">
        <f t="shared" si="43"/>
        <v>151900</v>
      </c>
      <c r="X90" s="26">
        <f t="shared" si="44"/>
        <v>0.30000000000000004</v>
      </c>
      <c r="Y90" s="13"/>
      <c r="Z90" s="13"/>
      <c r="AA90" s="14"/>
    </row>
    <row r="91" spans="1:27" ht="14.4" customHeight="1">
      <c r="A91" s="55">
        <v>242</v>
      </c>
      <c r="B91" s="38"/>
      <c r="C91" s="46" t="s">
        <v>253</v>
      </c>
      <c r="D91" s="39" t="str">
        <f t="shared" si="29"/>
        <v xml:space="preserve"> 690</v>
      </c>
      <c r="E91" s="46" t="s">
        <v>253</v>
      </c>
      <c r="F91" s="40">
        <f t="shared" si="35"/>
        <v>0</v>
      </c>
      <c r="G91" s="41" t="s">
        <v>20</v>
      </c>
      <c r="H91" s="41"/>
      <c r="I91" s="41" t="s">
        <v>71</v>
      </c>
      <c r="J91" s="42">
        <v>87000</v>
      </c>
      <c r="K91" s="43">
        <f t="shared" si="36"/>
        <v>9050</v>
      </c>
      <c r="L91" s="40" t="s">
        <v>22</v>
      </c>
      <c r="M91" s="44">
        <f t="shared" si="37"/>
        <v>77950</v>
      </c>
      <c r="N91" s="44">
        <f>2000+5500+600+200+250+500</f>
        <v>9050</v>
      </c>
      <c r="O91" s="45">
        <f t="shared" si="38"/>
        <v>87000</v>
      </c>
      <c r="P91" s="59"/>
      <c r="Q91" s="41" t="s">
        <v>257</v>
      </c>
      <c r="R91" s="10"/>
      <c r="S91" s="10">
        <f t="shared" si="39"/>
        <v>87000</v>
      </c>
      <c r="T91" s="10">
        <f t="shared" si="40"/>
        <v>124285.71428571429</v>
      </c>
      <c r="U91" s="11">
        <f t="shared" si="41"/>
        <v>142040.81632653062</v>
      </c>
      <c r="V91" s="12">
        <f t="shared" si="42"/>
        <v>0.12500000000000003</v>
      </c>
      <c r="W91" s="11">
        <f t="shared" si="43"/>
        <v>142100</v>
      </c>
      <c r="X91" s="26">
        <f t="shared" si="44"/>
        <v>0.30000000000000004</v>
      </c>
      <c r="Y91" s="62">
        <v>122063</v>
      </c>
      <c r="Z91" s="63">
        <f>T91-Y91</f>
        <v>2222.7142857142899</v>
      </c>
      <c r="AA91" s="64">
        <f>Z91/Y91</f>
        <v>1.8209566254428367E-2</v>
      </c>
    </row>
    <row r="92" spans="1:27" ht="14.4" customHeight="1">
      <c r="A92" s="55">
        <v>243</v>
      </c>
      <c r="B92" s="38"/>
      <c r="C92" s="46" t="s">
        <v>210</v>
      </c>
      <c r="D92" s="39" t="str">
        <f t="shared" si="29"/>
        <v xml:space="preserve"> 299</v>
      </c>
      <c r="E92" s="46" t="s">
        <v>210</v>
      </c>
      <c r="F92" s="40">
        <f t="shared" si="35"/>
        <v>0</v>
      </c>
      <c r="G92" s="41" t="s">
        <v>37</v>
      </c>
      <c r="H92" s="41"/>
      <c r="I92" s="41" t="s">
        <v>67</v>
      </c>
      <c r="J92" s="42">
        <v>79050</v>
      </c>
      <c r="K92" s="43">
        <f t="shared" si="36"/>
        <v>9050</v>
      </c>
      <c r="L92" s="40" t="s">
        <v>22</v>
      </c>
      <c r="M92" s="44">
        <f t="shared" si="37"/>
        <v>70000</v>
      </c>
      <c r="N92" s="49">
        <f>2000+5500+600+200+250+500</f>
        <v>9050</v>
      </c>
      <c r="O92" s="45">
        <f t="shared" si="38"/>
        <v>79050</v>
      </c>
      <c r="P92" s="60"/>
      <c r="Q92" s="41" t="s">
        <v>80</v>
      </c>
      <c r="R92" s="10"/>
      <c r="S92" s="10">
        <f t="shared" si="39"/>
        <v>79050</v>
      </c>
      <c r="T92" s="10">
        <f t="shared" si="40"/>
        <v>112928.57142857143</v>
      </c>
      <c r="U92" s="11">
        <f t="shared" si="41"/>
        <v>129061.22448979593</v>
      </c>
      <c r="V92" s="12">
        <f t="shared" si="42"/>
        <v>0.12500000000000006</v>
      </c>
      <c r="W92" s="11">
        <f t="shared" si="43"/>
        <v>129100</v>
      </c>
      <c r="X92" s="26">
        <f t="shared" si="44"/>
        <v>0.30000000000000004</v>
      </c>
      <c r="Y92" s="13"/>
      <c r="Z92" s="13"/>
      <c r="AA92" s="13"/>
    </row>
    <row r="93" spans="1:27" ht="14.4" customHeight="1">
      <c r="A93" s="55">
        <v>247</v>
      </c>
      <c r="B93" s="38"/>
      <c r="C93" s="46" t="s">
        <v>173</v>
      </c>
      <c r="D93" s="39" t="str">
        <f t="shared" si="29"/>
        <v xml:space="preserve"> 414</v>
      </c>
      <c r="E93" s="46" t="s">
        <v>173</v>
      </c>
      <c r="F93" s="40">
        <f t="shared" si="35"/>
        <v>0</v>
      </c>
      <c r="G93" s="41" t="s">
        <v>37</v>
      </c>
      <c r="H93" s="41"/>
      <c r="I93" s="41" t="s">
        <v>54</v>
      </c>
      <c r="J93" s="42">
        <v>125000</v>
      </c>
      <c r="K93" s="43">
        <f t="shared" si="36"/>
        <v>9750</v>
      </c>
      <c r="L93" s="40" t="s">
        <v>22</v>
      </c>
      <c r="M93" s="44">
        <f t="shared" si="37"/>
        <v>115250</v>
      </c>
      <c r="N93" s="49">
        <f>2000+6200+600+500+200+250</f>
        <v>9750</v>
      </c>
      <c r="O93" s="45">
        <f t="shared" si="38"/>
        <v>125000</v>
      </c>
      <c r="P93" s="59"/>
      <c r="Q93" s="41" t="s">
        <v>84</v>
      </c>
      <c r="R93" s="10"/>
      <c r="S93" s="10">
        <f t="shared" si="39"/>
        <v>125000</v>
      </c>
      <c r="T93" s="10">
        <f t="shared" si="40"/>
        <v>178571.42857142858</v>
      </c>
      <c r="U93" s="11">
        <f t="shared" si="41"/>
        <v>204081.63265306124</v>
      </c>
      <c r="V93" s="12">
        <f t="shared" si="42"/>
        <v>0.12500000000000003</v>
      </c>
      <c r="W93" s="11">
        <f t="shared" si="43"/>
        <v>204100</v>
      </c>
      <c r="X93" s="26">
        <f t="shared" si="44"/>
        <v>0.30000000000000004</v>
      </c>
      <c r="Y93" s="13"/>
      <c r="Z93" s="13"/>
      <c r="AA93" s="13"/>
    </row>
    <row r="94" spans="1:27" ht="14.4" customHeight="1">
      <c r="A94" s="55">
        <v>249</v>
      </c>
      <c r="B94" s="38"/>
      <c r="C94" s="46" t="s">
        <v>172</v>
      </c>
      <c r="D94" s="39" t="str">
        <f t="shared" si="29"/>
        <v xml:space="preserve"> 448</v>
      </c>
      <c r="E94" s="46" t="s">
        <v>172</v>
      </c>
      <c r="F94" s="40">
        <f t="shared" si="35"/>
        <v>0</v>
      </c>
      <c r="G94" s="41" t="s">
        <v>37</v>
      </c>
      <c r="H94" s="41"/>
      <c r="I94" s="41" t="s">
        <v>54</v>
      </c>
      <c r="J94" s="42">
        <v>125500</v>
      </c>
      <c r="K94" s="43">
        <f t="shared" si="36"/>
        <v>10050</v>
      </c>
      <c r="L94" s="40" t="s">
        <v>22</v>
      </c>
      <c r="M94" s="44">
        <f t="shared" si="37"/>
        <v>115450</v>
      </c>
      <c r="N94" s="49">
        <f>2000+6200+600+200+250+800</f>
        <v>10050</v>
      </c>
      <c r="O94" s="45">
        <f t="shared" si="38"/>
        <v>125500</v>
      </c>
      <c r="P94" s="59"/>
      <c r="Q94" s="41" t="s">
        <v>83</v>
      </c>
      <c r="R94" s="10"/>
      <c r="S94" s="10">
        <f t="shared" si="39"/>
        <v>125500</v>
      </c>
      <c r="T94" s="10">
        <f t="shared" si="40"/>
        <v>179285.71428571429</v>
      </c>
      <c r="U94" s="11">
        <f t="shared" si="41"/>
        <v>204897.95918367346</v>
      </c>
      <c r="V94" s="12">
        <f t="shared" si="42"/>
        <v>0.12499999999999994</v>
      </c>
      <c r="W94" s="11">
        <f t="shared" si="43"/>
        <v>204900</v>
      </c>
      <c r="X94" s="26">
        <f t="shared" si="44"/>
        <v>0.3</v>
      </c>
      <c r="Y94" s="13"/>
      <c r="Z94" s="13"/>
      <c r="AA94" s="14"/>
    </row>
    <row r="95" spans="1:27" ht="14.4" customHeight="1">
      <c r="A95" s="55">
        <v>253</v>
      </c>
      <c r="B95" s="38"/>
      <c r="C95" s="46" t="s">
        <v>171</v>
      </c>
      <c r="D95" s="39" t="str">
        <f t="shared" si="29"/>
        <v xml:space="preserve"> 387</v>
      </c>
      <c r="E95" s="46" t="s">
        <v>171</v>
      </c>
      <c r="F95" s="40">
        <f t="shared" si="35"/>
        <v>0</v>
      </c>
      <c r="G95" s="41" t="s">
        <v>37</v>
      </c>
      <c r="H95" s="41"/>
      <c r="I95" s="41" t="s">
        <v>54</v>
      </c>
      <c r="J95" s="42">
        <v>194400</v>
      </c>
      <c r="K95" s="43">
        <f t="shared" si="36"/>
        <v>3850</v>
      </c>
      <c r="L95" s="40" t="s">
        <v>22</v>
      </c>
      <c r="M95" s="44">
        <f t="shared" si="37"/>
        <v>190550</v>
      </c>
      <c r="N95" s="49">
        <f>2000+600+800+200+250</f>
        <v>3850</v>
      </c>
      <c r="O95" s="45">
        <f t="shared" si="38"/>
        <v>194400</v>
      </c>
      <c r="P95" s="59"/>
      <c r="Q95" s="41" t="s">
        <v>85</v>
      </c>
      <c r="R95" s="10"/>
      <c r="S95" s="10">
        <f t="shared" si="39"/>
        <v>194400</v>
      </c>
      <c r="T95" s="10">
        <f t="shared" si="40"/>
        <v>277714.28571428574</v>
      </c>
      <c r="U95" s="11">
        <f t="shared" si="41"/>
        <v>317387.75510204083</v>
      </c>
      <c r="V95" s="12">
        <f t="shared" si="42"/>
        <v>0.12499999999999996</v>
      </c>
      <c r="W95" s="11">
        <f t="shared" si="43"/>
        <v>317400</v>
      </c>
      <c r="X95" s="26">
        <f t="shared" si="44"/>
        <v>0.30000000000000004</v>
      </c>
      <c r="Y95" s="62">
        <v>265038</v>
      </c>
      <c r="Z95" s="63">
        <f>T95-Y95</f>
        <v>12676.285714285739</v>
      </c>
      <c r="AA95" s="64">
        <f>Z95/Y95</f>
        <v>4.7828182050444611E-2</v>
      </c>
    </row>
    <row r="96" spans="1:27" ht="14.4" customHeight="1">
      <c r="A96" s="55">
        <v>256</v>
      </c>
      <c r="B96" s="38"/>
      <c r="C96" s="46" t="s">
        <v>237</v>
      </c>
      <c r="D96" s="39" t="str">
        <f t="shared" si="29"/>
        <v xml:space="preserve"> 778</v>
      </c>
      <c r="E96" s="46" t="s">
        <v>237</v>
      </c>
      <c r="F96" s="40">
        <f t="shared" si="35"/>
        <v>0</v>
      </c>
      <c r="G96" s="41" t="s">
        <v>37</v>
      </c>
      <c r="H96" s="41"/>
      <c r="I96" s="41" t="s">
        <v>52</v>
      </c>
      <c r="J96" s="42">
        <v>112500</v>
      </c>
      <c r="K96" s="43">
        <f t="shared" si="36"/>
        <v>8550</v>
      </c>
      <c r="L96" s="40" t="s">
        <v>22</v>
      </c>
      <c r="M96" s="44">
        <f t="shared" si="37"/>
        <v>103950</v>
      </c>
      <c r="N96" s="44">
        <f>2000+5500+600+200+250</f>
        <v>8550</v>
      </c>
      <c r="O96" s="45">
        <f t="shared" si="38"/>
        <v>112500</v>
      </c>
      <c r="P96" s="59"/>
      <c r="Q96" s="41" t="s">
        <v>77</v>
      </c>
      <c r="R96" s="10"/>
      <c r="S96" s="10">
        <f t="shared" si="39"/>
        <v>112500</v>
      </c>
      <c r="T96" s="10">
        <f t="shared" si="40"/>
        <v>160714.28571428571</v>
      </c>
      <c r="U96" s="11">
        <f t="shared" si="41"/>
        <v>183673.46938775509</v>
      </c>
      <c r="V96" s="12">
        <f t="shared" si="42"/>
        <v>0.12499999999999996</v>
      </c>
      <c r="W96" s="11">
        <f t="shared" si="43"/>
        <v>183700</v>
      </c>
      <c r="X96" s="26">
        <f t="shared" si="44"/>
        <v>0.3</v>
      </c>
      <c r="Y96" s="13"/>
      <c r="Z96" s="13"/>
      <c r="AA96" s="13"/>
    </row>
    <row r="97" spans="1:27" ht="14.4" customHeight="1">
      <c r="A97" s="55">
        <v>259</v>
      </c>
      <c r="B97" s="38"/>
      <c r="C97" s="46" t="s">
        <v>214</v>
      </c>
      <c r="D97" s="39" t="str">
        <f t="shared" si="29"/>
        <v xml:space="preserve"> 841</v>
      </c>
      <c r="E97" s="46" t="s">
        <v>214</v>
      </c>
      <c r="F97" s="40">
        <f t="shared" si="35"/>
        <v>0</v>
      </c>
      <c r="G97" s="41" t="s">
        <v>37</v>
      </c>
      <c r="H97" s="41"/>
      <c r="I97" s="41" t="s">
        <v>67</v>
      </c>
      <c r="J97" s="42">
        <v>78550</v>
      </c>
      <c r="K97" s="43">
        <f t="shared" si="36"/>
        <v>8550</v>
      </c>
      <c r="L97" s="40" t="s">
        <v>22</v>
      </c>
      <c r="M97" s="44">
        <f t="shared" si="37"/>
        <v>70000</v>
      </c>
      <c r="N97" s="49">
        <f>2000+5500+600+200+250</f>
        <v>8550</v>
      </c>
      <c r="O97" s="45">
        <f t="shared" si="38"/>
        <v>78550</v>
      </c>
      <c r="P97" s="60"/>
      <c r="Q97" s="41" t="s">
        <v>77</v>
      </c>
      <c r="R97" s="10"/>
      <c r="S97" s="10">
        <f t="shared" si="39"/>
        <v>78550</v>
      </c>
      <c r="T97" s="10">
        <f t="shared" si="40"/>
        <v>112214.28571428572</v>
      </c>
      <c r="U97" s="11">
        <f t="shared" si="41"/>
        <v>128244.89795918368</v>
      </c>
      <c r="V97" s="12">
        <f t="shared" si="42"/>
        <v>0.12499999999999999</v>
      </c>
      <c r="W97" s="11">
        <f t="shared" si="43"/>
        <v>128300</v>
      </c>
      <c r="X97" s="26">
        <f t="shared" si="44"/>
        <v>0.30000000000000004</v>
      </c>
      <c r="Y97" s="13"/>
      <c r="Z97" s="13"/>
      <c r="AA97" s="14"/>
    </row>
    <row r="98" spans="1:27" ht="14.4" customHeight="1">
      <c r="A98" s="55">
        <v>263</v>
      </c>
      <c r="B98" s="38"/>
      <c r="C98" s="46" t="s">
        <v>212</v>
      </c>
      <c r="D98" s="39" t="str">
        <f t="shared" si="29"/>
        <v xml:space="preserve"> 897</v>
      </c>
      <c r="E98" s="46" t="s">
        <v>212</v>
      </c>
      <c r="F98" s="40">
        <f t="shared" si="35"/>
        <v>0</v>
      </c>
      <c r="G98" s="41" t="s">
        <v>37</v>
      </c>
      <c r="H98" s="41"/>
      <c r="I98" s="41" t="s">
        <v>67</v>
      </c>
      <c r="J98" s="42">
        <v>77050</v>
      </c>
      <c r="K98" s="43">
        <f t="shared" si="36"/>
        <v>9550</v>
      </c>
      <c r="L98" s="40" t="s">
        <v>22</v>
      </c>
      <c r="M98" s="44">
        <f t="shared" si="37"/>
        <v>67500</v>
      </c>
      <c r="N98" s="49">
        <f>2000+5500+600+200+250+1000</f>
        <v>9550</v>
      </c>
      <c r="O98" s="45">
        <f t="shared" si="38"/>
        <v>77050</v>
      </c>
      <c r="P98" s="60"/>
      <c r="Q98" s="41" t="s">
        <v>88</v>
      </c>
      <c r="R98" s="10"/>
      <c r="S98" s="10">
        <f t="shared" si="39"/>
        <v>77050</v>
      </c>
      <c r="T98" s="10">
        <f t="shared" si="40"/>
        <v>110071.42857142858</v>
      </c>
      <c r="U98" s="11">
        <f t="shared" si="41"/>
        <v>125795.91836734695</v>
      </c>
      <c r="V98" s="12">
        <f t="shared" si="42"/>
        <v>0.12500000000000003</v>
      </c>
      <c r="W98" s="11">
        <f t="shared" si="43"/>
        <v>125800</v>
      </c>
      <c r="X98" s="26">
        <f t="shared" si="44"/>
        <v>0.30000000000000004</v>
      </c>
      <c r="Y98" s="13"/>
      <c r="Z98" s="13"/>
      <c r="AA98" s="14"/>
    </row>
    <row r="99" spans="1:27" ht="14.4" customHeight="1">
      <c r="A99" s="55">
        <v>266</v>
      </c>
      <c r="B99" s="38"/>
      <c r="C99" s="46" t="s">
        <v>203</v>
      </c>
      <c r="D99" s="39" t="str">
        <f t="shared" si="29"/>
        <v xml:space="preserve"> 360</v>
      </c>
      <c r="E99" s="46" t="s">
        <v>203</v>
      </c>
      <c r="F99" s="40">
        <f t="shared" si="35"/>
        <v>0</v>
      </c>
      <c r="G99" s="41" t="s">
        <v>20</v>
      </c>
      <c r="H99" s="41"/>
      <c r="I99" s="41" t="s">
        <v>41</v>
      </c>
      <c r="J99" s="42">
        <v>85000</v>
      </c>
      <c r="K99" s="43">
        <f t="shared" si="36"/>
        <v>9050</v>
      </c>
      <c r="L99" s="40" t="s">
        <v>22</v>
      </c>
      <c r="M99" s="44">
        <f t="shared" si="37"/>
        <v>75950</v>
      </c>
      <c r="N99" s="44">
        <f>2000+5500+600+200+250+500</f>
        <v>9050</v>
      </c>
      <c r="O99" s="45">
        <f t="shared" si="38"/>
        <v>85000</v>
      </c>
      <c r="P99" s="60"/>
      <c r="Q99" s="41" t="s">
        <v>78</v>
      </c>
      <c r="R99" s="10"/>
      <c r="S99" s="10">
        <f t="shared" si="39"/>
        <v>85000</v>
      </c>
      <c r="T99" s="10">
        <f t="shared" si="40"/>
        <v>121428.57142857143</v>
      </c>
      <c r="U99" s="11">
        <f t="shared" si="41"/>
        <v>138775.51020408163</v>
      </c>
      <c r="V99" s="12">
        <f t="shared" si="42"/>
        <v>0.12499999999999992</v>
      </c>
      <c r="W99" s="11">
        <f t="shared" si="43"/>
        <v>138800</v>
      </c>
      <c r="X99" s="26">
        <f t="shared" si="44"/>
        <v>0.30000000000000004</v>
      </c>
      <c r="Y99" s="62">
        <v>119088</v>
      </c>
      <c r="Z99" s="63">
        <f>T99-Y99</f>
        <v>2340.5714285714348</v>
      </c>
      <c r="AA99" s="64">
        <f>Z99/Y99</f>
        <v>1.9654133317978596E-2</v>
      </c>
    </row>
    <row r="100" spans="1:27" ht="14.4" customHeight="1">
      <c r="A100" s="55">
        <v>269</v>
      </c>
      <c r="B100" s="38"/>
      <c r="C100" s="46" t="s">
        <v>250</v>
      </c>
      <c r="D100" s="39" t="str">
        <f t="shared" si="29"/>
        <v xml:space="preserve"> 453</v>
      </c>
      <c r="E100" s="46" t="s">
        <v>250</v>
      </c>
      <c r="F100" s="40">
        <f t="shared" si="35"/>
        <v>0</v>
      </c>
      <c r="G100" s="41" t="s">
        <v>20</v>
      </c>
      <c r="H100" s="41"/>
      <c r="I100" s="41" t="s">
        <v>71</v>
      </c>
      <c r="J100" s="42">
        <v>87000</v>
      </c>
      <c r="K100" s="43">
        <f t="shared" si="36"/>
        <v>9550</v>
      </c>
      <c r="L100" s="40" t="s">
        <v>22</v>
      </c>
      <c r="M100" s="44">
        <f t="shared" si="37"/>
        <v>77450</v>
      </c>
      <c r="N100" s="44">
        <f>2000+5500+600+200+250+1000</f>
        <v>9550</v>
      </c>
      <c r="O100" s="45">
        <f t="shared" si="38"/>
        <v>87000</v>
      </c>
      <c r="P100" s="59"/>
      <c r="Q100" s="41" t="s">
        <v>254</v>
      </c>
      <c r="R100" s="10"/>
      <c r="S100" s="10">
        <f t="shared" si="39"/>
        <v>87000</v>
      </c>
      <c r="T100" s="10">
        <f t="shared" si="40"/>
        <v>124285.71428571429</v>
      </c>
      <c r="U100" s="11">
        <f t="shared" si="41"/>
        <v>142040.81632653062</v>
      </c>
      <c r="V100" s="12">
        <f t="shared" si="42"/>
        <v>0.12500000000000003</v>
      </c>
      <c r="W100" s="11">
        <f t="shared" si="43"/>
        <v>142100</v>
      </c>
      <c r="X100" s="26">
        <f t="shared" si="44"/>
        <v>0.30000000000000004</v>
      </c>
      <c r="Y100" s="62">
        <v>121538</v>
      </c>
      <c r="Z100" s="63">
        <f>T100-Y100</f>
        <v>2747.7142857142899</v>
      </c>
      <c r="AA100" s="64">
        <f>Z100/Y100</f>
        <v>2.2607861621174365E-2</v>
      </c>
    </row>
    <row r="101" spans="1:27" ht="14.4" customHeight="1">
      <c r="A101" s="55">
        <v>270</v>
      </c>
      <c r="B101" s="38"/>
      <c r="C101" s="46" t="s">
        <v>249</v>
      </c>
      <c r="D101" s="39" t="str">
        <f t="shared" ref="D101:D132" si="45">REPLACE(C101,1,3, )</f>
        <v xml:space="preserve"> 705</v>
      </c>
      <c r="E101" s="46" t="s">
        <v>249</v>
      </c>
      <c r="F101" s="40">
        <f t="shared" si="35"/>
        <v>0</v>
      </c>
      <c r="G101" s="41" t="s">
        <v>37</v>
      </c>
      <c r="H101" s="41"/>
      <c r="I101" s="41" t="s">
        <v>71</v>
      </c>
      <c r="J101" s="42">
        <v>84000</v>
      </c>
      <c r="K101" s="43">
        <f t="shared" si="36"/>
        <v>9050</v>
      </c>
      <c r="L101" s="40" t="s">
        <v>22</v>
      </c>
      <c r="M101" s="44">
        <f t="shared" si="37"/>
        <v>74950</v>
      </c>
      <c r="N101" s="49">
        <f>2000+5500+600+200+250+500</f>
        <v>9050</v>
      </c>
      <c r="O101" s="45">
        <f t="shared" si="38"/>
        <v>84000</v>
      </c>
      <c r="P101" s="59"/>
      <c r="Q101" s="41" t="s">
        <v>80</v>
      </c>
      <c r="R101" s="10"/>
      <c r="S101" s="10">
        <f t="shared" si="39"/>
        <v>84000</v>
      </c>
      <c r="T101" s="10">
        <f t="shared" si="40"/>
        <v>120000.00000000001</v>
      </c>
      <c r="U101" s="11">
        <f t="shared" si="41"/>
        <v>137142.85714285716</v>
      </c>
      <c r="V101" s="12">
        <f t="shared" si="42"/>
        <v>0.125</v>
      </c>
      <c r="W101" s="11">
        <f t="shared" si="43"/>
        <v>137200</v>
      </c>
      <c r="X101" s="26">
        <f t="shared" si="44"/>
        <v>0.3000000000000001</v>
      </c>
      <c r="Y101" s="13"/>
      <c r="Z101" s="13"/>
      <c r="AA101" s="14"/>
    </row>
    <row r="102" spans="1:27" ht="14.4" customHeight="1">
      <c r="A102" s="55">
        <v>274</v>
      </c>
      <c r="B102" s="38"/>
      <c r="C102" s="46" t="s">
        <v>199</v>
      </c>
      <c r="D102" s="39" t="str">
        <f t="shared" si="45"/>
        <v xml:space="preserve"> 576</v>
      </c>
      <c r="E102" s="46" t="s">
        <v>199</v>
      </c>
      <c r="F102" s="40">
        <f t="shared" si="35"/>
        <v>0</v>
      </c>
      <c r="G102" s="41" t="s">
        <v>37</v>
      </c>
      <c r="H102" s="41"/>
      <c r="I102" s="41" t="s">
        <v>41</v>
      </c>
      <c r="J102" s="42">
        <v>92500</v>
      </c>
      <c r="K102" s="43">
        <f t="shared" si="36"/>
        <v>8550</v>
      </c>
      <c r="L102" s="40" t="s">
        <v>22</v>
      </c>
      <c r="M102" s="44">
        <f t="shared" si="37"/>
        <v>83950</v>
      </c>
      <c r="N102" s="44">
        <f>2000+5500+600+200+250</f>
        <v>8550</v>
      </c>
      <c r="O102" s="45">
        <f t="shared" si="38"/>
        <v>92500</v>
      </c>
      <c r="P102" s="60"/>
      <c r="Q102" s="41" t="s">
        <v>77</v>
      </c>
      <c r="R102" s="10"/>
      <c r="S102" s="10">
        <f t="shared" si="39"/>
        <v>92500</v>
      </c>
      <c r="T102" s="10">
        <f t="shared" si="40"/>
        <v>132142.85714285716</v>
      </c>
      <c r="U102" s="11">
        <f t="shared" si="41"/>
        <v>151020.40816326533</v>
      </c>
      <c r="V102" s="12">
        <f t="shared" si="42"/>
        <v>0.125</v>
      </c>
      <c r="W102" s="11">
        <f t="shared" si="43"/>
        <v>151100</v>
      </c>
      <c r="X102" s="26">
        <f t="shared" si="44"/>
        <v>0.3000000000000001</v>
      </c>
      <c r="Y102" s="13"/>
      <c r="Z102" s="13"/>
      <c r="AA102" s="13"/>
    </row>
    <row r="103" spans="1:27" ht="14.4" customHeight="1">
      <c r="A103" s="55">
        <v>276</v>
      </c>
      <c r="B103" s="38"/>
      <c r="C103" s="46" t="s">
        <v>130</v>
      </c>
      <c r="D103" s="39" t="str">
        <f t="shared" si="45"/>
        <v xml:space="preserve"> 668</v>
      </c>
      <c r="E103" s="46" t="s">
        <v>130</v>
      </c>
      <c r="F103" s="40">
        <f t="shared" si="35"/>
        <v>0</v>
      </c>
      <c r="G103" s="41" t="s">
        <v>20</v>
      </c>
      <c r="H103" s="41"/>
      <c r="I103" s="41" t="s">
        <v>42</v>
      </c>
      <c r="J103" s="42">
        <v>92000</v>
      </c>
      <c r="K103" s="43">
        <f t="shared" si="36"/>
        <v>9050</v>
      </c>
      <c r="L103" s="40" t="s">
        <v>22</v>
      </c>
      <c r="M103" s="44">
        <f t="shared" si="37"/>
        <v>82950</v>
      </c>
      <c r="N103" s="44">
        <f>2000+5500+600+200+250+500</f>
        <v>9050</v>
      </c>
      <c r="O103" s="45">
        <f t="shared" si="38"/>
        <v>92000</v>
      </c>
      <c r="P103" s="60"/>
      <c r="Q103" s="41" t="s">
        <v>80</v>
      </c>
      <c r="R103" s="10"/>
      <c r="S103" s="10">
        <f t="shared" si="39"/>
        <v>92000</v>
      </c>
      <c r="T103" s="10">
        <f t="shared" si="40"/>
        <v>131428.57142857145</v>
      </c>
      <c r="U103" s="11">
        <f t="shared" si="41"/>
        <v>150204.08163265308</v>
      </c>
      <c r="V103" s="12">
        <f t="shared" si="42"/>
        <v>0.12499999999999996</v>
      </c>
      <c r="W103" s="11">
        <f t="shared" si="43"/>
        <v>150300</v>
      </c>
      <c r="X103" s="53">
        <f t="shared" si="44"/>
        <v>0.3000000000000001</v>
      </c>
      <c r="Y103" s="62">
        <v>126000</v>
      </c>
      <c r="Z103" s="63">
        <f>T103-Y103</f>
        <v>5428.5714285714494</v>
      </c>
      <c r="AA103" s="64">
        <f>Z103/Y103</f>
        <v>4.3083900226757538E-2</v>
      </c>
    </row>
    <row r="104" spans="1:27" ht="14.4" customHeight="1">
      <c r="A104" s="55">
        <v>279</v>
      </c>
      <c r="B104" s="38"/>
      <c r="C104" s="46" t="s">
        <v>238</v>
      </c>
      <c r="D104" s="39" t="str">
        <f t="shared" si="45"/>
        <v xml:space="preserve"> 652</v>
      </c>
      <c r="E104" s="46" t="s">
        <v>238</v>
      </c>
      <c r="F104" s="40">
        <f t="shared" si="35"/>
        <v>0</v>
      </c>
      <c r="G104" s="41" t="s">
        <v>37</v>
      </c>
      <c r="H104" s="41"/>
      <c r="I104" s="41" t="s">
        <v>61</v>
      </c>
      <c r="J104" s="42">
        <v>90000</v>
      </c>
      <c r="K104" s="43">
        <f t="shared" si="36"/>
        <v>9550</v>
      </c>
      <c r="L104" s="40" t="s">
        <v>22</v>
      </c>
      <c r="M104" s="44">
        <f t="shared" si="37"/>
        <v>80450</v>
      </c>
      <c r="N104" s="49">
        <f>2000+5500+600+200+250+1000</f>
        <v>9550</v>
      </c>
      <c r="O104" s="45">
        <f t="shared" si="38"/>
        <v>90000</v>
      </c>
      <c r="P104" s="60"/>
      <c r="Q104" s="41" t="s">
        <v>88</v>
      </c>
      <c r="R104" s="10"/>
      <c r="S104" s="10">
        <f t="shared" si="39"/>
        <v>90000</v>
      </c>
      <c r="T104" s="10">
        <f t="shared" si="40"/>
        <v>128571.42857142858</v>
      </c>
      <c r="U104" s="11">
        <f t="shared" si="41"/>
        <v>146938.77551020408</v>
      </c>
      <c r="V104" s="12">
        <f t="shared" si="42"/>
        <v>0.12499999999999994</v>
      </c>
      <c r="W104" s="11">
        <f t="shared" si="43"/>
        <v>147000</v>
      </c>
      <c r="X104" s="26">
        <f t="shared" si="44"/>
        <v>0.30000000000000004</v>
      </c>
      <c r="Y104" s="13"/>
      <c r="Z104" s="13"/>
      <c r="AA104" s="14"/>
    </row>
    <row r="105" spans="1:27" ht="15" customHeight="1">
      <c r="A105" s="55">
        <v>281</v>
      </c>
      <c r="B105" s="38"/>
      <c r="C105" s="46" t="s">
        <v>247</v>
      </c>
      <c r="D105" s="39" t="str">
        <f t="shared" si="45"/>
        <v xml:space="preserve"> 788</v>
      </c>
      <c r="E105" s="46" t="s">
        <v>247</v>
      </c>
      <c r="F105" s="40">
        <f t="shared" si="35"/>
        <v>0</v>
      </c>
      <c r="G105" s="41" t="s">
        <v>37</v>
      </c>
      <c r="H105" s="41"/>
      <c r="I105" s="41" t="s">
        <v>71</v>
      </c>
      <c r="J105" s="42">
        <v>84000</v>
      </c>
      <c r="K105" s="43">
        <f t="shared" si="36"/>
        <v>9550</v>
      </c>
      <c r="L105" s="40" t="s">
        <v>22</v>
      </c>
      <c r="M105" s="44">
        <f t="shared" si="37"/>
        <v>74450</v>
      </c>
      <c r="N105" s="49">
        <f>2000+5500+600+200+250+1000</f>
        <v>9550</v>
      </c>
      <c r="O105" s="45">
        <f t="shared" si="38"/>
        <v>84000</v>
      </c>
      <c r="P105" s="59"/>
      <c r="Q105" s="41" t="s">
        <v>88</v>
      </c>
      <c r="R105" s="10"/>
      <c r="S105" s="10">
        <f t="shared" si="39"/>
        <v>84000</v>
      </c>
      <c r="T105" s="10">
        <f t="shared" si="40"/>
        <v>120000.00000000001</v>
      </c>
      <c r="U105" s="11">
        <f t="shared" si="41"/>
        <v>137142.85714285716</v>
      </c>
      <c r="V105" s="12">
        <v>0</v>
      </c>
      <c r="W105" s="11">
        <f t="shared" si="43"/>
        <v>137200</v>
      </c>
      <c r="X105" s="26"/>
      <c r="Y105" s="13"/>
      <c r="Z105" s="13"/>
      <c r="AA105" s="14"/>
    </row>
    <row r="106" spans="1:27" ht="15" customHeight="1">
      <c r="A106" s="55">
        <v>284</v>
      </c>
      <c r="B106" s="38"/>
      <c r="C106" s="46" t="s">
        <v>144</v>
      </c>
      <c r="D106" s="39" t="str">
        <f t="shared" si="45"/>
        <v xml:space="preserve"> 969</v>
      </c>
      <c r="E106" s="46" t="s">
        <v>144</v>
      </c>
      <c r="F106" s="40">
        <f t="shared" si="35"/>
        <v>0</v>
      </c>
      <c r="G106" s="41" t="s">
        <v>20</v>
      </c>
      <c r="H106" s="41"/>
      <c r="I106" s="41" t="s">
        <v>45</v>
      </c>
      <c r="J106" s="42">
        <v>80000</v>
      </c>
      <c r="K106" s="43">
        <f t="shared" si="36"/>
        <v>9550</v>
      </c>
      <c r="L106" s="40" t="s">
        <v>22</v>
      </c>
      <c r="M106" s="44">
        <f t="shared" si="37"/>
        <v>70450</v>
      </c>
      <c r="N106" s="44">
        <f>2000+5500+600+200+250+1000</f>
        <v>9550</v>
      </c>
      <c r="O106" s="45">
        <f t="shared" si="38"/>
        <v>80000</v>
      </c>
      <c r="P106" s="60"/>
      <c r="Q106" s="41" t="s">
        <v>81</v>
      </c>
      <c r="R106" s="10"/>
      <c r="S106" s="10">
        <f t="shared" si="39"/>
        <v>80000</v>
      </c>
      <c r="T106" s="10">
        <f t="shared" si="40"/>
        <v>114285.71428571429</v>
      </c>
      <c r="U106" s="11">
        <f t="shared" si="41"/>
        <v>130612.24489795919</v>
      </c>
      <c r="V106" s="12">
        <f t="shared" ref="V106:V111" si="46">(U106-T106)/U106</f>
        <v>0.12499999999999999</v>
      </c>
      <c r="W106" s="11">
        <f t="shared" si="43"/>
        <v>130700</v>
      </c>
      <c r="X106" s="26">
        <f t="shared" ref="X106:X111" si="47">(T106-O106)/T106</f>
        <v>0.30000000000000004</v>
      </c>
      <c r="Y106" s="62">
        <v>119000</v>
      </c>
      <c r="Z106" s="63">
        <f>T106-Y106</f>
        <v>-4714.2857142857101</v>
      </c>
      <c r="AA106" s="64">
        <f>Z106/Y106</f>
        <v>-3.9615846338535377E-2</v>
      </c>
    </row>
    <row r="107" spans="1:27" ht="14.4" customHeight="1">
      <c r="A107" s="55">
        <v>285</v>
      </c>
      <c r="B107" s="38"/>
      <c r="C107" s="46" t="s">
        <v>177</v>
      </c>
      <c r="D107" s="39" t="str">
        <f t="shared" si="45"/>
        <v xml:space="preserve"> 465</v>
      </c>
      <c r="E107" s="46" t="s">
        <v>177</v>
      </c>
      <c r="F107" s="40">
        <f t="shared" si="35"/>
        <v>0</v>
      </c>
      <c r="G107" s="41" t="s">
        <v>37</v>
      </c>
      <c r="H107" s="41"/>
      <c r="I107" s="41" t="s">
        <v>53</v>
      </c>
      <c r="J107" s="42">
        <v>85000</v>
      </c>
      <c r="K107" s="43">
        <f t="shared" si="36"/>
        <v>9050</v>
      </c>
      <c r="L107" s="40" t="s">
        <v>22</v>
      </c>
      <c r="M107" s="44">
        <f t="shared" si="37"/>
        <v>75950</v>
      </c>
      <c r="N107" s="49">
        <f>2000+5500+600+200+250+500</f>
        <v>9050</v>
      </c>
      <c r="O107" s="45">
        <f t="shared" si="38"/>
        <v>85000</v>
      </c>
      <c r="P107" s="59"/>
      <c r="Q107" s="41" t="s">
        <v>80</v>
      </c>
      <c r="R107" s="10"/>
      <c r="S107" s="10">
        <f t="shared" si="39"/>
        <v>85000</v>
      </c>
      <c r="T107" s="10">
        <f t="shared" si="40"/>
        <v>121428.57142857143</v>
      </c>
      <c r="U107" s="11">
        <f t="shared" si="41"/>
        <v>138775.51020408163</v>
      </c>
      <c r="V107" s="12">
        <f t="shared" si="46"/>
        <v>0.12499999999999992</v>
      </c>
      <c r="W107" s="11">
        <f t="shared" si="43"/>
        <v>138800</v>
      </c>
      <c r="X107" s="26">
        <f t="shared" si="47"/>
        <v>0.30000000000000004</v>
      </c>
      <c r="Y107" s="13"/>
      <c r="Z107" s="13"/>
      <c r="AA107" s="13"/>
    </row>
    <row r="108" spans="1:27" ht="14.4" customHeight="1">
      <c r="A108" s="55">
        <v>286</v>
      </c>
      <c r="B108" s="38"/>
      <c r="C108" s="46" t="s">
        <v>142</v>
      </c>
      <c r="D108" s="39" t="str">
        <f t="shared" si="45"/>
        <v xml:space="preserve"> 485</v>
      </c>
      <c r="E108" s="46" t="s">
        <v>142</v>
      </c>
      <c r="F108" s="40">
        <f t="shared" si="35"/>
        <v>0</v>
      </c>
      <c r="G108" s="41" t="s">
        <v>37</v>
      </c>
      <c r="H108" s="41"/>
      <c r="I108" s="41" t="s">
        <v>45</v>
      </c>
      <c r="J108" s="42">
        <v>80000</v>
      </c>
      <c r="K108" s="43">
        <f t="shared" si="36"/>
        <v>9550</v>
      </c>
      <c r="L108" s="40" t="s">
        <v>22</v>
      </c>
      <c r="M108" s="44">
        <f t="shared" si="37"/>
        <v>70450</v>
      </c>
      <c r="N108" s="44">
        <f>2000+5500+600+200+250+1000</f>
        <v>9550</v>
      </c>
      <c r="O108" s="45">
        <f t="shared" si="38"/>
        <v>80000</v>
      </c>
      <c r="P108" s="60"/>
      <c r="Q108" s="41" t="s">
        <v>81</v>
      </c>
      <c r="R108" s="10"/>
      <c r="S108" s="10">
        <f t="shared" si="39"/>
        <v>80000</v>
      </c>
      <c r="T108" s="10">
        <f t="shared" si="40"/>
        <v>114285.71428571429</v>
      </c>
      <c r="U108" s="11">
        <f t="shared" si="41"/>
        <v>130612.24489795919</v>
      </c>
      <c r="V108" s="12">
        <f t="shared" si="46"/>
        <v>0.12499999999999999</v>
      </c>
      <c r="W108" s="11">
        <f t="shared" si="43"/>
        <v>130700</v>
      </c>
      <c r="X108" s="26">
        <f t="shared" si="47"/>
        <v>0.30000000000000004</v>
      </c>
      <c r="Y108" s="13"/>
      <c r="Z108" s="13"/>
      <c r="AA108" s="14"/>
    </row>
    <row r="109" spans="1:27" ht="14.4" customHeight="1">
      <c r="A109" s="55">
        <v>289</v>
      </c>
      <c r="B109" s="38"/>
      <c r="C109" s="46" t="s">
        <v>143</v>
      </c>
      <c r="D109" s="39" t="str">
        <f t="shared" si="45"/>
        <v xml:space="preserve"> 327</v>
      </c>
      <c r="E109" s="46" t="s">
        <v>143</v>
      </c>
      <c r="F109" s="40">
        <f t="shared" si="35"/>
        <v>0</v>
      </c>
      <c r="G109" s="41" t="s">
        <v>37</v>
      </c>
      <c r="H109" s="41"/>
      <c r="I109" s="41" t="s">
        <v>45</v>
      </c>
      <c r="J109" s="42">
        <v>80000</v>
      </c>
      <c r="K109" s="43">
        <f t="shared" si="36"/>
        <v>9550</v>
      </c>
      <c r="L109" s="40" t="s">
        <v>22</v>
      </c>
      <c r="M109" s="44">
        <f t="shared" si="37"/>
        <v>70450</v>
      </c>
      <c r="N109" s="44">
        <f>2000+5500+600+200+250+1000</f>
        <v>9550</v>
      </c>
      <c r="O109" s="45">
        <f t="shared" si="38"/>
        <v>80000</v>
      </c>
      <c r="P109" s="58"/>
      <c r="Q109" s="41" t="s">
        <v>81</v>
      </c>
      <c r="R109" s="10"/>
      <c r="S109" s="10">
        <f t="shared" si="39"/>
        <v>80000</v>
      </c>
      <c r="T109" s="10">
        <f t="shared" si="40"/>
        <v>114285.71428571429</v>
      </c>
      <c r="U109" s="11">
        <f t="shared" si="41"/>
        <v>130612.24489795919</v>
      </c>
      <c r="V109" s="12">
        <f t="shared" si="46"/>
        <v>0.12499999999999999</v>
      </c>
      <c r="W109" s="11">
        <f t="shared" si="43"/>
        <v>130700</v>
      </c>
      <c r="X109" s="26">
        <f t="shared" si="47"/>
        <v>0.30000000000000004</v>
      </c>
      <c r="Y109" s="13"/>
      <c r="Z109" s="13"/>
      <c r="AA109" s="13"/>
    </row>
    <row r="110" spans="1:27" ht="14.4" customHeight="1">
      <c r="A110" s="55">
        <v>291</v>
      </c>
      <c r="B110" s="38"/>
      <c r="C110" s="46" t="s">
        <v>213</v>
      </c>
      <c r="D110" s="39" t="str">
        <f t="shared" si="45"/>
        <v xml:space="preserve"> 633</v>
      </c>
      <c r="E110" s="46" t="s">
        <v>213</v>
      </c>
      <c r="F110" s="40">
        <f t="shared" si="35"/>
        <v>0</v>
      </c>
      <c r="G110" s="41" t="s">
        <v>37</v>
      </c>
      <c r="H110" s="41"/>
      <c r="I110" s="41" t="s">
        <v>67</v>
      </c>
      <c r="J110" s="42">
        <v>78550</v>
      </c>
      <c r="K110" s="43">
        <f t="shared" si="36"/>
        <v>8550</v>
      </c>
      <c r="L110" s="40" t="s">
        <v>22</v>
      </c>
      <c r="M110" s="44">
        <f t="shared" si="37"/>
        <v>70000</v>
      </c>
      <c r="N110" s="49">
        <f>2000+5500+600+200+250</f>
        <v>8550</v>
      </c>
      <c r="O110" s="45">
        <f t="shared" si="38"/>
        <v>78550</v>
      </c>
      <c r="P110" s="60"/>
      <c r="Q110" s="41" t="s">
        <v>77</v>
      </c>
      <c r="R110" s="10"/>
      <c r="S110" s="10">
        <f t="shared" si="39"/>
        <v>78550</v>
      </c>
      <c r="T110" s="10">
        <f t="shared" si="40"/>
        <v>112214.28571428572</v>
      </c>
      <c r="U110" s="11">
        <f t="shared" si="41"/>
        <v>128244.89795918368</v>
      </c>
      <c r="V110" s="12">
        <f t="shared" si="46"/>
        <v>0.12499999999999999</v>
      </c>
      <c r="W110" s="11">
        <f t="shared" si="43"/>
        <v>128300</v>
      </c>
      <c r="X110" s="26">
        <f t="shared" si="47"/>
        <v>0.30000000000000004</v>
      </c>
      <c r="Y110" s="13"/>
      <c r="Z110" s="13"/>
      <c r="AA110" s="13"/>
    </row>
    <row r="111" spans="1:27" ht="14.4" customHeight="1">
      <c r="A111" s="55">
        <v>292</v>
      </c>
      <c r="B111" s="38"/>
      <c r="C111" s="46" t="s">
        <v>195</v>
      </c>
      <c r="D111" s="39" t="str">
        <f t="shared" si="45"/>
        <v xml:space="preserve"> 551</v>
      </c>
      <c r="E111" s="46" t="s">
        <v>195</v>
      </c>
      <c r="F111" s="40">
        <f t="shared" si="35"/>
        <v>0</v>
      </c>
      <c r="G111" s="41" t="s">
        <v>37</v>
      </c>
      <c r="H111" s="41"/>
      <c r="I111" s="41" t="s">
        <v>41</v>
      </c>
      <c r="J111" s="42">
        <v>85000</v>
      </c>
      <c r="K111" s="43">
        <f t="shared" si="36"/>
        <v>8550</v>
      </c>
      <c r="L111" s="40" t="s">
        <v>22</v>
      </c>
      <c r="M111" s="44">
        <f t="shared" si="37"/>
        <v>76450</v>
      </c>
      <c r="N111" s="44">
        <f>2000+5500+600+200+250</f>
        <v>8550</v>
      </c>
      <c r="O111" s="45">
        <f t="shared" si="38"/>
        <v>85000</v>
      </c>
      <c r="P111" s="60"/>
      <c r="Q111" s="41" t="s">
        <v>77</v>
      </c>
      <c r="R111" s="10"/>
      <c r="S111" s="10">
        <f t="shared" si="39"/>
        <v>85000</v>
      </c>
      <c r="T111" s="10">
        <f t="shared" si="40"/>
        <v>121428.57142857143</v>
      </c>
      <c r="U111" s="11">
        <f t="shared" si="41"/>
        <v>138775.51020408163</v>
      </c>
      <c r="V111" s="12">
        <f t="shared" si="46"/>
        <v>0.12499999999999992</v>
      </c>
      <c r="W111" s="11">
        <f t="shared" si="43"/>
        <v>138800</v>
      </c>
      <c r="X111" s="26">
        <f t="shared" si="47"/>
        <v>0.30000000000000004</v>
      </c>
      <c r="Y111" s="13"/>
      <c r="Z111" s="13"/>
      <c r="AA111" s="14"/>
    </row>
    <row r="112" spans="1:27" ht="14.4" customHeight="1">
      <c r="A112" s="55">
        <v>293</v>
      </c>
      <c r="B112" s="38"/>
      <c r="C112" s="46" t="s">
        <v>215</v>
      </c>
      <c r="D112" s="39" t="str">
        <f t="shared" si="45"/>
        <v xml:space="preserve"> 109</v>
      </c>
      <c r="E112" s="46" t="s">
        <v>215</v>
      </c>
      <c r="F112" s="40">
        <f t="shared" si="35"/>
        <v>0</v>
      </c>
      <c r="G112" s="41" t="s">
        <v>20</v>
      </c>
      <c r="H112" s="41"/>
      <c r="I112" s="41" t="s">
        <v>67</v>
      </c>
      <c r="J112" s="42"/>
      <c r="K112" s="43"/>
      <c r="L112" s="40"/>
      <c r="M112" s="44"/>
      <c r="N112" s="49"/>
      <c r="O112" s="45"/>
      <c r="P112" s="60"/>
      <c r="Q112" s="41"/>
      <c r="R112" s="10"/>
      <c r="S112" s="10"/>
      <c r="T112" s="10"/>
      <c r="U112" s="11"/>
      <c r="V112" s="12"/>
      <c r="W112" s="11"/>
      <c r="X112" s="26"/>
      <c r="Y112" s="62">
        <v>124075</v>
      </c>
      <c r="Z112" s="63">
        <f>T112-Y112</f>
        <v>-124075</v>
      </c>
      <c r="AA112" s="64">
        <f>Z112/Y112</f>
        <v>-1</v>
      </c>
    </row>
    <row r="113" spans="1:27" ht="14.4" customHeight="1">
      <c r="A113" s="55">
        <v>295</v>
      </c>
      <c r="B113" s="38"/>
      <c r="C113" s="46" t="s">
        <v>239</v>
      </c>
      <c r="D113" s="39" t="str">
        <f t="shared" si="45"/>
        <v xml:space="preserve"> 385</v>
      </c>
      <c r="E113" s="46" t="s">
        <v>239</v>
      </c>
      <c r="F113" s="40">
        <f t="shared" si="35"/>
        <v>0</v>
      </c>
      <c r="G113" s="41" t="s">
        <v>37</v>
      </c>
      <c r="H113" s="41"/>
      <c r="I113" s="41" t="s">
        <v>61</v>
      </c>
      <c r="J113" s="42">
        <v>85000</v>
      </c>
      <c r="K113" s="43">
        <f t="shared" ref="K113:K179" si="48">J113-M113</f>
        <v>9050</v>
      </c>
      <c r="L113" s="40" t="s">
        <v>22</v>
      </c>
      <c r="M113" s="44">
        <f t="shared" ref="M113:M179" si="49">J113-N113</f>
        <v>75950</v>
      </c>
      <c r="N113" s="49">
        <f>2000+5500+600+200+250+500</f>
        <v>9050</v>
      </c>
      <c r="O113" s="45">
        <f t="shared" ref="O113:O179" si="50">M113+N113</f>
        <v>85000</v>
      </c>
      <c r="P113" s="60"/>
      <c r="Q113" s="41" t="s">
        <v>80</v>
      </c>
      <c r="R113" s="10"/>
      <c r="S113" s="10">
        <f t="shared" ref="S113:S118" si="51">R113+O113</f>
        <v>85000</v>
      </c>
      <c r="T113" s="10">
        <f t="shared" ref="T113:T118" si="52">S113/0.7</f>
        <v>121428.57142857143</v>
      </c>
      <c r="U113" s="11">
        <f t="shared" ref="U113:U118" si="53">T113/0.875</f>
        <v>138775.51020408163</v>
      </c>
      <c r="V113" s="12">
        <f t="shared" ref="V113:V118" si="54">(U113-T113)/U113</f>
        <v>0.12499999999999992</v>
      </c>
      <c r="W113" s="11">
        <f t="shared" ref="W113:W118" si="55">(ROUNDUP((U113/100),0))*100</f>
        <v>138800</v>
      </c>
      <c r="X113" s="26">
        <f t="shared" ref="X113:X118" si="56">(T113-O113)/T113</f>
        <v>0.30000000000000004</v>
      </c>
      <c r="Y113" s="13"/>
      <c r="Z113" s="13"/>
      <c r="AA113" s="14"/>
    </row>
    <row r="114" spans="1:27" ht="14.4" customHeight="1">
      <c r="A114" s="55">
        <v>305</v>
      </c>
      <c r="B114" s="38"/>
      <c r="C114" s="46" t="s">
        <v>196</v>
      </c>
      <c r="D114" s="39" t="str">
        <f t="shared" si="45"/>
        <v xml:space="preserve"> 045</v>
      </c>
      <c r="E114" s="46" t="s">
        <v>196</v>
      </c>
      <c r="F114" s="40">
        <f t="shared" si="35"/>
        <v>0</v>
      </c>
      <c r="G114" s="41" t="s">
        <v>20</v>
      </c>
      <c r="H114" s="41"/>
      <c r="I114" s="41" t="s">
        <v>41</v>
      </c>
      <c r="J114" s="42">
        <v>91500</v>
      </c>
      <c r="K114" s="43">
        <f t="shared" si="48"/>
        <v>8550</v>
      </c>
      <c r="L114" s="40" t="s">
        <v>22</v>
      </c>
      <c r="M114" s="44">
        <f t="shared" si="49"/>
        <v>82950</v>
      </c>
      <c r="N114" s="44">
        <f>2000+5500+600+200+250</f>
        <v>8550</v>
      </c>
      <c r="O114" s="45">
        <f t="shared" si="50"/>
        <v>91500</v>
      </c>
      <c r="P114" s="59"/>
      <c r="Q114" s="41" t="s">
        <v>77</v>
      </c>
      <c r="R114" s="10"/>
      <c r="S114" s="10">
        <f t="shared" si="51"/>
        <v>91500</v>
      </c>
      <c r="T114" s="10">
        <f t="shared" si="52"/>
        <v>130714.28571428572</v>
      </c>
      <c r="U114" s="11">
        <f t="shared" si="53"/>
        <v>149387.75510204083</v>
      </c>
      <c r="V114" s="12">
        <f t="shared" si="54"/>
        <v>0.125</v>
      </c>
      <c r="W114" s="11">
        <f t="shared" si="55"/>
        <v>149400</v>
      </c>
      <c r="X114" s="26">
        <f t="shared" si="56"/>
        <v>0.30000000000000004</v>
      </c>
      <c r="Y114" s="62">
        <v>126525</v>
      </c>
      <c r="Z114" s="63">
        <f>T114-Y114</f>
        <v>4189.2857142857247</v>
      </c>
      <c r="AA114" s="64">
        <f>Z114/Y114</f>
        <v>3.3110339571513332E-2</v>
      </c>
    </row>
    <row r="115" spans="1:27" ht="14.4" customHeight="1">
      <c r="A115" s="55">
        <v>306</v>
      </c>
      <c r="B115" s="38"/>
      <c r="C115" s="46" t="s">
        <v>230</v>
      </c>
      <c r="D115" s="39" t="str">
        <f t="shared" si="45"/>
        <v xml:space="preserve"> 149</v>
      </c>
      <c r="E115" s="46" t="s">
        <v>230</v>
      </c>
      <c r="F115" s="40">
        <f t="shared" si="35"/>
        <v>0</v>
      </c>
      <c r="G115" s="41" t="s">
        <v>37</v>
      </c>
      <c r="H115" s="41"/>
      <c r="I115" s="41" t="s">
        <v>59</v>
      </c>
      <c r="J115" s="42">
        <v>75000</v>
      </c>
      <c r="K115" s="43">
        <f t="shared" si="48"/>
        <v>8550</v>
      </c>
      <c r="L115" s="40" t="s">
        <v>22</v>
      </c>
      <c r="M115" s="44">
        <f t="shared" si="49"/>
        <v>66450</v>
      </c>
      <c r="N115" s="49">
        <f>2000+5500+600+200+250</f>
        <v>8550</v>
      </c>
      <c r="O115" s="45">
        <f t="shared" si="50"/>
        <v>75000</v>
      </c>
      <c r="P115" s="59"/>
      <c r="Q115" s="41" t="s">
        <v>77</v>
      </c>
      <c r="R115" s="10"/>
      <c r="S115" s="10">
        <f t="shared" si="51"/>
        <v>75000</v>
      </c>
      <c r="T115" s="10">
        <f t="shared" si="52"/>
        <v>107142.85714285714</v>
      </c>
      <c r="U115" s="11">
        <f t="shared" si="53"/>
        <v>122448.97959183673</v>
      </c>
      <c r="V115" s="12">
        <f t="shared" si="54"/>
        <v>0.12499999999999996</v>
      </c>
      <c r="W115" s="11">
        <f t="shared" si="55"/>
        <v>122500</v>
      </c>
      <c r="X115" s="26">
        <f t="shared" si="56"/>
        <v>0.3</v>
      </c>
      <c r="Y115" s="13"/>
      <c r="Z115" s="13"/>
      <c r="AA115" s="13"/>
    </row>
    <row r="116" spans="1:27" ht="14.4" customHeight="1">
      <c r="A116" s="55">
        <v>308</v>
      </c>
      <c r="B116" s="38"/>
      <c r="C116" s="46" t="s">
        <v>160</v>
      </c>
      <c r="D116" s="39" t="str">
        <f t="shared" si="45"/>
        <v xml:space="preserve"> 724</v>
      </c>
      <c r="E116" s="46" t="s">
        <v>160</v>
      </c>
      <c r="F116" s="40">
        <f t="shared" si="35"/>
        <v>0</v>
      </c>
      <c r="G116" s="41" t="s">
        <v>37</v>
      </c>
      <c r="H116" s="41"/>
      <c r="I116" s="41" t="s">
        <v>48</v>
      </c>
      <c r="J116" s="42">
        <v>72500</v>
      </c>
      <c r="K116" s="43">
        <f t="shared" si="48"/>
        <v>8550</v>
      </c>
      <c r="L116" s="40" t="s">
        <v>22</v>
      </c>
      <c r="M116" s="44">
        <f t="shared" si="49"/>
        <v>63950</v>
      </c>
      <c r="N116" s="44">
        <f>2000+5500+600+200+250</f>
        <v>8550</v>
      </c>
      <c r="O116" s="45">
        <f t="shared" si="50"/>
        <v>72500</v>
      </c>
      <c r="P116" s="59"/>
      <c r="Q116" s="41" t="s">
        <v>77</v>
      </c>
      <c r="R116" s="10"/>
      <c r="S116" s="10">
        <f t="shared" si="51"/>
        <v>72500</v>
      </c>
      <c r="T116" s="10">
        <f t="shared" si="52"/>
        <v>103571.42857142858</v>
      </c>
      <c r="U116" s="11">
        <f t="shared" si="53"/>
        <v>118367.34693877552</v>
      </c>
      <c r="V116" s="12">
        <f t="shared" si="54"/>
        <v>0.12499999999999999</v>
      </c>
      <c r="W116" s="11">
        <f t="shared" si="55"/>
        <v>118400</v>
      </c>
      <c r="X116" s="26">
        <f t="shared" si="56"/>
        <v>0.30000000000000004</v>
      </c>
      <c r="Y116" s="13"/>
      <c r="Z116" s="13"/>
      <c r="AA116" s="13"/>
    </row>
    <row r="117" spans="1:27" ht="14.4" customHeight="1">
      <c r="A117" s="55">
        <v>312</v>
      </c>
      <c r="B117" s="38"/>
      <c r="C117" s="46" t="s">
        <v>128</v>
      </c>
      <c r="D117" s="39" t="str">
        <f t="shared" si="45"/>
        <v xml:space="preserve"> 643</v>
      </c>
      <c r="E117" s="46" t="s">
        <v>128</v>
      </c>
      <c r="F117" s="40">
        <f t="shared" si="35"/>
        <v>0</v>
      </c>
      <c r="G117" s="41" t="s">
        <v>37</v>
      </c>
      <c r="H117" s="41"/>
      <c r="I117" s="41" t="s">
        <v>42</v>
      </c>
      <c r="J117" s="42">
        <v>77000</v>
      </c>
      <c r="K117" s="43">
        <f t="shared" si="48"/>
        <v>9050</v>
      </c>
      <c r="L117" s="40" t="s">
        <v>22</v>
      </c>
      <c r="M117" s="44">
        <f t="shared" si="49"/>
        <v>67950</v>
      </c>
      <c r="N117" s="44">
        <f>2000+5500+600+200+250+500</f>
        <v>9050</v>
      </c>
      <c r="O117" s="45">
        <f t="shared" si="50"/>
        <v>77000</v>
      </c>
      <c r="P117" s="60"/>
      <c r="Q117" s="41" t="s">
        <v>80</v>
      </c>
      <c r="R117" s="10"/>
      <c r="S117" s="10">
        <f t="shared" si="51"/>
        <v>77000</v>
      </c>
      <c r="T117" s="10">
        <f t="shared" si="52"/>
        <v>110000</v>
      </c>
      <c r="U117" s="11">
        <f t="shared" si="53"/>
        <v>125714.28571428571</v>
      </c>
      <c r="V117" s="12">
        <f t="shared" si="54"/>
        <v>0.12499999999999997</v>
      </c>
      <c r="W117" s="11">
        <f t="shared" si="55"/>
        <v>125800</v>
      </c>
      <c r="X117" s="53">
        <f t="shared" si="56"/>
        <v>0.3</v>
      </c>
      <c r="Y117" s="13"/>
      <c r="Z117" s="13"/>
      <c r="AA117" s="14"/>
    </row>
    <row r="118" spans="1:27" ht="14.4" customHeight="1">
      <c r="A118" s="55">
        <v>313</v>
      </c>
      <c r="B118" s="38"/>
      <c r="C118" s="46" t="s">
        <v>95</v>
      </c>
      <c r="D118" s="39" t="str">
        <f t="shared" si="45"/>
        <v xml:space="preserve"> 363</v>
      </c>
      <c r="E118" s="46" t="s">
        <v>95</v>
      </c>
      <c r="F118" s="40">
        <f t="shared" si="35"/>
        <v>0</v>
      </c>
      <c r="G118" s="41" t="s">
        <v>37</v>
      </c>
      <c r="H118" s="41"/>
      <c r="I118" s="41" t="s">
        <v>49</v>
      </c>
      <c r="J118" s="42">
        <v>71000</v>
      </c>
      <c r="K118" s="43">
        <f t="shared" si="48"/>
        <v>8550</v>
      </c>
      <c r="L118" s="40" t="s">
        <v>22</v>
      </c>
      <c r="M118" s="44">
        <f t="shared" si="49"/>
        <v>62450</v>
      </c>
      <c r="N118" s="44">
        <f>2000+5500+600+200+250</f>
        <v>8550</v>
      </c>
      <c r="O118" s="45">
        <f t="shared" si="50"/>
        <v>71000</v>
      </c>
      <c r="P118" s="59"/>
      <c r="Q118" s="41" t="s">
        <v>77</v>
      </c>
      <c r="R118" s="10"/>
      <c r="S118" s="10">
        <f t="shared" si="51"/>
        <v>71000</v>
      </c>
      <c r="T118" s="10">
        <f t="shared" si="52"/>
        <v>101428.57142857143</v>
      </c>
      <c r="U118" s="11">
        <f t="shared" si="53"/>
        <v>115918.36734693879</v>
      </c>
      <c r="V118" s="12">
        <f t="shared" si="54"/>
        <v>0.12500000000000003</v>
      </c>
      <c r="W118" s="11">
        <f t="shared" si="55"/>
        <v>116000</v>
      </c>
      <c r="X118" s="26">
        <f t="shared" si="56"/>
        <v>0.30000000000000004</v>
      </c>
      <c r="Y118" s="13"/>
      <c r="Z118" s="13"/>
      <c r="AA118" s="13"/>
    </row>
    <row r="119" spans="1:27" ht="14.4" customHeight="1">
      <c r="A119" s="55">
        <v>314</v>
      </c>
      <c r="B119" s="38"/>
      <c r="C119" s="46" t="s">
        <v>127</v>
      </c>
      <c r="D119" s="39" t="str">
        <f t="shared" si="45"/>
        <v xml:space="preserve"> 366</v>
      </c>
      <c r="E119" s="46" t="s">
        <v>127</v>
      </c>
      <c r="F119" s="40">
        <f t="shared" si="35"/>
        <v>0</v>
      </c>
      <c r="G119" s="41" t="s">
        <v>20</v>
      </c>
      <c r="H119" s="41"/>
      <c r="I119" s="41" t="s">
        <v>42</v>
      </c>
      <c r="J119" s="42">
        <v>77000</v>
      </c>
      <c r="K119" s="43">
        <f t="shared" si="48"/>
        <v>9050</v>
      </c>
      <c r="L119" s="40" t="s">
        <v>22</v>
      </c>
      <c r="M119" s="44">
        <f t="shared" si="49"/>
        <v>67950</v>
      </c>
      <c r="N119" s="44">
        <f>2000+5500+600+200+250+500</f>
        <v>9050</v>
      </c>
      <c r="O119" s="45">
        <f t="shared" si="50"/>
        <v>77000</v>
      </c>
      <c r="P119" s="59"/>
      <c r="Q119" s="41" t="s">
        <v>80</v>
      </c>
      <c r="R119" s="10"/>
      <c r="S119" s="10"/>
      <c r="T119" s="10"/>
      <c r="U119" s="11"/>
      <c r="V119" s="12"/>
      <c r="W119" s="11"/>
      <c r="X119" s="53"/>
      <c r="Y119" s="62">
        <v>108063</v>
      </c>
      <c r="Z119" s="63">
        <f>T119-Y119</f>
        <v>-108063</v>
      </c>
      <c r="AA119" s="64">
        <f>Z119/Y119</f>
        <v>-1</v>
      </c>
    </row>
    <row r="120" spans="1:27" ht="14.4" customHeight="1">
      <c r="A120" s="55">
        <v>316</v>
      </c>
      <c r="B120" s="38"/>
      <c r="C120" s="46" t="s">
        <v>159</v>
      </c>
      <c r="D120" s="39" t="str">
        <f t="shared" si="45"/>
        <v xml:space="preserve"> 284</v>
      </c>
      <c r="E120" s="46" t="s">
        <v>159</v>
      </c>
      <c r="F120" s="40">
        <f t="shared" si="35"/>
        <v>0</v>
      </c>
      <c r="G120" s="41" t="s">
        <v>20</v>
      </c>
      <c r="H120" s="41"/>
      <c r="I120" s="41" t="s">
        <v>48</v>
      </c>
      <c r="J120" s="42">
        <v>70000</v>
      </c>
      <c r="K120" s="43">
        <f t="shared" si="48"/>
        <v>8550</v>
      </c>
      <c r="L120" s="40" t="s">
        <v>22</v>
      </c>
      <c r="M120" s="44">
        <f t="shared" si="49"/>
        <v>61450</v>
      </c>
      <c r="N120" s="44">
        <f t="shared" ref="N120:N131" si="57">2000+5500+600+200+250</f>
        <v>8550</v>
      </c>
      <c r="O120" s="45">
        <f t="shared" si="50"/>
        <v>70000</v>
      </c>
      <c r="P120" s="59"/>
      <c r="Q120" s="41" t="s">
        <v>77</v>
      </c>
      <c r="R120" s="10"/>
      <c r="S120" s="10">
        <f t="shared" ref="S120:S186" si="58">R120+O120</f>
        <v>70000</v>
      </c>
      <c r="T120" s="10">
        <f t="shared" ref="T120:T186" si="59">S120/0.7</f>
        <v>100000</v>
      </c>
      <c r="U120" s="11">
        <f t="shared" ref="U120:U186" si="60">T120/0.875</f>
        <v>114285.71428571429</v>
      </c>
      <c r="V120" s="12">
        <f t="shared" ref="V120:V186" si="61">(U120-T120)/U120</f>
        <v>0.12500000000000003</v>
      </c>
      <c r="W120" s="11">
        <f t="shared" ref="W120:W186" si="62">(ROUNDUP((U120/100),0))*100</f>
        <v>114300</v>
      </c>
      <c r="X120" s="26">
        <f t="shared" ref="X120:X186" si="63">(T120-O120)/T120</f>
        <v>0.3</v>
      </c>
      <c r="Y120" s="62">
        <v>101063</v>
      </c>
      <c r="Z120" s="63">
        <f>T120-Y120</f>
        <v>-1063</v>
      </c>
      <c r="AA120" s="64">
        <f>Z120/Y120</f>
        <v>-1.0518191623047009E-2</v>
      </c>
    </row>
    <row r="121" spans="1:27" ht="14.4" customHeight="1">
      <c r="A121" s="55">
        <v>317</v>
      </c>
      <c r="B121" s="38"/>
      <c r="C121" s="46" t="s">
        <v>157</v>
      </c>
      <c r="D121" s="39" t="str">
        <f t="shared" si="45"/>
        <v xml:space="preserve"> 446</v>
      </c>
      <c r="E121" s="46" t="s">
        <v>157</v>
      </c>
      <c r="F121" s="40">
        <f t="shared" ref="F121:F187" si="64">IF(C121=E121,0,1)</f>
        <v>0</v>
      </c>
      <c r="G121" s="41" t="s">
        <v>37</v>
      </c>
      <c r="H121" s="41"/>
      <c r="I121" s="41" t="s">
        <v>48</v>
      </c>
      <c r="J121" s="42">
        <v>72500</v>
      </c>
      <c r="K121" s="43">
        <f t="shared" si="48"/>
        <v>8550</v>
      </c>
      <c r="L121" s="40" t="s">
        <v>22</v>
      </c>
      <c r="M121" s="44">
        <f t="shared" si="49"/>
        <v>63950</v>
      </c>
      <c r="N121" s="44">
        <f t="shared" si="57"/>
        <v>8550</v>
      </c>
      <c r="O121" s="45">
        <f t="shared" si="50"/>
        <v>72500</v>
      </c>
      <c r="P121" s="59"/>
      <c r="Q121" s="41" t="s">
        <v>77</v>
      </c>
      <c r="R121" s="10"/>
      <c r="S121" s="10">
        <f t="shared" si="58"/>
        <v>72500</v>
      </c>
      <c r="T121" s="10">
        <f t="shared" si="59"/>
        <v>103571.42857142858</v>
      </c>
      <c r="U121" s="11">
        <f t="shared" si="60"/>
        <v>118367.34693877552</v>
      </c>
      <c r="V121" s="12">
        <f t="shared" si="61"/>
        <v>0.12499999999999999</v>
      </c>
      <c r="W121" s="11">
        <f t="shared" si="62"/>
        <v>118400</v>
      </c>
      <c r="X121" s="26">
        <f t="shared" si="63"/>
        <v>0.30000000000000004</v>
      </c>
      <c r="Y121" s="13"/>
      <c r="Z121" s="13"/>
      <c r="AA121" s="13"/>
    </row>
    <row r="122" spans="1:27" ht="14.4" customHeight="1">
      <c r="A122" s="55">
        <v>318</v>
      </c>
      <c r="B122" s="38"/>
      <c r="C122" s="46" t="s">
        <v>229</v>
      </c>
      <c r="D122" s="39" t="str">
        <f t="shared" si="45"/>
        <v xml:space="preserve"> 114</v>
      </c>
      <c r="E122" s="46" t="s">
        <v>229</v>
      </c>
      <c r="F122" s="40">
        <f t="shared" si="64"/>
        <v>0</v>
      </c>
      <c r="G122" s="41" t="s">
        <v>20</v>
      </c>
      <c r="H122" s="41"/>
      <c r="I122" s="41" t="s">
        <v>59</v>
      </c>
      <c r="J122" s="42">
        <v>75000</v>
      </c>
      <c r="K122" s="43">
        <f t="shared" si="48"/>
        <v>8550</v>
      </c>
      <c r="L122" s="40" t="s">
        <v>22</v>
      </c>
      <c r="M122" s="44">
        <f t="shared" si="49"/>
        <v>66450</v>
      </c>
      <c r="N122" s="49">
        <f t="shared" si="57"/>
        <v>8550</v>
      </c>
      <c r="O122" s="45">
        <f t="shared" si="50"/>
        <v>75000</v>
      </c>
      <c r="P122" s="59"/>
      <c r="Q122" s="41" t="s">
        <v>77</v>
      </c>
      <c r="R122" s="10"/>
      <c r="S122" s="10">
        <f t="shared" si="58"/>
        <v>75000</v>
      </c>
      <c r="T122" s="10">
        <f t="shared" si="59"/>
        <v>107142.85714285714</v>
      </c>
      <c r="U122" s="11">
        <f t="shared" si="60"/>
        <v>122448.97959183673</v>
      </c>
      <c r="V122" s="12">
        <f t="shared" si="61"/>
        <v>0.12499999999999996</v>
      </c>
      <c r="W122" s="11">
        <f t="shared" si="62"/>
        <v>122500</v>
      </c>
      <c r="X122" s="26">
        <f t="shared" si="63"/>
        <v>0.3</v>
      </c>
      <c r="Y122" s="62">
        <v>105525</v>
      </c>
      <c r="Z122" s="63">
        <f>T122-Y122</f>
        <v>1617.8571428571449</v>
      </c>
      <c r="AA122" s="64">
        <f>Z122/Y122</f>
        <v>1.5331505736623027E-2</v>
      </c>
    </row>
    <row r="123" spans="1:27" ht="14.4" customHeight="1">
      <c r="A123" s="55">
        <v>319</v>
      </c>
      <c r="B123" s="38"/>
      <c r="C123" s="46" t="s">
        <v>153</v>
      </c>
      <c r="D123" s="39" t="str">
        <f t="shared" si="45"/>
        <v xml:space="preserve"> 858</v>
      </c>
      <c r="E123" s="46" t="s">
        <v>153</v>
      </c>
      <c r="F123" s="40">
        <f t="shared" si="64"/>
        <v>0</v>
      </c>
      <c r="G123" s="41" t="s">
        <v>37</v>
      </c>
      <c r="H123" s="41"/>
      <c r="I123" s="41" t="s">
        <v>47</v>
      </c>
      <c r="J123" s="42">
        <v>78000</v>
      </c>
      <c r="K123" s="43">
        <f t="shared" si="48"/>
        <v>8550</v>
      </c>
      <c r="L123" s="40" t="s">
        <v>22</v>
      </c>
      <c r="M123" s="44">
        <f t="shared" si="49"/>
        <v>69450</v>
      </c>
      <c r="N123" s="44">
        <f t="shared" si="57"/>
        <v>8550</v>
      </c>
      <c r="O123" s="45">
        <f t="shared" si="50"/>
        <v>78000</v>
      </c>
      <c r="P123" s="59"/>
      <c r="Q123" s="41" t="s">
        <v>77</v>
      </c>
      <c r="R123" s="10"/>
      <c r="S123" s="10">
        <f t="shared" si="58"/>
        <v>78000</v>
      </c>
      <c r="T123" s="10">
        <f t="shared" si="59"/>
        <v>111428.57142857143</v>
      </c>
      <c r="U123" s="11">
        <f t="shared" si="60"/>
        <v>127346.93877551021</v>
      </c>
      <c r="V123" s="12">
        <f t="shared" si="61"/>
        <v>0.12499999999999997</v>
      </c>
      <c r="W123" s="11">
        <f t="shared" si="62"/>
        <v>127400</v>
      </c>
      <c r="X123" s="26">
        <f t="shared" si="63"/>
        <v>0.30000000000000004</v>
      </c>
      <c r="Y123" s="13"/>
      <c r="Z123" s="13"/>
      <c r="AA123" s="14"/>
    </row>
    <row r="124" spans="1:27" ht="14.4" customHeight="1">
      <c r="A124" s="55">
        <v>325</v>
      </c>
      <c r="B124" s="38"/>
      <c r="C124" s="46" t="s">
        <v>152</v>
      </c>
      <c r="D124" s="39" t="str">
        <f t="shared" si="45"/>
        <v xml:space="preserve"> 879</v>
      </c>
      <c r="E124" s="46" t="s">
        <v>152</v>
      </c>
      <c r="F124" s="40">
        <f t="shared" si="64"/>
        <v>0</v>
      </c>
      <c r="G124" s="41" t="s">
        <v>37</v>
      </c>
      <c r="H124" s="41"/>
      <c r="I124" s="41" t="s">
        <v>47</v>
      </c>
      <c r="J124" s="42">
        <v>70000</v>
      </c>
      <c r="K124" s="43">
        <f t="shared" si="48"/>
        <v>8550</v>
      </c>
      <c r="L124" s="40" t="s">
        <v>22</v>
      </c>
      <c r="M124" s="44">
        <f t="shared" si="49"/>
        <v>61450</v>
      </c>
      <c r="N124" s="44">
        <f t="shared" si="57"/>
        <v>8550</v>
      </c>
      <c r="O124" s="45">
        <f t="shared" si="50"/>
        <v>70000</v>
      </c>
      <c r="P124" s="58"/>
      <c r="Q124" s="41" t="s">
        <v>77</v>
      </c>
      <c r="R124" s="10"/>
      <c r="S124" s="10">
        <f t="shared" si="58"/>
        <v>70000</v>
      </c>
      <c r="T124" s="10">
        <f t="shared" si="59"/>
        <v>100000</v>
      </c>
      <c r="U124" s="11">
        <f t="shared" si="60"/>
        <v>114285.71428571429</v>
      </c>
      <c r="V124" s="12">
        <f t="shared" si="61"/>
        <v>0.12500000000000003</v>
      </c>
      <c r="W124" s="11">
        <f t="shared" si="62"/>
        <v>114300</v>
      </c>
      <c r="X124" s="26">
        <f t="shared" si="63"/>
        <v>0.3</v>
      </c>
      <c r="Y124" s="13"/>
      <c r="Z124" s="13"/>
      <c r="AA124" s="13"/>
    </row>
    <row r="125" spans="1:27" ht="14.4" customHeight="1">
      <c r="A125" s="55">
        <v>327</v>
      </c>
      <c r="B125" s="38"/>
      <c r="C125" s="46" t="s">
        <v>150</v>
      </c>
      <c r="D125" s="39" t="str">
        <f t="shared" si="45"/>
        <v xml:space="preserve"> 908</v>
      </c>
      <c r="E125" s="46" t="s">
        <v>150</v>
      </c>
      <c r="F125" s="40">
        <f t="shared" si="64"/>
        <v>0</v>
      </c>
      <c r="G125" s="41" t="s">
        <v>37</v>
      </c>
      <c r="H125" s="41"/>
      <c r="I125" s="41" t="s">
        <v>47</v>
      </c>
      <c r="J125" s="42">
        <v>65000</v>
      </c>
      <c r="K125" s="43">
        <f t="shared" si="48"/>
        <v>8550</v>
      </c>
      <c r="L125" s="40" t="s">
        <v>22</v>
      </c>
      <c r="M125" s="44">
        <f t="shared" si="49"/>
        <v>56450</v>
      </c>
      <c r="N125" s="44">
        <f t="shared" si="57"/>
        <v>8550</v>
      </c>
      <c r="O125" s="45">
        <f t="shared" si="50"/>
        <v>65000</v>
      </c>
      <c r="P125" s="59"/>
      <c r="Q125" s="41" t="s">
        <v>77</v>
      </c>
      <c r="R125" s="10"/>
      <c r="S125" s="10">
        <f t="shared" si="58"/>
        <v>65000</v>
      </c>
      <c r="T125" s="10">
        <f t="shared" si="59"/>
        <v>92857.14285714287</v>
      </c>
      <c r="U125" s="11">
        <f t="shared" si="60"/>
        <v>106122.44897959185</v>
      </c>
      <c r="V125" s="12">
        <f t="shared" si="61"/>
        <v>0.12499999999999999</v>
      </c>
      <c r="W125" s="11">
        <f t="shared" si="62"/>
        <v>106200</v>
      </c>
      <c r="X125" s="26">
        <f t="shared" si="63"/>
        <v>0.3000000000000001</v>
      </c>
      <c r="Y125" s="13"/>
      <c r="Z125" s="13"/>
      <c r="AA125" s="13"/>
    </row>
    <row r="126" spans="1:27" ht="14.4" customHeight="1">
      <c r="A126" s="55">
        <v>328</v>
      </c>
      <c r="B126" s="38"/>
      <c r="C126" s="46" t="s">
        <v>197</v>
      </c>
      <c r="D126" s="39" t="str">
        <f t="shared" si="45"/>
        <v xml:space="preserve"> 682</v>
      </c>
      <c r="E126" s="46" t="s">
        <v>197</v>
      </c>
      <c r="F126" s="40">
        <f t="shared" si="64"/>
        <v>0</v>
      </c>
      <c r="G126" s="41" t="s">
        <v>37</v>
      </c>
      <c r="H126" s="41"/>
      <c r="I126" s="41" t="s">
        <v>41</v>
      </c>
      <c r="J126" s="42">
        <v>72000</v>
      </c>
      <c r="K126" s="43">
        <f t="shared" si="48"/>
        <v>8550</v>
      </c>
      <c r="L126" s="40" t="s">
        <v>22</v>
      </c>
      <c r="M126" s="44">
        <f t="shared" si="49"/>
        <v>63450</v>
      </c>
      <c r="N126" s="44">
        <f t="shared" si="57"/>
        <v>8550</v>
      </c>
      <c r="O126" s="45">
        <f t="shared" si="50"/>
        <v>72000</v>
      </c>
      <c r="P126" s="60"/>
      <c r="Q126" s="41" t="s">
        <v>77</v>
      </c>
      <c r="R126" s="10"/>
      <c r="S126" s="10">
        <f t="shared" si="58"/>
        <v>72000</v>
      </c>
      <c r="T126" s="10">
        <f t="shared" si="59"/>
        <v>102857.14285714287</v>
      </c>
      <c r="U126" s="11">
        <f t="shared" si="60"/>
        <v>117551.02040816328</v>
      </c>
      <c r="V126" s="12">
        <f t="shared" si="61"/>
        <v>0.12500000000000003</v>
      </c>
      <c r="W126" s="11">
        <f t="shared" si="62"/>
        <v>117600</v>
      </c>
      <c r="X126" s="26">
        <f t="shared" si="63"/>
        <v>0.3000000000000001</v>
      </c>
      <c r="Y126" s="13"/>
      <c r="Z126" s="13"/>
      <c r="AA126" s="14"/>
    </row>
    <row r="127" spans="1:27" ht="14.4" customHeight="1">
      <c r="A127" s="55">
        <v>331</v>
      </c>
      <c r="B127" s="38"/>
      <c r="C127" s="46" t="s">
        <v>154</v>
      </c>
      <c r="D127" s="39" t="str">
        <f t="shared" si="45"/>
        <v xml:space="preserve"> 587</v>
      </c>
      <c r="E127" s="46" t="s">
        <v>154</v>
      </c>
      <c r="F127" s="40">
        <f t="shared" si="64"/>
        <v>0</v>
      </c>
      <c r="G127" s="41" t="s">
        <v>20</v>
      </c>
      <c r="H127" s="41"/>
      <c r="I127" s="41" t="s">
        <v>47</v>
      </c>
      <c r="J127" s="42">
        <v>62000</v>
      </c>
      <c r="K127" s="43">
        <f t="shared" si="48"/>
        <v>8550</v>
      </c>
      <c r="L127" s="40" t="s">
        <v>22</v>
      </c>
      <c r="M127" s="44">
        <f t="shared" si="49"/>
        <v>53450</v>
      </c>
      <c r="N127" s="44">
        <f t="shared" si="57"/>
        <v>8550</v>
      </c>
      <c r="O127" s="45">
        <f t="shared" si="50"/>
        <v>62000</v>
      </c>
      <c r="P127" s="59"/>
      <c r="Q127" s="41" t="s">
        <v>77</v>
      </c>
      <c r="R127" s="10"/>
      <c r="S127" s="10">
        <f t="shared" si="58"/>
        <v>62000</v>
      </c>
      <c r="T127" s="10">
        <f t="shared" si="59"/>
        <v>88571.42857142858</v>
      </c>
      <c r="U127" s="11">
        <f t="shared" si="60"/>
        <v>101224.48979591837</v>
      </c>
      <c r="V127" s="12">
        <f t="shared" si="61"/>
        <v>0.12499999999999996</v>
      </c>
      <c r="W127" s="11">
        <f t="shared" si="62"/>
        <v>101300</v>
      </c>
      <c r="X127" s="26">
        <f t="shared" si="63"/>
        <v>0.30000000000000004</v>
      </c>
      <c r="Y127" s="62">
        <v>86013</v>
      </c>
      <c r="Z127" s="63">
        <f>T127-Y127</f>
        <v>2558.4285714285797</v>
      </c>
      <c r="AA127" s="64">
        <f>Z127/Y127</f>
        <v>2.9744673147414691E-2</v>
      </c>
    </row>
    <row r="128" spans="1:27" ht="14.4" customHeight="1">
      <c r="A128" s="55">
        <v>332</v>
      </c>
      <c r="B128" s="38"/>
      <c r="C128" s="46" t="s">
        <v>194</v>
      </c>
      <c r="D128" s="39" t="str">
        <f t="shared" si="45"/>
        <v xml:space="preserve"> 444</v>
      </c>
      <c r="E128" s="46" t="s">
        <v>194</v>
      </c>
      <c r="F128" s="40">
        <f t="shared" si="64"/>
        <v>0</v>
      </c>
      <c r="G128" s="41" t="s">
        <v>37</v>
      </c>
      <c r="H128" s="41"/>
      <c r="I128" s="41" t="s">
        <v>41</v>
      </c>
      <c r="J128" s="42">
        <v>67000</v>
      </c>
      <c r="K128" s="43">
        <f t="shared" si="48"/>
        <v>8550</v>
      </c>
      <c r="L128" s="40" t="s">
        <v>22</v>
      </c>
      <c r="M128" s="44">
        <f t="shared" si="49"/>
        <v>58450</v>
      </c>
      <c r="N128" s="44">
        <f t="shared" si="57"/>
        <v>8550</v>
      </c>
      <c r="O128" s="45">
        <f t="shared" si="50"/>
        <v>67000</v>
      </c>
      <c r="P128" s="58"/>
      <c r="Q128" s="41" t="s">
        <v>77</v>
      </c>
      <c r="R128" s="10"/>
      <c r="S128" s="10">
        <f t="shared" si="58"/>
        <v>67000</v>
      </c>
      <c r="T128" s="10">
        <f t="shared" si="59"/>
        <v>95714.285714285725</v>
      </c>
      <c r="U128" s="11">
        <f t="shared" si="60"/>
        <v>109387.75510204083</v>
      </c>
      <c r="V128" s="12">
        <f t="shared" si="61"/>
        <v>0.125</v>
      </c>
      <c r="W128" s="11">
        <f t="shared" si="62"/>
        <v>109400</v>
      </c>
      <c r="X128" s="26">
        <f t="shared" si="63"/>
        <v>0.3000000000000001</v>
      </c>
      <c r="Y128" s="13"/>
      <c r="Z128" s="13"/>
      <c r="AA128" s="14"/>
    </row>
    <row r="129" spans="1:27" ht="14.4" customHeight="1">
      <c r="A129" s="55">
        <v>333</v>
      </c>
      <c r="B129" s="38"/>
      <c r="C129" s="46" t="s">
        <v>193</v>
      </c>
      <c r="D129" s="39" t="str">
        <f t="shared" si="45"/>
        <v xml:space="preserve"> 699</v>
      </c>
      <c r="E129" s="46" t="s">
        <v>193</v>
      </c>
      <c r="F129" s="40">
        <f t="shared" si="64"/>
        <v>0</v>
      </c>
      <c r="G129" s="41" t="s">
        <v>20</v>
      </c>
      <c r="H129" s="41"/>
      <c r="I129" s="41" t="s">
        <v>41</v>
      </c>
      <c r="J129" s="42">
        <v>52000</v>
      </c>
      <c r="K129" s="43">
        <f t="shared" si="48"/>
        <v>8550</v>
      </c>
      <c r="L129" s="40" t="s">
        <v>22</v>
      </c>
      <c r="M129" s="44">
        <f t="shared" si="49"/>
        <v>43450</v>
      </c>
      <c r="N129" s="44">
        <f t="shared" si="57"/>
        <v>8550</v>
      </c>
      <c r="O129" s="45">
        <f t="shared" si="50"/>
        <v>52000</v>
      </c>
      <c r="P129" s="59"/>
      <c r="Q129" s="41" t="s">
        <v>77</v>
      </c>
      <c r="R129" s="10"/>
      <c r="S129" s="10">
        <f t="shared" si="58"/>
        <v>52000</v>
      </c>
      <c r="T129" s="10">
        <f t="shared" si="59"/>
        <v>74285.71428571429</v>
      </c>
      <c r="U129" s="11">
        <f t="shared" si="60"/>
        <v>84897.959183673476</v>
      </c>
      <c r="V129" s="12">
        <f t="shared" si="61"/>
        <v>0.12500000000000003</v>
      </c>
      <c r="W129" s="11">
        <f t="shared" si="62"/>
        <v>84900</v>
      </c>
      <c r="X129" s="26">
        <f t="shared" si="63"/>
        <v>0.30000000000000004</v>
      </c>
      <c r="Y129" s="62">
        <v>77613</v>
      </c>
      <c r="Z129" s="63">
        <f>T129-Y129</f>
        <v>-3327.2857142857101</v>
      </c>
      <c r="AA129" s="64">
        <f>Z129/Y129</f>
        <v>-4.287021136002616E-2</v>
      </c>
    </row>
    <row r="130" spans="1:27" ht="14.4" customHeight="1">
      <c r="A130" s="55">
        <v>334</v>
      </c>
      <c r="B130" s="38"/>
      <c r="C130" s="46" t="s">
        <v>151</v>
      </c>
      <c r="D130" s="39" t="str">
        <f t="shared" si="45"/>
        <v xml:space="preserve"> 904</v>
      </c>
      <c r="E130" s="46" t="s">
        <v>151</v>
      </c>
      <c r="F130" s="40">
        <f t="shared" si="64"/>
        <v>0</v>
      </c>
      <c r="G130" s="41" t="s">
        <v>37</v>
      </c>
      <c r="H130" s="41"/>
      <c r="I130" s="41" t="s">
        <v>47</v>
      </c>
      <c r="J130" s="42">
        <v>65000</v>
      </c>
      <c r="K130" s="43">
        <f t="shared" si="48"/>
        <v>8550</v>
      </c>
      <c r="L130" s="40" t="s">
        <v>22</v>
      </c>
      <c r="M130" s="44">
        <f t="shared" si="49"/>
        <v>56450</v>
      </c>
      <c r="N130" s="44">
        <f t="shared" si="57"/>
        <v>8550</v>
      </c>
      <c r="O130" s="45">
        <f t="shared" si="50"/>
        <v>65000</v>
      </c>
      <c r="P130" s="59"/>
      <c r="Q130" s="41" t="s">
        <v>77</v>
      </c>
      <c r="R130" s="10"/>
      <c r="S130" s="10">
        <f t="shared" si="58"/>
        <v>65000</v>
      </c>
      <c r="T130" s="10">
        <f t="shared" si="59"/>
        <v>92857.14285714287</v>
      </c>
      <c r="U130" s="11">
        <f t="shared" si="60"/>
        <v>106122.44897959185</v>
      </c>
      <c r="V130" s="12">
        <f t="shared" si="61"/>
        <v>0.12499999999999999</v>
      </c>
      <c r="W130" s="11">
        <f t="shared" si="62"/>
        <v>106200</v>
      </c>
      <c r="X130" s="26">
        <f t="shared" si="63"/>
        <v>0.3000000000000001</v>
      </c>
      <c r="Y130" s="13"/>
      <c r="Z130" s="13"/>
      <c r="AA130" s="14"/>
    </row>
    <row r="131" spans="1:27" ht="14.4" customHeight="1">
      <c r="A131" s="55">
        <v>335</v>
      </c>
      <c r="B131" s="38"/>
      <c r="C131" s="46" t="s">
        <v>198</v>
      </c>
      <c r="D131" s="39" t="str">
        <f t="shared" si="45"/>
        <v xml:space="preserve"> 677</v>
      </c>
      <c r="E131" s="46" t="s">
        <v>198</v>
      </c>
      <c r="F131" s="40">
        <f t="shared" si="64"/>
        <v>0</v>
      </c>
      <c r="G131" s="41" t="s">
        <v>20</v>
      </c>
      <c r="H131" s="41"/>
      <c r="I131" s="41" t="s">
        <v>41</v>
      </c>
      <c r="J131" s="42">
        <v>68000</v>
      </c>
      <c r="K131" s="43">
        <f t="shared" si="48"/>
        <v>8550</v>
      </c>
      <c r="L131" s="40" t="s">
        <v>22</v>
      </c>
      <c r="M131" s="44">
        <f t="shared" si="49"/>
        <v>59450</v>
      </c>
      <c r="N131" s="44">
        <f t="shared" si="57"/>
        <v>8550</v>
      </c>
      <c r="O131" s="45">
        <f t="shared" si="50"/>
        <v>68000</v>
      </c>
      <c r="P131" s="60"/>
      <c r="Q131" s="41" t="s">
        <v>77</v>
      </c>
      <c r="R131" s="10"/>
      <c r="S131" s="10">
        <f t="shared" si="58"/>
        <v>68000</v>
      </c>
      <c r="T131" s="10">
        <f t="shared" si="59"/>
        <v>97142.857142857145</v>
      </c>
      <c r="U131" s="11">
        <f t="shared" si="60"/>
        <v>111020.40816326531</v>
      </c>
      <c r="V131" s="12">
        <f t="shared" si="61"/>
        <v>0.12500000000000003</v>
      </c>
      <c r="W131" s="11">
        <f t="shared" si="62"/>
        <v>111100</v>
      </c>
      <c r="X131" s="26">
        <f t="shared" si="63"/>
        <v>0.3</v>
      </c>
      <c r="Y131" s="62">
        <v>92050</v>
      </c>
      <c r="Z131" s="63">
        <f>T131-Y131</f>
        <v>5092.8571428571449</v>
      </c>
      <c r="AA131" s="64">
        <f>Z131/Y131</f>
        <v>5.532707379529761E-2</v>
      </c>
    </row>
    <row r="132" spans="1:27" ht="14.4" customHeight="1">
      <c r="A132" s="55">
        <v>336</v>
      </c>
      <c r="B132" s="38"/>
      <c r="C132" s="46" t="s">
        <v>201</v>
      </c>
      <c r="D132" s="39" t="str">
        <f t="shared" si="45"/>
        <v xml:space="preserve"> 859</v>
      </c>
      <c r="E132" s="46" t="s">
        <v>201</v>
      </c>
      <c r="F132" s="40">
        <f t="shared" si="64"/>
        <v>0</v>
      </c>
      <c r="G132" s="41" t="s">
        <v>37</v>
      </c>
      <c r="H132" s="41"/>
      <c r="I132" s="41" t="s">
        <v>41</v>
      </c>
      <c r="J132" s="42">
        <v>52000</v>
      </c>
      <c r="K132" s="43">
        <f t="shared" si="48"/>
        <v>9050</v>
      </c>
      <c r="L132" s="40" t="s">
        <v>22</v>
      </c>
      <c r="M132" s="44">
        <f t="shared" si="49"/>
        <v>42950</v>
      </c>
      <c r="N132" s="44">
        <f>2000+5500+600+200+250+500</f>
        <v>9050</v>
      </c>
      <c r="O132" s="45">
        <f t="shared" si="50"/>
        <v>52000</v>
      </c>
      <c r="P132" s="60"/>
      <c r="Q132" s="41" t="s">
        <v>78</v>
      </c>
      <c r="R132" s="10"/>
      <c r="S132" s="10">
        <f t="shared" si="58"/>
        <v>52000</v>
      </c>
      <c r="T132" s="10">
        <f t="shared" si="59"/>
        <v>74285.71428571429</v>
      </c>
      <c r="U132" s="11">
        <f t="shared" si="60"/>
        <v>84897.959183673476</v>
      </c>
      <c r="V132" s="12">
        <f t="shared" si="61"/>
        <v>0.12500000000000003</v>
      </c>
      <c r="W132" s="11">
        <f t="shared" si="62"/>
        <v>84900</v>
      </c>
      <c r="X132" s="26">
        <f t="shared" si="63"/>
        <v>0.30000000000000004</v>
      </c>
      <c r="Y132" s="13"/>
      <c r="Z132" s="13"/>
      <c r="AA132" s="14"/>
    </row>
    <row r="133" spans="1:27" ht="14.4" customHeight="1">
      <c r="A133" s="55">
        <v>337</v>
      </c>
      <c r="B133" s="38"/>
      <c r="C133" s="46" t="s">
        <v>218</v>
      </c>
      <c r="D133" s="39" t="str">
        <f t="shared" ref="D133:D199" si="65">REPLACE(C133,1,3, )</f>
        <v xml:space="preserve"> 706</v>
      </c>
      <c r="E133" s="46" t="s">
        <v>218</v>
      </c>
      <c r="F133" s="40">
        <f t="shared" si="64"/>
        <v>0</v>
      </c>
      <c r="G133" s="41" t="s">
        <v>20</v>
      </c>
      <c r="H133" s="41"/>
      <c r="I133" s="41" t="s">
        <v>70</v>
      </c>
      <c r="J133" s="42">
        <v>57500</v>
      </c>
      <c r="K133" s="43">
        <f t="shared" si="48"/>
        <v>8550</v>
      </c>
      <c r="L133" s="40" t="s">
        <v>22</v>
      </c>
      <c r="M133" s="44">
        <f t="shared" si="49"/>
        <v>48950</v>
      </c>
      <c r="N133" s="49">
        <f>2000+5500+600+200+250</f>
        <v>8550</v>
      </c>
      <c r="O133" s="45">
        <f t="shared" si="50"/>
        <v>57500</v>
      </c>
      <c r="P133" s="59"/>
      <c r="Q133" s="41" t="s">
        <v>77</v>
      </c>
      <c r="R133" s="10"/>
      <c r="S133" s="10">
        <f t="shared" si="58"/>
        <v>57500</v>
      </c>
      <c r="T133" s="10">
        <f t="shared" si="59"/>
        <v>82142.857142857145</v>
      </c>
      <c r="U133" s="11">
        <f t="shared" si="60"/>
        <v>93877.551020408166</v>
      </c>
      <c r="V133" s="12">
        <f t="shared" si="61"/>
        <v>0.125</v>
      </c>
      <c r="W133" s="11">
        <f t="shared" si="62"/>
        <v>93900</v>
      </c>
      <c r="X133" s="26">
        <f t="shared" si="63"/>
        <v>0.30000000000000004</v>
      </c>
      <c r="Y133" s="62">
        <v>83038</v>
      </c>
      <c r="Z133" s="63">
        <f>T133-Y133</f>
        <v>-895.14285714285506</v>
      </c>
      <c r="AA133" s="64">
        <f>Z133/Y133</f>
        <v>-1.0779918316226969E-2</v>
      </c>
    </row>
    <row r="134" spans="1:27" ht="14.4" customHeight="1">
      <c r="A134" s="55">
        <v>338</v>
      </c>
      <c r="B134" s="38"/>
      <c r="C134" s="46" t="s">
        <v>216</v>
      </c>
      <c r="D134" s="39" t="str">
        <f t="shared" si="65"/>
        <v xml:space="preserve"> 481</v>
      </c>
      <c r="E134" s="46" t="s">
        <v>216</v>
      </c>
      <c r="F134" s="40">
        <f t="shared" si="64"/>
        <v>0</v>
      </c>
      <c r="G134" s="41" t="s">
        <v>37</v>
      </c>
      <c r="H134" s="41"/>
      <c r="I134" s="41" t="s">
        <v>70</v>
      </c>
      <c r="J134" s="42">
        <v>57500</v>
      </c>
      <c r="K134" s="43">
        <f t="shared" si="48"/>
        <v>8550</v>
      </c>
      <c r="L134" s="40" t="s">
        <v>22</v>
      </c>
      <c r="M134" s="44">
        <f t="shared" si="49"/>
        <v>48950</v>
      </c>
      <c r="N134" s="49">
        <f>2000+5500+600+200+250</f>
        <v>8550</v>
      </c>
      <c r="O134" s="45">
        <f t="shared" si="50"/>
        <v>57500</v>
      </c>
      <c r="P134" s="59"/>
      <c r="Q134" s="41" t="s">
        <v>77</v>
      </c>
      <c r="R134" s="10"/>
      <c r="S134" s="10">
        <f t="shared" si="58"/>
        <v>57500</v>
      </c>
      <c r="T134" s="10">
        <f t="shared" si="59"/>
        <v>82142.857142857145</v>
      </c>
      <c r="U134" s="11">
        <f t="shared" si="60"/>
        <v>93877.551020408166</v>
      </c>
      <c r="V134" s="12">
        <f t="shared" si="61"/>
        <v>0.125</v>
      </c>
      <c r="W134" s="11">
        <f t="shared" si="62"/>
        <v>93900</v>
      </c>
      <c r="X134" s="26">
        <f t="shared" si="63"/>
        <v>0.30000000000000004</v>
      </c>
      <c r="Y134" s="13"/>
      <c r="Z134" s="13"/>
      <c r="AA134" s="14"/>
    </row>
    <row r="135" spans="1:27" ht="14.4" customHeight="1">
      <c r="A135" s="74">
        <v>75</v>
      </c>
      <c r="B135" s="38"/>
      <c r="C135" s="46" t="s">
        <v>260</v>
      </c>
      <c r="D135" s="39" t="str">
        <f t="shared" si="65"/>
        <v xml:space="preserve"> 273</v>
      </c>
      <c r="E135" s="46" t="s">
        <v>260</v>
      </c>
      <c r="F135" s="40">
        <f t="shared" si="64"/>
        <v>0</v>
      </c>
      <c r="G135" s="41" t="s">
        <v>37</v>
      </c>
      <c r="H135" s="41"/>
      <c r="I135" s="41" t="s">
        <v>295</v>
      </c>
      <c r="J135" s="42">
        <v>75000</v>
      </c>
      <c r="K135" s="43">
        <f t="shared" si="48"/>
        <v>8150</v>
      </c>
      <c r="L135" s="40" t="s">
        <v>22</v>
      </c>
      <c r="M135" s="44">
        <f t="shared" si="49"/>
        <v>66850</v>
      </c>
      <c r="N135" s="44">
        <f>2000+5100+600+200+250</f>
        <v>8150</v>
      </c>
      <c r="O135" s="45">
        <f t="shared" si="50"/>
        <v>75000</v>
      </c>
      <c r="P135" s="59"/>
      <c r="Q135" s="41" t="s">
        <v>72</v>
      </c>
      <c r="R135" s="67"/>
      <c r="S135" s="67">
        <f t="shared" si="58"/>
        <v>75000</v>
      </c>
      <c r="T135" s="67">
        <f t="shared" si="59"/>
        <v>107142.85714285714</v>
      </c>
      <c r="U135" s="68">
        <f t="shared" si="60"/>
        <v>122448.97959183673</v>
      </c>
      <c r="V135" s="69">
        <f t="shared" si="61"/>
        <v>0.12499999999999996</v>
      </c>
      <c r="W135" s="68">
        <f t="shared" si="62"/>
        <v>122500</v>
      </c>
      <c r="X135" s="70">
        <f t="shared" si="63"/>
        <v>0.3</v>
      </c>
      <c r="Y135" s="71"/>
      <c r="Z135" s="71"/>
      <c r="AA135" s="72"/>
    </row>
    <row r="136" spans="1:27" ht="14.4" customHeight="1">
      <c r="A136" s="74">
        <v>185</v>
      </c>
      <c r="B136" s="38"/>
      <c r="C136" s="46" t="s">
        <v>261</v>
      </c>
      <c r="D136" s="39" t="str">
        <f t="shared" si="65"/>
        <v xml:space="preserve"> 236</v>
      </c>
      <c r="E136" s="46" t="s">
        <v>261</v>
      </c>
      <c r="F136" s="40">
        <f t="shared" si="64"/>
        <v>0</v>
      </c>
      <c r="G136" s="41" t="s">
        <v>37</v>
      </c>
      <c r="H136" s="73"/>
      <c r="I136" s="41" t="s">
        <v>295</v>
      </c>
      <c r="J136" s="42"/>
      <c r="K136" s="43">
        <f t="shared" si="48"/>
        <v>7900</v>
      </c>
      <c r="L136" s="40" t="s">
        <v>22</v>
      </c>
      <c r="M136" s="44">
        <f t="shared" si="49"/>
        <v>-7900</v>
      </c>
      <c r="N136" s="44">
        <f>2000+4850+600+200+250</f>
        <v>7900</v>
      </c>
      <c r="O136" s="45">
        <f t="shared" si="50"/>
        <v>0</v>
      </c>
      <c r="P136" s="59"/>
      <c r="Q136" s="41" t="s">
        <v>73</v>
      </c>
      <c r="R136" s="67"/>
      <c r="S136" s="67">
        <f t="shared" si="58"/>
        <v>0</v>
      </c>
      <c r="T136" s="67">
        <f t="shared" si="59"/>
        <v>0</v>
      </c>
      <c r="U136" s="68">
        <f t="shared" si="60"/>
        <v>0</v>
      </c>
      <c r="V136" s="69" t="e">
        <f t="shared" si="61"/>
        <v>#DIV/0!</v>
      </c>
      <c r="W136" s="68">
        <f t="shared" si="62"/>
        <v>0</v>
      </c>
      <c r="X136" s="70" t="e">
        <f t="shared" si="63"/>
        <v>#DIV/0!</v>
      </c>
      <c r="Y136" s="71"/>
      <c r="Z136" s="71"/>
      <c r="AA136" s="72"/>
    </row>
    <row r="137" spans="1:27" ht="14.4" customHeight="1">
      <c r="A137" s="74">
        <v>73</v>
      </c>
      <c r="B137" s="38"/>
      <c r="C137" s="46" t="s">
        <v>262</v>
      </c>
      <c r="D137" s="39" t="str">
        <f t="shared" si="65"/>
        <v xml:space="preserve"> 224</v>
      </c>
      <c r="E137" s="46" t="s">
        <v>262</v>
      </c>
      <c r="F137" s="40">
        <f t="shared" si="64"/>
        <v>0</v>
      </c>
      <c r="G137" s="41" t="s">
        <v>37</v>
      </c>
      <c r="H137" s="41"/>
      <c r="I137" s="41" t="s">
        <v>295</v>
      </c>
      <c r="J137" s="48">
        <v>68000</v>
      </c>
      <c r="K137" s="43">
        <f t="shared" si="48"/>
        <v>7500</v>
      </c>
      <c r="L137" s="40" t="s">
        <v>22</v>
      </c>
      <c r="M137" s="44">
        <f t="shared" si="49"/>
        <v>60500</v>
      </c>
      <c r="N137" s="44">
        <f>2000+4850+200+200+250</f>
        <v>7500</v>
      </c>
      <c r="O137" s="45">
        <f t="shared" si="50"/>
        <v>68000</v>
      </c>
      <c r="P137" s="59"/>
      <c r="Q137" s="41" t="s">
        <v>73</v>
      </c>
      <c r="R137" s="67"/>
      <c r="S137" s="67">
        <f t="shared" si="58"/>
        <v>68000</v>
      </c>
      <c r="T137" s="67">
        <f t="shared" si="59"/>
        <v>97142.857142857145</v>
      </c>
      <c r="U137" s="68">
        <f t="shared" si="60"/>
        <v>111020.40816326531</v>
      </c>
      <c r="V137" s="69">
        <f t="shared" si="61"/>
        <v>0.12500000000000003</v>
      </c>
      <c r="W137" s="68">
        <f t="shared" si="62"/>
        <v>111100</v>
      </c>
      <c r="X137" s="70">
        <f t="shared" si="63"/>
        <v>0.3</v>
      </c>
      <c r="Y137" s="71"/>
      <c r="Z137" s="71"/>
      <c r="AA137" s="72"/>
    </row>
    <row r="138" spans="1:27" ht="14.4" customHeight="1">
      <c r="A138" s="74">
        <v>22</v>
      </c>
      <c r="B138" s="38"/>
      <c r="C138" s="46" t="s">
        <v>263</v>
      </c>
      <c r="D138" s="39" t="str">
        <f t="shared" si="65"/>
        <v xml:space="preserve"> 421</v>
      </c>
      <c r="E138" s="46" t="s">
        <v>263</v>
      </c>
      <c r="F138" s="40">
        <f t="shared" si="64"/>
        <v>0</v>
      </c>
      <c r="G138" s="41" t="s">
        <v>37</v>
      </c>
      <c r="H138" s="41"/>
      <c r="I138" s="41" t="s">
        <v>296</v>
      </c>
      <c r="J138" s="48">
        <v>154000</v>
      </c>
      <c r="K138" s="43">
        <f t="shared" si="48"/>
        <v>8150</v>
      </c>
      <c r="L138" s="40" t="s">
        <v>22</v>
      </c>
      <c r="M138" s="44">
        <f t="shared" si="49"/>
        <v>145850</v>
      </c>
      <c r="N138" s="44">
        <f>2000+5100+600+200+250</f>
        <v>8150</v>
      </c>
      <c r="O138" s="45">
        <f t="shared" si="50"/>
        <v>154000</v>
      </c>
      <c r="P138" s="59"/>
      <c r="Q138" s="41" t="s">
        <v>72</v>
      </c>
      <c r="R138" s="67"/>
      <c r="S138" s="67">
        <f t="shared" si="58"/>
        <v>154000</v>
      </c>
      <c r="T138" s="67">
        <f t="shared" si="59"/>
        <v>220000</v>
      </c>
      <c r="U138" s="68">
        <f t="shared" si="60"/>
        <v>251428.57142857142</v>
      </c>
      <c r="V138" s="69">
        <f t="shared" si="61"/>
        <v>0.12499999999999997</v>
      </c>
      <c r="W138" s="68">
        <f t="shared" si="62"/>
        <v>251500</v>
      </c>
      <c r="X138" s="70">
        <f t="shared" si="63"/>
        <v>0.3</v>
      </c>
      <c r="Y138" s="71"/>
      <c r="Z138" s="71"/>
      <c r="AA138" s="72"/>
    </row>
    <row r="139" spans="1:27" ht="14.4" customHeight="1">
      <c r="A139" s="74">
        <v>24</v>
      </c>
      <c r="B139" s="38"/>
      <c r="C139" s="46" t="s">
        <v>264</v>
      </c>
      <c r="D139" s="39" t="str">
        <f t="shared" si="65"/>
        <v xml:space="preserve"> 148</v>
      </c>
      <c r="E139" s="46" t="s">
        <v>264</v>
      </c>
      <c r="F139" s="40">
        <f t="shared" si="64"/>
        <v>0</v>
      </c>
      <c r="G139" s="41" t="s">
        <v>37</v>
      </c>
      <c r="H139" s="41"/>
      <c r="I139" s="41" t="s">
        <v>296</v>
      </c>
      <c r="J139" s="42">
        <v>138000</v>
      </c>
      <c r="K139" s="43">
        <f t="shared" si="48"/>
        <v>7900</v>
      </c>
      <c r="L139" s="40" t="s">
        <v>22</v>
      </c>
      <c r="M139" s="44">
        <f t="shared" si="49"/>
        <v>130100</v>
      </c>
      <c r="N139" s="44">
        <f>2000+4850+600+200+250</f>
        <v>7900</v>
      </c>
      <c r="O139" s="45">
        <f t="shared" si="50"/>
        <v>138000</v>
      </c>
      <c r="P139" s="59"/>
      <c r="Q139" s="41" t="s">
        <v>73</v>
      </c>
      <c r="R139" s="67"/>
      <c r="S139" s="67">
        <f t="shared" si="58"/>
        <v>138000</v>
      </c>
      <c r="T139" s="67">
        <f t="shared" si="59"/>
        <v>197142.85714285716</v>
      </c>
      <c r="U139" s="68">
        <f t="shared" si="60"/>
        <v>225306.12244897962</v>
      </c>
      <c r="V139" s="69">
        <f t="shared" si="61"/>
        <v>0.12500000000000003</v>
      </c>
      <c r="W139" s="68">
        <f t="shared" si="62"/>
        <v>225400</v>
      </c>
      <c r="X139" s="70">
        <f t="shared" si="63"/>
        <v>0.30000000000000004</v>
      </c>
      <c r="Y139" s="71"/>
      <c r="Z139" s="71"/>
      <c r="AA139" s="72"/>
    </row>
    <row r="140" spans="1:27" ht="14.4" customHeight="1">
      <c r="A140" s="74">
        <v>50</v>
      </c>
      <c r="B140" s="38"/>
      <c r="C140" s="46" t="s">
        <v>265</v>
      </c>
      <c r="D140" s="39" t="str">
        <f t="shared" si="65"/>
        <v xml:space="preserve"> 496</v>
      </c>
      <c r="E140" s="46" t="s">
        <v>265</v>
      </c>
      <c r="F140" s="40">
        <f t="shared" si="64"/>
        <v>0</v>
      </c>
      <c r="G140" s="41" t="s">
        <v>37</v>
      </c>
      <c r="H140" s="41"/>
      <c r="I140" s="41" t="s">
        <v>297</v>
      </c>
      <c r="J140" s="42">
        <v>69000</v>
      </c>
      <c r="K140" s="43">
        <f t="shared" si="48"/>
        <v>8150</v>
      </c>
      <c r="L140" s="40" t="s">
        <v>22</v>
      </c>
      <c r="M140" s="44">
        <f t="shared" si="49"/>
        <v>60850</v>
      </c>
      <c r="N140" s="44">
        <f>2000+5100+600+200+250</f>
        <v>8150</v>
      </c>
      <c r="O140" s="45">
        <f t="shared" si="50"/>
        <v>69000</v>
      </c>
      <c r="P140" s="59"/>
      <c r="Q140" s="41" t="s">
        <v>72</v>
      </c>
      <c r="R140" s="67"/>
      <c r="S140" s="67">
        <f t="shared" si="58"/>
        <v>69000</v>
      </c>
      <c r="T140" s="67">
        <f t="shared" si="59"/>
        <v>98571.42857142858</v>
      </c>
      <c r="U140" s="68">
        <f t="shared" si="60"/>
        <v>112653.06122448981</v>
      </c>
      <c r="V140" s="69">
        <f t="shared" si="61"/>
        <v>0.12500000000000003</v>
      </c>
      <c r="W140" s="68">
        <f t="shared" si="62"/>
        <v>112700</v>
      </c>
      <c r="X140" s="70">
        <f t="shared" si="63"/>
        <v>0.30000000000000004</v>
      </c>
      <c r="Y140" s="71"/>
      <c r="Z140" s="71"/>
      <c r="AA140" s="72"/>
    </row>
    <row r="141" spans="1:27" ht="14.4" customHeight="1">
      <c r="A141" s="74">
        <v>354</v>
      </c>
      <c r="B141" s="38"/>
      <c r="C141" s="46" t="s">
        <v>266</v>
      </c>
      <c r="D141" s="39" t="str">
        <f t="shared" si="65"/>
        <v xml:space="preserve"> 725</v>
      </c>
      <c r="E141" s="46" t="s">
        <v>266</v>
      </c>
      <c r="F141" s="40">
        <f t="shared" si="64"/>
        <v>0</v>
      </c>
      <c r="G141" s="41" t="s">
        <v>37</v>
      </c>
      <c r="H141" s="41"/>
      <c r="I141" s="41" t="s">
        <v>298</v>
      </c>
      <c r="J141" s="42">
        <v>67000</v>
      </c>
      <c r="K141" s="43">
        <f t="shared" si="48"/>
        <v>9250</v>
      </c>
      <c r="L141" s="40" t="s">
        <v>22</v>
      </c>
      <c r="M141" s="44">
        <f t="shared" si="49"/>
        <v>57750</v>
      </c>
      <c r="N141" s="44">
        <f>2000+5200+600+200+250+1000</f>
        <v>9250</v>
      </c>
      <c r="O141" s="45">
        <f t="shared" si="50"/>
        <v>67000</v>
      </c>
      <c r="P141" s="59"/>
      <c r="Q141" s="41" t="s">
        <v>87</v>
      </c>
      <c r="R141" s="67"/>
      <c r="S141" s="67">
        <f t="shared" si="58"/>
        <v>67000</v>
      </c>
      <c r="T141" s="67">
        <f t="shared" si="59"/>
        <v>95714.285714285725</v>
      </c>
      <c r="U141" s="68">
        <f t="shared" si="60"/>
        <v>109387.75510204083</v>
      </c>
      <c r="V141" s="69">
        <f t="shared" si="61"/>
        <v>0.125</v>
      </c>
      <c r="W141" s="68">
        <f t="shared" si="62"/>
        <v>109400</v>
      </c>
      <c r="X141" s="70">
        <f t="shared" si="63"/>
        <v>0.3000000000000001</v>
      </c>
      <c r="Y141" s="71"/>
      <c r="Z141" s="71"/>
      <c r="AA141" s="72"/>
    </row>
    <row r="142" spans="1:27" ht="14.4" customHeight="1">
      <c r="A142" s="74">
        <v>356</v>
      </c>
      <c r="B142" s="38"/>
      <c r="C142" s="46" t="s">
        <v>267</v>
      </c>
      <c r="D142" s="39" t="str">
        <f t="shared" si="65"/>
        <v xml:space="preserve"> 187</v>
      </c>
      <c r="E142" s="46" t="s">
        <v>267</v>
      </c>
      <c r="F142" s="40">
        <f t="shared" si="64"/>
        <v>0</v>
      </c>
      <c r="G142" s="41" t="s">
        <v>37</v>
      </c>
      <c r="H142" s="41"/>
      <c r="I142" s="41" t="s">
        <v>299</v>
      </c>
      <c r="J142" s="42">
        <v>72500</v>
      </c>
      <c r="K142" s="43">
        <f t="shared" si="48"/>
        <v>10050</v>
      </c>
      <c r="L142" s="40" t="s">
        <v>22</v>
      </c>
      <c r="M142" s="44">
        <f t="shared" si="49"/>
        <v>62450</v>
      </c>
      <c r="N142" s="44">
        <f>2000+5100+600+200+250+1000+900</f>
        <v>10050</v>
      </c>
      <c r="O142" s="45">
        <f t="shared" si="50"/>
        <v>72500</v>
      </c>
      <c r="P142" s="59"/>
      <c r="Q142" s="41" t="s">
        <v>308</v>
      </c>
      <c r="R142" s="67"/>
      <c r="S142" s="67">
        <f t="shared" si="58"/>
        <v>72500</v>
      </c>
      <c r="T142" s="67">
        <f t="shared" si="59"/>
        <v>103571.42857142858</v>
      </c>
      <c r="U142" s="68">
        <f t="shared" si="60"/>
        <v>118367.34693877552</v>
      </c>
      <c r="V142" s="69">
        <f t="shared" si="61"/>
        <v>0.12499999999999999</v>
      </c>
      <c r="W142" s="68">
        <f t="shared" si="62"/>
        <v>118400</v>
      </c>
      <c r="X142" s="70">
        <f t="shared" si="63"/>
        <v>0.30000000000000004</v>
      </c>
      <c r="Y142" s="71"/>
      <c r="Z142" s="71"/>
      <c r="AA142" s="72"/>
    </row>
    <row r="143" spans="1:27" ht="14.4" customHeight="1">
      <c r="A143" s="74">
        <v>257</v>
      </c>
      <c r="B143" s="38"/>
      <c r="C143" s="46" t="s">
        <v>268</v>
      </c>
      <c r="D143" s="39" t="str">
        <f t="shared" si="65"/>
        <v xml:space="preserve"> 306</v>
      </c>
      <c r="E143" s="46" t="s">
        <v>268</v>
      </c>
      <c r="F143" s="40">
        <f t="shared" si="64"/>
        <v>0</v>
      </c>
      <c r="G143" s="41" t="s">
        <v>20</v>
      </c>
      <c r="H143" s="41"/>
      <c r="I143" s="41" t="s">
        <v>299</v>
      </c>
      <c r="J143" s="42">
        <v>85000</v>
      </c>
      <c r="K143" s="43">
        <f t="shared" si="48"/>
        <v>8550</v>
      </c>
      <c r="L143" s="40" t="s">
        <v>22</v>
      </c>
      <c r="M143" s="44">
        <f t="shared" si="49"/>
        <v>76450</v>
      </c>
      <c r="N143" s="44">
        <f>2000+5500+600+200+250</f>
        <v>8550</v>
      </c>
      <c r="O143" s="45">
        <f t="shared" si="50"/>
        <v>85000</v>
      </c>
      <c r="P143" s="59"/>
      <c r="Q143" s="41" t="s">
        <v>77</v>
      </c>
      <c r="R143" s="67"/>
      <c r="S143" s="67">
        <f t="shared" si="58"/>
        <v>85000</v>
      </c>
      <c r="T143" s="67">
        <f t="shared" si="59"/>
        <v>121428.57142857143</v>
      </c>
      <c r="U143" s="68">
        <f t="shared" si="60"/>
        <v>138775.51020408163</v>
      </c>
      <c r="V143" s="69">
        <f t="shared" si="61"/>
        <v>0.12499999999999992</v>
      </c>
      <c r="W143" s="68">
        <f t="shared" si="62"/>
        <v>138800</v>
      </c>
      <c r="X143" s="70">
        <f t="shared" si="63"/>
        <v>0.30000000000000004</v>
      </c>
      <c r="Y143" s="71"/>
      <c r="Z143" s="71"/>
      <c r="AA143" s="72"/>
    </row>
    <row r="144" spans="1:27" ht="14.4" customHeight="1">
      <c r="A144" s="74">
        <v>386</v>
      </c>
      <c r="B144" s="38"/>
      <c r="C144" s="46" t="s">
        <v>269</v>
      </c>
      <c r="D144" s="39" t="str">
        <f t="shared" si="65"/>
        <v xml:space="preserve"> 686</v>
      </c>
      <c r="E144" s="46" t="s">
        <v>269</v>
      </c>
      <c r="F144" s="40">
        <f t="shared" si="64"/>
        <v>0</v>
      </c>
      <c r="G144" s="41" t="s">
        <v>37</v>
      </c>
      <c r="H144" s="41"/>
      <c r="I144" s="41" t="s">
        <v>299</v>
      </c>
      <c r="J144" s="42">
        <v>72500</v>
      </c>
      <c r="K144" s="43">
        <f t="shared" si="48"/>
        <v>9050</v>
      </c>
      <c r="L144" s="40" t="s">
        <v>22</v>
      </c>
      <c r="M144" s="44">
        <f t="shared" si="49"/>
        <v>63450</v>
      </c>
      <c r="N144" s="44">
        <f>2000+5100+600+200+250+900</f>
        <v>9050</v>
      </c>
      <c r="O144" s="45">
        <f t="shared" si="50"/>
        <v>72500</v>
      </c>
      <c r="P144" s="59"/>
      <c r="Q144" s="41" t="s">
        <v>309</v>
      </c>
      <c r="R144" s="67"/>
      <c r="S144" s="67">
        <f t="shared" si="58"/>
        <v>72500</v>
      </c>
      <c r="T144" s="67">
        <f t="shared" si="59"/>
        <v>103571.42857142858</v>
      </c>
      <c r="U144" s="68">
        <f t="shared" si="60"/>
        <v>118367.34693877552</v>
      </c>
      <c r="V144" s="69">
        <f t="shared" si="61"/>
        <v>0.12499999999999999</v>
      </c>
      <c r="W144" s="68">
        <f t="shared" si="62"/>
        <v>118400</v>
      </c>
      <c r="X144" s="70">
        <f t="shared" si="63"/>
        <v>0.30000000000000004</v>
      </c>
      <c r="Y144" s="71"/>
      <c r="Z144" s="71"/>
      <c r="AA144" s="72"/>
    </row>
    <row r="145" spans="1:27" ht="14.4" customHeight="1">
      <c r="A145" s="74">
        <v>178</v>
      </c>
      <c r="B145" s="38"/>
      <c r="C145" s="46" t="s">
        <v>270</v>
      </c>
      <c r="D145" s="39" t="str">
        <f t="shared" si="65"/>
        <v xml:space="preserve"> 790</v>
      </c>
      <c r="E145" s="46" t="s">
        <v>270</v>
      </c>
      <c r="F145" s="40">
        <f t="shared" si="64"/>
        <v>0</v>
      </c>
      <c r="G145" s="41" t="s">
        <v>20</v>
      </c>
      <c r="H145" s="41"/>
      <c r="I145" s="41" t="s">
        <v>300</v>
      </c>
      <c r="J145" s="42">
        <v>77500</v>
      </c>
      <c r="K145" s="43">
        <f t="shared" si="48"/>
        <v>7900</v>
      </c>
      <c r="L145" s="40" t="s">
        <v>22</v>
      </c>
      <c r="M145" s="44">
        <f t="shared" si="49"/>
        <v>69600</v>
      </c>
      <c r="N145" s="44">
        <f>2000+4850+600+200+250</f>
        <v>7900</v>
      </c>
      <c r="O145" s="45">
        <f t="shared" si="50"/>
        <v>77500</v>
      </c>
      <c r="P145" s="59"/>
      <c r="Q145" s="41" t="s">
        <v>73</v>
      </c>
      <c r="R145" s="67"/>
      <c r="S145" s="67">
        <f t="shared" si="58"/>
        <v>77500</v>
      </c>
      <c r="T145" s="67">
        <f t="shared" si="59"/>
        <v>110714.28571428572</v>
      </c>
      <c r="U145" s="68">
        <f t="shared" si="60"/>
        <v>126530.61224489797</v>
      </c>
      <c r="V145" s="69">
        <f t="shared" si="61"/>
        <v>0.12500000000000003</v>
      </c>
      <c r="W145" s="68">
        <f t="shared" si="62"/>
        <v>126600</v>
      </c>
      <c r="X145" s="70">
        <f t="shared" si="63"/>
        <v>0.30000000000000004</v>
      </c>
      <c r="Y145" s="71"/>
      <c r="Z145" s="71"/>
      <c r="AA145" s="72"/>
    </row>
    <row r="146" spans="1:27" ht="14.4" customHeight="1">
      <c r="A146" s="74">
        <v>176</v>
      </c>
      <c r="B146" s="38"/>
      <c r="C146" s="46" t="s">
        <v>271</v>
      </c>
      <c r="D146" s="39" t="str">
        <f t="shared" si="65"/>
        <v xml:space="preserve"> 570</v>
      </c>
      <c r="E146" s="46" t="s">
        <v>271</v>
      </c>
      <c r="F146" s="40">
        <f t="shared" si="64"/>
        <v>0</v>
      </c>
      <c r="G146" s="41" t="s">
        <v>37</v>
      </c>
      <c r="H146" s="41"/>
      <c r="I146" s="41" t="s">
        <v>300</v>
      </c>
      <c r="J146" s="42">
        <v>70000</v>
      </c>
      <c r="K146" s="43">
        <f t="shared" si="48"/>
        <v>7900</v>
      </c>
      <c r="L146" s="40" t="s">
        <v>22</v>
      </c>
      <c r="M146" s="44">
        <f t="shared" si="49"/>
        <v>62100</v>
      </c>
      <c r="N146" s="44">
        <f>2000+4850+600+200+250</f>
        <v>7900</v>
      </c>
      <c r="O146" s="45">
        <f t="shared" si="50"/>
        <v>70000</v>
      </c>
      <c r="P146" s="59"/>
      <c r="Q146" s="41" t="s">
        <v>73</v>
      </c>
      <c r="R146" s="67"/>
      <c r="S146" s="67">
        <f t="shared" si="58"/>
        <v>70000</v>
      </c>
      <c r="T146" s="67">
        <f t="shared" si="59"/>
        <v>100000</v>
      </c>
      <c r="U146" s="68">
        <f t="shared" si="60"/>
        <v>114285.71428571429</v>
      </c>
      <c r="V146" s="69">
        <f t="shared" si="61"/>
        <v>0.12500000000000003</v>
      </c>
      <c r="W146" s="68">
        <f t="shared" si="62"/>
        <v>114300</v>
      </c>
      <c r="X146" s="70">
        <f t="shared" si="63"/>
        <v>0.3</v>
      </c>
      <c r="Y146" s="71"/>
      <c r="Z146" s="71"/>
      <c r="AA146" s="72"/>
    </row>
    <row r="147" spans="1:27" ht="14.4" customHeight="1">
      <c r="A147" s="74">
        <v>143</v>
      </c>
      <c r="B147" s="38"/>
      <c r="C147" s="46" t="s">
        <v>272</v>
      </c>
      <c r="D147" s="39" t="str">
        <f t="shared" si="65"/>
        <v xml:space="preserve"> 206</v>
      </c>
      <c r="E147" s="46" t="s">
        <v>272</v>
      </c>
      <c r="F147" s="40">
        <f t="shared" si="64"/>
        <v>0</v>
      </c>
      <c r="G147" s="47" t="s">
        <v>37</v>
      </c>
      <c r="H147" s="41"/>
      <c r="I147" s="41" t="s">
        <v>301</v>
      </c>
      <c r="J147" s="42">
        <v>123500</v>
      </c>
      <c r="K147" s="43">
        <f t="shared" si="48"/>
        <v>9550</v>
      </c>
      <c r="L147" s="40" t="s">
        <v>22</v>
      </c>
      <c r="M147" s="44">
        <f t="shared" si="49"/>
        <v>113950</v>
      </c>
      <c r="N147" s="44">
        <f>2000+5500+600+200+250+1000</f>
        <v>9550</v>
      </c>
      <c r="O147" s="45">
        <f t="shared" si="50"/>
        <v>123500</v>
      </c>
      <c r="P147" s="59"/>
      <c r="Q147" s="41" t="s">
        <v>88</v>
      </c>
      <c r="R147" s="67"/>
      <c r="S147" s="67">
        <f t="shared" si="58"/>
        <v>123500</v>
      </c>
      <c r="T147" s="67">
        <f t="shared" si="59"/>
        <v>176428.57142857145</v>
      </c>
      <c r="U147" s="68">
        <f t="shared" si="60"/>
        <v>201632.65306122453</v>
      </c>
      <c r="V147" s="69">
        <f t="shared" si="61"/>
        <v>0.12500000000000006</v>
      </c>
      <c r="W147" s="68">
        <f t="shared" si="62"/>
        <v>201700</v>
      </c>
      <c r="X147" s="70">
        <f t="shared" si="63"/>
        <v>0.3000000000000001</v>
      </c>
      <c r="Y147" s="71"/>
      <c r="Z147" s="71"/>
      <c r="AA147" s="72"/>
    </row>
    <row r="148" spans="1:27" ht="14.4" customHeight="1">
      <c r="A148" s="74">
        <v>153</v>
      </c>
      <c r="B148" s="38"/>
      <c r="C148" s="46" t="s">
        <v>273</v>
      </c>
      <c r="D148" s="39" t="str">
        <f t="shared" si="65"/>
        <v xml:space="preserve"> 843</v>
      </c>
      <c r="E148" s="46" t="s">
        <v>273</v>
      </c>
      <c r="F148" s="40">
        <f t="shared" si="64"/>
        <v>0</v>
      </c>
      <c r="G148" s="47" t="s">
        <v>37</v>
      </c>
      <c r="H148" s="41"/>
      <c r="I148" s="41" t="s">
        <v>301</v>
      </c>
      <c r="J148" s="42">
        <v>117500</v>
      </c>
      <c r="K148" s="43">
        <f t="shared" si="48"/>
        <v>9150</v>
      </c>
      <c r="L148" s="40" t="s">
        <v>22</v>
      </c>
      <c r="M148" s="44">
        <f t="shared" si="49"/>
        <v>108350</v>
      </c>
      <c r="N148" s="44">
        <f>2000+5100+600+200+250+1000</f>
        <v>9150</v>
      </c>
      <c r="O148" s="45">
        <f t="shared" si="50"/>
        <v>117500</v>
      </c>
      <c r="P148" s="59"/>
      <c r="Q148" s="41" t="s">
        <v>310</v>
      </c>
      <c r="R148" s="67"/>
      <c r="S148" s="67">
        <f t="shared" si="58"/>
        <v>117500</v>
      </c>
      <c r="T148" s="67">
        <f t="shared" si="59"/>
        <v>167857.14285714287</v>
      </c>
      <c r="U148" s="68">
        <f t="shared" si="60"/>
        <v>191836.73469387757</v>
      </c>
      <c r="V148" s="69">
        <f t="shared" si="61"/>
        <v>0.12500000000000003</v>
      </c>
      <c r="W148" s="68">
        <f t="shared" si="62"/>
        <v>191900</v>
      </c>
      <c r="X148" s="70">
        <f t="shared" si="63"/>
        <v>0.30000000000000004</v>
      </c>
      <c r="Y148" s="71"/>
      <c r="Z148" s="71"/>
      <c r="AA148" s="72"/>
    </row>
    <row r="149" spans="1:27" ht="14.4" customHeight="1">
      <c r="A149" s="74">
        <v>296</v>
      </c>
      <c r="B149" s="38"/>
      <c r="C149" s="46" t="s">
        <v>274</v>
      </c>
      <c r="D149" s="39" t="str">
        <f t="shared" si="65"/>
        <v xml:space="preserve"> 484</v>
      </c>
      <c r="E149" s="46" t="s">
        <v>274</v>
      </c>
      <c r="F149" s="40">
        <f t="shared" si="64"/>
        <v>0</v>
      </c>
      <c r="G149" s="41" t="s">
        <v>37</v>
      </c>
      <c r="H149" s="41"/>
      <c r="I149" s="41" t="s">
        <v>302</v>
      </c>
      <c r="J149" s="42">
        <v>92000</v>
      </c>
      <c r="K149" s="43">
        <f t="shared" si="48"/>
        <v>8950</v>
      </c>
      <c r="L149" s="40" t="s">
        <v>22</v>
      </c>
      <c r="M149" s="44">
        <f t="shared" si="49"/>
        <v>83050</v>
      </c>
      <c r="N149" s="44">
        <f>2000+5500+200+250+1000</f>
        <v>8950</v>
      </c>
      <c r="O149" s="45">
        <f t="shared" si="50"/>
        <v>92000</v>
      </c>
      <c r="P149" s="59"/>
      <c r="Q149" s="41" t="s">
        <v>311</v>
      </c>
      <c r="R149" s="67"/>
      <c r="S149" s="67">
        <f t="shared" si="58"/>
        <v>92000</v>
      </c>
      <c r="T149" s="67">
        <f t="shared" si="59"/>
        <v>131428.57142857145</v>
      </c>
      <c r="U149" s="68">
        <f t="shared" si="60"/>
        <v>150204.08163265308</v>
      </c>
      <c r="V149" s="69">
        <f t="shared" si="61"/>
        <v>0.12499999999999996</v>
      </c>
      <c r="W149" s="68">
        <f t="shared" si="62"/>
        <v>150300</v>
      </c>
      <c r="X149" s="70">
        <f t="shared" si="63"/>
        <v>0.3000000000000001</v>
      </c>
      <c r="Y149" s="71"/>
      <c r="Z149" s="71"/>
      <c r="AA149" s="72"/>
    </row>
    <row r="150" spans="1:27" ht="14.4" customHeight="1">
      <c r="A150" s="74">
        <v>261</v>
      </c>
      <c r="B150" s="38"/>
      <c r="C150" s="46" t="s">
        <v>275</v>
      </c>
      <c r="D150" s="39" t="str">
        <f t="shared" si="65"/>
        <v xml:space="preserve"> 848</v>
      </c>
      <c r="E150" s="46" t="s">
        <v>275</v>
      </c>
      <c r="F150" s="40">
        <f t="shared" si="64"/>
        <v>0</v>
      </c>
      <c r="G150" s="41" t="s">
        <v>37</v>
      </c>
      <c r="H150" s="41"/>
      <c r="I150" s="41" t="s">
        <v>302</v>
      </c>
      <c r="J150" s="42">
        <v>122000</v>
      </c>
      <c r="K150" s="43">
        <f t="shared" si="48"/>
        <v>8450</v>
      </c>
      <c r="L150" s="40" t="s">
        <v>22</v>
      </c>
      <c r="M150" s="44">
        <f t="shared" si="49"/>
        <v>113550</v>
      </c>
      <c r="N150" s="44">
        <f>2000+5500+200+250+500</f>
        <v>8450</v>
      </c>
      <c r="O150" s="45">
        <f t="shared" si="50"/>
        <v>122000</v>
      </c>
      <c r="P150" s="59"/>
      <c r="Q150" s="41" t="s">
        <v>312</v>
      </c>
      <c r="R150" s="67"/>
      <c r="S150" s="67">
        <f t="shared" si="58"/>
        <v>122000</v>
      </c>
      <c r="T150" s="67">
        <f t="shared" si="59"/>
        <v>174285.71428571429</v>
      </c>
      <c r="U150" s="68">
        <f t="shared" si="60"/>
        <v>199183.67346938775</v>
      </c>
      <c r="V150" s="69">
        <f t="shared" si="61"/>
        <v>0.12499999999999996</v>
      </c>
      <c r="W150" s="68">
        <f t="shared" si="62"/>
        <v>199200</v>
      </c>
      <c r="X150" s="70">
        <f t="shared" si="63"/>
        <v>0.30000000000000004</v>
      </c>
      <c r="Y150" s="71"/>
      <c r="Z150" s="71"/>
      <c r="AA150" s="72"/>
    </row>
    <row r="151" spans="1:27" ht="14.4" customHeight="1">
      <c r="A151" s="74">
        <v>272</v>
      </c>
      <c r="B151" s="38"/>
      <c r="C151" s="46" t="s">
        <v>276</v>
      </c>
      <c r="D151" s="39" t="str">
        <f t="shared" si="65"/>
        <v xml:space="preserve"> 874</v>
      </c>
      <c r="E151" s="46" t="s">
        <v>276</v>
      </c>
      <c r="F151" s="40">
        <f t="shared" si="64"/>
        <v>0</v>
      </c>
      <c r="G151" s="41" t="s">
        <v>37</v>
      </c>
      <c r="H151" s="41"/>
      <c r="I151" s="41" t="s">
        <v>302</v>
      </c>
      <c r="J151" s="42">
        <v>122000</v>
      </c>
      <c r="K151" s="43">
        <f t="shared" si="48"/>
        <v>8450</v>
      </c>
      <c r="L151" s="40" t="s">
        <v>22</v>
      </c>
      <c r="M151" s="44">
        <f t="shared" si="49"/>
        <v>113550</v>
      </c>
      <c r="N151" s="44">
        <f>2000+5500+200+250+500</f>
        <v>8450</v>
      </c>
      <c r="O151" s="45">
        <f t="shared" si="50"/>
        <v>122000</v>
      </c>
      <c r="P151" s="59"/>
      <c r="Q151" s="41" t="s">
        <v>312</v>
      </c>
      <c r="R151" s="67"/>
      <c r="S151" s="67">
        <f t="shared" si="58"/>
        <v>122000</v>
      </c>
      <c r="T151" s="67">
        <f t="shared" si="59"/>
        <v>174285.71428571429</v>
      </c>
      <c r="U151" s="68">
        <f t="shared" si="60"/>
        <v>199183.67346938775</v>
      </c>
      <c r="V151" s="69">
        <f t="shared" si="61"/>
        <v>0.12499999999999996</v>
      </c>
      <c r="W151" s="68">
        <f t="shared" si="62"/>
        <v>199200</v>
      </c>
      <c r="X151" s="70">
        <f t="shared" si="63"/>
        <v>0.30000000000000004</v>
      </c>
      <c r="Y151" s="71"/>
      <c r="Z151" s="71"/>
      <c r="AA151" s="72"/>
    </row>
    <row r="152" spans="1:27" ht="14.4" customHeight="1">
      <c r="A152" s="74">
        <v>224</v>
      </c>
      <c r="B152" s="38"/>
      <c r="C152" s="46" t="s">
        <v>277</v>
      </c>
      <c r="D152" s="39" t="str">
        <f t="shared" si="65"/>
        <v xml:space="preserve"> 640</v>
      </c>
      <c r="E152" s="46" t="s">
        <v>277</v>
      </c>
      <c r="F152" s="40">
        <f t="shared" si="64"/>
        <v>0</v>
      </c>
      <c r="G152" s="41" t="s">
        <v>37</v>
      </c>
      <c r="H152" s="41"/>
      <c r="I152" s="41" t="s">
        <v>302</v>
      </c>
      <c r="J152" s="42">
        <v>122000</v>
      </c>
      <c r="K152" s="43">
        <f t="shared" si="48"/>
        <v>8450</v>
      </c>
      <c r="L152" s="40" t="s">
        <v>22</v>
      </c>
      <c r="M152" s="44">
        <f t="shared" si="49"/>
        <v>113550</v>
      </c>
      <c r="N152" s="44">
        <f>2000+5500+200+250+500</f>
        <v>8450</v>
      </c>
      <c r="O152" s="45">
        <f t="shared" si="50"/>
        <v>122000</v>
      </c>
      <c r="P152" s="59"/>
      <c r="Q152" s="41" t="s">
        <v>312</v>
      </c>
      <c r="R152" s="67"/>
      <c r="S152" s="67">
        <f t="shared" si="58"/>
        <v>122000</v>
      </c>
      <c r="T152" s="67">
        <f t="shared" si="59"/>
        <v>174285.71428571429</v>
      </c>
      <c r="U152" s="68">
        <f t="shared" si="60"/>
        <v>199183.67346938775</v>
      </c>
      <c r="V152" s="69">
        <f t="shared" si="61"/>
        <v>0.12499999999999996</v>
      </c>
      <c r="W152" s="68">
        <f t="shared" si="62"/>
        <v>199200</v>
      </c>
      <c r="X152" s="70">
        <f t="shared" si="63"/>
        <v>0.30000000000000004</v>
      </c>
      <c r="Y152" s="71"/>
      <c r="Z152" s="71"/>
      <c r="AA152" s="72"/>
    </row>
    <row r="153" spans="1:27" ht="14.4" customHeight="1">
      <c r="A153" s="74">
        <v>222</v>
      </c>
      <c r="B153" s="38"/>
      <c r="C153" s="46" t="s">
        <v>278</v>
      </c>
      <c r="D153" s="39" t="str">
        <f t="shared" si="65"/>
        <v xml:space="preserve"> 322</v>
      </c>
      <c r="E153" s="46" t="s">
        <v>278</v>
      </c>
      <c r="F153" s="40">
        <f t="shared" si="64"/>
        <v>0</v>
      </c>
      <c r="G153" s="41" t="s">
        <v>37</v>
      </c>
      <c r="H153" s="41"/>
      <c r="I153" s="41" t="s">
        <v>302</v>
      </c>
      <c r="J153" s="42">
        <v>122000</v>
      </c>
      <c r="K153" s="43">
        <f t="shared" si="48"/>
        <v>8450</v>
      </c>
      <c r="L153" s="40" t="s">
        <v>22</v>
      </c>
      <c r="M153" s="44">
        <f t="shared" si="49"/>
        <v>113550</v>
      </c>
      <c r="N153" s="44">
        <f>2000+5500+200+250+500</f>
        <v>8450</v>
      </c>
      <c r="O153" s="45">
        <f t="shared" si="50"/>
        <v>122000</v>
      </c>
      <c r="P153" s="59"/>
      <c r="Q153" s="41" t="s">
        <v>312</v>
      </c>
      <c r="R153" s="67"/>
      <c r="S153" s="67">
        <f t="shared" si="58"/>
        <v>122000</v>
      </c>
      <c r="T153" s="67">
        <f t="shared" si="59"/>
        <v>174285.71428571429</v>
      </c>
      <c r="U153" s="68">
        <f t="shared" si="60"/>
        <v>199183.67346938775</v>
      </c>
      <c r="V153" s="69">
        <f t="shared" si="61"/>
        <v>0.12499999999999996</v>
      </c>
      <c r="W153" s="68">
        <f t="shared" si="62"/>
        <v>199200</v>
      </c>
      <c r="X153" s="70">
        <f t="shared" si="63"/>
        <v>0.30000000000000004</v>
      </c>
      <c r="Y153" s="71"/>
      <c r="Z153" s="71"/>
      <c r="AA153" s="72"/>
    </row>
    <row r="154" spans="1:27" ht="14.4" customHeight="1">
      <c r="A154" s="74">
        <v>265</v>
      </c>
      <c r="B154" s="38"/>
      <c r="C154" s="47" t="s">
        <v>279</v>
      </c>
      <c r="D154" s="39" t="str">
        <f t="shared" si="65"/>
        <v xml:space="preserve"> 364</v>
      </c>
      <c r="E154" s="47" t="s">
        <v>279</v>
      </c>
      <c r="F154" s="40">
        <f t="shared" si="64"/>
        <v>0</v>
      </c>
      <c r="G154" s="41" t="s">
        <v>37</v>
      </c>
      <c r="H154" s="41"/>
      <c r="I154" s="41" t="s">
        <v>302</v>
      </c>
      <c r="J154" s="42">
        <v>122000</v>
      </c>
      <c r="K154" s="43">
        <f t="shared" si="48"/>
        <v>8450</v>
      </c>
      <c r="L154" s="40" t="s">
        <v>22</v>
      </c>
      <c r="M154" s="44">
        <f t="shared" si="49"/>
        <v>113550</v>
      </c>
      <c r="N154" s="44">
        <f>2000+5500+200+250+500</f>
        <v>8450</v>
      </c>
      <c r="O154" s="45">
        <f t="shared" si="50"/>
        <v>122000</v>
      </c>
      <c r="P154" s="59"/>
      <c r="Q154" s="41" t="s">
        <v>312</v>
      </c>
      <c r="R154" s="67"/>
      <c r="S154" s="67">
        <f t="shared" si="58"/>
        <v>122000</v>
      </c>
      <c r="T154" s="67">
        <f t="shared" si="59"/>
        <v>174285.71428571429</v>
      </c>
      <c r="U154" s="68">
        <f t="shared" si="60"/>
        <v>199183.67346938775</v>
      </c>
      <c r="V154" s="69">
        <f t="shared" si="61"/>
        <v>0.12499999999999996</v>
      </c>
      <c r="W154" s="68">
        <f t="shared" si="62"/>
        <v>199200</v>
      </c>
      <c r="X154" s="70">
        <f t="shared" si="63"/>
        <v>0.30000000000000004</v>
      </c>
      <c r="Y154" s="71"/>
      <c r="Z154" s="71"/>
      <c r="AA154" s="72"/>
    </row>
    <row r="155" spans="1:27" ht="14.4" customHeight="1">
      <c r="A155" s="74">
        <v>51</v>
      </c>
      <c r="B155" s="38"/>
      <c r="C155" s="46" t="s">
        <v>280</v>
      </c>
      <c r="D155" s="39" t="str">
        <f t="shared" si="65"/>
        <v xml:space="preserve"> 868</v>
      </c>
      <c r="E155" s="46" t="s">
        <v>280</v>
      </c>
      <c r="F155" s="40">
        <f t="shared" si="64"/>
        <v>0</v>
      </c>
      <c r="G155" s="41" t="s">
        <v>37</v>
      </c>
      <c r="H155" s="41"/>
      <c r="I155" s="41" t="s">
        <v>303</v>
      </c>
      <c r="J155" s="42">
        <v>78000</v>
      </c>
      <c r="K155" s="43">
        <f t="shared" si="48"/>
        <v>8250</v>
      </c>
      <c r="L155" s="40" t="s">
        <v>22</v>
      </c>
      <c r="M155" s="44">
        <f t="shared" si="49"/>
        <v>69750</v>
      </c>
      <c r="N155" s="44">
        <f>2000+5200+600+200+250</f>
        <v>8250</v>
      </c>
      <c r="O155" s="45">
        <f t="shared" si="50"/>
        <v>78000</v>
      </c>
      <c r="P155" s="59"/>
      <c r="Q155" s="41" t="s">
        <v>74</v>
      </c>
      <c r="R155" s="67"/>
      <c r="S155" s="67">
        <f t="shared" si="58"/>
        <v>78000</v>
      </c>
      <c r="T155" s="67">
        <f t="shared" si="59"/>
        <v>111428.57142857143</v>
      </c>
      <c r="U155" s="68">
        <f t="shared" si="60"/>
        <v>127346.93877551021</v>
      </c>
      <c r="V155" s="69">
        <f t="shared" si="61"/>
        <v>0.12499999999999997</v>
      </c>
      <c r="W155" s="68">
        <f t="shared" si="62"/>
        <v>127400</v>
      </c>
      <c r="X155" s="70">
        <f t="shared" si="63"/>
        <v>0.30000000000000004</v>
      </c>
      <c r="Y155" s="71"/>
      <c r="Z155" s="71"/>
      <c r="AA155" s="72"/>
    </row>
    <row r="156" spans="1:27" ht="14.4" customHeight="1">
      <c r="A156" s="74">
        <v>39</v>
      </c>
      <c r="B156" s="38"/>
      <c r="C156" s="47" t="s">
        <v>281</v>
      </c>
      <c r="D156" s="39" t="str">
        <f t="shared" si="65"/>
        <v xml:space="preserve"> 495</v>
      </c>
      <c r="E156" s="47" t="s">
        <v>281</v>
      </c>
      <c r="F156" s="40">
        <f t="shared" si="64"/>
        <v>0</v>
      </c>
      <c r="G156" s="41" t="s">
        <v>20</v>
      </c>
      <c r="H156" s="41"/>
      <c r="I156" s="41" t="s">
        <v>303</v>
      </c>
      <c r="J156" s="42">
        <v>74000</v>
      </c>
      <c r="K156" s="43">
        <f t="shared" si="48"/>
        <v>8250</v>
      </c>
      <c r="L156" s="40" t="s">
        <v>22</v>
      </c>
      <c r="M156" s="44">
        <f t="shared" si="49"/>
        <v>65750</v>
      </c>
      <c r="N156" s="44">
        <f>2000+5200+600+200+250</f>
        <v>8250</v>
      </c>
      <c r="O156" s="45">
        <f t="shared" si="50"/>
        <v>74000</v>
      </c>
      <c r="P156" s="59"/>
      <c r="Q156" s="41" t="s">
        <v>74</v>
      </c>
      <c r="R156" s="67"/>
      <c r="S156" s="67">
        <f t="shared" si="58"/>
        <v>74000</v>
      </c>
      <c r="T156" s="67">
        <f t="shared" si="59"/>
        <v>105714.28571428572</v>
      </c>
      <c r="U156" s="68">
        <f t="shared" si="60"/>
        <v>120816.32653061226</v>
      </c>
      <c r="V156" s="69">
        <f t="shared" si="61"/>
        <v>0.12500000000000006</v>
      </c>
      <c r="W156" s="68">
        <f t="shared" si="62"/>
        <v>120900</v>
      </c>
      <c r="X156" s="70">
        <f t="shared" si="63"/>
        <v>0.30000000000000004</v>
      </c>
      <c r="Y156" s="71"/>
      <c r="Z156" s="71"/>
      <c r="AA156" s="72"/>
    </row>
    <row r="157" spans="1:27" ht="14.4" customHeight="1">
      <c r="A157" s="74">
        <v>135</v>
      </c>
      <c r="B157" s="38"/>
      <c r="C157" s="47" t="s">
        <v>282</v>
      </c>
      <c r="D157" s="39" t="str">
        <f t="shared" si="65"/>
        <v xml:space="preserve"> 902</v>
      </c>
      <c r="E157" s="47" t="s">
        <v>282</v>
      </c>
      <c r="F157" s="40">
        <f t="shared" si="64"/>
        <v>0</v>
      </c>
      <c r="G157" s="41" t="s">
        <v>37</v>
      </c>
      <c r="H157" s="41"/>
      <c r="I157" s="41" t="s">
        <v>304</v>
      </c>
      <c r="J157" s="42">
        <v>62500</v>
      </c>
      <c r="K157" s="43">
        <f t="shared" si="48"/>
        <v>7900</v>
      </c>
      <c r="L157" s="40" t="s">
        <v>22</v>
      </c>
      <c r="M157" s="44">
        <f t="shared" si="49"/>
        <v>54600</v>
      </c>
      <c r="N157" s="44">
        <f>2000+4850+600+200+250</f>
        <v>7900</v>
      </c>
      <c r="O157" s="45">
        <f t="shared" si="50"/>
        <v>62500</v>
      </c>
      <c r="P157" s="59"/>
      <c r="Q157" s="41" t="s">
        <v>73</v>
      </c>
      <c r="R157" s="67"/>
      <c r="S157" s="67">
        <f t="shared" si="58"/>
        <v>62500</v>
      </c>
      <c r="T157" s="67">
        <f t="shared" si="59"/>
        <v>89285.71428571429</v>
      </c>
      <c r="U157" s="68">
        <f t="shared" si="60"/>
        <v>102040.81632653062</v>
      </c>
      <c r="V157" s="69">
        <f t="shared" si="61"/>
        <v>0.12500000000000003</v>
      </c>
      <c r="W157" s="68">
        <f t="shared" si="62"/>
        <v>102100</v>
      </c>
      <c r="X157" s="70">
        <f t="shared" si="63"/>
        <v>0.30000000000000004</v>
      </c>
      <c r="Y157" s="71"/>
      <c r="Z157" s="71"/>
      <c r="AA157" s="72"/>
    </row>
    <row r="158" spans="1:27" ht="14.4" customHeight="1">
      <c r="A158" s="74">
        <v>367</v>
      </c>
      <c r="B158" s="38"/>
      <c r="C158" s="47" t="s">
        <v>283</v>
      </c>
      <c r="D158" s="39" t="str">
        <f t="shared" si="65"/>
        <v xml:space="preserve"> 301</v>
      </c>
      <c r="E158" s="47" t="s">
        <v>283</v>
      </c>
      <c r="F158" s="40">
        <f t="shared" si="64"/>
        <v>0</v>
      </c>
      <c r="G158" s="41" t="s">
        <v>37</v>
      </c>
      <c r="H158" s="41"/>
      <c r="I158" s="41" t="s">
        <v>305</v>
      </c>
      <c r="J158" s="42">
        <v>57000</v>
      </c>
      <c r="K158" s="43">
        <f t="shared" si="48"/>
        <v>8150</v>
      </c>
      <c r="L158" s="40" t="s">
        <v>22</v>
      </c>
      <c r="M158" s="44">
        <f t="shared" si="49"/>
        <v>48850</v>
      </c>
      <c r="N158" s="44">
        <f>2000+5100+600+200+250</f>
        <v>8150</v>
      </c>
      <c r="O158" s="45">
        <f t="shared" si="50"/>
        <v>57000</v>
      </c>
      <c r="P158" s="59"/>
      <c r="Q158" s="41" t="s">
        <v>72</v>
      </c>
      <c r="R158" s="67"/>
      <c r="S158" s="67">
        <f t="shared" si="58"/>
        <v>57000</v>
      </c>
      <c r="T158" s="67">
        <f t="shared" si="59"/>
        <v>81428.571428571435</v>
      </c>
      <c r="U158" s="68">
        <f t="shared" si="60"/>
        <v>93061.224489795932</v>
      </c>
      <c r="V158" s="69">
        <f t="shared" si="61"/>
        <v>0.12500000000000006</v>
      </c>
      <c r="W158" s="68">
        <f t="shared" si="62"/>
        <v>93100</v>
      </c>
      <c r="X158" s="70">
        <f t="shared" si="63"/>
        <v>0.30000000000000004</v>
      </c>
      <c r="Y158" s="71"/>
      <c r="Z158" s="71"/>
      <c r="AA158" s="72"/>
    </row>
    <row r="159" spans="1:27" ht="14.4" customHeight="1">
      <c r="A159" s="74">
        <v>168</v>
      </c>
      <c r="B159" s="38"/>
      <c r="C159" s="47" t="s">
        <v>284</v>
      </c>
      <c r="D159" s="39" t="str">
        <f t="shared" si="65"/>
        <v xml:space="preserve"> 795</v>
      </c>
      <c r="E159" s="47" t="s">
        <v>284</v>
      </c>
      <c r="F159" s="40">
        <f t="shared" si="64"/>
        <v>0</v>
      </c>
      <c r="G159" s="41" t="s">
        <v>20</v>
      </c>
      <c r="H159" s="41"/>
      <c r="I159" s="41" t="s">
        <v>305</v>
      </c>
      <c r="J159" s="42">
        <v>76000</v>
      </c>
      <c r="K159" s="43">
        <f t="shared" si="48"/>
        <v>8150</v>
      </c>
      <c r="L159" s="40" t="s">
        <v>22</v>
      </c>
      <c r="M159" s="44">
        <f t="shared" si="49"/>
        <v>67850</v>
      </c>
      <c r="N159" s="44">
        <v>8150</v>
      </c>
      <c r="O159" s="45">
        <f t="shared" si="50"/>
        <v>76000</v>
      </c>
      <c r="P159" s="59"/>
      <c r="Q159" s="41" t="s">
        <v>72</v>
      </c>
      <c r="R159" s="67"/>
      <c r="S159" s="67">
        <f t="shared" si="58"/>
        <v>76000</v>
      </c>
      <c r="T159" s="67">
        <f t="shared" si="59"/>
        <v>108571.42857142858</v>
      </c>
      <c r="U159" s="68">
        <f t="shared" si="60"/>
        <v>124081.63265306123</v>
      </c>
      <c r="V159" s="69">
        <f t="shared" si="61"/>
        <v>0.12499999999999996</v>
      </c>
      <c r="W159" s="68">
        <f t="shared" si="62"/>
        <v>124100</v>
      </c>
      <c r="X159" s="70">
        <f t="shared" si="63"/>
        <v>0.30000000000000004</v>
      </c>
      <c r="Y159" s="71"/>
      <c r="Z159" s="71"/>
      <c r="AA159" s="72"/>
    </row>
    <row r="160" spans="1:27" ht="14.4" customHeight="1">
      <c r="A160" s="74">
        <v>28</v>
      </c>
      <c r="B160" s="38"/>
      <c r="C160" s="46" t="s">
        <v>285</v>
      </c>
      <c r="D160" s="39" t="str">
        <f t="shared" si="65"/>
        <v xml:space="preserve"> 412</v>
      </c>
      <c r="E160" s="46" t="s">
        <v>285</v>
      </c>
      <c r="F160" s="40">
        <f t="shared" si="64"/>
        <v>0</v>
      </c>
      <c r="G160" s="41" t="s">
        <v>20</v>
      </c>
      <c r="H160" s="41"/>
      <c r="I160" s="41" t="s">
        <v>305</v>
      </c>
      <c r="J160" s="42">
        <v>75000</v>
      </c>
      <c r="K160" s="43">
        <f t="shared" si="48"/>
        <v>8250</v>
      </c>
      <c r="L160" s="40" t="s">
        <v>22</v>
      </c>
      <c r="M160" s="44">
        <f t="shared" si="49"/>
        <v>66750</v>
      </c>
      <c r="N160" s="44">
        <f>2000+5200+600+200+250</f>
        <v>8250</v>
      </c>
      <c r="O160" s="45">
        <f t="shared" si="50"/>
        <v>75000</v>
      </c>
      <c r="P160" s="59"/>
      <c r="Q160" s="41" t="s">
        <v>74</v>
      </c>
      <c r="R160" s="67"/>
      <c r="S160" s="67">
        <f t="shared" si="58"/>
        <v>75000</v>
      </c>
      <c r="T160" s="67">
        <f t="shared" si="59"/>
        <v>107142.85714285714</v>
      </c>
      <c r="U160" s="68">
        <f t="shared" si="60"/>
        <v>122448.97959183673</v>
      </c>
      <c r="V160" s="69">
        <f t="shared" si="61"/>
        <v>0.12499999999999996</v>
      </c>
      <c r="W160" s="68">
        <f t="shared" si="62"/>
        <v>122500</v>
      </c>
      <c r="X160" s="70">
        <f t="shared" si="63"/>
        <v>0.3</v>
      </c>
      <c r="Y160" s="71"/>
      <c r="Z160" s="71"/>
      <c r="AA160" s="72"/>
    </row>
    <row r="161" spans="1:27" ht="14.4" customHeight="1">
      <c r="A161" s="74">
        <v>398</v>
      </c>
      <c r="B161" s="38"/>
      <c r="C161" s="46" t="s">
        <v>286</v>
      </c>
      <c r="D161" s="39" t="str">
        <f t="shared" si="65"/>
        <v xml:space="preserve"> 656</v>
      </c>
      <c r="E161" s="46" t="s">
        <v>286</v>
      </c>
      <c r="F161" s="40">
        <f t="shared" si="64"/>
        <v>0</v>
      </c>
      <c r="G161" s="41" t="s">
        <v>37</v>
      </c>
      <c r="H161" s="41"/>
      <c r="I161" s="41" t="s">
        <v>306</v>
      </c>
      <c r="J161" s="42">
        <v>62000</v>
      </c>
      <c r="K161" s="43">
        <f t="shared" si="48"/>
        <v>7900</v>
      </c>
      <c r="L161" s="40" t="s">
        <v>22</v>
      </c>
      <c r="M161" s="44">
        <f t="shared" si="49"/>
        <v>54100</v>
      </c>
      <c r="N161" s="44">
        <f>4850+600+200+250+2000</f>
        <v>7900</v>
      </c>
      <c r="O161" s="45">
        <f t="shared" si="50"/>
        <v>62000</v>
      </c>
      <c r="P161" s="59"/>
      <c r="Q161" s="41" t="s">
        <v>75</v>
      </c>
      <c r="R161" s="67"/>
      <c r="S161" s="67">
        <f t="shared" si="58"/>
        <v>62000</v>
      </c>
      <c r="T161" s="67">
        <f t="shared" si="59"/>
        <v>88571.42857142858</v>
      </c>
      <c r="U161" s="68">
        <f t="shared" si="60"/>
        <v>101224.48979591837</v>
      </c>
      <c r="V161" s="69">
        <f t="shared" si="61"/>
        <v>0.12499999999999996</v>
      </c>
      <c r="W161" s="68">
        <f t="shared" si="62"/>
        <v>101300</v>
      </c>
      <c r="X161" s="70">
        <f t="shared" si="63"/>
        <v>0.30000000000000004</v>
      </c>
      <c r="Y161" s="71"/>
      <c r="Z161" s="71"/>
      <c r="AA161" s="72"/>
    </row>
    <row r="162" spans="1:27" ht="14.4" customHeight="1">
      <c r="A162" s="74">
        <v>396</v>
      </c>
      <c r="B162" s="38"/>
      <c r="C162" s="46" t="s">
        <v>287</v>
      </c>
      <c r="D162" s="39" t="str">
        <f t="shared" si="65"/>
        <v xml:space="preserve"> 303</v>
      </c>
      <c r="E162" s="46" t="s">
        <v>287</v>
      </c>
      <c r="F162" s="40">
        <f t="shared" si="64"/>
        <v>0</v>
      </c>
      <c r="G162" s="41" t="s">
        <v>20</v>
      </c>
      <c r="H162" s="41"/>
      <c r="I162" s="41" t="s">
        <v>306</v>
      </c>
      <c r="J162" s="42">
        <v>60000</v>
      </c>
      <c r="K162" s="43">
        <f t="shared" si="48"/>
        <v>7900</v>
      </c>
      <c r="L162" s="40" t="s">
        <v>22</v>
      </c>
      <c r="M162" s="44">
        <f t="shared" si="49"/>
        <v>52100</v>
      </c>
      <c r="N162" s="44">
        <f>4850+600+200+250+2000</f>
        <v>7900</v>
      </c>
      <c r="O162" s="45">
        <f t="shared" si="50"/>
        <v>60000</v>
      </c>
      <c r="P162" s="59"/>
      <c r="Q162" s="41" t="s">
        <v>75</v>
      </c>
      <c r="R162" s="67"/>
      <c r="S162" s="67">
        <f t="shared" si="58"/>
        <v>60000</v>
      </c>
      <c r="T162" s="67">
        <f t="shared" si="59"/>
        <v>85714.285714285725</v>
      </c>
      <c r="U162" s="68">
        <f t="shared" si="60"/>
        <v>97959.183673469393</v>
      </c>
      <c r="V162" s="69">
        <f t="shared" si="61"/>
        <v>0.12499999999999994</v>
      </c>
      <c r="W162" s="68">
        <f t="shared" si="62"/>
        <v>98000</v>
      </c>
      <c r="X162" s="70">
        <f t="shared" si="63"/>
        <v>0.3000000000000001</v>
      </c>
      <c r="Y162" s="71"/>
      <c r="Z162" s="71"/>
      <c r="AA162" s="72"/>
    </row>
    <row r="163" spans="1:27" ht="14.4" customHeight="1">
      <c r="A163" s="74">
        <v>397</v>
      </c>
      <c r="B163" s="38"/>
      <c r="C163" s="46" t="s">
        <v>288</v>
      </c>
      <c r="D163" s="39" t="str">
        <f t="shared" si="65"/>
        <v xml:space="preserve"> 157</v>
      </c>
      <c r="E163" s="46" t="s">
        <v>288</v>
      </c>
      <c r="F163" s="40">
        <f t="shared" si="64"/>
        <v>0</v>
      </c>
      <c r="G163" s="41" t="s">
        <v>37</v>
      </c>
      <c r="H163" s="41"/>
      <c r="I163" s="41" t="s">
        <v>306</v>
      </c>
      <c r="J163" s="42"/>
      <c r="K163" s="43">
        <f t="shared" si="48"/>
        <v>7900</v>
      </c>
      <c r="L163" s="40" t="s">
        <v>22</v>
      </c>
      <c r="M163" s="44">
        <f t="shared" si="49"/>
        <v>-7900</v>
      </c>
      <c r="N163" s="44">
        <f>4850+600+200+250+2000</f>
        <v>7900</v>
      </c>
      <c r="O163" s="45">
        <f t="shared" si="50"/>
        <v>0</v>
      </c>
      <c r="P163" s="59"/>
      <c r="Q163" s="41" t="s">
        <v>75</v>
      </c>
      <c r="R163" s="67"/>
      <c r="S163" s="67">
        <f t="shared" si="58"/>
        <v>0</v>
      </c>
      <c r="T163" s="67">
        <f t="shared" si="59"/>
        <v>0</v>
      </c>
      <c r="U163" s="68">
        <f t="shared" si="60"/>
        <v>0</v>
      </c>
      <c r="V163" s="69" t="e">
        <f t="shared" si="61"/>
        <v>#DIV/0!</v>
      </c>
      <c r="W163" s="68">
        <f t="shared" si="62"/>
        <v>0</v>
      </c>
      <c r="X163" s="70" t="e">
        <f t="shared" si="63"/>
        <v>#DIV/0!</v>
      </c>
      <c r="Y163" s="71"/>
      <c r="Z163" s="71"/>
      <c r="AA163" s="72"/>
    </row>
    <row r="164" spans="1:27" ht="14.4" customHeight="1">
      <c r="A164" s="74">
        <v>13</v>
      </c>
      <c r="B164" s="38"/>
      <c r="C164" s="46" t="s">
        <v>289</v>
      </c>
      <c r="D164" s="39" t="str">
        <f t="shared" si="65"/>
        <v xml:space="preserve"> 982</v>
      </c>
      <c r="E164" s="46" t="s">
        <v>289</v>
      </c>
      <c r="F164" s="40">
        <f t="shared" si="64"/>
        <v>0</v>
      </c>
      <c r="G164" s="41" t="s">
        <v>37</v>
      </c>
      <c r="H164" s="41"/>
      <c r="I164" s="41" t="s">
        <v>307</v>
      </c>
      <c r="J164" s="42">
        <v>65000</v>
      </c>
      <c r="K164" s="43">
        <f t="shared" si="48"/>
        <v>7900</v>
      </c>
      <c r="L164" s="40" t="s">
        <v>22</v>
      </c>
      <c r="M164" s="44">
        <f t="shared" si="49"/>
        <v>57100</v>
      </c>
      <c r="N164" s="44">
        <f>4850+600+200+250+2000</f>
        <v>7900</v>
      </c>
      <c r="O164" s="45">
        <f t="shared" si="50"/>
        <v>65000</v>
      </c>
      <c r="P164" s="59"/>
      <c r="Q164" s="41" t="s">
        <v>73</v>
      </c>
      <c r="R164" s="67"/>
      <c r="S164" s="67">
        <f t="shared" si="58"/>
        <v>65000</v>
      </c>
      <c r="T164" s="67">
        <f t="shared" si="59"/>
        <v>92857.14285714287</v>
      </c>
      <c r="U164" s="68">
        <f t="shared" si="60"/>
        <v>106122.44897959185</v>
      </c>
      <c r="V164" s="69">
        <f t="shared" si="61"/>
        <v>0.12499999999999999</v>
      </c>
      <c r="W164" s="68">
        <f t="shared" si="62"/>
        <v>106200</v>
      </c>
      <c r="X164" s="70">
        <f t="shared" si="63"/>
        <v>0.3000000000000001</v>
      </c>
      <c r="Y164" s="71"/>
      <c r="Z164" s="71"/>
      <c r="AA164" s="72"/>
    </row>
    <row r="165" spans="1:27" ht="14.4" customHeight="1">
      <c r="A165" s="74">
        <v>5</v>
      </c>
      <c r="B165" s="38"/>
      <c r="C165" s="47" t="s">
        <v>290</v>
      </c>
      <c r="D165" s="39" t="str">
        <f t="shared" si="65"/>
        <v xml:space="preserve"> 130</v>
      </c>
      <c r="E165" s="47" t="s">
        <v>290</v>
      </c>
      <c r="F165" s="40">
        <f t="shared" si="64"/>
        <v>0</v>
      </c>
      <c r="G165" s="41" t="s">
        <v>20</v>
      </c>
      <c r="H165" s="41"/>
      <c r="I165" s="41" t="s">
        <v>307</v>
      </c>
      <c r="J165" s="42">
        <v>74500</v>
      </c>
      <c r="K165" s="43">
        <f t="shared" si="48"/>
        <v>8150</v>
      </c>
      <c r="L165" s="40" t="s">
        <v>22</v>
      </c>
      <c r="M165" s="44">
        <f t="shared" si="49"/>
        <v>66350</v>
      </c>
      <c r="N165" s="44">
        <f>5100+600+200+250+2000</f>
        <v>8150</v>
      </c>
      <c r="O165" s="45">
        <f t="shared" si="50"/>
        <v>74500</v>
      </c>
      <c r="P165" s="59"/>
      <c r="Q165" s="41" t="s">
        <v>72</v>
      </c>
      <c r="R165" s="67"/>
      <c r="S165" s="67">
        <f t="shared" si="58"/>
        <v>74500</v>
      </c>
      <c r="T165" s="67">
        <f t="shared" si="59"/>
        <v>106428.57142857143</v>
      </c>
      <c r="U165" s="68">
        <f t="shared" si="60"/>
        <v>121632.6530612245</v>
      </c>
      <c r="V165" s="69">
        <f t="shared" si="61"/>
        <v>0.125</v>
      </c>
      <c r="W165" s="68">
        <f t="shared" si="62"/>
        <v>121700</v>
      </c>
      <c r="X165" s="70">
        <f t="shared" si="63"/>
        <v>0.30000000000000004</v>
      </c>
      <c r="Y165" s="71"/>
      <c r="Z165" s="71"/>
      <c r="AA165" s="72"/>
    </row>
    <row r="166" spans="1:27" ht="14.4" customHeight="1">
      <c r="A166" s="74">
        <v>98</v>
      </c>
      <c r="B166" s="38"/>
      <c r="C166" s="47" t="s">
        <v>291</v>
      </c>
      <c r="D166" s="39" t="str">
        <f t="shared" si="65"/>
        <v xml:space="preserve"> 831</v>
      </c>
      <c r="E166" s="47" t="s">
        <v>291</v>
      </c>
      <c r="F166" s="40">
        <f t="shared" si="64"/>
        <v>0</v>
      </c>
      <c r="G166" s="41" t="s">
        <v>20</v>
      </c>
      <c r="H166" s="41"/>
      <c r="I166" s="41" t="s">
        <v>307</v>
      </c>
      <c r="J166" s="42">
        <v>64500</v>
      </c>
      <c r="K166" s="43">
        <f t="shared" si="48"/>
        <v>6350</v>
      </c>
      <c r="L166" s="40" t="s">
        <v>22</v>
      </c>
      <c r="M166" s="44">
        <f t="shared" si="49"/>
        <v>58150</v>
      </c>
      <c r="N166" s="44">
        <f>5100+600+200+250+200</f>
        <v>6350</v>
      </c>
      <c r="O166" s="45">
        <f t="shared" si="50"/>
        <v>64500</v>
      </c>
      <c r="P166" s="59"/>
      <c r="Q166" s="41" t="s">
        <v>72</v>
      </c>
      <c r="R166" s="67"/>
      <c r="S166" s="67">
        <f t="shared" si="58"/>
        <v>64500</v>
      </c>
      <c r="T166" s="67">
        <f t="shared" si="59"/>
        <v>92142.857142857145</v>
      </c>
      <c r="U166" s="68">
        <f t="shared" si="60"/>
        <v>105306.1224489796</v>
      </c>
      <c r="V166" s="69">
        <f t="shared" si="61"/>
        <v>0.12500000000000006</v>
      </c>
      <c r="W166" s="68">
        <f t="shared" si="62"/>
        <v>105400</v>
      </c>
      <c r="X166" s="70">
        <f t="shared" si="63"/>
        <v>0.3</v>
      </c>
      <c r="Y166" s="71"/>
      <c r="Z166" s="71"/>
      <c r="AA166" s="72"/>
    </row>
    <row r="167" spans="1:27" ht="14.4" customHeight="1">
      <c r="A167" s="74">
        <v>69</v>
      </c>
      <c r="B167" s="38"/>
      <c r="C167" s="46" t="s">
        <v>292</v>
      </c>
      <c r="D167" s="39" t="str">
        <f t="shared" si="65"/>
        <v xml:space="preserve"> 771</v>
      </c>
      <c r="E167" s="46" t="s">
        <v>292</v>
      </c>
      <c r="F167" s="40">
        <f t="shared" si="64"/>
        <v>0</v>
      </c>
      <c r="G167" s="41" t="s">
        <v>37</v>
      </c>
      <c r="H167" s="41"/>
      <c r="I167" s="41" t="s">
        <v>307</v>
      </c>
      <c r="J167" s="42">
        <v>77500</v>
      </c>
      <c r="K167" s="43">
        <f t="shared" si="48"/>
        <v>8150</v>
      </c>
      <c r="L167" s="40" t="s">
        <v>22</v>
      </c>
      <c r="M167" s="44">
        <f t="shared" si="49"/>
        <v>69350</v>
      </c>
      <c r="N167" s="44">
        <f>5100+600+200+250+2000</f>
        <v>8150</v>
      </c>
      <c r="O167" s="45">
        <f t="shared" si="50"/>
        <v>77500</v>
      </c>
      <c r="P167" s="59"/>
      <c r="Q167" s="41" t="s">
        <v>72</v>
      </c>
      <c r="R167" s="67"/>
      <c r="S167" s="67">
        <f t="shared" si="58"/>
        <v>77500</v>
      </c>
      <c r="T167" s="67">
        <f t="shared" si="59"/>
        <v>110714.28571428572</v>
      </c>
      <c r="U167" s="68">
        <f t="shared" si="60"/>
        <v>126530.61224489797</v>
      </c>
      <c r="V167" s="69">
        <f t="shared" si="61"/>
        <v>0.12500000000000003</v>
      </c>
      <c r="W167" s="68">
        <f t="shared" si="62"/>
        <v>126600</v>
      </c>
      <c r="X167" s="70">
        <f t="shared" si="63"/>
        <v>0.30000000000000004</v>
      </c>
      <c r="Y167" s="71"/>
      <c r="Z167" s="71"/>
      <c r="AA167" s="72"/>
    </row>
    <row r="168" spans="1:27" ht="14.4" customHeight="1">
      <c r="A168" s="74">
        <v>11</v>
      </c>
      <c r="B168" s="38"/>
      <c r="C168" s="46" t="s">
        <v>293</v>
      </c>
      <c r="D168" s="39" t="str">
        <f t="shared" si="65"/>
        <v xml:space="preserve"> 966</v>
      </c>
      <c r="E168" s="46" t="s">
        <v>293</v>
      </c>
      <c r="F168" s="40">
        <f t="shared" si="64"/>
        <v>0</v>
      </c>
      <c r="G168" s="41" t="s">
        <v>20</v>
      </c>
      <c r="H168" s="41"/>
      <c r="I168" s="41" t="s">
        <v>307</v>
      </c>
      <c r="J168" s="42">
        <v>72500</v>
      </c>
      <c r="K168" s="43">
        <f t="shared" si="48"/>
        <v>8250</v>
      </c>
      <c r="L168" s="40" t="s">
        <v>22</v>
      </c>
      <c r="M168" s="44">
        <f t="shared" si="49"/>
        <v>64250</v>
      </c>
      <c r="N168" s="44">
        <f>5200+600+200+250+2000</f>
        <v>8250</v>
      </c>
      <c r="O168" s="45">
        <f t="shared" si="50"/>
        <v>72500</v>
      </c>
      <c r="P168" s="59"/>
      <c r="Q168" s="41" t="s">
        <v>72</v>
      </c>
      <c r="R168" s="67"/>
      <c r="S168" s="67">
        <f t="shared" si="58"/>
        <v>72500</v>
      </c>
      <c r="T168" s="67">
        <f t="shared" si="59"/>
        <v>103571.42857142858</v>
      </c>
      <c r="U168" s="68">
        <f t="shared" si="60"/>
        <v>118367.34693877552</v>
      </c>
      <c r="V168" s="69">
        <f t="shared" si="61"/>
        <v>0.12499999999999999</v>
      </c>
      <c r="W168" s="68">
        <f t="shared" si="62"/>
        <v>118400</v>
      </c>
      <c r="X168" s="70">
        <f t="shared" si="63"/>
        <v>0.30000000000000004</v>
      </c>
      <c r="Y168" s="71"/>
      <c r="Z168" s="71"/>
      <c r="AA168" s="72"/>
    </row>
    <row r="169" spans="1:27" ht="14.4" customHeight="1">
      <c r="A169" s="74">
        <v>137</v>
      </c>
      <c r="B169" s="38"/>
      <c r="C169" s="46" t="s">
        <v>294</v>
      </c>
      <c r="D169" s="39" t="str">
        <f t="shared" si="65"/>
        <v xml:space="preserve"> 162</v>
      </c>
      <c r="E169" s="46" t="s">
        <v>294</v>
      </c>
      <c r="F169" s="40">
        <f t="shared" si="64"/>
        <v>0</v>
      </c>
      <c r="G169" s="75" t="s">
        <v>20</v>
      </c>
      <c r="H169" s="41"/>
      <c r="I169" s="41" t="s">
        <v>307</v>
      </c>
      <c r="J169" s="42">
        <v>77500</v>
      </c>
      <c r="K169" s="43">
        <f t="shared" si="48"/>
        <v>8250</v>
      </c>
      <c r="L169" s="40" t="s">
        <v>22</v>
      </c>
      <c r="M169" s="44">
        <f t="shared" si="49"/>
        <v>69250</v>
      </c>
      <c r="N169" s="44">
        <f>5200+600+200+250+2000</f>
        <v>8250</v>
      </c>
      <c r="O169" s="45">
        <f t="shared" si="50"/>
        <v>77500</v>
      </c>
      <c r="P169" s="59"/>
      <c r="Q169" s="41" t="s">
        <v>74</v>
      </c>
      <c r="R169" s="67"/>
      <c r="S169" s="67">
        <f t="shared" si="58"/>
        <v>77500</v>
      </c>
      <c r="T169" s="67">
        <f t="shared" si="59"/>
        <v>110714.28571428572</v>
      </c>
      <c r="U169" s="68">
        <f t="shared" si="60"/>
        <v>126530.61224489797</v>
      </c>
      <c r="V169" s="69">
        <f t="shared" si="61"/>
        <v>0.12500000000000003</v>
      </c>
      <c r="W169" s="68">
        <f t="shared" si="62"/>
        <v>126600</v>
      </c>
      <c r="X169" s="70">
        <f t="shared" si="63"/>
        <v>0.30000000000000004</v>
      </c>
      <c r="Y169" s="71"/>
      <c r="Z169" s="71"/>
      <c r="AA169" s="72"/>
    </row>
    <row r="170" spans="1:27" ht="14.4" customHeight="1">
      <c r="A170" s="55">
        <v>339</v>
      </c>
      <c r="B170" s="38"/>
      <c r="C170" s="46" t="s">
        <v>131</v>
      </c>
      <c r="D170" s="39" t="str">
        <f t="shared" si="65"/>
        <v xml:space="preserve"> 219</v>
      </c>
      <c r="E170" s="46" t="s">
        <v>131</v>
      </c>
      <c r="F170" s="40">
        <f t="shared" si="64"/>
        <v>0</v>
      </c>
      <c r="G170" s="41" t="s">
        <v>20</v>
      </c>
      <c r="H170" s="41"/>
      <c r="I170" s="41" t="s">
        <v>43</v>
      </c>
      <c r="J170" s="42">
        <v>55000</v>
      </c>
      <c r="K170" s="43">
        <f t="shared" si="48"/>
        <v>9050</v>
      </c>
      <c r="L170" s="40" t="s">
        <v>22</v>
      </c>
      <c r="M170" s="44">
        <f t="shared" si="49"/>
        <v>45950</v>
      </c>
      <c r="N170" s="44">
        <f>2000+5500+600+200+250+500</f>
        <v>9050</v>
      </c>
      <c r="O170" s="45">
        <f t="shared" si="50"/>
        <v>55000</v>
      </c>
      <c r="P170" s="60"/>
      <c r="Q170" s="41" t="s">
        <v>80</v>
      </c>
      <c r="R170" s="10"/>
      <c r="S170" s="10">
        <f t="shared" si="58"/>
        <v>55000</v>
      </c>
      <c r="T170" s="10">
        <f t="shared" si="59"/>
        <v>78571.42857142858</v>
      </c>
      <c r="U170" s="11">
        <f t="shared" si="60"/>
        <v>89795.918367346952</v>
      </c>
      <c r="V170" s="12">
        <f t="shared" si="61"/>
        <v>0.12500000000000003</v>
      </c>
      <c r="W170" s="11">
        <f t="shared" si="62"/>
        <v>89800</v>
      </c>
      <c r="X170" s="53">
        <f t="shared" si="63"/>
        <v>0.3000000000000001</v>
      </c>
      <c r="Y170" s="62">
        <v>88038</v>
      </c>
      <c r="Z170" s="63">
        <f>T170-Y170</f>
        <v>-9466.5714285714203</v>
      </c>
      <c r="AA170" s="64">
        <f>Z170/Y170</f>
        <v>-0.10752824267442945</v>
      </c>
    </row>
    <row r="171" spans="1:27" ht="14.4" customHeight="1">
      <c r="A171" s="55">
        <v>341</v>
      </c>
      <c r="B171" s="38"/>
      <c r="C171" s="46" t="s">
        <v>221</v>
      </c>
      <c r="D171" s="39" t="str">
        <f t="shared" si="65"/>
        <v xml:space="preserve"> 847</v>
      </c>
      <c r="E171" s="46" t="s">
        <v>221</v>
      </c>
      <c r="F171" s="40">
        <f t="shared" si="64"/>
        <v>0</v>
      </c>
      <c r="G171" s="41" t="s">
        <v>37</v>
      </c>
      <c r="H171" s="41"/>
      <c r="I171" s="41" t="s">
        <v>70</v>
      </c>
      <c r="J171" s="42">
        <v>57500</v>
      </c>
      <c r="K171" s="43">
        <f t="shared" si="48"/>
        <v>8550</v>
      </c>
      <c r="L171" s="40" t="s">
        <v>22</v>
      </c>
      <c r="M171" s="44">
        <f t="shared" si="49"/>
        <v>48950</v>
      </c>
      <c r="N171" s="49">
        <f>2000+5500+600+200+250</f>
        <v>8550</v>
      </c>
      <c r="O171" s="45">
        <f t="shared" si="50"/>
        <v>57500</v>
      </c>
      <c r="P171" s="59"/>
      <c r="Q171" s="41" t="s">
        <v>77</v>
      </c>
      <c r="R171" s="10"/>
      <c r="S171" s="10">
        <f t="shared" si="58"/>
        <v>57500</v>
      </c>
      <c r="T171" s="10">
        <f t="shared" si="59"/>
        <v>82142.857142857145</v>
      </c>
      <c r="U171" s="11">
        <f t="shared" si="60"/>
        <v>93877.551020408166</v>
      </c>
      <c r="V171" s="12">
        <f t="shared" si="61"/>
        <v>0.125</v>
      </c>
      <c r="W171" s="11">
        <f t="shared" si="62"/>
        <v>93900</v>
      </c>
      <c r="X171" s="26">
        <f t="shared" si="63"/>
        <v>0.30000000000000004</v>
      </c>
      <c r="Y171" s="13"/>
      <c r="Z171" s="13"/>
      <c r="AA171" s="14"/>
    </row>
    <row r="172" spans="1:27" ht="14.4" customHeight="1">
      <c r="A172" s="55">
        <v>342</v>
      </c>
      <c r="B172" s="38"/>
      <c r="C172" s="46" t="s">
        <v>133</v>
      </c>
      <c r="D172" s="39" t="str">
        <f t="shared" si="65"/>
        <v xml:space="preserve"> 973</v>
      </c>
      <c r="E172" s="46" t="s">
        <v>133</v>
      </c>
      <c r="F172" s="40">
        <f t="shared" si="64"/>
        <v>0</v>
      </c>
      <c r="G172" s="41" t="s">
        <v>20</v>
      </c>
      <c r="H172" s="41"/>
      <c r="I172" s="41" t="s">
        <v>43</v>
      </c>
      <c r="J172" s="42">
        <v>54500</v>
      </c>
      <c r="K172" s="43">
        <f t="shared" si="48"/>
        <v>9050</v>
      </c>
      <c r="L172" s="40" t="s">
        <v>22</v>
      </c>
      <c r="M172" s="44">
        <f t="shared" si="49"/>
        <v>45450</v>
      </c>
      <c r="N172" s="44">
        <f>2000+5500+600+200+250+500</f>
        <v>9050</v>
      </c>
      <c r="O172" s="45">
        <f t="shared" si="50"/>
        <v>54500</v>
      </c>
      <c r="P172" s="59"/>
      <c r="Q172" s="41" t="s">
        <v>80</v>
      </c>
      <c r="R172" s="10"/>
      <c r="S172" s="10">
        <f t="shared" si="58"/>
        <v>54500</v>
      </c>
      <c r="T172" s="10">
        <f t="shared" si="59"/>
        <v>77857.142857142855</v>
      </c>
      <c r="U172" s="11">
        <f t="shared" si="60"/>
        <v>88979.591836734689</v>
      </c>
      <c r="V172" s="12">
        <f t="shared" si="61"/>
        <v>0.12499999999999999</v>
      </c>
      <c r="W172" s="11">
        <f t="shared" si="62"/>
        <v>89000</v>
      </c>
      <c r="X172" s="26">
        <f t="shared" si="63"/>
        <v>0.3</v>
      </c>
      <c r="Y172" s="62">
        <v>95500</v>
      </c>
      <c r="Z172" s="63">
        <f>T172-Y172</f>
        <v>-17642.857142857145</v>
      </c>
      <c r="AA172" s="64">
        <f>Z172/Y172</f>
        <v>-0.18474195961106957</v>
      </c>
    </row>
    <row r="173" spans="1:27" ht="14.4" customHeight="1">
      <c r="A173" s="55">
        <v>343</v>
      </c>
      <c r="B173" s="38"/>
      <c r="C173" s="46" t="s">
        <v>217</v>
      </c>
      <c r="D173" s="39" t="str">
        <f t="shared" si="65"/>
        <v xml:space="preserve"> 249</v>
      </c>
      <c r="E173" s="46" t="s">
        <v>217</v>
      </c>
      <c r="F173" s="40">
        <f t="shared" si="64"/>
        <v>0</v>
      </c>
      <c r="G173" s="41" t="s">
        <v>37</v>
      </c>
      <c r="H173" s="41"/>
      <c r="I173" s="41" t="s">
        <v>70</v>
      </c>
      <c r="J173" s="42">
        <v>57500</v>
      </c>
      <c r="K173" s="43">
        <f t="shared" si="48"/>
        <v>8550</v>
      </c>
      <c r="L173" s="40" t="s">
        <v>22</v>
      </c>
      <c r="M173" s="44">
        <f t="shared" si="49"/>
        <v>48950</v>
      </c>
      <c r="N173" s="49">
        <f>2000+5500+600+200+250</f>
        <v>8550</v>
      </c>
      <c r="O173" s="45">
        <f t="shared" si="50"/>
        <v>57500</v>
      </c>
      <c r="P173" s="59"/>
      <c r="Q173" s="41" t="s">
        <v>77</v>
      </c>
      <c r="R173" s="10"/>
      <c r="S173" s="10">
        <f t="shared" si="58"/>
        <v>57500</v>
      </c>
      <c r="T173" s="10">
        <f t="shared" si="59"/>
        <v>82142.857142857145</v>
      </c>
      <c r="U173" s="11">
        <f t="shared" si="60"/>
        <v>93877.551020408166</v>
      </c>
      <c r="V173" s="12">
        <f t="shared" si="61"/>
        <v>0.125</v>
      </c>
      <c r="W173" s="11">
        <f t="shared" si="62"/>
        <v>93900</v>
      </c>
      <c r="X173" s="26">
        <f t="shared" si="63"/>
        <v>0.30000000000000004</v>
      </c>
      <c r="Y173" s="13"/>
      <c r="Z173" s="13"/>
      <c r="AA173" s="13"/>
    </row>
    <row r="174" spans="1:27" ht="14.4" customHeight="1">
      <c r="A174" s="55">
        <v>344</v>
      </c>
      <c r="B174" s="38"/>
      <c r="C174" s="46" t="s">
        <v>132</v>
      </c>
      <c r="D174" s="39" t="str">
        <f t="shared" si="65"/>
        <v xml:space="preserve"> 514</v>
      </c>
      <c r="E174" s="46" t="s">
        <v>132</v>
      </c>
      <c r="F174" s="40">
        <f t="shared" si="64"/>
        <v>0</v>
      </c>
      <c r="G174" s="41" t="s">
        <v>20</v>
      </c>
      <c r="H174" s="41"/>
      <c r="I174" s="41" t="s">
        <v>43</v>
      </c>
      <c r="J174" s="42">
        <v>53500</v>
      </c>
      <c r="K174" s="43">
        <f t="shared" si="48"/>
        <v>9050</v>
      </c>
      <c r="L174" s="40" t="s">
        <v>22</v>
      </c>
      <c r="M174" s="44">
        <f t="shared" si="49"/>
        <v>44450</v>
      </c>
      <c r="N174" s="44">
        <f>2000+5500+600+200+250+500</f>
        <v>9050</v>
      </c>
      <c r="O174" s="45">
        <f t="shared" si="50"/>
        <v>53500</v>
      </c>
      <c r="P174" s="60"/>
      <c r="Q174" s="41" t="s">
        <v>80</v>
      </c>
      <c r="R174" s="10"/>
      <c r="S174" s="10">
        <f t="shared" si="58"/>
        <v>53500</v>
      </c>
      <c r="T174" s="10">
        <f t="shared" si="59"/>
        <v>76428.571428571435</v>
      </c>
      <c r="U174" s="11">
        <f t="shared" si="60"/>
        <v>87346.938775510207</v>
      </c>
      <c r="V174" s="12">
        <f t="shared" si="61"/>
        <v>0.12499999999999996</v>
      </c>
      <c r="W174" s="11">
        <f t="shared" si="62"/>
        <v>87400</v>
      </c>
      <c r="X174" s="26">
        <f t="shared" si="63"/>
        <v>0.30000000000000004</v>
      </c>
      <c r="Y174" s="62">
        <v>79013</v>
      </c>
      <c r="Z174" s="63">
        <f>T174-Y174</f>
        <v>-2584.4285714285652</v>
      </c>
      <c r="AA174" s="64">
        <f>Z174/Y174</f>
        <v>-3.2708903236537849E-2</v>
      </c>
    </row>
    <row r="175" spans="1:27" ht="14.4" customHeight="1">
      <c r="A175" s="55">
        <v>346</v>
      </c>
      <c r="B175" s="38"/>
      <c r="C175" s="46" t="s">
        <v>248</v>
      </c>
      <c r="D175" s="39" t="str">
        <f t="shared" si="65"/>
        <v xml:space="preserve"> 279</v>
      </c>
      <c r="E175" s="46" t="s">
        <v>248</v>
      </c>
      <c r="F175" s="40">
        <f t="shared" si="64"/>
        <v>0</v>
      </c>
      <c r="G175" s="41" t="s">
        <v>37</v>
      </c>
      <c r="H175" s="41"/>
      <c r="I175" s="41" t="s">
        <v>71</v>
      </c>
      <c r="J175" s="42">
        <v>72000</v>
      </c>
      <c r="K175" s="43">
        <f t="shared" si="48"/>
        <v>8650</v>
      </c>
      <c r="L175" s="40" t="s">
        <v>22</v>
      </c>
      <c r="M175" s="44">
        <f t="shared" si="49"/>
        <v>63350</v>
      </c>
      <c r="N175" s="49">
        <f>2000+5100+600+200+250+500</f>
        <v>8650</v>
      </c>
      <c r="O175" s="45">
        <f t="shared" si="50"/>
        <v>72000</v>
      </c>
      <c r="P175" s="59"/>
      <c r="Q175" s="41" t="s">
        <v>91</v>
      </c>
      <c r="R175" s="10"/>
      <c r="S175" s="10">
        <f t="shared" si="58"/>
        <v>72000</v>
      </c>
      <c r="T175" s="10">
        <f t="shared" si="59"/>
        <v>102857.14285714287</v>
      </c>
      <c r="U175" s="11">
        <f t="shared" si="60"/>
        <v>117551.02040816328</v>
      </c>
      <c r="V175" s="12">
        <f t="shared" si="61"/>
        <v>0.12500000000000003</v>
      </c>
      <c r="W175" s="11">
        <f t="shared" si="62"/>
        <v>117600</v>
      </c>
      <c r="X175" s="26">
        <f t="shared" si="63"/>
        <v>0.3000000000000001</v>
      </c>
      <c r="Y175" s="13"/>
      <c r="Z175" s="13"/>
      <c r="AA175" s="13"/>
    </row>
    <row r="176" spans="1:27" ht="14.4" customHeight="1">
      <c r="A176" s="55">
        <v>347</v>
      </c>
      <c r="B176" s="38"/>
      <c r="C176" s="46" t="s">
        <v>190</v>
      </c>
      <c r="D176" s="39" t="str">
        <f t="shared" si="65"/>
        <v xml:space="preserve"> 288</v>
      </c>
      <c r="E176" s="46" t="s">
        <v>190</v>
      </c>
      <c r="F176" s="40">
        <f t="shared" si="64"/>
        <v>0</v>
      </c>
      <c r="G176" s="41" t="s">
        <v>20</v>
      </c>
      <c r="H176" s="41"/>
      <c r="I176" s="41" t="s">
        <v>64</v>
      </c>
      <c r="J176" s="42">
        <v>65000</v>
      </c>
      <c r="K176" s="43">
        <f t="shared" si="48"/>
        <v>8400</v>
      </c>
      <c r="L176" s="40" t="s">
        <v>22</v>
      </c>
      <c r="M176" s="44">
        <f t="shared" si="49"/>
        <v>56600</v>
      </c>
      <c r="N176" s="49">
        <f>2000+4850+600+200+250+500</f>
        <v>8400</v>
      </c>
      <c r="O176" s="45">
        <f t="shared" si="50"/>
        <v>65000</v>
      </c>
      <c r="P176" s="60"/>
      <c r="Q176" s="41" t="s">
        <v>89</v>
      </c>
      <c r="R176" s="10"/>
      <c r="S176" s="10">
        <f t="shared" si="58"/>
        <v>65000</v>
      </c>
      <c r="T176" s="10">
        <f t="shared" si="59"/>
        <v>92857.14285714287</v>
      </c>
      <c r="U176" s="11">
        <f t="shared" si="60"/>
        <v>106122.44897959185</v>
      </c>
      <c r="V176" s="12">
        <f t="shared" si="61"/>
        <v>0.12499999999999999</v>
      </c>
      <c r="W176" s="11">
        <f t="shared" si="62"/>
        <v>106200</v>
      </c>
      <c r="X176" s="26">
        <f t="shared" si="63"/>
        <v>0.3000000000000001</v>
      </c>
      <c r="Y176" s="62">
        <v>94063</v>
      </c>
      <c r="Z176" s="63">
        <f>T176-Y176</f>
        <v>-1205.8571428571304</v>
      </c>
      <c r="AA176" s="64">
        <f>Z176/Y176</f>
        <v>-1.281967556698309E-2</v>
      </c>
    </row>
    <row r="177" spans="1:27" ht="14.4" customHeight="1">
      <c r="A177" s="55">
        <v>351</v>
      </c>
      <c r="B177" s="38"/>
      <c r="C177" s="46" t="s">
        <v>189</v>
      </c>
      <c r="D177" s="39" t="str">
        <f t="shared" si="65"/>
        <v xml:space="preserve"> 122</v>
      </c>
      <c r="E177" s="46" t="s">
        <v>189</v>
      </c>
      <c r="F177" s="40">
        <f t="shared" si="64"/>
        <v>0</v>
      </c>
      <c r="G177" s="41" t="s">
        <v>20</v>
      </c>
      <c r="H177" s="41"/>
      <c r="I177" s="41" t="s">
        <v>64</v>
      </c>
      <c r="J177" s="42">
        <v>70000</v>
      </c>
      <c r="K177" s="43">
        <f t="shared" si="48"/>
        <v>8400</v>
      </c>
      <c r="L177" s="40" t="s">
        <v>22</v>
      </c>
      <c r="M177" s="44">
        <f t="shared" si="49"/>
        <v>61600</v>
      </c>
      <c r="N177" s="49">
        <f>2000+4850+600+200+250+500</f>
        <v>8400</v>
      </c>
      <c r="O177" s="45">
        <f t="shared" si="50"/>
        <v>70000</v>
      </c>
      <c r="P177" s="59"/>
      <c r="Q177" s="41" t="s">
        <v>89</v>
      </c>
      <c r="R177" s="10"/>
      <c r="S177" s="10">
        <f t="shared" si="58"/>
        <v>70000</v>
      </c>
      <c r="T177" s="10">
        <f t="shared" si="59"/>
        <v>100000</v>
      </c>
      <c r="U177" s="11">
        <f t="shared" si="60"/>
        <v>114285.71428571429</v>
      </c>
      <c r="V177" s="12">
        <f t="shared" si="61"/>
        <v>0.12500000000000003</v>
      </c>
      <c r="W177" s="11">
        <f t="shared" si="62"/>
        <v>114300</v>
      </c>
      <c r="X177" s="26">
        <f t="shared" si="63"/>
        <v>0.3</v>
      </c>
      <c r="Y177" s="62">
        <v>99050</v>
      </c>
      <c r="Z177" s="63">
        <f>T177-Y177</f>
        <v>950</v>
      </c>
      <c r="AA177" s="64">
        <f>Z177/Y177</f>
        <v>9.5911155981827367E-3</v>
      </c>
    </row>
    <row r="178" spans="1:27" ht="14.4" customHeight="1">
      <c r="A178" s="55">
        <v>353</v>
      </c>
      <c r="B178" s="38"/>
      <c r="C178" s="46" t="s">
        <v>211</v>
      </c>
      <c r="D178" s="39" t="str">
        <f t="shared" si="65"/>
        <v xml:space="preserve"> 201</v>
      </c>
      <c r="E178" s="46" t="s">
        <v>211</v>
      </c>
      <c r="F178" s="40">
        <f t="shared" si="64"/>
        <v>0</v>
      </c>
      <c r="G178" s="41" t="s">
        <v>20</v>
      </c>
      <c r="H178" s="41"/>
      <c r="I178" s="41" t="s">
        <v>67</v>
      </c>
      <c r="J178" s="42">
        <v>66500</v>
      </c>
      <c r="K178" s="43">
        <f t="shared" si="48"/>
        <v>9750</v>
      </c>
      <c r="L178" s="40" t="s">
        <v>22</v>
      </c>
      <c r="M178" s="44">
        <f t="shared" si="49"/>
        <v>56750</v>
      </c>
      <c r="N178" s="49">
        <f>2000+5200+600+200+250+500+1000</f>
        <v>9750</v>
      </c>
      <c r="O178" s="45">
        <f t="shared" si="50"/>
        <v>66500</v>
      </c>
      <c r="P178" s="60"/>
      <c r="Q178" s="41" t="s">
        <v>92</v>
      </c>
      <c r="R178" s="10"/>
      <c r="S178" s="10">
        <f t="shared" si="58"/>
        <v>66500</v>
      </c>
      <c r="T178" s="10">
        <f t="shared" si="59"/>
        <v>95000</v>
      </c>
      <c r="U178" s="11">
        <f t="shared" si="60"/>
        <v>108571.42857142857</v>
      </c>
      <c r="V178" s="12">
        <f t="shared" si="61"/>
        <v>0.12499999999999994</v>
      </c>
      <c r="W178" s="11">
        <f t="shared" si="62"/>
        <v>108600</v>
      </c>
      <c r="X178" s="26">
        <f t="shared" si="63"/>
        <v>0.3</v>
      </c>
      <c r="Y178" s="62">
        <v>93013</v>
      </c>
      <c r="Z178" s="63">
        <f>T178-Y178</f>
        <v>1987</v>
      </c>
      <c r="AA178" s="64">
        <f>Z178/Y178</f>
        <v>2.13626052272263E-2</v>
      </c>
    </row>
    <row r="179" spans="1:27" ht="14.4" customHeight="1">
      <c r="A179" s="55">
        <v>360</v>
      </c>
      <c r="B179" s="38"/>
      <c r="C179" s="46" t="s">
        <v>117</v>
      </c>
      <c r="D179" s="39" t="str">
        <f t="shared" si="65"/>
        <v xml:space="preserve"> 828</v>
      </c>
      <c r="E179" s="46" t="s">
        <v>117</v>
      </c>
      <c r="F179" s="40">
        <f t="shared" si="64"/>
        <v>0</v>
      </c>
      <c r="G179" s="41" t="s">
        <v>37</v>
      </c>
      <c r="H179" s="41"/>
      <c r="I179" s="41" t="s">
        <v>40</v>
      </c>
      <c r="J179" s="42">
        <v>69000</v>
      </c>
      <c r="K179" s="43">
        <f t="shared" si="48"/>
        <v>8900</v>
      </c>
      <c r="L179" s="40" t="s">
        <v>22</v>
      </c>
      <c r="M179" s="44">
        <f t="shared" si="49"/>
        <v>60100</v>
      </c>
      <c r="N179" s="44">
        <f>2000+4850+600+200+250+1000</f>
        <v>8900</v>
      </c>
      <c r="O179" s="45">
        <f t="shared" si="50"/>
        <v>69000</v>
      </c>
      <c r="P179" s="58"/>
      <c r="Q179" s="41" t="s">
        <v>76</v>
      </c>
      <c r="R179" s="10"/>
      <c r="S179" s="10">
        <f t="shared" si="58"/>
        <v>69000</v>
      </c>
      <c r="T179" s="10">
        <f t="shared" si="59"/>
        <v>98571.42857142858</v>
      </c>
      <c r="U179" s="11">
        <f t="shared" si="60"/>
        <v>112653.06122448981</v>
      </c>
      <c r="V179" s="12">
        <f t="shared" si="61"/>
        <v>0.12500000000000003</v>
      </c>
      <c r="W179" s="11">
        <f t="shared" si="62"/>
        <v>112700</v>
      </c>
      <c r="X179" s="26">
        <f t="shared" si="63"/>
        <v>0.30000000000000004</v>
      </c>
      <c r="Y179" s="13"/>
      <c r="Z179" s="13"/>
      <c r="AA179" s="14"/>
    </row>
    <row r="180" spans="1:27" ht="14.4" customHeight="1">
      <c r="A180" s="55">
        <v>362</v>
      </c>
      <c r="B180" s="38"/>
      <c r="C180" s="46" t="s">
        <v>140</v>
      </c>
      <c r="D180" s="39" t="str">
        <f t="shared" si="65"/>
        <v xml:space="preserve"> 916</v>
      </c>
      <c r="E180" s="46" t="s">
        <v>140</v>
      </c>
      <c r="F180" s="40">
        <f t="shared" si="64"/>
        <v>0</v>
      </c>
      <c r="G180" s="41" t="s">
        <v>20</v>
      </c>
      <c r="H180" s="41"/>
      <c r="I180" s="41" t="s">
        <v>44</v>
      </c>
      <c r="J180" s="42">
        <v>57500</v>
      </c>
      <c r="K180" s="43">
        <f t="shared" ref="K180:K203" si="66">J180-M180</f>
        <v>7900</v>
      </c>
      <c r="L180" s="40" t="s">
        <v>22</v>
      </c>
      <c r="M180" s="44">
        <f t="shared" ref="M180:M203" si="67">J180-N180</f>
        <v>49600</v>
      </c>
      <c r="N180" s="44">
        <f>2000+4850+600+200+250</f>
        <v>7900</v>
      </c>
      <c r="O180" s="45">
        <f t="shared" ref="O180:O203" si="68">M180+N180</f>
        <v>57500</v>
      </c>
      <c r="P180" s="59"/>
      <c r="Q180" s="41" t="s">
        <v>75</v>
      </c>
      <c r="R180" s="10"/>
      <c r="S180" s="10">
        <f t="shared" si="58"/>
        <v>57500</v>
      </c>
      <c r="T180" s="10">
        <f t="shared" si="59"/>
        <v>82142.857142857145</v>
      </c>
      <c r="U180" s="11">
        <f t="shared" si="60"/>
        <v>93877.551020408166</v>
      </c>
      <c r="V180" s="12">
        <f t="shared" si="61"/>
        <v>0.125</v>
      </c>
      <c r="W180" s="11">
        <f t="shared" si="62"/>
        <v>93900</v>
      </c>
      <c r="X180" s="26">
        <f t="shared" si="63"/>
        <v>0.30000000000000004</v>
      </c>
      <c r="Y180" s="62">
        <v>81025</v>
      </c>
      <c r="Z180" s="63">
        <f>T180-Y180</f>
        <v>1117.8571428571449</v>
      </c>
      <c r="AA180" s="64">
        <f>Z180/Y180</f>
        <v>1.3796447304623819E-2</v>
      </c>
    </row>
    <row r="181" spans="1:27" ht="14.4" customHeight="1">
      <c r="A181" s="55">
        <v>365</v>
      </c>
      <c r="B181" s="38"/>
      <c r="C181" s="46" t="s">
        <v>204</v>
      </c>
      <c r="D181" s="39" t="str">
        <f t="shared" si="65"/>
        <v xml:space="preserve"> 940</v>
      </c>
      <c r="E181" s="46" t="s">
        <v>204</v>
      </c>
      <c r="F181" s="40">
        <f t="shared" si="64"/>
        <v>0</v>
      </c>
      <c r="G181" s="41" t="s">
        <v>37</v>
      </c>
      <c r="H181" s="41"/>
      <c r="I181" s="41" t="s">
        <v>41</v>
      </c>
      <c r="J181" s="42">
        <v>57000</v>
      </c>
      <c r="K181" s="43">
        <f t="shared" si="66"/>
        <v>7900</v>
      </c>
      <c r="L181" s="40" t="s">
        <v>22</v>
      </c>
      <c r="M181" s="44">
        <f t="shared" si="67"/>
        <v>49100</v>
      </c>
      <c r="N181" s="44">
        <f>2000+4850+600+200+250</f>
        <v>7900</v>
      </c>
      <c r="O181" s="45">
        <f t="shared" si="68"/>
        <v>57000</v>
      </c>
      <c r="P181" s="60"/>
      <c r="Q181" s="41" t="s">
        <v>75</v>
      </c>
      <c r="R181" s="10"/>
      <c r="S181" s="10">
        <f t="shared" si="58"/>
        <v>57000</v>
      </c>
      <c r="T181" s="10">
        <f t="shared" si="59"/>
        <v>81428.571428571435</v>
      </c>
      <c r="U181" s="11">
        <f t="shared" si="60"/>
        <v>93061.224489795932</v>
      </c>
      <c r="V181" s="12">
        <f t="shared" si="61"/>
        <v>0.12500000000000006</v>
      </c>
      <c r="W181" s="11">
        <f t="shared" si="62"/>
        <v>93100</v>
      </c>
      <c r="X181" s="26">
        <f t="shared" si="63"/>
        <v>0.30000000000000004</v>
      </c>
      <c r="Y181" s="13"/>
      <c r="Z181" s="13"/>
      <c r="AA181" s="14"/>
    </row>
    <row r="182" spans="1:27" ht="14.4" customHeight="1">
      <c r="A182" s="55">
        <v>370</v>
      </c>
      <c r="B182" s="38"/>
      <c r="C182" s="46" t="s">
        <v>183</v>
      </c>
      <c r="D182" s="39" t="str">
        <f t="shared" si="65"/>
        <v xml:space="preserve"> 503</v>
      </c>
      <c r="E182" s="46" t="s">
        <v>183</v>
      </c>
      <c r="F182" s="40">
        <f t="shared" si="64"/>
        <v>0</v>
      </c>
      <c r="G182" s="41" t="s">
        <v>37</v>
      </c>
      <c r="H182" s="41"/>
      <c r="I182" s="41" t="s">
        <v>51</v>
      </c>
      <c r="J182" s="42">
        <v>57000</v>
      </c>
      <c r="K182" s="43">
        <f t="shared" si="66"/>
        <v>7900</v>
      </c>
      <c r="L182" s="40" t="s">
        <v>22</v>
      </c>
      <c r="M182" s="44">
        <f t="shared" si="67"/>
        <v>49100</v>
      </c>
      <c r="N182" s="44">
        <f>2000+4850+600+200+250</f>
        <v>7900</v>
      </c>
      <c r="O182" s="45">
        <f t="shared" si="68"/>
        <v>57000</v>
      </c>
      <c r="P182" s="59"/>
      <c r="Q182" s="41" t="s">
        <v>75</v>
      </c>
      <c r="R182" s="10"/>
      <c r="S182" s="10">
        <f t="shared" si="58"/>
        <v>57000</v>
      </c>
      <c r="T182" s="10">
        <f t="shared" si="59"/>
        <v>81428.571428571435</v>
      </c>
      <c r="U182" s="11">
        <f t="shared" si="60"/>
        <v>93061.224489795932</v>
      </c>
      <c r="V182" s="12">
        <f t="shared" si="61"/>
        <v>0.12500000000000006</v>
      </c>
      <c r="W182" s="11">
        <f t="shared" si="62"/>
        <v>93100</v>
      </c>
      <c r="X182" s="26">
        <f t="shared" si="63"/>
        <v>0.30000000000000004</v>
      </c>
      <c r="Y182" s="13"/>
      <c r="Z182" s="13"/>
      <c r="AA182" s="14"/>
    </row>
    <row r="183" spans="1:27" ht="14.4" customHeight="1">
      <c r="A183" s="55">
        <v>374</v>
      </c>
      <c r="B183" s="38"/>
      <c r="C183" s="46" t="s">
        <v>170</v>
      </c>
      <c r="D183" s="39" t="str">
        <f t="shared" si="65"/>
        <v xml:space="preserve"> 238</v>
      </c>
      <c r="E183" s="46" t="s">
        <v>170</v>
      </c>
      <c r="F183" s="40">
        <f t="shared" si="64"/>
        <v>0</v>
      </c>
      <c r="G183" s="41" t="s">
        <v>37</v>
      </c>
      <c r="H183" s="41"/>
      <c r="I183" s="41" t="s">
        <v>43</v>
      </c>
      <c r="J183" s="42">
        <v>55000</v>
      </c>
      <c r="K183" s="43">
        <f t="shared" si="66"/>
        <v>9050</v>
      </c>
      <c r="L183" s="40" t="s">
        <v>22</v>
      </c>
      <c r="M183" s="44">
        <f t="shared" si="67"/>
        <v>45950</v>
      </c>
      <c r="N183" s="44">
        <f>2000+5500+600+200+250+500</f>
        <v>9050</v>
      </c>
      <c r="O183" s="45">
        <f t="shared" si="68"/>
        <v>55000</v>
      </c>
      <c r="P183" s="60"/>
      <c r="Q183" s="41" t="s">
        <v>80</v>
      </c>
      <c r="R183" s="10"/>
      <c r="S183" s="10">
        <f t="shared" si="58"/>
        <v>55000</v>
      </c>
      <c r="T183" s="10">
        <f t="shared" si="59"/>
        <v>78571.42857142858</v>
      </c>
      <c r="U183" s="11">
        <f t="shared" si="60"/>
        <v>89795.918367346952</v>
      </c>
      <c r="V183" s="12">
        <f t="shared" si="61"/>
        <v>0.12500000000000003</v>
      </c>
      <c r="W183" s="11">
        <f t="shared" si="62"/>
        <v>89800</v>
      </c>
      <c r="X183" s="53">
        <f t="shared" si="63"/>
        <v>0.3000000000000001</v>
      </c>
      <c r="Y183" s="13"/>
      <c r="Z183" s="13"/>
      <c r="AA183" s="14"/>
    </row>
    <row r="184" spans="1:27" ht="14.4" customHeight="1">
      <c r="A184" s="55">
        <v>376</v>
      </c>
      <c r="B184" s="38"/>
      <c r="C184" s="46" t="s">
        <v>134</v>
      </c>
      <c r="D184" s="39" t="str">
        <f t="shared" si="65"/>
        <v xml:space="preserve"> 862</v>
      </c>
      <c r="E184" s="46" t="s">
        <v>134</v>
      </c>
      <c r="F184" s="40">
        <f t="shared" si="64"/>
        <v>0</v>
      </c>
      <c r="G184" s="41" t="s">
        <v>37</v>
      </c>
      <c r="H184" s="41"/>
      <c r="I184" s="41" t="s">
        <v>43</v>
      </c>
      <c r="J184" s="42">
        <v>53500</v>
      </c>
      <c r="K184" s="43">
        <f t="shared" si="66"/>
        <v>9050</v>
      </c>
      <c r="L184" s="40" t="s">
        <v>22</v>
      </c>
      <c r="M184" s="44">
        <f t="shared" si="67"/>
        <v>44450</v>
      </c>
      <c r="N184" s="44">
        <f>2000+5500+600+200+250+500</f>
        <v>9050</v>
      </c>
      <c r="O184" s="45">
        <f t="shared" si="68"/>
        <v>53500</v>
      </c>
      <c r="P184" s="59"/>
      <c r="Q184" s="41" t="s">
        <v>80</v>
      </c>
      <c r="R184" s="10"/>
      <c r="S184" s="10">
        <f t="shared" si="58"/>
        <v>53500</v>
      </c>
      <c r="T184" s="10">
        <f t="shared" si="59"/>
        <v>76428.571428571435</v>
      </c>
      <c r="U184" s="11">
        <f t="shared" si="60"/>
        <v>87346.938775510207</v>
      </c>
      <c r="V184" s="12">
        <f t="shared" si="61"/>
        <v>0.12499999999999996</v>
      </c>
      <c r="W184" s="11">
        <f t="shared" si="62"/>
        <v>87400</v>
      </c>
      <c r="X184" s="26">
        <f t="shared" si="63"/>
        <v>0.30000000000000004</v>
      </c>
      <c r="Y184" s="13"/>
      <c r="Z184" s="13"/>
      <c r="AA184" s="13"/>
    </row>
    <row r="185" spans="1:27" ht="14.4" customHeight="1">
      <c r="A185" s="55">
        <v>377</v>
      </c>
      <c r="B185" s="38"/>
      <c r="C185" s="46" t="s">
        <v>219</v>
      </c>
      <c r="D185" s="39" t="str">
        <f t="shared" si="65"/>
        <v xml:space="preserve"> 475</v>
      </c>
      <c r="E185" s="46" t="s">
        <v>219</v>
      </c>
      <c r="F185" s="40">
        <f t="shared" si="64"/>
        <v>0</v>
      </c>
      <c r="G185" s="41" t="s">
        <v>20</v>
      </c>
      <c r="H185" s="41"/>
      <c r="I185" s="41" t="s">
        <v>70</v>
      </c>
      <c r="J185" s="42">
        <v>47500</v>
      </c>
      <c r="K185" s="43">
        <f t="shared" si="66"/>
        <v>7900</v>
      </c>
      <c r="L185" s="40" t="s">
        <v>22</v>
      </c>
      <c r="M185" s="44">
        <f t="shared" si="67"/>
        <v>39600</v>
      </c>
      <c r="N185" s="49">
        <f>4850+600+200+250+2000</f>
        <v>7900</v>
      </c>
      <c r="O185" s="45">
        <f t="shared" si="68"/>
        <v>47500</v>
      </c>
      <c r="P185" s="59"/>
      <c r="Q185" s="41" t="s">
        <v>93</v>
      </c>
      <c r="R185" s="10"/>
      <c r="S185" s="10">
        <f t="shared" si="58"/>
        <v>47500</v>
      </c>
      <c r="T185" s="10">
        <f t="shared" si="59"/>
        <v>67857.142857142855</v>
      </c>
      <c r="U185" s="11">
        <f t="shared" si="60"/>
        <v>77551.020408163269</v>
      </c>
      <c r="V185" s="12">
        <f t="shared" si="61"/>
        <v>0.12500000000000008</v>
      </c>
      <c r="W185" s="11">
        <f t="shared" si="62"/>
        <v>77600</v>
      </c>
      <c r="X185" s="26">
        <f t="shared" si="63"/>
        <v>0.3</v>
      </c>
      <c r="Y185" s="62">
        <v>68075</v>
      </c>
      <c r="Z185" s="63">
        <f>T185-Y185</f>
        <v>-217.85714285714494</v>
      </c>
      <c r="AA185" s="64">
        <f>Z185/Y185</f>
        <v>-3.200251823094307E-3</v>
      </c>
    </row>
    <row r="186" spans="1:27" ht="14.4" customHeight="1">
      <c r="A186" s="55">
        <v>382</v>
      </c>
      <c r="B186" s="38"/>
      <c r="C186" s="46" t="s">
        <v>220</v>
      </c>
      <c r="D186" s="39" t="str">
        <f t="shared" si="65"/>
        <v xml:space="preserve"> 291</v>
      </c>
      <c r="E186" s="46" t="s">
        <v>220</v>
      </c>
      <c r="F186" s="40">
        <f t="shared" si="64"/>
        <v>0</v>
      </c>
      <c r="G186" s="41" t="s">
        <v>37</v>
      </c>
      <c r="H186" s="41"/>
      <c r="I186" s="41" t="s">
        <v>70</v>
      </c>
      <c r="J186" s="42">
        <v>92500</v>
      </c>
      <c r="K186" s="43">
        <f t="shared" si="66"/>
        <v>8250</v>
      </c>
      <c r="L186" s="40" t="s">
        <v>22</v>
      </c>
      <c r="M186" s="44">
        <f t="shared" si="67"/>
        <v>84250</v>
      </c>
      <c r="N186" s="49">
        <f>2000+5200+600+200+250</f>
        <v>8250</v>
      </c>
      <c r="O186" s="45">
        <f t="shared" si="68"/>
        <v>92500</v>
      </c>
      <c r="P186" s="59"/>
      <c r="Q186" s="41" t="s">
        <v>74</v>
      </c>
      <c r="R186" s="10"/>
      <c r="S186" s="10">
        <f t="shared" si="58"/>
        <v>92500</v>
      </c>
      <c r="T186" s="10">
        <f t="shared" si="59"/>
        <v>132142.85714285716</v>
      </c>
      <c r="U186" s="11">
        <f t="shared" si="60"/>
        <v>151020.40816326533</v>
      </c>
      <c r="V186" s="12">
        <f t="shared" si="61"/>
        <v>0.125</v>
      </c>
      <c r="W186" s="11">
        <f t="shared" si="62"/>
        <v>151100</v>
      </c>
      <c r="X186" s="26">
        <f t="shared" si="63"/>
        <v>0.3000000000000001</v>
      </c>
      <c r="Y186" s="13"/>
      <c r="Z186" s="13"/>
      <c r="AA186" s="14"/>
    </row>
    <row r="187" spans="1:27" ht="14.4" customHeight="1">
      <c r="A187" s="55">
        <v>385</v>
      </c>
      <c r="B187" s="38"/>
      <c r="C187" s="46" t="s">
        <v>135</v>
      </c>
      <c r="D187" s="39" t="str">
        <f t="shared" si="65"/>
        <v xml:space="preserve"> 615</v>
      </c>
      <c r="E187" s="46" t="s">
        <v>135</v>
      </c>
      <c r="F187" s="40">
        <f t="shared" si="64"/>
        <v>0</v>
      </c>
      <c r="G187" s="41" t="s">
        <v>20</v>
      </c>
      <c r="H187" s="41"/>
      <c r="I187" s="41" t="s">
        <v>44</v>
      </c>
      <c r="J187" s="42">
        <v>52500</v>
      </c>
      <c r="K187" s="43">
        <f t="shared" si="66"/>
        <v>7900</v>
      </c>
      <c r="L187" s="40" t="s">
        <v>22</v>
      </c>
      <c r="M187" s="44">
        <f t="shared" si="67"/>
        <v>44600</v>
      </c>
      <c r="N187" s="44">
        <f>2000+4850+600+200+250</f>
        <v>7900</v>
      </c>
      <c r="O187" s="45">
        <f t="shared" si="68"/>
        <v>52500</v>
      </c>
      <c r="P187" s="59"/>
      <c r="Q187" s="41" t="s">
        <v>75</v>
      </c>
      <c r="R187" s="10"/>
      <c r="S187" s="10">
        <f t="shared" ref="S187:S203" si="69">R187+O187</f>
        <v>52500</v>
      </c>
      <c r="T187" s="10">
        <f t="shared" ref="T187:T203" si="70">S187/0.7</f>
        <v>75000</v>
      </c>
      <c r="U187" s="11">
        <f t="shared" ref="U187:U203" si="71">T187/0.875</f>
        <v>85714.28571428571</v>
      </c>
      <c r="V187" s="12">
        <f t="shared" ref="V187:V203" si="72">(U187-T187)/U187</f>
        <v>0.12499999999999996</v>
      </c>
      <c r="W187" s="11">
        <f t="shared" ref="W187:W203" si="73">(ROUNDUP((U187/100),0))*100</f>
        <v>85800</v>
      </c>
      <c r="X187" s="26">
        <f t="shared" ref="X187:X203" si="74">(T187-O187)/T187</f>
        <v>0.3</v>
      </c>
      <c r="Y187" s="62">
        <v>72975</v>
      </c>
      <c r="Z187" s="63">
        <f>T187-Y187</f>
        <v>2025</v>
      </c>
      <c r="AA187" s="64">
        <f>Z187/Y187</f>
        <v>2.7749229188078109E-2</v>
      </c>
    </row>
    <row r="188" spans="1:27" ht="14.4" customHeight="1">
      <c r="A188" s="55">
        <v>390</v>
      </c>
      <c r="B188" s="38"/>
      <c r="C188" s="46" t="s">
        <v>138</v>
      </c>
      <c r="D188" s="39" t="str">
        <f t="shared" si="65"/>
        <v xml:space="preserve"> 777</v>
      </c>
      <c r="E188" s="46" t="s">
        <v>138</v>
      </c>
      <c r="F188" s="40">
        <f t="shared" ref="F188:F203" si="75">IF(C188=E188,0,1)</f>
        <v>0</v>
      </c>
      <c r="G188" s="41" t="s">
        <v>37</v>
      </c>
      <c r="H188" s="41"/>
      <c r="I188" s="41" t="s">
        <v>44</v>
      </c>
      <c r="J188" s="42">
        <v>64050</v>
      </c>
      <c r="K188" s="43">
        <f t="shared" si="66"/>
        <v>7900</v>
      </c>
      <c r="L188" s="40" t="s">
        <v>22</v>
      </c>
      <c r="M188" s="44">
        <f t="shared" si="67"/>
        <v>56150</v>
      </c>
      <c r="N188" s="44">
        <f>2000+4850+600+200+250</f>
        <v>7900</v>
      </c>
      <c r="O188" s="45">
        <f t="shared" si="68"/>
        <v>64050</v>
      </c>
      <c r="P188" s="58"/>
      <c r="Q188" s="41" t="s">
        <v>75</v>
      </c>
      <c r="R188" s="10"/>
      <c r="S188" s="10">
        <f t="shared" si="69"/>
        <v>64050</v>
      </c>
      <c r="T188" s="10">
        <f t="shared" si="70"/>
        <v>91500</v>
      </c>
      <c r="U188" s="11">
        <f t="shared" si="71"/>
        <v>104571.42857142857</v>
      </c>
      <c r="V188" s="12">
        <f t="shared" si="72"/>
        <v>0.12499999999999994</v>
      </c>
      <c r="W188" s="11">
        <f t="shared" si="73"/>
        <v>104600</v>
      </c>
      <c r="X188" s="26">
        <f t="shared" si="74"/>
        <v>0.3</v>
      </c>
      <c r="Y188" s="13"/>
      <c r="Z188" s="13"/>
      <c r="AA188" s="14"/>
    </row>
    <row r="189" spans="1:27" ht="14.4" customHeight="1">
      <c r="A189" s="55">
        <v>393</v>
      </c>
      <c r="B189" s="38"/>
      <c r="C189" s="46" t="s">
        <v>251</v>
      </c>
      <c r="D189" s="39" t="str">
        <f t="shared" si="65"/>
        <v xml:space="preserve"> 836</v>
      </c>
      <c r="E189" s="46" t="s">
        <v>251</v>
      </c>
      <c r="F189" s="40">
        <f t="shared" si="75"/>
        <v>0</v>
      </c>
      <c r="G189" s="41" t="s">
        <v>20</v>
      </c>
      <c r="H189" s="41"/>
      <c r="I189" s="41" t="s">
        <v>71</v>
      </c>
      <c r="J189" s="42">
        <v>72000</v>
      </c>
      <c r="K189" s="43">
        <f t="shared" si="66"/>
        <v>8750</v>
      </c>
      <c r="L189" s="40" t="s">
        <v>22</v>
      </c>
      <c r="M189" s="44">
        <f t="shared" si="67"/>
        <v>63250</v>
      </c>
      <c r="N189" s="44">
        <f>2000+5200+600+200+250+500</f>
        <v>8750</v>
      </c>
      <c r="O189" s="45">
        <f t="shared" si="68"/>
        <v>72000</v>
      </c>
      <c r="P189" s="59"/>
      <c r="Q189" s="41" t="s">
        <v>256</v>
      </c>
      <c r="R189" s="10"/>
      <c r="S189" s="10">
        <f t="shared" si="69"/>
        <v>72000</v>
      </c>
      <c r="T189" s="10">
        <f t="shared" si="70"/>
        <v>102857.14285714287</v>
      </c>
      <c r="U189" s="11">
        <f t="shared" si="71"/>
        <v>117551.02040816328</v>
      </c>
      <c r="V189" s="12">
        <f t="shared" si="72"/>
        <v>0.12500000000000003</v>
      </c>
      <c r="W189" s="11">
        <f t="shared" si="73"/>
        <v>117600</v>
      </c>
      <c r="X189" s="26">
        <f t="shared" si="74"/>
        <v>0.3000000000000001</v>
      </c>
      <c r="Y189" s="62">
        <v>100013</v>
      </c>
      <c r="Z189" s="63">
        <f>T189-Y189</f>
        <v>2844.1428571428696</v>
      </c>
      <c r="AA189" s="64">
        <f>Z189/Y189</f>
        <v>2.8437731666312076E-2</v>
      </c>
    </row>
    <row r="190" spans="1:27" ht="14.4" customHeight="1">
      <c r="A190" s="55">
        <v>394</v>
      </c>
      <c r="B190" s="38"/>
      <c r="C190" s="46" t="s">
        <v>139</v>
      </c>
      <c r="D190" s="39" t="str">
        <f t="shared" si="65"/>
        <v xml:space="preserve"> 588</v>
      </c>
      <c r="E190" s="46" t="s">
        <v>139</v>
      </c>
      <c r="F190" s="40">
        <f t="shared" si="75"/>
        <v>0</v>
      </c>
      <c r="G190" s="41" t="s">
        <v>20</v>
      </c>
      <c r="H190" s="41"/>
      <c r="I190" s="41" t="s">
        <v>44</v>
      </c>
      <c r="J190" s="42">
        <v>57500</v>
      </c>
      <c r="K190" s="43">
        <f t="shared" si="66"/>
        <v>7900</v>
      </c>
      <c r="L190" s="40" t="s">
        <v>22</v>
      </c>
      <c r="M190" s="44">
        <f t="shared" si="67"/>
        <v>49600</v>
      </c>
      <c r="N190" s="44">
        <f>2000+4850+600+200+250</f>
        <v>7900</v>
      </c>
      <c r="O190" s="45">
        <f t="shared" si="68"/>
        <v>57500</v>
      </c>
      <c r="P190" s="59"/>
      <c r="Q190" s="41" t="s">
        <v>75</v>
      </c>
      <c r="R190" s="10"/>
      <c r="S190" s="10">
        <f t="shared" si="69"/>
        <v>57500</v>
      </c>
      <c r="T190" s="10">
        <f t="shared" si="70"/>
        <v>82142.857142857145</v>
      </c>
      <c r="U190" s="11">
        <f t="shared" si="71"/>
        <v>93877.551020408166</v>
      </c>
      <c r="V190" s="12">
        <f t="shared" si="72"/>
        <v>0.125</v>
      </c>
      <c r="W190" s="11">
        <f t="shared" si="73"/>
        <v>93900</v>
      </c>
      <c r="X190" s="26">
        <f t="shared" si="74"/>
        <v>0.30000000000000004</v>
      </c>
      <c r="Y190" s="62">
        <v>80063</v>
      </c>
      <c r="Z190" s="63">
        <f>T190-Y190</f>
        <v>2079.8571428571449</v>
      </c>
      <c r="AA190" s="64">
        <f>Z190/Y190</f>
        <v>2.5977756802232552E-2</v>
      </c>
    </row>
    <row r="191" spans="1:27" ht="14.4" customHeight="1">
      <c r="A191" s="55">
        <v>395</v>
      </c>
      <c r="B191" s="38"/>
      <c r="C191" s="46" t="s">
        <v>191</v>
      </c>
      <c r="D191" s="39" t="str">
        <f t="shared" si="65"/>
        <v xml:space="preserve"> 684</v>
      </c>
      <c r="E191" s="46" t="s">
        <v>191</v>
      </c>
      <c r="F191" s="40">
        <f t="shared" si="75"/>
        <v>0</v>
      </c>
      <c r="G191" s="41" t="s">
        <v>37</v>
      </c>
      <c r="H191" s="41"/>
      <c r="I191" s="41" t="s">
        <v>64</v>
      </c>
      <c r="J191" s="42">
        <v>67500</v>
      </c>
      <c r="K191" s="43">
        <f t="shared" si="66"/>
        <v>8900</v>
      </c>
      <c r="L191" s="40" t="s">
        <v>22</v>
      </c>
      <c r="M191" s="44">
        <f t="shared" si="67"/>
        <v>58600</v>
      </c>
      <c r="N191" s="49">
        <f>2000+4850+600+200+250+1000</f>
        <v>8900</v>
      </c>
      <c r="O191" s="45">
        <f t="shared" si="68"/>
        <v>67500</v>
      </c>
      <c r="P191" s="60"/>
      <c r="Q191" s="41" t="s">
        <v>90</v>
      </c>
      <c r="R191" s="10"/>
      <c r="S191" s="10">
        <f t="shared" si="69"/>
        <v>67500</v>
      </c>
      <c r="T191" s="10">
        <f t="shared" si="70"/>
        <v>96428.571428571435</v>
      </c>
      <c r="U191" s="11">
        <f t="shared" si="71"/>
        <v>110204.08163265306</v>
      </c>
      <c r="V191" s="12">
        <f t="shared" si="72"/>
        <v>0.12499999999999994</v>
      </c>
      <c r="W191" s="11">
        <f t="shared" si="73"/>
        <v>110300</v>
      </c>
      <c r="X191" s="26">
        <f t="shared" si="74"/>
        <v>0.30000000000000004</v>
      </c>
      <c r="Y191" s="13"/>
      <c r="Z191" s="13"/>
      <c r="AA191" s="14"/>
    </row>
    <row r="192" spans="1:27" ht="14.4" customHeight="1">
      <c r="A192" s="55">
        <v>399</v>
      </c>
      <c r="B192" s="38"/>
      <c r="C192" s="46" t="s">
        <v>116</v>
      </c>
      <c r="D192" s="39" t="str">
        <f t="shared" si="65"/>
        <v xml:space="preserve"> 146</v>
      </c>
      <c r="E192" s="46" t="s">
        <v>116</v>
      </c>
      <c r="F192" s="40">
        <f t="shared" si="75"/>
        <v>0</v>
      </c>
      <c r="G192" s="41" t="s">
        <v>37</v>
      </c>
      <c r="H192" s="41"/>
      <c r="I192" s="41" t="s">
        <v>40</v>
      </c>
      <c r="J192" s="42">
        <v>68000</v>
      </c>
      <c r="K192" s="43">
        <f t="shared" si="66"/>
        <v>7900</v>
      </c>
      <c r="L192" s="40" t="s">
        <v>22</v>
      </c>
      <c r="M192" s="44">
        <f t="shared" si="67"/>
        <v>60100</v>
      </c>
      <c r="N192" s="44">
        <f t="shared" ref="N192:N203" si="76">2000+4850+600+200+250</f>
        <v>7900</v>
      </c>
      <c r="O192" s="45">
        <f t="shared" si="68"/>
        <v>68000</v>
      </c>
      <c r="P192" s="59"/>
      <c r="Q192" s="41" t="s">
        <v>75</v>
      </c>
      <c r="R192" s="10"/>
      <c r="S192" s="10">
        <f t="shared" si="69"/>
        <v>68000</v>
      </c>
      <c r="T192" s="10">
        <f t="shared" si="70"/>
        <v>97142.857142857145</v>
      </c>
      <c r="U192" s="11">
        <f t="shared" si="71"/>
        <v>111020.40816326531</v>
      </c>
      <c r="V192" s="12">
        <f t="shared" si="72"/>
        <v>0.12500000000000003</v>
      </c>
      <c r="W192" s="11">
        <f t="shared" si="73"/>
        <v>111100</v>
      </c>
      <c r="X192" s="26">
        <f t="shared" si="74"/>
        <v>0.3</v>
      </c>
      <c r="Y192" s="13"/>
      <c r="Z192" s="13"/>
      <c r="AA192" s="13"/>
    </row>
    <row r="193" spans="1:27" ht="14.4" customHeight="1">
      <c r="A193" s="55">
        <v>403</v>
      </c>
      <c r="B193" s="38"/>
      <c r="C193" s="46" t="s">
        <v>126</v>
      </c>
      <c r="D193" s="39" t="str">
        <f t="shared" si="65"/>
        <v xml:space="preserve"> 123</v>
      </c>
      <c r="E193" s="46" t="s">
        <v>126</v>
      </c>
      <c r="F193" s="40">
        <f t="shared" si="75"/>
        <v>0</v>
      </c>
      <c r="G193" s="41" t="s">
        <v>37</v>
      </c>
      <c r="H193" s="41"/>
      <c r="I193" s="41" t="s">
        <v>42</v>
      </c>
      <c r="J193" s="42">
        <v>62500</v>
      </c>
      <c r="K193" s="43">
        <f t="shared" si="66"/>
        <v>7900</v>
      </c>
      <c r="L193" s="40" t="s">
        <v>22</v>
      </c>
      <c r="M193" s="44">
        <f t="shared" si="67"/>
        <v>54600</v>
      </c>
      <c r="N193" s="44">
        <f t="shared" si="76"/>
        <v>7900</v>
      </c>
      <c r="O193" s="45">
        <f t="shared" si="68"/>
        <v>62500</v>
      </c>
      <c r="P193" s="59"/>
      <c r="Q193" s="41" t="s">
        <v>72</v>
      </c>
      <c r="R193" s="10"/>
      <c r="S193" s="10">
        <f t="shared" si="69"/>
        <v>62500</v>
      </c>
      <c r="T193" s="10">
        <f t="shared" si="70"/>
        <v>89285.71428571429</v>
      </c>
      <c r="U193" s="11">
        <f t="shared" si="71"/>
        <v>102040.81632653062</v>
      </c>
      <c r="V193" s="12">
        <f t="shared" si="72"/>
        <v>0.12500000000000003</v>
      </c>
      <c r="W193" s="11">
        <f t="shared" si="73"/>
        <v>102100</v>
      </c>
      <c r="X193" s="53">
        <f t="shared" si="74"/>
        <v>0.30000000000000004</v>
      </c>
      <c r="Y193" s="13"/>
      <c r="Z193" s="13"/>
      <c r="AA193" s="13"/>
    </row>
    <row r="194" spans="1:27" ht="14.4" customHeight="1">
      <c r="A194" s="55">
        <v>406</v>
      </c>
      <c r="B194" s="38"/>
      <c r="C194" s="46" t="s">
        <v>125</v>
      </c>
      <c r="D194" s="39" t="str">
        <f t="shared" si="65"/>
        <v xml:space="preserve"> 602</v>
      </c>
      <c r="E194" s="46" t="s">
        <v>125</v>
      </c>
      <c r="F194" s="40">
        <f t="shared" si="75"/>
        <v>0</v>
      </c>
      <c r="G194" s="41" t="s">
        <v>37</v>
      </c>
      <c r="H194" s="41"/>
      <c r="I194" s="41" t="s">
        <v>42</v>
      </c>
      <c r="J194" s="42">
        <v>66000</v>
      </c>
      <c r="K194" s="43">
        <f t="shared" si="66"/>
        <v>7900</v>
      </c>
      <c r="L194" s="40" t="s">
        <v>22</v>
      </c>
      <c r="M194" s="44">
        <f t="shared" si="67"/>
        <v>58100</v>
      </c>
      <c r="N194" s="44">
        <f t="shared" si="76"/>
        <v>7900</v>
      </c>
      <c r="O194" s="45">
        <f t="shared" si="68"/>
        <v>66000</v>
      </c>
      <c r="P194" s="58"/>
      <c r="Q194" s="41" t="s">
        <v>72</v>
      </c>
      <c r="R194" s="10"/>
      <c r="S194" s="10">
        <f t="shared" si="69"/>
        <v>66000</v>
      </c>
      <c r="T194" s="10">
        <f t="shared" si="70"/>
        <v>94285.71428571429</v>
      </c>
      <c r="U194" s="11">
        <f t="shared" si="71"/>
        <v>107755.10204081633</v>
      </c>
      <c r="V194" s="12">
        <f t="shared" si="72"/>
        <v>0.125</v>
      </c>
      <c r="W194" s="11">
        <f t="shared" si="73"/>
        <v>107800</v>
      </c>
      <c r="X194" s="53">
        <f t="shared" si="74"/>
        <v>0.30000000000000004</v>
      </c>
      <c r="Y194" s="13"/>
      <c r="Z194" s="13"/>
      <c r="AA194" s="14"/>
    </row>
    <row r="195" spans="1:27" ht="14.4" customHeight="1">
      <c r="A195" s="55">
        <v>407</v>
      </c>
      <c r="B195" s="38"/>
      <c r="C195" s="46" t="s">
        <v>137</v>
      </c>
      <c r="D195" s="39" t="str">
        <f t="shared" si="65"/>
        <v xml:space="preserve"> 675</v>
      </c>
      <c r="E195" s="46" t="s">
        <v>137</v>
      </c>
      <c r="F195" s="40">
        <f t="shared" si="75"/>
        <v>0</v>
      </c>
      <c r="G195" s="41" t="s">
        <v>37</v>
      </c>
      <c r="H195" s="41"/>
      <c r="I195" s="41" t="s">
        <v>44</v>
      </c>
      <c r="J195" s="42">
        <v>62500</v>
      </c>
      <c r="K195" s="43">
        <f t="shared" si="66"/>
        <v>7900</v>
      </c>
      <c r="L195" s="40" t="s">
        <v>22</v>
      </c>
      <c r="M195" s="44">
        <f t="shared" si="67"/>
        <v>54600</v>
      </c>
      <c r="N195" s="44">
        <f t="shared" si="76"/>
        <v>7900</v>
      </c>
      <c r="O195" s="45">
        <f t="shared" si="68"/>
        <v>62500</v>
      </c>
      <c r="P195" s="58"/>
      <c r="Q195" s="41" t="s">
        <v>75</v>
      </c>
      <c r="R195" s="10"/>
      <c r="S195" s="10">
        <f t="shared" si="69"/>
        <v>62500</v>
      </c>
      <c r="T195" s="10">
        <f t="shared" si="70"/>
        <v>89285.71428571429</v>
      </c>
      <c r="U195" s="11">
        <f t="shared" si="71"/>
        <v>102040.81632653062</v>
      </c>
      <c r="V195" s="12">
        <f t="shared" si="72"/>
        <v>0.12500000000000003</v>
      </c>
      <c r="W195" s="11">
        <f t="shared" si="73"/>
        <v>102100</v>
      </c>
      <c r="X195" s="26">
        <f t="shared" si="74"/>
        <v>0.30000000000000004</v>
      </c>
      <c r="Y195" s="13"/>
      <c r="Z195" s="13"/>
      <c r="AA195" s="13"/>
    </row>
    <row r="196" spans="1:27" ht="14.4" customHeight="1">
      <c r="A196" s="55">
        <v>409</v>
      </c>
      <c r="B196" s="38"/>
      <c r="C196" s="46" t="s">
        <v>156</v>
      </c>
      <c r="D196" s="39" t="str">
        <f t="shared" si="65"/>
        <v xml:space="preserve"> 797</v>
      </c>
      <c r="E196" s="46" t="s">
        <v>156</v>
      </c>
      <c r="F196" s="40">
        <f t="shared" si="75"/>
        <v>0</v>
      </c>
      <c r="G196" s="41" t="s">
        <v>20</v>
      </c>
      <c r="H196" s="41"/>
      <c r="I196" s="41" t="s">
        <v>48</v>
      </c>
      <c r="J196" s="42">
        <v>45000</v>
      </c>
      <c r="K196" s="43">
        <f t="shared" si="66"/>
        <v>7900</v>
      </c>
      <c r="L196" s="40" t="s">
        <v>22</v>
      </c>
      <c r="M196" s="44">
        <f t="shared" si="67"/>
        <v>37100</v>
      </c>
      <c r="N196" s="44">
        <f t="shared" si="76"/>
        <v>7900</v>
      </c>
      <c r="O196" s="45">
        <f t="shared" si="68"/>
        <v>45000</v>
      </c>
      <c r="P196" s="59"/>
      <c r="Q196" s="41" t="s">
        <v>75</v>
      </c>
      <c r="R196" s="10"/>
      <c r="S196" s="10">
        <f t="shared" si="69"/>
        <v>45000</v>
      </c>
      <c r="T196" s="10">
        <f t="shared" si="70"/>
        <v>64285.71428571429</v>
      </c>
      <c r="U196" s="11">
        <f t="shared" si="71"/>
        <v>73469.387755102041</v>
      </c>
      <c r="V196" s="12">
        <f t="shared" si="72"/>
        <v>0.12499999999999994</v>
      </c>
      <c r="W196" s="11">
        <f t="shared" si="73"/>
        <v>73500</v>
      </c>
      <c r="X196" s="26">
        <f t="shared" si="74"/>
        <v>0.30000000000000004</v>
      </c>
      <c r="Y196" s="62">
        <v>64050</v>
      </c>
      <c r="Z196" s="63">
        <f>T196-Y196</f>
        <v>235.71428571428987</v>
      </c>
      <c r="AA196" s="64">
        <f>Z196/Y196</f>
        <v>3.680160588825759E-3</v>
      </c>
    </row>
    <row r="197" spans="1:27" ht="14.4" customHeight="1">
      <c r="A197" s="55">
        <v>410</v>
      </c>
      <c r="B197" s="38"/>
      <c r="C197" s="46" t="s">
        <v>155</v>
      </c>
      <c r="D197" s="39" t="str">
        <f t="shared" si="65"/>
        <v xml:space="preserve"> 863</v>
      </c>
      <c r="E197" s="46" t="s">
        <v>155</v>
      </c>
      <c r="F197" s="40">
        <f t="shared" si="75"/>
        <v>0</v>
      </c>
      <c r="G197" s="41" t="s">
        <v>37</v>
      </c>
      <c r="H197" s="41"/>
      <c r="I197" s="41" t="s">
        <v>48</v>
      </c>
      <c r="J197" s="42">
        <v>47500</v>
      </c>
      <c r="K197" s="43">
        <f t="shared" si="66"/>
        <v>7900</v>
      </c>
      <c r="L197" s="40" t="s">
        <v>22</v>
      </c>
      <c r="M197" s="44">
        <f t="shared" si="67"/>
        <v>39600</v>
      </c>
      <c r="N197" s="44">
        <f t="shared" si="76"/>
        <v>7900</v>
      </c>
      <c r="O197" s="45">
        <f t="shared" si="68"/>
        <v>47500</v>
      </c>
      <c r="P197" s="59"/>
      <c r="Q197" s="41" t="s">
        <v>75</v>
      </c>
      <c r="R197" s="10"/>
      <c r="S197" s="10">
        <f t="shared" si="69"/>
        <v>47500</v>
      </c>
      <c r="T197" s="10">
        <f t="shared" si="70"/>
        <v>67857.142857142855</v>
      </c>
      <c r="U197" s="11">
        <f t="shared" si="71"/>
        <v>77551.020408163269</v>
      </c>
      <c r="V197" s="12">
        <f t="shared" si="72"/>
        <v>0.12500000000000008</v>
      </c>
      <c r="W197" s="11">
        <f t="shared" si="73"/>
        <v>77600</v>
      </c>
      <c r="X197" s="26">
        <f t="shared" si="74"/>
        <v>0.3</v>
      </c>
      <c r="Y197" s="13"/>
      <c r="Z197" s="13"/>
      <c r="AA197" s="14"/>
    </row>
    <row r="198" spans="1:27" ht="14.4" customHeight="1">
      <c r="A198" s="55">
        <v>412</v>
      </c>
      <c r="B198" s="38"/>
      <c r="C198" s="46" t="s">
        <v>207</v>
      </c>
      <c r="D198" s="39" t="str">
        <f t="shared" si="65"/>
        <v xml:space="preserve"> 237</v>
      </c>
      <c r="E198" s="46" t="s">
        <v>207</v>
      </c>
      <c r="F198" s="40">
        <f t="shared" si="75"/>
        <v>0</v>
      </c>
      <c r="G198" s="41" t="s">
        <v>37</v>
      </c>
      <c r="H198" s="41"/>
      <c r="I198" s="41" t="s">
        <v>41</v>
      </c>
      <c r="J198" s="42">
        <v>57000</v>
      </c>
      <c r="K198" s="43">
        <f t="shared" si="66"/>
        <v>7900</v>
      </c>
      <c r="L198" s="40" t="s">
        <v>22</v>
      </c>
      <c r="M198" s="44">
        <f t="shared" si="67"/>
        <v>49100</v>
      </c>
      <c r="N198" s="44">
        <f t="shared" si="76"/>
        <v>7900</v>
      </c>
      <c r="O198" s="45">
        <f t="shared" si="68"/>
        <v>57000</v>
      </c>
      <c r="P198" s="59"/>
      <c r="Q198" s="41" t="s">
        <v>75</v>
      </c>
      <c r="R198" s="10"/>
      <c r="S198" s="10">
        <f t="shared" si="69"/>
        <v>57000</v>
      </c>
      <c r="T198" s="10">
        <f t="shared" si="70"/>
        <v>81428.571428571435</v>
      </c>
      <c r="U198" s="11">
        <f t="shared" si="71"/>
        <v>93061.224489795932</v>
      </c>
      <c r="V198" s="12">
        <f t="shared" si="72"/>
        <v>0.12500000000000006</v>
      </c>
      <c r="W198" s="11">
        <f t="shared" si="73"/>
        <v>93100</v>
      </c>
      <c r="X198" s="26">
        <f t="shared" si="74"/>
        <v>0.30000000000000004</v>
      </c>
      <c r="Y198" s="13"/>
      <c r="Z198" s="13"/>
      <c r="AA198" s="14"/>
    </row>
    <row r="199" spans="1:27" ht="14.4" customHeight="1">
      <c r="A199" s="55">
        <v>416</v>
      </c>
      <c r="B199" s="38"/>
      <c r="C199" s="46" t="s">
        <v>175</v>
      </c>
      <c r="D199" s="39" t="str">
        <f t="shared" si="65"/>
        <v xml:space="preserve"> 392</v>
      </c>
      <c r="E199" s="46" t="s">
        <v>175</v>
      </c>
      <c r="F199" s="40">
        <f t="shared" si="75"/>
        <v>0</v>
      </c>
      <c r="G199" s="41" t="s">
        <v>37</v>
      </c>
      <c r="H199" s="41"/>
      <c r="I199" s="41" t="s">
        <v>55</v>
      </c>
      <c r="J199" s="42">
        <v>56000</v>
      </c>
      <c r="K199" s="43">
        <f t="shared" si="66"/>
        <v>7900</v>
      </c>
      <c r="L199" s="40" t="s">
        <v>22</v>
      </c>
      <c r="M199" s="44">
        <f t="shared" si="67"/>
        <v>48100</v>
      </c>
      <c r="N199" s="49">
        <f t="shared" si="76"/>
        <v>7900</v>
      </c>
      <c r="O199" s="45">
        <f t="shared" si="68"/>
        <v>56000</v>
      </c>
      <c r="P199" s="59"/>
      <c r="Q199" s="41" t="s">
        <v>75</v>
      </c>
      <c r="R199" s="10"/>
      <c r="S199" s="10">
        <f t="shared" si="69"/>
        <v>56000</v>
      </c>
      <c r="T199" s="10">
        <f t="shared" si="70"/>
        <v>80000</v>
      </c>
      <c r="U199" s="11">
        <f t="shared" si="71"/>
        <v>91428.571428571435</v>
      </c>
      <c r="V199" s="12">
        <f t="shared" si="72"/>
        <v>0.12500000000000006</v>
      </c>
      <c r="W199" s="11">
        <f t="shared" si="73"/>
        <v>91500</v>
      </c>
      <c r="X199" s="26">
        <f t="shared" si="74"/>
        <v>0.3</v>
      </c>
      <c r="Y199" s="13"/>
      <c r="Z199" s="13"/>
      <c r="AA199" s="14"/>
    </row>
    <row r="200" spans="1:27" ht="14.4" customHeight="1">
      <c r="A200" s="55">
        <v>418</v>
      </c>
      <c r="B200" s="38"/>
      <c r="C200" s="46" t="s">
        <v>136</v>
      </c>
      <c r="D200" s="39" t="str">
        <f t="shared" ref="D200:D203" si="77">REPLACE(C200,1,3, )</f>
        <v xml:space="preserve"> 854</v>
      </c>
      <c r="E200" s="46" t="s">
        <v>136</v>
      </c>
      <c r="F200" s="40">
        <f t="shared" si="75"/>
        <v>0</v>
      </c>
      <c r="G200" s="41" t="s">
        <v>37</v>
      </c>
      <c r="H200" s="41"/>
      <c r="I200" s="41" t="s">
        <v>44</v>
      </c>
      <c r="J200" s="42">
        <v>52500</v>
      </c>
      <c r="K200" s="43">
        <f t="shared" si="66"/>
        <v>7900</v>
      </c>
      <c r="L200" s="40" t="s">
        <v>22</v>
      </c>
      <c r="M200" s="44">
        <f t="shared" si="67"/>
        <v>44600</v>
      </c>
      <c r="N200" s="44">
        <f t="shared" si="76"/>
        <v>7900</v>
      </c>
      <c r="O200" s="45">
        <f t="shared" si="68"/>
        <v>52500</v>
      </c>
      <c r="P200" s="59"/>
      <c r="Q200" s="41" t="s">
        <v>75</v>
      </c>
      <c r="R200" s="10"/>
      <c r="S200" s="10">
        <f t="shared" si="69"/>
        <v>52500</v>
      </c>
      <c r="T200" s="10">
        <f t="shared" si="70"/>
        <v>75000</v>
      </c>
      <c r="U200" s="11">
        <f t="shared" si="71"/>
        <v>85714.28571428571</v>
      </c>
      <c r="V200" s="12">
        <f t="shared" si="72"/>
        <v>0.12499999999999996</v>
      </c>
      <c r="W200" s="11">
        <f t="shared" si="73"/>
        <v>85800</v>
      </c>
      <c r="X200" s="26">
        <f t="shared" si="74"/>
        <v>0.3</v>
      </c>
      <c r="Y200" s="13"/>
      <c r="Z200" s="13"/>
      <c r="AA200" s="13"/>
    </row>
    <row r="201" spans="1:27" ht="14.4" customHeight="1">
      <c r="A201" s="55">
        <v>419</v>
      </c>
      <c r="B201" s="38"/>
      <c r="C201" s="46" t="s">
        <v>176</v>
      </c>
      <c r="D201" s="39" t="str">
        <f t="shared" si="77"/>
        <v xml:space="preserve"> 834</v>
      </c>
      <c r="E201" s="46" t="s">
        <v>176</v>
      </c>
      <c r="F201" s="40">
        <f t="shared" si="75"/>
        <v>0</v>
      </c>
      <c r="G201" s="41" t="s">
        <v>20</v>
      </c>
      <c r="H201" s="41"/>
      <c r="I201" s="41" t="s">
        <v>55</v>
      </c>
      <c r="J201" s="42">
        <v>56000</v>
      </c>
      <c r="K201" s="43">
        <f t="shared" si="66"/>
        <v>7900</v>
      </c>
      <c r="L201" s="40" t="s">
        <v>22</v>
      </c>
      <c r="M201" s="44">
        <f t="shared" si="67"/>
        <v>48100</v>
      </c>
      <c r="N201" s="49">
        <f t="shared" si="76"/>
        <v>7900</v>
      </c>
      <c r="O201" s="45">
        <f t="shared" si="68"/>
        <v>56000</v>
      </c>
      <c r="P201" s="59"/>
      <c r="Q201" s="41" t="s">
        <v>75</v>
      </c>
      <c r="R201" s="10"/>
      <c r="S201" s="10">
        <f t="shared" si="69"/>
        <v>56000</v>
      </c>
      <c r="T201" s="10">
        <f t="shared" si="70"/>
        <v>80000</v>
      </c>
      <c r="U201" s="11">
        <f t="shared" si="71"/>
        <v>91428.571428571435</v>
      </c>
      <c r="V201" s="12">
        <f t="shared" si="72"/>
        <v>0.12500000000000006</v>
      </c>
      <c r="W201" s="11">
        <f t="shared" si="73"/>
        <v>91500</v>
      </c>
      <c r="X201" s="26">
        <f t="shared" si="74"/>
        <v>0.3</v>
      </c>
      <c r="Y201" s="62">
        <v>75075</v>
      </c>
      <c r="Z201" s="63">
        <f>T201-Y201</f>
        <v>4925</v>
      </c>
      <c r="AA201" s="64">
        <f>Z201/Y201</f>
        <v>6.56010656010656E-2</v>
      </c>
    </row>
    <row r="202" spans="1:27" ht="14.4" customHeight="1">
      <c r="A202" s="55">
        <v>420</v>
      </c>
      <c r="B202" s="38"/>
      <c r="C202" s="46" t="s">
        <v>174</v>
      </c>
      <c r="D202" s="39" t="str">
        <f t="shared" si="77"/>
        <v xml:space="preserve"> 889</v>
      </c>
      <c r="E202" s="46" t="s">
        <v>174</v>
      </c>
      <c r="F202" s="40">
        <f t="shared" si="75"/>
        <v>0</v>
      </c>
      <c r="G202" s="41" t="s">
        <v>37</v>
      </c>
      <c r="H202" s="41"/>
      <c r="I202" s="41" t="s">
        <v>55</v>
      </c>
      <c r="J202" s="42">
        <v>56000</v>
      </c>
      <c r="K202" s="43">
        <f t="shared" si="66"/>
        <v>7900</v>
      </c>
      <c r="L202" s="40" t="s">
        <v>22</v>
      </c>
      <c r="M202" s="44">
        <f t="shared" si="67"/>
        <v>48100</v>
      </c>
      <c r="N202" s="49">
        <f t="shared" si="76"/>
        <v>7900</v>
      </c>
      <c r="O202" s="45">
        <f t="shared" si="68"/>
        <v>56000</v>
      </c>
      <c r="P202" s="59"/>
      <c r="Q202" s="41" t="s">
        <v>75</v>
      </c>
      <c r="R202" s="10"/>
      <c r="S202" s="10">
        <f t="shared" si="69"/>
        <v>56000</v>
      </c>
      <c r="T202" s="10">
        <f t="shared" si="70"/>
        <v>80000</v>
      </c>
      <c r="U202" s="11">
        <f t="shared" si="71"/>
        <v>91428.571428571435</v>
      </c>
      <c r="V202" s="12">
        <f t="shared" si="72"/>
        <v>0.12500000000000006</v>
      </c>
      <c r="W202" s="11">
        <f t="shared" si="73"/>
        <v>91500</v>
      </c>
      <c r="X202" s="26">
        <f t="shared" si="74"/>
        <v>0.3</v>
      </c>
      <c r="Y202" s="13"/>
      <c r="Z202" s="13"/>
      <c r="AA202" s="14"/>
    </row>
    <row r="203" spans="1:27" ht="14.4" customHeight="1">
      <c r="A203" s="55">
        <v>436</v>
      </c>
      <c r="B203" s="38"/>
      <c r="C203" s="46" t="s">
        <v>100</v>
      </c>
      <c r="D203" s="39" t="str">
        <f t="shared" si="77"/>
        <v xml:space="preserve"> 436</v>
      </c>
      <c r="E203" s="46" t="s">
        <v>100</v>
      </c>
      <c r="F203" s="40">
        <f t="shared" si="75"/>
        <v>0</v>
      </c>
      <c r="G203" s="41" t="s">
        <v>20</v>
      </c>
      <c r="H203" s="41"/>
      <c r="I203" s="41" t="s">
        <v>49</v>
      </c>
      <c r="J203" s="42">
        <v>70000</v>
      </c>
      <c r="K203" s="43">
        <f t="shared" si="66"/>
        <v>7900</v>
      </c>
      <c r="L203" s="40" t="s">
        <v>22</v>
      </c>
      <c r="M203" s="44">
        <f t="shared" si="67"/>
        <v>62100</v>
      </c>
      <c r="N203" s="44">
        <f t="shared" si="76"/>
        <v>7900</v>
      </c>
      <c r="O203" s="45">
        <f t="shared" si="68"/>
        <v>70000</v>
      </c>
      <c r="P203" s="59"/>
      <c r="Q203" s="41" t="s">
        <v>73</v>
      </c>
      <c r="R203" s="10"/>
      <c r="S203" s="10">
        <f t="shared" si="69"/>
        <v>70000</v>
      </c>
      <c r="T203" s="10">
        <f t="shared" si="70"/>
        <v>100000</v>
      </c>
      <c r="U203" s="11">
        <f t="shared" si="71"/>
        <v>114285.71428571429</v>
      </c>
      <c r="V203" s="12">
        <f t="shared" si="72"/>
        <v>0.12500000000000003</v>
      </c>
      <c r="W203" s="11">
        <f t="shared" si="73"/>
        <v>114300</v>
      </c>
      <c r="X203" s="26">
        <f t="shared" si="74"/>
        <v>0.3</v>
      </c>
      <c r="Y203" s="62">
        <v>99050</v>
      </c>
      <c r="Z203" s="63">
        <f>T203-Y203</f>
        <v>950</v>
      </c>
      <c r="AA203" s="64">
        <f>Z203/Y203</f>
        <v>9.5911155981827367E-3</v>
      </c>
    </row>
    <row r="204" spans="1:27" ht="14.4" customHeight="1">
      <c r="X204" s="28"/>
      <c r="Y204" s="56"/>
      <c r="Z204" s="56"/>
      <c r="AA204" s="56"/>
    </row>
    <row r="205" spans="1:27" ht="14.4" customHeight="1">
      <c r="J205" s="51">
        <f>SUM(J5:J204)</f>
        <v>15024950</v>
      </c>
      <c r="K205" s="15">
        <f>SUM(K5:K204)</f>
        <v>1643500</v>
      </c>
      <c r="M205" s="15">
        <f>SUM(M5:M204)</f>
        <v>13381450</v>
      </c>
      <c r="N205" s="15">
        <f>SUM(N5:N204)</f>
        <v>1643500</v>
      </c>
      <c r="O205" s="15">
        <f>SUM(O5:O204)</f>
        <v>15024950</v>
      </c>
      <c r="P205" s="32"/>
      <c r="X205" s="28"/>
      <c r="Y205" s="56"/>
      <c r="Z205" s="56"/>
      <c r="AA205" s="56"/>
    </row>
    <row r="206" spans="1:27" customFormat="1" ht="14.4" customHeight="1">
      <c r="A206" s="16"/>
      <c r="B206" s="17" t="s">
        <v>23</v>
      </c>
      <c r="C206" s="18"/>
      <c r="D206" s="19"/>
      <c r="F206" s="20"/>
      <c r="H206" s="19"/>
      <c r="J206" s="52"/>
      <c r="K206" s="20"/>
      <c r="L206" s="20"/>
      <c r="M206" s="21"/>
      <c r="N206" s="22"/>
      <c r="O206" s="22"/>
      <c r="P206" s="33"/>
      <c r="Q206" s="20"/>
      <c r="R206" s="24"/>
      <c r="X206" s="27"/>
      <c r="Y206" s="57"/>
      <c r="Z206" s="57"/>
      <c r="AA206" s="57"/>
    </row>
    <row r="207" spans="1:27" customFormat="1" ht="14.4" customHeight="1">
      <c r="A207" s="16"/>
      <c r="B207" s="17" t="s">
        <v>24</v>
      </c>
      <c r="C207" s="18"/>
      <c r="F207" s="20"/>
      <c r="H207" s="19"/>
      <c r="J207" s="52"/>
      <c r="K207" s="20"/>
      <c r="L207" s="20"/>
      <c r="M207" s="21"/>
      <c r="N207" s="22"/>
      <c r="O207" s="22"/>
      <c r="P207" s="33"/>
      <c r="Q207" s="20"/>
      <c r="R207" s="24"/>
      <c r="X207" s="27"/>
      <c r="Y207" s="57"/>
      <c r="Z207" s="57"/>
      <c r="AA207" s="57"/>
    </row>
    <row r="208" spans="1:27" customFormat="1" ht="14.4" customHeight="1">
      <c r="A208" s="16"/>
      <c r="B208" s="17" t="s">
        <v>25</v>
      </c>
      <c r="C208" s="19"/>
      <c r="F208" s="20"/>
      <c r="H208" s="19"/>
      <c r="J208" s="52"/>
      <c r="K208" s="20"/>
      <c r="L208" s="20"/>
      <c r="M208" s="21"/>
      <c r="N208" s="22"/>
      <c r="O208" s="22"/>
      <c r="P208" s="33"/>
      <c r="Q208" s="20"/>
      <c r="R208" s="24"/>
      <c r="X208" s="27"/>
    </row>
    <row r="209" spans="1:24" customFormat="1" ht="14.4" customHeight="1">
      <c r="A209" s="16"/>
      <c r="B209" s="17" t="s">
        <v>26</v>
      </c>
      <c r="C209" s="19"/>
      <c r="D209" s="19"/>
      <c r="F209" s="20"/>
      <c r="H209" s="19"/>
      <c r="J209" s="52"/>
      <c r="K209" s="20"/>
      <c r="L209" s="20"/>
      <c r="M209" s="21"/>
      <c r="N209" s="22"/>
      <c r="O209" s="22"/>
      <c r="P209" s="33"/>
      <c r="Q209" s="20"/>
      <c r="R209" s="24"/>
      <c r="X209" s="27"/>
    </row>
    <row r="210" spans="1:24">
      <c r="A210" s="23"/>
    </row>
    <row r="212" spans="1:24">
      <c r="H212" s="25" t="s">
        <v>29</v>
      </c>
    </row>
    <row r="213" spans="1:24">
      <c r="H213" s="25" t="s">
        <v>30</v>
      </c>
    </row>
    <row r="214" spans="1:24">
      <c r="H214" s="25" t="s">
        <v>31</v>
      </c>
    </row>
    <row r="215" spans="1:24">
      <c r="H215" s="25" t="s">
        <v>32</v>
      </c>
    </row>
    <row r="216" spans="1:24">
      <c r="H216" s="23"/>
    </row>
    <row r="217" spans="1:24">
      <c r="H217" s="23" t="s">
        <v>33</v>
      </c>
    </row>
    <row r="218" spans="1:24">
      <c r="H218" s="23" t="s">
        <v>34</v>
      </c>
    </row>
    <row r="219" spans="1:24">
      <c r="H219" s="23" t="s">
        <v>35</v>
      </c>
    </row>
    <row r="221" spans="1:24">
      <c r="H221" s="23" t="s">
        <v>36</v>
      </c>
    </row>
  </sheetData>
  <autoFilter ref="A4:AA209">
    <filterColumn colId="6"/>
    <filterColumn colId="8"/>
    <sortState ref="A5:AA174">
      <sortCondition ref="A4:A174"/>
    </sortState>
  </autoFilter>
  <mergeCells count="1">
    <mergeCell ref="R3:X3"/>
  </mergeCells>
  <conditionalFormatting sqref="AA6:AA203">
    <cfRule type="cellIs" dxfId="5" priority="61" operator="greaterThan">
      <formula>0.7</formula>
    </cfRule>
    <cfRule type="cellIs" dxfId="4" priority="62" operator="greaterThan">
      <formula>7</formula>
    </cfRule>
  </conditionalFormatting>
  <conditionalFormatting sqref="D5:D203">
    <cfRule type="duplicateValues" dxfId="3" priority="174"/>
    <cfRule type="duplicateValues" dxfId="2" priority="17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Harga Jual BCL ALAS KAKI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Bro Roby</cp:lastModifiedBy>
  <cp:lastPrinted>2018-10-24T03:07:14Z</cp:lastPrinted>
  <dcterms:created xsi:type="dcterms:W3CDTF">2017-10-26T06:50:29Z</dcterms:created>
  <dcterms:modified xsi:type="dcterms:W3CDTF">2018-10-31T10:55:06Z</dcterms:modified>
</cp:coreProperties>
</file>