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Kebutuhan Katalog" sheetId="9" r:id="rId1"/>
    <sheet name="SO Katalog 28112018" sheetId="8" r:id="rId2"/>
    <sheet name="01122018" sheetId="7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6" i="7" l="1"/>
  <c r="N81" i="7"/>
  <c r="K83" i="7"/>
  <c r="K81" i="7"/>
  <c r="N55" i="7"/>
  <c r="K74" i="7"/>
  <c r="K73" i="7"/>
  <c r="K72" i="7"/>
  <c r="K71" i="7"/>
  <c r="K70" i="7"/>
  <c r="K68" i="7"/>
  <c r="K67" i="7"/>
  <c r="K66" i="7"/>
  <c r="K65" i="7"/>
  <c r="K64" i="7"/>
  <c r="K63" i="7"/>
  <c r="K62" i="7"/>
  <c r="K61" i="7"/>
  <c r="K57" i="7"/>
  <c r="K56" i="7"/>
  <c r="K55" i="7"/>
  <c r="N16" i="7"/>
  <c r="K39" i="7"/>
  <c r="K38" i="7"/>
  <c r="K37" i="7"/>
  <c r="K36" i="7"/>
  <c r="K35" i="7"/>
  <c r="K34" i="7"/>
  <c r="K33" i="7"/>
  <c r="K32" i="7"/>
  <c r="K31" i="7"/>
  <c r="K30" i="7"/>
  <c r="K27" i="7"/>
  <c r="K25" i="7"/>
  <c r="K22" i="7"/>
  <c r="K20" i="7"/>
  <c r="K19" i="7"/>
  <c r="K18" i="7"/>
  <c r="K17" i="7"/>
  <c r="K16" i="7"/>
  <c r="K4" i="7"/>
  <c r="K6" i="7"/>
  <c r="K7" i="7"/>
  <c r="K8" i="7"/>
  <c r="K12" i="7"/>
  <c r="K11" i="7"/>
  <c r="K10" i="7"/>
  <c r="K9" i="7"/>
  <c r="J8" i="7"/>
  <c r="N4" i="7" l="1"/>
  <c r="D21" i="9"/>
  <c r="D12" i="9"/>
  <c r="E17" i="9"/>
  <c r="E18" i="9"/>
  <c r="E19" i="9"/>
  <c r="E16" i="9"/>
  <c r="E8" i="9"/>
  <c r="E9" i="9"/>
  <c r="E10" i="9"/>
  <c r="E7" i="9"/>
  <c r="E12" i="9" s="1"/>
  <c r="C20" i="9"/>
  <c r="C19" i="9"/>
  <c r="C18" i="9"/>
  <c r="C17" i="9"/>
  <c r="C16" i="9"/>
  <c r="C15" i="9"/>
  <c r="C14" i="9"/>
  <c r="C21" i="9" s="1"/>
  <c r="C11" i="9"/>
  <c r="C9" i="9"/>
  <c r="C8" i="9"/>
  <c r="C7" i="9"/>
  <c r="C6" i="9"/>
  <c r="C5" i="9"/>
  <c r="C12" i="9" s="1"/>
  <c r="F44" i="8"/>
  <c r="E44" i="8"/>
  <c r="G44" i="8" s="1"/>
  <c r="D44" i="8"/>
  <c r="C44" i="8"/>
  <c r="H43" i="8"/>
  <c r="G43" i="8"/>
  <c r="I43" i="8" s="1"/>
  <c r="H42" i="8"/>
  <c r="G42" i="8"/>
  <c r="I42" i="8" s="1"/>
  <c r="H41" i="8"/>
  <c r="G41" i="8"/>
  <c r="I41" i="8" s="1"/>
  <c r="H40" i="8"/>
  <c r="G40" i="8"/>
  <c r="I40" i="8" s="1"/>
  <c r="H39" i="8"/>
  <c r="G39" i="8"/>
  <c r="I39" i="8" s="1"/>
  <c r="H38" i="8"/>
  <c r="G38" i="8"/>
  <c r="I38" i="8" s="1"/>
  <c r="H37" i="8"/>
  <c r="H44" i="8" s="1"/>
  <c r="G37" i="8"/>
  <c r="I37" i="8" s="1"/>
  <c r="I44" i="8" s="1"/>
  <c r="F35" i="8"/>
  <c r="E35" i="8"/>
  <c r="G35" i="8" s="1"/>
  <c r="D35" i="8"/>
  <c r="C35" i="8"/>
  <c r="H34" i="8"/>
  <c r="G34" i="8"/>
  <c r="I34" i="8" s="1"/>
  <c r="I33" i="8"/>
  <c r="G33" i="8"/>
  <c r="H32" i="8"/>
  <c r="G32" i="8"/>
  <c r="I32" i="8" s="1"/>
  <c r="H31" i="8"/>
  <c r="G31" i="8"/>
  <c r="I31" i="8" s="1"/>
  <c r="H30" i="8"/>
  <c r="G30" i="8"/>
  <c r="I30" i="8" s="1"/>
  <c r="H29" i="8"/>
  <c r="G29" i="8"/>
  <c r="I29" i="8" s="1"/>
  <c r="H28" i="8"/>
  <c r="H35" i="8" s="1"/>
  <c r="G28" i="8"/>
  <c r="I28" i="8" s="1"/>
  <c r="I35" i="8" s="1"/>
  <c r="F22" i="8"/>
  <c r="E22" i="8"/>
  <c r="D22" i="8"/>
  <c r="C22" i="8"/>
  <c r="H21" i="8"/>
  <c r="G21" i="8"/>
  <c r="I21" i="8" s="1"/>
  <c r="H20" i="8"/>
  <c r="G20" i="8"/>
  <c r="I20" i="8" s="1"/>
  <c r="H19" i="8"/>
  <c r="G19" i="8"/>
  <c r="I19" i="8" s="1"/>
  <c r="H18" i="8"/>
  <c r="G18" i="8"/>
  <c r="I18" i="8" s="1"/>
  <c r="H17" i="8"/>
  <c r="G17" i="8"/>
  <c r="I17" i="8" s="1"/>
  <c r="H16" i="8"/>
  <c r="H22" i="8" s="1"/>
  <c r="G16" i="8"/>
  <c r="I16" i="8" s="1"/>
  <c r="H15" i="8"/>
  <c r="G15" i="8"/>
  <c r="G22" i="8" s="1"/>
  <c r="F13" i="8"/>
  <c r="E13" i="8"/>
  <c r="D13" i="8"/>
  <c r="C13" i="8"/>
  <c r="H12" i="8"/>
  <c r="G12" i="8"/>
  <c r="I12" i="8" s="1"/>
  <c r="G11" i="8"/>
  <c r="I11" i="8" s="1"/>
  <c r="H10" i="8"/>
  <c r="G10" i="8"/>
  <c r="I10" i="8" s="1"/>
  <c r="H9" i="8"/>
  <c r="G9" i="8"/>
  <c r="I9" i="8" s="1"/>
  <c r="H8" i="8"/>
  <c r="G8" i="8"/>
  <c r="I8" i="8" s="1"/>
  <c r="H7" i="8"/>
  <c r="G7" i="8"/>
  <c r="I7" i="8" s="1"/>
  <c r="H6" i="8"/>
  <c r="H13" i="8" s="1"/>
  <c r="G6" i="8"/>
  <c r="G13" i="8" s="1"/>
  <c r="E21" i="9" l="1"/>
  <c r="I13" i="8"/>
  <c r="I15" i="8"/>
  <c r="I22" i="8" s="1"/>
  <c r="I6" i="8"/>
  <c r="K26" i="7" l="1"/>
  <c r="K21" i="7"/>
  <c r="K69" i="7"/>
  <c r="K59" i="7"/>
  <c r="K82" i="7"/>
  <c r="J13" i="7"/>
  <c r="J7" i="7"/>
</calcChain>
</file>

<file path=xl/sharedStrings.xml><?xml version="1.0" encoding="utf-8"?>
<sst xmlns="http://schemas.openxmlformats.org/spreadsheetml/2006/main" count="411" uniqueCount="249">
  <si>
    <t>ENDAH ISKANDAR | JAYA MANDIRI BDG</t>
  </si>
  <si>
    <t>NILAM COLLECTION</t>
  </si>
  <si>
    <t>AL MUMTAZ - ASEP JUNAIDI</t>
  </si>
  <si>
    <t>JAYA MANDIRI | ASEP RADJIS</t>
  </si>
  <si>
    <t>AGUS ANDRIANTO</t>
  </si>
  <si>
    <t>M RIZKI</t>
  </si>
  <si>
    <t>CV. BENTANG FASHION</t>
  </si>
  <si>
    <t>ELVANA JAYA - AANG</t>
  </si>
  <si>
    <t>MULYANA - PAMULANG</t>
  </si>
  <si>
    <t>ASEP FAHMI (DIAN JAYA)</t>
  </si>
  <si>
    <t>BOJES KUNINGAN</t>
  </si>
  <si>
    <t>MISBAH - CIBUNTU</t>
  </si>
  <si>
    <t>YOSSI RAHMAWATI TANGSEL</t>
  </si>
  <si>
    <t>MEKI SANDI ROLIANSYAH</t>
  </si>
  <si>
    <t>PT AZALEA SEJAHTERA MANDIRI</t>
  </si>
  <si>
    <t>RUSLI - GLOBAL MANAGEMENT</t>
  </si>
  <si>
    <t>CENGCENG MISBAH | HDR</t>
  </si>
  <si>
    <t>AHMAD ASPURI</t>
  </si>
  <si>
    <t>SANUSI - BABAKAN CIPARAY</t>
  </si>
  <si>
    <t>RENDY - SUBANG</t>
  </si>
  <si>
    <t>RIDWAN FAUZI | ODON</t>
  </si>
  <si>
    <t>FEBRIANSYAH</t>
  </si>
  <si>
    <t>TRISAL AL HASAN - MANDIRI JAYA</t>
  </si>
  <si>
    <t>AJAT | PATI JAYA ABADI</t>
  </si>
  <si>
    <t>YANYAN HERYANA</t>
  </si>
  <si>
    <t>LEDI PUTRA MANDIRI (LPM)</t>
  </si>
  <si>
    <t>HERDI FALS</t>
  </si>
  <si>
    <t>DEDE MULYADI | PAMULANG</t>
  </si>
  <si>
    <t>SARIP HIDAYAT-KARAWNG</t>
  </si>
  <si>
    <t>RINTO SUGIANTO</t>
  </si>
  <si>
    <t>MAYA SMJ (SETIA MEKAR JAYA)</t>
  </si>
  <si>
    <t>ATANG SETIAWAN - RAGELL</t>
  </si>
  <si>
    <t>RUDI IRWANSYAH</t>
  </si>
  <si>
    <t>SAMSUL BAHRI (GHAISAN COLLECTION)</t>
  </si>
  <si>
    <t>DIRWAN</t>
  </si>
  <si>
    <t>PUTRI MANDIRI</t>
  </si>
  <si>
    <t>ASEP SAEPUL ROHMAT (PM COLLECTION)</t>
  </si>
  <si>
    <t>ZOE - SAUYUNAN MAS</t>
  </si>
  <si>
    <t>ANDI RIANSYAH</t>
  </si>
  <si>
    <t>ARIS PUJIONO</t>
  </si>
  <si>
    <t>RAFA MUBAROQ</t>
  </si>
  <si>
    <t>RIZKI MAULANA MALIK</t>
  </si>
  <si>
    <t>ILYAS TAPSIRI</t>
  </si>
  <si>
    <t>MISBAH (INDAH JAYA)</t>
  </si>
  <si>
    <t>YUSUP SOLEHUDIN</t>
  </si>
  <si>
    <t>SANDI SANJAYA</t>
  </si>
  <si>
    <t>ECE SURYADI</t>
  </si>
  <si>
    <t>DWI HARYANTO</t>
  </si>
  <si>
    <t>LUKMANUL HAKIM</t>
  </si>
  <si>
    <t>NANANG SUHENDAR SRI MAS JAYA</t>
  </si>
  <si>
    <t>NANDAR SOLEH</t>
  </si>
  <si>
    <t>SITI AISYAH - JAJANG</t>
  </si>
  <si>
    <t>ROBI CAHYADI</t>
  </si>
  <si>
    <t>SAEPUL MUNAWAR</t>
  </si>
  <si>
    <t>ADI RIYADI</t>
  </si>
  <si>
    <t>A JEKKI</t>
  </si>
  <si>
    <t>WAHYU - WANIEUN</t>
  </si>
  <si>
    <t>ADE SUPRIANTO</t>
  </si>
  <si>
    <t>TORISIN</t>
  </si>
  <si>
    <t>UD RATU JAYA-ATANG TARYANA</t>
  </si>
  <si>
    <t>UJANG SURYATNA</t>
  </si>
  <si>
    <t>PENDI CIKARANG</t>
  </si>
  <si>
    <t>FAISAL MUTAQIN</t>
  </si>
  <si>
    <t>DERIS CIDADAP - TEGAR JAYA</t>
  </si>
  <si>
    <t>NURDIN - KARAWANG</t>
  </si>
  <si>
    <t>RIANA YUSUF</t>
  </si>
  <si>
    <t>DAUD JORDAN</t>
  </si>
  <si>
    <t>YAYAN ADRIAN MAULANA</t>
  </si>
  <si>
    <t>RIDWAN SOLEH</t>
  </si>
  <si>
    <t>MANSUR CS</t>
  </si>
  <si>
    <t>UJANG DARMIN</t>
  </si>
  <si>
    <t>CECEP AHMAD DIDIN</t>
  </si>
  <si>
    <t>NO</t>
  </si>
  <si>
    <t>NAMA PELANGGAN</t>
  </si>
  <si>
    <t>EFEKTIFITAS</t>
  </si>
  <si>
    <t>JENAL ARIPIN  (KARAWANG)</t>
  </si>
  <si>
    <t xml:space="preserve">NURYANA | UJB CIMAJA </t>
  </si>
  <si>
    <t xml:space="preserve">WAWAN GUNAWAN </t>
  </si>
  <si>
    <t>AHMAD BAEHAKKI</t>
  </si>
  <si>
    <t>ESTIMASI PENGAJUAN KATALOG  2019</t>
  </si>
  <si>
    <t>MUSTAMA  | FAJAR MULYA</t>
  </si>
  <si>
    <t>MENGUNDURKAN DIRI</t>
  </si>
  <si>
    <t xml:space="preserve">PURNAMA GANJAR </t>
  </si>
  <si>
    <t>HENDAR | TUNAS KARYA MANDIRI</t>
  </si>
  <si>
    <t>SUDAH TIDAK AKTIF ARISAN</t>
  </si>
  <si>
    <t xml:space="preserve">IVAN SETIAWAN </t>
  </si>
  <si>
    <t>AMAR SOLEH | SINAR MENTARI</t>
  </si>
  <si>
    <t>160 HARI</t>
  </si>
  <si>
    <t xml:space="preserve">ABS DEDI </t>
  </si>
  <si>
    <t>RATNA ABADI</t>
  </si>
  <si>
    <t xml:space="preserve">AGUS SUHENDI </t>
  </si>
  <si>
    <t>BAGJA IRAWAN</t>
  </si>
  <si>
    <t>EMAN SULAEMAN - GARUT</t>
  </si>
  <si>
    <t>DINI HANDAYANI</t>
  </si>
  <si>
    <t xml:space="preserve">MAMAN - GARUT </t>
  </si>
  <si>
    <t>ASMAWANTO DANI ANJANI</t>
  </si>
  <si>
    <t>DADANG SUPRIATNA</t>
  </si>
  <si>
    <t xml:space="preserve">YUSUP </t>
  </si>
  <si>
    <t>ZIYYAD (DODI)</t>
  </si>
  <si>
    <t>NURALI - SUKABUMI</t>
  </si>
  <si>
    <t>LUKMAN UL HAKIM</t>
  </si>
  <si>
    <t>BAYU HENDRAJAT</t>
  </si>
  <si>
    <t>ADEL | SERBAGUNA BERSAMA</t>
  </si>
  <si>
    <t>HENGKY - DEPOK</t>
  </si>
  <si>
    <t>RATIH MANDIRI</t>
  </si>
  <si>
    <t>MKB DESTI | N JUARIAH</t>
  </si>
  <si>
    <t>23 Nov 2018</t>
  </si>
  <si>
    <t>20 Nov 2018</t>
  </si>
  <si>
    <t>24 Nov 2018</t>
  </si>
  <si>
    <t>21 Nov 2018</t>
  </si>
  <si>
    <t>19 Nov 2018</t>
  </si>
  <si>
    <t>18 Nov 2018</t>
  </si>
  <si>
    <t>22 Nov 2018</t>
  </si>
  <si>
    <t>17 Nov 2018</t>
  </si>
  <si>
    <t>30 Apr 2018</t>
  </si>
  <si>
    <t>30 Mar 2018</t>
  </si>
  <si>
    <t>25 Des 2017</t>
  </si>
  <si>
    <t>06 Mar 2018</t>
  </si>
  <si>
    <t>25 Nov 2018</t>
  </si>
  <si>
    <t>11 Sep 2018</t>
  </si>
  <si>
    <t>11 Jun 2018</t>
  </si>
  <si>
    <t>15 Agu 2018</t>
  </si>
  <si>
    <t>15 Nov 2018</t>
  </si>
  <si>
    <t>20 Mei 2018</t>
  </si>
  <si>
    <t>-</t>
  </si>
  <si>
    <t>27 Jun 2018</t>
  </si>
  <si>
    <t>16 Nov 2018</t>
  </si>
  <si>
    <t>05 Okt 2018</t>
  </si>
  <si>
    <t>09 Nov 2018</t>
  </si>
  <si>
    <t>13 Mei 2018</t>
  </si>
  <si>
    <t>29 Okt 2018</t>
  </si>
  <si>
    <t>10 Okt 2018</t>
  </si>
  <si>
    <t>24 Feb 2018</t>
  </si>
  <si>
    <t>12 Nov 2018</t>
  </si>
  <si>
    <t>03 Mar 2018</t>
  </si>
  <si>
    <t>JENIS</t>
  </si>
  <si>
    <t>KATALOG</t>
  </si>
  <si>
    <t>QTY</t>
  </si>
  <si>
    <t xml:space="preserve">160 HARI </t>
  </si>
  <si>
    <t>PELANGGAN BARU : 082317416764</t>
  </si>
  <si>
    <t>GABUNG KEMBALI : 081313262061</t>
  </si>
  <si>
    <t>0.2</t>
  </si>
  <si>
    <t>0.19</t>
  </si>
  <si>
    <t>0.04</t>
  </si>
  <si>
    <t>0.07</t>
  </si>
  <si>
    <t>0.01</t>
  </si>
  <si>
    <t>0.1</t>
  </si>
  <si>
    <t>0.12</t>
  </si>
  <si>
    <t>0.02</t>
  </si>
  <si>
    <t>0.25</t>
  </si>
  <si>
    <t>0.05</t>
  </si>
  <si>
    <t>0.06</t>
  </si>
  <si>
    <t>0.08</t>
  </si>
  <si>
    <t>0.16</t>
  </si>
  <si>
    <t>0.75</t>
  </si>
  <si>
    <t>0.95</t>
  </si>
  <si>
    <t>0.11</t>
  </si>
  <si>
    <t>0.26</t>
  </si>
  <si>
    <t>0.37</t>
  </si>
  <si>
    <t>0.29</t>
  </si>
  <si>
    <t>0.18</t>
  </si>
  <si>
    <t>0.14</t>
  </si>
  <si>
    <t>0.03</t>
  </si>
  <si>
    <t>0.15</t>
  </si>
  <si>
    <t>PENGAJUAN</t>
  </si>
  <si>
    <t>Jenis</t>
  </si>
  <si>
    <t>Total</t>
  </si>
  <si>
    <t>STOCK OPNAME KATALOG 28 NOVEMBER 2018</t>
  </si>
  <si>
    <t>SO 28/11/18</t>
  </si>
  <si>
    <t>IN</t>
  </si>
  <si>
    <t>OUT</t>
  </si>
  <si>
    <t>STOCK</t>
  </si>
  <si>
    <t>SO : 28/11/2018</t>
  </si>
  <si>
    <t>TOOLKIT</t>
  </si>
  <si>
    <t>Vendor Universal</t>
  </si>
  <si>
    <t>Faktur</t>
  </si>
  <si>
    <t>OPEX</t>
  </si>
  <si>
    <t>FISIK (SO)</t>
  </si>
  <si>
    <t>SELISIH</t>
  </si>
  <si>
    <t>Infikids</t>
  </si>
  <si>
    <t>Polos</t>
  </si>
  <si>
    <t>Up 100%</t>
  </si>
  <si>
    <t>80/100</t>
  </si>
  <si>
    <t>100/100</t>
  </si>
  <si>
    <t>100/120</t>
  </si>
  <si>
    <t>100/170</t>
  </si>
  <si>
    <t>100/180</t>
  </si>
  <si>
    <t>TOTAL</t>
  </si>
  <si>
    <t>Kuzatura</t>
  </si>
  <si>
    <t>STOCK OPNAME KATALOG 17 NOVEMBER 2018</t>
  </si>
  <si>
    <t>SO 17/11/18</t>
  </si>
  <si>
    <t>SO : 17/11/2018</t>
  </si>
  <si>
    <t>Stock</t>
  </si>
  <si>
    <t>Kebutuhan</t>
  </si>
  <si>
    <t>Toolkit</t>
  </si>
  <si>
    <t>Kekurangan</t>
  </si>
  <si>
    <t>dari 100/100 pindah ke 80/100</t>
  </si>
  <si>
    <t>STATUS</t>
  </si>
  <si>
    <t>BELUM GABUNG</t>
  </si>
  <si>
    <t>081514041960 - BELUM GABUNG</t>
  </si>
  <si>
    <t>085778963680 - BELUM GABUNG</t>
  </si>
  <si>
    <t>081911999307  085659987215 - BELUM GABUNG</t>
  </si>
  <si>
    <t>081322205278 - BELUM GABUNG</t>
  </si>
  <si>
    <t>085797238966 - BELUM GABUNG</t>
  </si>
  <si>
    <t>085717986263 - BELUM GABUNG</t>
  </si>
  <si>
    <t>087888801597 - BELUM GABUNG</t>
  </si>
  <si>
    <t>081908222447 - BELUM GABUNG</t>
  </si>
  <si>
    <t>081351757378  085771590862 - BELUM GABUNG</t>
  </si>
  <si>
    <t>PELANGGAN BARU : 082317651885 - BELUM GABUNG</t>
  </si>
  <si>
    <t>081382142458 - BELUM GABUNG</t>
  </si>
  <si>
    <t>085325157320 - BELUM GABUNG</t>
  </si>
  <si>
    <t>085693154019  082113513981 - BELUM GABUNG</t>
  </si>
  <si>
    <t>087820202084 - BELUM GABUNG</t>
  </si>
  <si>
    <t>0895371991546 - BELUM GABUNG</t>
  </si>
  <si>
    <t>08156449177  082315239007 - BELUM GABUNG</t>
  </si>
  <si>
    <t>085772603852 - BELUM GABUNG</t>
  </si>
  <si>
    <t>085724282800 - BELUM GABUNG</t>
  </si>
  <si>
    <t>085723221482 - BELUM GABUNG</t>
  </si>
  <si>
    <t>082317624676 - BELUM GABUNG</t>
  </si>
  <si>
    <t>081573337774 - BELUM GABUNG</t>
  </si>
  <si>
    <t>CAYOTO</t>
  </si>
  <si>
    <t>27 Nov 2018</t>
  </si>
  <si>
    <t>30 Okt 2018</t>
  </si>
  <si>
    <t>30 Nov 2018</t>
  </si>
  <si>
    <t>29 Nov 2018</t>
  </si>
  <si>
    <t>28 Nov 2018</t>
  </si>
  <si>
    <t>1 Des 2018</t>
  </si>
  <si>
    <t>14 Nov 2018</t>
  </si>
  <si>
    <t>26 Nov 2018</t>
  </si>
  <si>
    <t>27 Agu 2018</t>
  </si>
  <si>
    <t>6 Nov 2018</t>
  </si>
  <si>
    <t>4 Nov 2018</t>
  </si>
  <si>
    <t>24 Agu 2018</t>
  </si>
  <si>
    <t>1 Nov 2018</t>
  </si>
  <si>
    <t>14 Sep 2018</t>
  </si>
  <si>
    <t>10 Sep 2018</t>
  </si>
  <si>
    <t>19 Okt 2018</t>
  </si>
  <si>
    <t>dari 100/180 pindah ke 100/170</t>
  </si>
  <si>
    <t>5 Nov 2018</t>
  </si>
  <si>
    <t>0.27</t>
  </si>
  <si>
    <t>0.62</t>
  </si>
  <si>
    <t>0.3</t>
  </si>
  <si>
    <t>0.13</t>
  </si>
  <si>
    <t>100</t>
  </si>
  <si>
    <t>5</t>
  </si>
  <si>
    <t>0,05</t>
  </si>
  <si>
    <t>0.22</t>
  </si>
  <si>
    <t>0.17</t>
  </si>
  <si>
    <t>0.43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</si>
</sst>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8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vertical="center" wrapText="1"/>
    </xf>
    <xf numFmtId="3" fontId="0" fillId="0" borderId="1" xfId="0" applyNumberFormat="1" applyFill="1" applyBorder="1" applyAlignment="1">
      <alignment vertical="center" wrapText="1"/>
    </xf>
    <xf numFmtId="0" fontId="0" fillId="0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0" borderId="1" xfId="0" applyNumberFormat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/>
    <xf numFmtId="49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/>
    <xf numFmtId="3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0" fillId="3" borderId="1" xfId="0" applyFill="1" applyBorder="1"/>
    <xf numFmtId="3" fontId="0" fillId="3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/>
    <xf numFmtId="49" fontId="3" fillId="0" borderId="1" xfId="0" applyNumberFormat="1" applyFont="1" applyFill="1" applyBorder="1"/>
    <xf numFmtId="49" fontId="4" fillId="0" borderId="1" xfId="0" applyNumberFormat="1" applyFont="1" applyFill="1" applyBorder="1"/>
    <xf numFmtId="49" fontId="4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9" fontId="0" fillId="4" borderId="1" xfId="0" applyNumberForma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vertical="center" wrapText="1"/>
    </xf>
    <xf numFmtId="49" fontId="0" fillId="4" borderId="1" xfId="0" applyNumberFormat="1" applyFill="1" applyBorder="1"/>
    <xf numFmtId="0" fontId="0" fillId="4" borderId="1" xfId="0" applyFill="1" applyBorder="1"/>
    <xf numFmtId="3" fontId="0" fillId="4" borderId="1" xfId="0" applyNumberForma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0" fillId="0" borderId="2" xfId="0" applyBorder="1" applyAlignment="1"/>
    <xf numFmtId="0" fontId="0" fillId="0" borderId="1" xfId="0" applyBorder="1" applyAlignment="1">
      <alignment horizontal="right" vertical="center" wrapText="1"/>
    </xf>
    <xf numFmtId="49" fontId="0" fillId="0" borderId="1" xfId="0" applyNumberForma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9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 wrapText="1"/>
    </xf>
    <xf numFmtId="3" fontId="0" fillId="0" borderId="0" xfId="0" applyNumberFormat="1"/>
    <xf numFmtId="3" fontId="5" fillId="5" borderId="1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6" borderId="0" xfId="0" applyFont="1" applyFill="1"/>
    <xf numFmtId="0" fontId="5" fillId="8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0" fontId="5" fillId="7" borderId="1" xfId="0" applyFont="1" applyFill="1" applyBorder="1"/>
    <xf numFmtId="0" fontId="5" fillId="7" borderId="1" xfId="0" applyFont="1" applyFill="1" applyBorder="1" applyAlignment="1">
      <alignment horizontal="center"/>
    </xf>
    <xf numFmtId="0" fontId="5" fillId="0" borderId="4" xfId="0" applyFont="1" applyBorder="1" applyAlignment="1"/>
    <xf numFmtId="0" fontId="5" fillId="0" borderId="5" xfId="0" applyFont="1" applyBorder="1" applyAlignment="1"/>
    <xf numFmtId="0" fontId="0" fillId="0" borderId="6" xfId="0" applyBorder="1"/>
    <xf numFmtId="3" fontId="8" fillId="7" borderId="1" xfId="0" applyNumberFormat="1" applyFont="1" applyFill="1" applyBorder="1"/>
    <xf numFmtId="3" fontId="9" fillId="7" borderId="1" xfId="0" applyNumberFormat="1" applyFont="1" applyFill="1" applyBorder="1"/>
    <xf numFmtId="3" fontId="0" fillId="8" borderId="1" xfId="0" applyNumberFormat="1" applyFill="1" applyBorder="1"/>
    <xf numFmtId="3" fontId="0" fillId="9" borderId="1" xfId="0" applyNumberFormat="1" applyFill="1" applyBorder="1"/>
    <xf numFmtId="3" fontId="0" fillId="0" borderId="1" xfId="0" applyNumberFormat="1" applyBorder="1"/>
    <xf numFmtId="3" fontId="5" fillId="7" borderId="1" xfId="0" applyNumberFormat="1" applyFont="1" applyFill="1" applyBorder="1"/>
    <xf numFmtId="3" fontId="5" fillId="8" borderId="1" xfId="0" applyNumberFormat="1" applyFont="1" applyFill="1" applyBorder="1"/>
    <xf numFmtId="3" fontId="5" fillId="9" borderId="1" xfId="0" applyNumberFormat="1" applyFont="1" applyFill="1" applyBorder="1"/>
    <xf numFmtId="3" fontId="5" fillId="0" borderId="1" xfId="0" applyNumberFormat="1" applyFont="1" applyBorder="1"/>
    <xf numFmtId="3" fontId="10" fillId="10" borderId="1" xfId="0" applyNumberFormat="1" applyFont="1" applyFill="1" applyBorder="1"/>
    <xf numFmtId="3" fontId="5" fillId="0" borderId="5" xfId="0" applyNumberFormat="1" applyFont="1" applyBorder="1" applyAlignment="1"/>
    <xf numFmtId="3" fontId="0" fillId="0" borderId="6" xfId="0" applyNumberFormat="1" applyBorder="1"/>
    <xf numFmtId="0" fontId="5" fillId="0" borderId="4" xfId="0" applyFont="1" applyBorder="1"/>
    <xf numFmtId="0" fontId="0" fillId="0" borderId="4" xfId="0" applyBorder="1"/>
    <xf numFmtId="0" fontId="1" fillId="6" borderId="4" xfId="0" applyFont="1" applyFill="1" applyBorder="1"/>
    <xf numFmtId="0" fontId="1" fillId="6" borderId="1" xfId="0" applyFont="1" applyFill="1" applyBorder="1"/>
    <xf numFmtId="0" fontId="1" fillId="6" borderId="7" xfId="0" applyFont="1" applyFill="1" applyBorder="1"/>
    <xf numFmtId="0" fontId="5" fillId="0" borderId="6" xfId="0" applyFont="1" applyBorder="1" applyAlignment="1"/>
    <xf numFmtId="3" fontId="0" fillId="0" borderId="4" xfId="0" applyNumberFormat="1" applyBorder="1"/>
    <xf numFmtId="3" fontId="5" fillId="0" borderId="4" xfId="0" applyNumberFormat="1" applyFont="1" applyBorder="1"/>
    <xf numFmtId="0" fontId="6" fillId="5" borderId="0" xfId="0" applyFont="1" applyFill="1" applyAlignment="1">
      <alignment horizontal="center"/>
    </xf>
    <xf numFmtId="0" fontId="5" fillId="7" borderId="1" xfId="0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0" fillId="11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1"/>
  <sheetViews>
    <sheetView tabSelected="1" zoomScale="130" zoomScaleNormal="130" workbookViewId="0">
      <selection activeCell="H16" sqref="H16"/>
    </sheetView>
  </sheetViews>
  <sheetFormatPr defaultRowHeight="15" x14ac:dyDescent="0.25"/>
  <cols>
    <col min="1" max="1" width="2.140625" customWidth="1"/>
    <col min="2" max="2" width="12" customWidth="1"/>
    <col min="4" max="4" width="14" customWidth="1"/>
    <col min="5" max="5" width="11.140625" customWidth="1"/>
  </cols>
  <sheetData>
    <row r="2" spans="2:5" x14ac:dyDescent="0.25">
      <c r="B2" s="48" t="s">
        <v>168</v>
      </c>
    </row>
    <row r="3" spans="2:5" x14ac:dyDescent="0.25">
      <c r="B3" s="73" t="s">
        <v>194</v>
      </c>
      <c r="C3" s="74" t="s">
        <v>192</v>
      </c>
      <c r="D3" s="74" t="s">
        <v>193</v>
      </c>
      <c r="E3" s="75" t="s">
        <v>195</v>
      </c>
    </row>
    <row r="4" spans="2:5" x14ac:dyDescent="0.25">
      <c r="B4" s="56" t="s">
        <v>179</v>
      </c>
      <c r="C4" s="57"/>
      <c r="D4" s="57"/>
      <c r="E4" s="76"/>
    </row>
    <row r="5" spans="2:5" x14ac:dyDescent="0.25">
      <c r="B5" s="72" t="s">
        <v>180</v>
      </c>
      <c r="C5" s="63">
        <f>3034+65+16+50+24+8</f>
        <v>3197</v>
      </c>
      <c r="D5" s="72">
        <v>0</v>
      </c>
      <c r="E5" s="2">
        <v>0</v>
      </c>
    </row>
    <row r="6" spans="2:5" x14ac:dyDescent="0.25">
      <c r="B6" s="72" t="s">
        <v>181</v>
      </c>
      <c r="C6" s="63">
        <f>250+20+22+18</f>
        <v>310</v>
      </c>
      <c r="D6" s="72">
        <v>1310</v>
      </c>
      <c r="E6" s="2">
        <v>1000</v>
      </c>
    </row>
    <row r="7" spans="2:5" x14ac:dyDescent="0.25">
      <c r="B7" s="72" t="s">
        <v>182</v>
      </c>
      <c r="C7" s="63">
        <f>17+98</f>
        <v>115</v>
      </c>
      <c r="D7" s="77">
        <v>1100</v>
      </c>
      <c r="E7" s="63">
        <f>D7-C7</f>
        <v>985</v>
      </c>
    </row>
    <row r="8" spans="2:5" x14ac:dyDescent="0.25">
      <c r="B8" s="72" t="s">
        <v>183</v>
      </c>
      <c r="C8" s="63">
        <f>439+54</f>
        <v>493</v>
      </c>
      <c r="D8" s="77">
        <v>2000</v>
      </c>
      <c r="E8" s="63">
        <f t="shared" ref="E8:E11" si="0">D8-C8</f>
        <v>1507</v>
      </c>
    </row>
    <row r="9" spans="2:5" x14ac:dyDescent="0.25">
      <c r="B9" s="72" t="s">
        <v>184</v>
      </c>
      <c r="C9" s="63">
        <f>515+56+50</f>
        <v>621</v>
      </c>
      <c r="D9" s="77">
        <v>1700</v>
      </c>
      <c r="E9" s="63">
        <f t="shared" si="0"/>
        <v>1079</v>
      </c>
    </row>
    <row r="10" spans="2:5" x14ac:dyDescent="0.25">
      <c r="B10" s="72" t="s">
        <v>185</v>
      </c>
      <c r="C10" s="63">
        <v>0</v>
      </c>
      <c r="D10" s="77">
        <v>1000</v>
      </c>
      <c r="E10" s="63">
        <f t="shared" si="0"/>
        <v>1000</v>
      </c>
    </row>
    <row r="11" spans="2:5" x14ac:dyDescent="0.25">
      <c r="B11" s="72" t="s">
        <v>186</v>
      </c>
      <c r="C11" s="63">
        <f>1395+60</f>
        <v>1455</v>
      </c>
      <c r="D11" s="77">
        <v>1000</v>
      </c>
      <c r="E11" s="63">
        <v>0</v>
      </c>
    </row>
    <row r="12" spans="2:5" x14ac:dyDescent="0.25">
      <c r="B12" s="71" t="s">
        <v>187</v>
      </c>
      <c r="C12" s="67">
        <f t="shared" ref="C12" si="1">SUM(C5:C11)</f>
        <v>6191</v>
      </c>
      <c r="D12" s="78">
        <f>SUM(D7:D11)</f>
        <v>6800</v>
      </c>
      <c r="E12" s="67">
        <f>SUM(E7:E11)</f>
        <v>4571</v>
      </c>
    </row>
    <row r="13" spans="2:5" x14ac:dyDescent="0.25">
      <c r="B13" s="56" t="s">
        <v>188</v>
      </c>
      <c r="C13" s="57"/>
      <c r="D13" s="57"/>
      <c r="E13" s="76"/>
    </row>
    <row r="14" spans="2:5" x14ac:dyDescent="0.25">
      <c r="B14" s="72" t="s">
        <v>180</v>
      </c>
      <c r="C14" s="63">
        <f>3420+61+3+28+6+50</f>
        <v>3568</v>
      </c>
      <c r="D14" s="72">
        <v>0</v>
      </c>
      <c r="E14" s="2">
        <v>0</v>
      </c>
    </row>
    <row r="15" spans="2:5" x14ac:dyDescent="0.25">
      <c r="B15" s="72" t="s">
        <v>181</v>
      </c>
      <c r="C15" s="63">
        <f>400+20+32+15</f>
        <v>467</v>
      </c>
      <c r="D15" s="72">
        <v>1467</v>
      </c>
      <c r="E15" s="2">
        <v>1000</v>
      </c>
    </row>
    <row r="16" spans="2:5" x14ac:dyDescent="0.25">
      <c r="B16" s="72" t="s">
        <v>182</v>
      </c>
      <c r="C16" s="63">
        <f>60+101</f>
        <v>161</v>
      </c>
      <c r="D16" s="77">
        <v>1100</v>
      </c>
      <c r="E16" s="63">
        <f>D16-C16</f>
        <v>939</v>
      </c>
    </row>
    <row r="17" spans="2:5" x14ac:dyDescent="0.25">
      <c r="B17" s="72" t="s">
        <v>183</v>
      </c>
      <c r="C17" s="63">
        <f>4+59</f>
        <v>63</v>
      </c>
      <c r="D17" s="77">
        <v>2000</v>
      </c>
      <c r="E17" s="63">
        <f t="shared" ref="E17:E20" si="2">D17-C17</f>
        <v>1937</v>
      </c>
    </row>
    <row r="18" spans="2:5" x14ac:dyDescent="0.25">
      <c r="B18" s="72" t="s">
        <v>184</v>
      </c>
      <c r="C18" s="63">
        <f>528+65</f>
        <v>593</v>
      </c>
      <c r="D18" s="77">
        <v>1700</v>
      </c>
      <c r="E18" s="63">
        <f t="shared" si="2"/>
        <v>1107</v>
      </c>
    </row>
    <row r="19" spans="2:5" x14ac:dyDescent="0.25">
      <c r="B19" s="72" t="s">
        <v>185</v>
      </c>
      <c r="C19" s="63">
        <f>40</f>
        <v>40</v>
      </c>
      <c r="D19" s="77">
        <v>1000</v>
      </c>
      <c r="E19" s="63">
        <f t="shared" si="2"/>
        <v>960</v>
      </c>
    </row>
    <row r="20" spans="2:5" x14ac:dyDescent="0.25">
      <c r="B20" s="72" t="s">
        <v>186</v>
      </c>
      <c r="C20" s="63">
        <f>1383+75</f>
        <v>1458</v>
      </c>
      <c r="D20" s="77">
        <v>1000</v>
      </c>
      <c r="E20" s="63">
        <v>0</v>
      </c>
    </row>
    <row r="21" spans="2:5" x14ac:dyDescent="0.25">
      <c r="B21" s="71" t="s">
        <v>187</v>
      </c>
      <c r="C21" s="67">
        <f t="shared" ref="C21" si="3">SUM(C14:C20)</f>
        <v>6350</v>
      </c>
      <c r="D21" s="78">
        <f>SUM(D16:D20)</f>
        <v>6800</v>
      </c>
      <c r="E21" s="67">
        <f>SUM(E16:E20)</f>
        <v>4943</v>
      </c>
    </row>
  </sheetData>
  <pageMargins left="0.7" right="0.7" top="0.75" bottom="0.75" header="0.3" footer="0.3"/>
  <pageSetup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5"/>
  <sheetViews>
    <sheetView workbookViewId="0">
      <selection activeCell="H15" sqref="H15:H22"/>
    </sheetView>
  </sheetViews>
  <sheetFormatPr defaultRowHeight="15" x14ac:dyDescent="0.25"/>
  <cols>
    <col min="1" max="1" width="2.5703125" customWidth="1"/>
    <col min="2" max="2" width="13" customWidth="1"/>
    <col min="3" max="3" width="16" customWidth="1"/>
    <col min="4" max="5" width="11.42578125" customWidth="1"/>
    <col min="6" max="6" width="12.5703125" customWidth="1"/>
    <col min="7" max="7" width="12.7109375" customWidth="1"/>
    <col min="8" max="8" width="14.5703125" customWidth="1"/>
    <col min="9" max="9" width="15.85546875" customWidth="1"/>
    <col min="10" max="10" width="2.85546875" customWidth="1"/>
  </cols>
  <sheetData>
    <row r="2" spans="2:9" ht="24.75" customHeight="1" x14ac:dyDescent="0.4">
      <c r="B2" s="79" t="s">
        <v>167</v>
      </c>
      <c r="C2" s="79"/>
      <c r="D2" s="79"/>
      <c r="E2" s="79"/>
      <c r="F2" s="79"/>
      <c r="G2" s="79"/>
      <c r="H2" s="79"/>
      <c r="I2" s="79"/>
    </row>
    <row r="3" spans="2:9" x14ac:dyDescent="0.25">
      <c r="B3" s="48" t="s">
        <v>168</v>
      </c>
      <c r="C3" s="80" t="s">
        <v>169</v>
      </c>
      <c r="D3" s="80"/>
      <c r="E3" s="80"/>
      <c r="F3" s="49" t="s">
        <v>170</v>
      </c>
      <c r="G3" s="50" t="s">
        <v>171</v>
      </c>
      <c r="H3" s="51" t="s">
        <v>172</v>
      </c>
      <c r="I3" s="52" t="s">
        <v>172</v>
      </c>
    </row>
    <row r="4" spans="2:9" x14ac:dyDescent="0.25">
      <c r="B4" s="53" t="s">
        <v>173</v>
      </c>
      <c r="C4" s="54" t="s">
        <v>174</v>
      </c>
      <c r="D4" s="55" t="s">
        <v>175</v>
      </c>
      <c r="E4" s="55" t="s">
        <v>176</v>
      </c>
      <c r="F4" s="49" t="s">
        <v>176</v>
      </c>
      <c r="G4" s="50" t="s">
        <v>176</v>
      </c>
      <c r="H4" s="51" t="s">
        <v>177</v>
      </c>
      <c r="I4" s="52" t="s">
        <v>178</v>
      </c>
    </row>
    <row r="5" spans="2:9" x14ac:dyDescent="0.25">
      <c r="B5" s="56" t="s">
        <v>179</v>
      </c>
      <c r="C5" s="57"/>
      <c r="D5" s="57"/>
      <c r="E5" s="57"/>
      <c r="F5" s="57"/>
      <c r="G5" s="57"/>
      <c r="H5" s="57"/>
      <c r="I5" s="58"/>
    </row>
    <row r="6" spans="2:9" x14ac:dyDescent="0.25">
      <c r="B6" s="2" t="s">
        <v>180</v>
      </c>
      <c r="C6" s="59">
        <v>7500</v>
      </c>
      <c r="D6" s="59">
        <v>7534</v>
      </c>
      <c r="E6" s="60">
        <v>7534</v>
      </c>
      <c r="F6" s="61">
        <v>3296</v>
      </c>
      <c r="G6" s="62">
        <f>E6-F6</f>
        <v>4238</v>
      </c>
      <c r="H6" s="63">
        <f>3034+65+16+50+24+8</f>
        <v>3197</v>
      </c>
      <c r="I6" s="63">
        <f>G6-H6</f>
        <v>1041</v>
      </c>
    </row>
    <row r="7" spans="2:9" x14ac:dyDescent="0.25">
      <c r="B7" s="2" t="s">
        <v>181</v>
      </c>
      <c r="C7" s="59">
        <v>2500</v>
      </c>
      <c r="D7" s="59">
        <v>2585</v>
      </c>
      <c r="E7" s="60">
        <v>2635</v>
      </c>
      <c r="F7" s="61">
        <v>1907</v>
      </c>
      <c r="G7" s="62">
        <f t="shared" ref="G7:G12" si="0">E7-F7</f>
        <v>728</v>
      </c>
      <c r="H7" s="63">
        <f>250+20+22+18</f>
        <v>310</v>
      </c>
      <c r="I7" s="63">
        <f t="shared" ref="I7:I12" si="1">G7-H7</f>
        <v>418</v>
      </c>
    </row>
    <row r="8" spans="2:9" x14ac:dyDescent="0.25">
      <c r="B8" s="2" t="s">
        <v>182</v>
      </c>
      <c r="C8" s="59">
        <v>1000</v>
      </c>
      <c r="D8" s="59">
        <v>1050</v>
      </c>
      <c r="E8" s="60">
        <v>1090</v>
      </c>
      <c r="F8" s="61">
        <v>802</v>
      </c>
      <c r="G8" s="62">
        <f t="shared" si="0"/>
        <v>288</v>
      </c>
      <c r="H8" s="63">
        <f>17+98</f>
        <v>115</v>
      </c>
      <c r="I8" s="63">
        <f t="shared" si="1"/>
        <v>173</v>
      </c>
    </row>
    <row r="9" spans="2:9" x14ac:dyDescent="0.25">
      <c r="B9" s="2" t="s">
        <v>183</v>
      </c>
      <c r="C9" s="59">
        <v>3000</v>
      </c>
      <c r="D9" s="59">
        <v>3149</v>
      </c>
      <c r="E9" s="60">
        <v>3099</v>
      </c>
      <c r="F9" s="61">
        <v>2297</v>
      </c>
      <c r="G9" s="62">
        <f t="shared" si="0"/>
        <v>802</v>
      </c>
      <c r="H9" s="63">
        <f>439+54</f>
        <v>493</v>
      </c>
      <c r="I9" s="63">
        <f t="shared" si="1"/>
        <v>309</v>
      </c>
    </row>
    <row r="10" spans="2:9" x14ac:dyDescent="0.25">
      <c r="B10" s="2" t="s">
        <v>184</v>
      </c>
      <c r="C10" s="59">
        <v>3000</v>
      </c>
      <c r="D10" s="59">
        <v>3029</v>
      </c>
      <c r="E10" s="60">
        <v>3029</v>
      </c>
      <c r="F10" s="61">
        <v>2235</v>
      </c>
      <c r="G10" s="62">
        <f t="shared" si="0"/>
        <v>794</v>
      </c>
      <c r="H10" s="63">
        <f>515+56+50</f>
        <v>621</v>
      </c>
      <c r="I10" s="63">
        <f t="shared" si="1"/>
        <v>173</v>
      </c>
    </row>
    <row r="11" spans="2:9" x14ac:dyDescent="0.25">
      <c r="B11" s="2" t="s">
        <v>185</v>
      </c>
      <c r="C11" s="59">
        <v>1000</v>
      </c>
      <c r="D11" s="59">
        <v>956</v>
      </c>
      <c r="E11" s="60">
        <v>856</v>
      </c>
      <c r="F11" s="61">
        <v>966</v>
      </c>
      <c r="G11" s="62">
        <f t="shared" si="0"/>
        <v>-110</v>
      </c>
      <c r="H11" s="63">
        <v>0</v>
      </c>
      <c r="I11" s="63">
        <f t="shared" si="1"/>
        <v>-110</v>
      </c>
    </row>
    <row r="12" spans="2:9" x14ac:dyDescent="0.25">
      <c r="B12" s="2" t="s">
        <v>186</v>
      </c>
      <c r="C12" s="59">
        <v>2500</v>
      </c>
      <c r="D12" s="59">
        <v>2622</v>
      </c>
      <c r="E12" s="60">
        <v>2662</v>
      </c>
      <c r="F12" s="61">
        <v>1003</v>
      </c>
      <c r="G12" s="62">
        <f t="shared" si="0"/>
        <v>1659</v>
      </c>
      <c r="H12" s="63">
        <f>1395+60</f>
        <v>1455</v>
      </c>
      <c r="I12" s="63">
        <f t="shared" si="1"/>
        <v>204</v>
      </c>
    </row>
    <row r="13" spans="2:9" ht="15.75" x14ac:dyDescent="0.25">
      <c r="B13" s="53" t="s">
        <v>187</v>
      </c>
      <c r="C13" s="64">
        <f t="shared" ref="C13:H13" si="2">SUM(C6:C12)</f>
        <v>20500</v>
      </c>
      <c r="D13" s="64">
        <f t="shared" si="2"/>
        <v>20925</v>
      </c>
      <c r="E13" s="64">
        <f t="shared" si="2"/>
        <v>20905</v>
      </c>
      <c r="F13" s="65">
        <f t="shared" si="2"/>
        <v>12506</v>
      </c>
      <c r="G13" s="66">
        <f t="shared" si="2"/>
        <v>8399</v>
      </c>
      <c r="H13" s="67">
        <f t="shared" si="2"/>
        <v>6191</v>
      </c>
      <c r="I13" s="68">
        <f>G13-H13</f>
        <v>2208</v>
      </c>
    </row>
    <row r="14" spans="2:9" x14ac:dyDescent="0.25">
      <c r="B14" s="56" t="s">
        <v>188</v>
      </c>
      <c r="C14" s="57"/>
      <c r="D14" s="57"/>
      <c r="E14" s="57"/>
      <c r="F14" s="57"/>
      <c r="G14" s="57"/>
      <c r="H14" s="69"/>
      <c r="I14" s="70"/>
    </row>
    <row r="15" spans="2:9" x14ac:dyDescent="0.25">
      <c r="B15" s="2" t="s">
        <v>180</v>
      </c>
      <c r="C15" s="59">
        <v>7500</v>
      </c>
      <c r="D15" s="59">
        <v>5263</v>
      </c>
      <c r="E15" s="60">
        <v>7213</v>
      </c>
      <c r="F15" s="61">
        <v>3242</v>
      </c>
      <c r="G15" s="62">
        <f>E15-F15</f>
        <v>3971</v>
      </c>
      <c r="H15" s="63">
        <f>3420+61+3+28+6+50</f>
        <v>3568</v>
      </c>
      <c r="I15" s="63">
        <f>G15-H15</f>
        <v>403</v>
      </c>
    </row>
    <row r="16" spans="2:9" x14ac:dyDescent="0.25">
      <c r="B16" s="2" t="s">
        <v>181</v>
      </c>
      <c r="C16" s="59">
        <v>2500</v>
      </c>
      <c r="D16" s="59">
        <v>2617</v>
      </c>
      <c r="E16" s="60">
        <v>2617</v>
      </c>
      <c r="F16" s="61">
        <v>1821</v>
      </c>
      <c r="G16" s="62">
        <f t="shared" ref="G16:G21" si="3">E16-F16</f>
        <v>796</v>
      </c>
      <c r="H16" s="63">
        <f>400+20+32+15</f>
        <v>467</v>
      </c>
      <c r="I16" s="63">
        <f t="shared" ref="I16:I21" si="4">G16-H16</f>
        <v>329</v>
      </c>
    </row>
    <row r="17" spans="2:9" x14ac:dyDescent="0.25">
      <c r="B17" s="2" t="s">
        <v>182</v>
      </c>
      <c r="C17" s="59">
        <v>1000</v>
      </c>
      <c r="D17" s="59">
        <v>1052</v>
      </c>
      <c r="E17" s="60">
        <v>1052</v>
      </c>
      <c r="F17" s="61">
        <v>772</v>
      </c>
      <c r="G17" s="62">
        <f t="shared" si="3"/>
        <v>280</v>
      </c>
      <c r="H17" s="63">
        <f>60+101</f>
        <v>161</v>
      </c>
      <c r="I17" s="63">
        <f t="shared" si="4"/>
        <v>119</v>
      </c>
    </row>
    <row r="18" spans="2:9" x14ac:dyDescent="0.25">
      <c r="B18" s="2" t="s">
        <v>183</v>
      </c>
      <c r="C18" s="59">
        <v>3000</v>
      </c>
      <c r="D18" s="59">
        <v>400</v>
      </c>
      <c r="E18" s="60">
        <v>2350</v>
      </c>
      <c r="F18" s="61">
        <v>2007</v>
      </c>
      <c r="G18" s="62">
        <f t="shared" si="3"/>
        <v>343</v>
      </c>
      <c r="H18" s="63">
        <f>4+59</f>
        <v>63</v>
      </c>
      <c r="I18" s="63">
        <f t="shared" si="4"/>
        <v>280</v>
      </c>
    </row>
    <row r="19" spans="2:9" x14ac:dyDescent="0.25">
      <c r="B19" s="2" t="s">
        <v>184</v>
      </c>
      <c r="C19" s="59">
        <v>3000</v>
      </c>
      <c r="D19" s="59">
        <v>3076</v>
      </c>
      <c r="E19" s="60">
        <v>3076</v>
      </c>
      <c r="F19" s="61">
        <v>2121</v>
      </c>
      <c r="G19" s="62">
        <f t="shared" si="3"/>
        <v>955</v>
      </c>
      <c r="H19" s="63">
        <f>528+65</f>
        <v>593</v>
      </c>
      <c r="I19" s="63">
        <f t="shared" si="4"/>
        <v>362</v>
      </c>
    </row>
    <row r="20" spans="2:9" x14ac:dyDescent="0.25">
      <c r="B20" s="2" t="s">
        <v>185</v>
      </c>
      <c r="C20" s="59">
        <v>1000</v>
      </c>
      <c r="D20" s="59">
        <v>1050</v>
      </c>
      <c r="E20" s="60">
        <v>1050</v>
      </c>
      <c r="F20" s="61">
        <v>946</v>
      </c>
      <c r="G20" s="62">
        <f t="shared" si="3"/>
        <v>104</v>
      </c>
      <c r="H20" s="63">
        <f>40</f>
        <v>40</v>
      </c>
      <c r="I20" s="63">
        <f t="shared" si="4"/>
        <v>64</v>
      </c>
    </row>
    <row r="21" spans="2:9" x14ac:dyDescent="0.25">
      <c r="B21" s="2" t="s">
        <v>186</v>
      </c>
      <c r="C21" s="59">
        <v>2500</v>
      </c>
      <c r="D21" s="59">
        <v>2603</v>
      </c>
      <c r="E21" s="60">
        <v>2603</v>
      </c>
      <c r="F21" s="61">
        <v>918</v>
      </c>
      <c r="G21" s="62">
        <f t="shared" si="3"/>
        <v>1685</v>
      </c>
      <c r="H21" s="63">
        <f>1383+75</f>
        <v>1458</v>
      </c>
      <c r="I21" s="63">
        <f t="shared" si="4"/>
        <v>227</v>
      </c>
    </row>
    <row r="22" spans="2:9" ht="15.75" x14ac:dyDescent="0.25">
      <c r="B22" s="53" t="s">
        <v>187</v>
      </c>
      <c r="C22" s="64">
        <f t="shared" ref="C22:I22" si="5">SUM(C15:C21)</f>
        <v>20500</v>
      </c>
      <c r="D22" s="64">
        <f t="shared" si="5"/>
        <v>16061</v>
      </c>
      <c r="E22" s="64">
        <f t="shared" si="5"/>
        <v>19961</v>
      </c>
      <c r="F22" s="65">
        <f t="shared" si="5"/>
        <v>11827</v>
      </c>
      <c r="G22" s="66">
        <f t="shared" si="5"/>
        <v>8134</v>
      </c>
      <c r="H22" s="67">
        <f t="shared" si="5"/>
        <v>6350</v>
      </c>
      <c r="I22" s="68">
        <f t="shared" si="5"/>
        <v>1784</v>
      </c>
    </row>
    <row r="24" spans="2:9" ht="26.25" x14ac:dyDescent="0.4">
      <c r="B24" s="79" t="s">
        <v>189</v>
      </c>
      <c r="C24" s="79"/>
      <c r="D24" s="79"/>
      <c r="E24" s="79"/>
      <c r="F24" s="79"/>
      <c r="G24" s="79"/>
      <c r="H24" s="79"/>
      <c r="I24" s="79"/>
    </row>
    <row r="25" spans="2:9" x14ac:dyDescent="0.25">
      <c r="B25" s="48" t="s">
        <v>190</v>
      </c>
      <c r="C25" s="80" t="s">
        <v>169</v>
      </c>
      <c r="D25" s="80"/>
      <c r="E25" s="80"/>
      <c r="F25" s="49" t="s">
        <v>170</v>
      </c>
      <c r="G25" s="50" t="s">
        <v>171</v>
      </c>
      <c r="H25" s="51" t="s">
        <v>191</v>
      </c>
      <c r="I25" s="52" t="s">
        <v>191</v>
      </c>
    </row>
    <row r="26" spans="2:9" x14ac:dyDescent="0.25">
      <c r="B26" s="53" t="s">
        <v>173</v>
      </c>
      <c r="C26" s="54" t="s">
        <v>174</v>
      </c>
      <c r="D26" s="55" t="s">
        <v>175</v>
      </c>
      <c r="E26" s="55" t="s">
        <v>176</v>
      </c>
      <c r="F26" s="49" t="s">
        <v>176</v>
      </c>
      <c r="G26" s="50" t="s">
        <v>176</v>
      </c>
      <c r="H26" s="51" t="s">
        <v>177</v>
      </c>
      <c r="I26" s="52" t="s">
        <v>178</v>
      </c>
    </row>
    <row r="27" spans="2:9" x14ac:dyDescent="0.25">
      <c r="B27" s="56" t="s">
        <v>179</v>
      </c>
      <c r="C27" s="57"/>
      <c r="D27" s="57"/>
      <c r="E27" s="57"/>
      <c r="F27" s="57"/>
      <c r="G27" s="57"/>
      <c r="H27" s="57"/>
      <c r="I27" s="58"/>
    </row>
    <row r="28" spans="2:9" x14ac:dyDescent="0.25">
      <c r="B28" s="2" t="s">
        <v>180</v>
      </c>
      <c r="C28" s="59">
        <v>7500</v>
      </c>
      <c r="D28" s="59">
        <v>7534</v>
      </c>
      <c r="E28" s="60">
        <v>7534</v>
      </c>
      <c r="F28" s="61">
        <v>3161</v>
      </c>
      <c r="G28" s="62">
        <f>E28-F28</f>
        <v>4373</v>
      </c>
      <c r="H28" s="63">
        <f>3250+94+45+50</f>
        <v>3439</v>
      </c>
      <c r="I28" s="63">
        <f>G28-H28</f>
        <v>934</v>
      </c>
    </row>
    <row r="29" spans="2:9" x14ac:dyDescent="0.25">
      <c r="B29" s="2" t="s">
        <v>181</v>
      </c>
      <c r="C29" s="59">
        <v>2500</v>
      </c>
      <c r="D29" s="59">
        <v>2585</v>
      </c>
      <c r="E29" s="60">
        <v>2635</v>
      </c>
      <c r="F29" s="61">
        <v>1883</v>
      </c>
      <c r="G29" s="62">
        <f t="shared" ref="G29:G34" si="6">E29-F29</f>
        <v>752</v>
      </c>
      <c r="H29" s="63">
        <f>75+48+50</f>
        <v>173</v>
      </c>
      <c r="I29" s="63">
        <f t="shared" ref="I29:I34" si="7">G29-H29</f>
        <v>579</v>
      </c>
    </row>
    <row r="30" spans="2:9" x14ac:dyDescent="0.25">
      <c r="B30" s="2" t="s">
        <v>182</v>
      </c>
      <c r="C30" s="59">
        <v>1000</v>
      </c>
      <c r="D30" s="59">
        <v>1050</v>
      </c>
      <c r="E30" s="60">
        <v>1090</v>
      </c>
      <c r="F30" s="61">
        <v>775</v>
      </c>
      <c r="G30" s="62">
        <f t="shared" si="6"/>
        <v>315</v>
      </c>
      <c r="H30" s="63">
        <f>91+50+49</f>
        <v>190</v>
      </c>
      <c r="I30" s="63">
        <f t="shared" si="7"/>
        <v>125</v>
      </c>
    </row>
    <row r="31" spans="2:9" x14ac:dyDescent="0.25">
      <c r="B31" s="2" t="s">
        <v>183</v>
      </c>
      <c r="C31" s="59">
        <v>3000</v>
      </c>
      <c r="D31" s="59">
        <v>3149</v>
      </c>
      <c r="E31" s="60">
        <v>3099</v>
      </c>
      <c r="F31" s="61">
        <v>2297</v>
      </c>
      <c r="G31" s="62">
        <f t="shared" si="6"/>
        <v>802</v>
      </c>
      <c r="H31" s="63">
        <f>102+50+4</f>
        <v>156</v>
      </c>
      <c r="I31" s="63">
        <f t="shared" si="7"/>
        <v>646</v>
      </c>
    </row>
    <row r="32" spans="2:9" x14ac:dyDescent="0.25">
      <c r="B32" s="2" t="s">
        <v>184</v>
      </c>
      <c r="C32" s="59">
        <v>3000</v>
      </c>
      <c r="D32" s="59">
        <v>3029</v>
      </c>
      <c r="E32" s="60">
        <v>3029</v>
      </c>
      <c r="F32" s="61">
        <v>2200</v>
      </c>
      <c r="G32" s="62">
        <f t="shared" si="6"/>
        <v>829</v>
      </c>
      <c r="H32" s="63">
        <f>920+50+17</f>
        <v>987</v>
      </c>
      <c r="I32" s="63">
        <f t="shared" si="7"/>
        <v>-158</v>
      </c>
    </row>
    <row r="33" spans="2:9" x14ac:dyDescent="0.25">
      <c r="B33" s="2" t="s">
        <v>185</v>
      </c>
      <c r="C33" s="59">
        <v>1000</v>
      </c>
      <c r="D33" s="59">
        <v>956</v>
      </c>
      <c r="E33" s="60">
        <v>856</v>
      </c>
      <c r="F33" s="61">
        <v>966</v>
      </c>
      <c r="G33" s="62">
        <f t="shared" si="6"/>
        <v>-110</v>
      </c>
      <c r="H33" s="63">
        <v>0</v>
      </c>
      <c r="I33" s="63">
        <f t="shared" si="7"/>
        <v>-110</v>
      </c>
    </row>
    <row r="34" spans="2:9" x14ac:dyDescent="0.25">
      <c r="B34" s="2" t="s">
        <v>186</v>
      </c>
      <c r="C34" s="59">
        <v>2500</v>
      </c>
      <c r="D34" s="59">
        <v>2622</v>
      </c>
      <c r="E34" s="60">
        <v>2662</v>
      </c>
      <c r="F34" s="61">
        <v>1003</v>
      </c>
      <c r="G34" s="62">
        <f t="shared" si="6"/>
        <v>1659</v>
      </c>
      <c r="H34" s="63">
        <f>1395+50+10</f>
        <v>1455</v>
      </c>
      <c r="I34" s="63">
        <f t="shared" si="7"/>
        <v>204</v>
      </c>
    </row>
    <row r="35" spans="2:9" ht="15.75" x14ac:dyDescent="0.25">
      <c r="B35" s="53" t="s">
        <v>187</v>
      </c>
      <c r="C35" s="64">
        <f>SUM(C28:C34)</f>
        <v>20500</v>
      </c>
      <c r="D35" s="64">
        <f>SUM(D28:D34)</f>
        <v>20925</v>
      </c>
      <c r="E35" s="64">
        <f>SUM(E28:E34)</f>
        <v>20905</v>
      </c>
      <c r="F35" s="65">
        <f>SUM(F28:F34)</f>
        <v>12285</v>
      </c>
      <c r="G35" s="66">
        <f>E35-F35</f>
        <v>8620</v>
      </c>
      <c r="H35" s="67">
        <f>SUM(H28:H34)</f>
        <v>6400</v>
      </c>
      <c r="I35" s="68">
        <f>SUM(I28:I34)</f>
        <v>2220</v>
      </c>
    </row>
    <row r="36" spans="2:9" x14ac:dyDescent="0.25">
      <c r="B36" s="56" t="s">
        <v>188</v>
      </c>
      <c r="C36" s="57"/>
      <c r="D36" s="57"/>
      <c r="E36" s="57"/>
      <c r="F36" s="57"/>
      <c r="G36" s="57"/>
      <c r="H36" s="69"/>
      <c r="I36" s="70"/>
    </row>
    <row r="37" spans="2:9" x14ac:dyDescent="0.25">
      <c r="B37" s="2" t="s">
        <v>180</v>
      </c>
      <c r="C37" s="59">
        <v>7500</v>
      </c>
      <c r="D37" s="59">
        <v>5263</v>
      </c>
      <c r="E37" s="60">
        <v>7213</v>
      </c>
      <c r="F37" s="61">
        <v>3092</v>
      </c>
      <c r="G37" s="62">
        <f>E37-F37</f>
        <v>4121</v>
      </c>
      <c r="H37" s="63">
        <f>3683+94+33</f>
        <v>3810</v>
      </c>
      <c r="I37" s="63">
        <f>G37-H37</f>
        <v>311</v>
      </c>
    </row>
    <row r="38" spans="2:9" x14ac:dyDescent="0.25">
      <c r="B38" s="2" t="s">
        <v>181</v>
      </c>
      <c r="C38" s="59">
        <v>2500</v>
      </c>
      <c r="D38" s="59">
        <v>2617</v>
      </c>
      <c r="E38" s="60">
        <v>2617</v>
      </c>
      <c r="F38" s="61">
        <v>1797</v>
      </c>
      <c r="G38" s="62">
        <f t="shared" ref="G38:G44" si="8">E38-F38</f>
        <v>820</v>
      </c>
      <c r="H38" s="63">
        <f>420+52+50</f>
        <v>522</v>
      </c>
      <c r="I38" s="63">
        <f t="shared" ref="I38:I43" si="9">G38-H38</f>
        <v>298</v>
      </c>
    </row>
    <row r="39" spans="2:9" x14ac:dyDescent="0.25">
      <c r="B39" s="2" t="s">
        <v>182</v>
      </c>
      <c r="C39" s="59">
        <v>1000</v>
      </c>
      <c r="D39" s="59">
        <v>1052</v>
      </c>
      <c r="E39" s="60">
        <v>1052</v>
      </c>
      <c r="F39" s="61">
        <v>765</v>
      </c>
      <c r="G39" s="62">
        <f t="shared" si="8"/>
        <v>287</v>
      </c>
      <c r="H39" s="63">
        <f>21+100</f>
        <v>121</v>
      </c>
      <c r="I39" s="63">
        <f t="shared" si="9"/>
        <v>166</v>
      </c>
    </row>
    <row r="40" spans="2:9" x14ac:dyDescent="0.25">
      <c r="B40" s="2" t="s">
        <v>183</v>
      </c>
      <c r="C40" s="59">
        <v>3000</v>
      </c>
      <c r="D40" s="59">
        <v>400</v>
      </c>
      <c r="E40" s="60">
        <v>2350</v>
      </c>
      <c r="F40" s="61">
        <v>2007</v>
      </c>
      <c r="G40" s="62">
        <f t="shared" si="8"/>
        <v>343</v>
      </c>
      <c r="H40" s="63">
        <f>4+50+10</f>
        <v>64</v>
      </c>
      <c r="I40" s="63">
        <f t="shared" si="9"/>
        <v>279</v>
      </c>
    </row>
    <row r="41" spans="2:9" x14ac:dyDescent="0.25">
      <c r="B41" s="2" t="s">
        <v>184</v>
      </c>
      <c r="C41" s="59">
        <v>3000</v>
      </c>
      <c r="D41" s="59">
        <v>3076</v>
      </c>
      <c r="E41" s="60">
        <v>3076</v>
      </c>
      <c r="F41" s="61">
        <v>2076</v>
      </c>
      <c r="G41" s="62">
        <f t="shared" si="8"/>
        <v>1000</v>
      </c>
      <c r="H41" s="63">
        <f>262+50+25</f>
        <v>337</v>
      </c>
      <c r="I41" s="63">
        <f t="shared" si="9"/>
        <v>663</v>
      </c>
    </row>
    <row r="42" spans="2:9" x14ac:dyDescent="0.25">
      <c r="B42" s="2" t="s">
        <v>185</v>
      </c>
      <c r="C42" s="59">
        <v>1000</v>
      </c>
      <c r="D42" s="59">
        <v>1050</v>
      </c>
      <c r="E42" s="60">
        <v>1050</v>
      </c>
      <c r="F42" s="61">
        <v>946</v>
      </c>
      <c r="G42" s="62">
        <f t="shared" si="8"/>
        <v>104</v>
      </c>
      <c r="H42" s="63">
        <f>4+36</f>
        <v>40</v>
      </c>
      <c r="I42" s="63">
        <f t="shared" si="9"/>
        <v>64</v>
      </c>
    </row>
    <row r="43" spans="2:9" x14ac:dyDescent="0.25">
      <c r="B43" s="2" t="s">
        <v>186</v>
      </c>
      <c r="C43" s="59">
        <v>2500</v>
      </c>
      <c r="D43" s="59">
        <v>2603</v>
      </c>
      <c r="E43" s="60">
        <v>2603</v>
      </c>
      <c r="F43" s="61">
        <v>918</v>
      </c>
      <c r="G43" s="62">
        <f t="shared" si="8"/>
        <v>1685</v>
      </c>
      <c r="H43" s="63">
        <f>1383+50+25</f>
        <v>1458</v>
      </c>
      <c r="I43" s="63">
        <f t="shared" si="9"/>
        <v>227</v>
      </c>
    </row>
    <row r="44" spans="2:9" ht="15.75" x14ac:dyDescent="0.25">
      <c r="B44" s="53" t="s">
        <v>187</v>
      </c>
      <c r="C44" s="64">
        <f>SUM(C37:C43)</f>
        <v>20500</v>
      </c>
      <c r="D44" s="64">
        <f>SUM(D37:D43)</f>
        <v>16061</v>
      </c>
      <c r="E44" s="64">
        <f>SUM(E37:E43)</f>
        <v>19961</v>
      </c>
      <c r="F44" s="65">
        <f>SUM(F37:F43)</f>
        <v>11601</v>
      </c>
      <c r="G44" s="66">
        <f t="shared" si="8"/>
        <v>8360</v>
      </c>
      <c r="H44" s="67">
        <f>SUM(H37:H43)</f>
        <v>6352</v>
      </c>
      <c r="I44" s="68">
        <f>SUM(I37:I43)</f>
        <v>2008</v>
      </c>
    </row>
    <row r="45" spans="2:9" ht="10.5" customHeight="1" x14ac:dyDescent="0.25"/>
  </sheetData>
  <mergeCells count="4">
    <mergeCell ref="B2:I2"/>
    <mergeCell ref="C3:E3"/>
    <mergeCell ref="B24:I24"/>
    <mergeCell ref="C25:E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2"/>
  <sheetViews>
    <sheetView topLeftCell="A30" zoomScaleNormal="100" workbookViewId="0">
      <selection activeCell="E100" sqref="E100"/>
    </sheetView>
  </sheetViews>
  <sheetFormatPr defaultRowHeight="15" x14ac:dyDescent="0.25"/>
  <cols>
    <col min="1" max="1" width="3.85546875" bestFit="1" customWidth="1"/>
    <col min="2" max="2" width="37.28515625" customWidth="1"/>
    <col min="3" max="3" width="9.28515625" customWidth="1"/>
    <col min="4" max="4" width="10.140625" customWidth="1"/>
    <col min="5" max="5" width="7.28515625" customWidth="1"/>
    <col min="6" max="6" width="11.5703125" customWidth="1"/>
    <col min="7" max="7" width="18.28515625" customWidth="1"/>
    <col min="8" max="8" width="9.85546875" customWidth="1"/>
    <col min="9" max="9" width="6.85546875" customWidth="1"/>
    <col min="10" max="10" width="11.7109375" customWidth="1"/>
    <col min="11" max="11" width="14" customWidth="1"/>
    <col min="12" max="12" width="46.140625" style="21" customWidth="1"/>
    <col min="13" max="13" width="6.140625" customWidth="1"/>
    <col min="14" max="14" width="10.85546875" style="45" customWidth="1"/>
  </cols>
  <sheetData>
    <row r="2" spans="1:14" x14ac:dyDescent="0.25">
      <c r="D2" s="38"/>
      <c r="E2" s="38"/>
    </row>
    <row r="3" spans="1:14" x14ac:dyDescent="0.25">
      <c r="A3" s="1" t="s">
        <v>72</v>
      </c>
      <c r="B3" s="6" t="s">
        <v>73</v>
      </c>
      <c r="C3" s="6" t="s">
        <v>135</v>
      </c>
      <c r="D3" s="6" t="s">
        <v>136</v>
      </c>
      <c r="E3" s="6" t="s">
        <v>137</v>
      </c>
      <c r="F3" s="6" t="s">
        <v>74</v>
      </c>
      <c r="G3" s="6" t="s">
        <v>197</v>
      </c>
      <c r="H3" s="6" t="s">
        <v>136</v>
      </c>
      <c r="I3" s="6" t="s">
        <v>137</v>
      </c>
      <c r="J3" s="6" t="s">
        <v>74</v>
      </c>
      <c r="K3" s="6" t="s">
        <v>164</v>
      </c>
      <c r="L3" s="22" t="s">
        <v>79</v>
      </c>
      <c r="M3" s="47" t="s">
        <v>165</v>
      </c>
      <c r="N3" s="47" t="s">
        <v>166</v>
      </c>
    </row>
    <row r="4" spans="1:14" s="7" customFormat="1" ht="16.5" customHeight="1" x14ac:dyDescent="0.25">
      <c r="A4" s="8">
        <v>1</v>
      </c>
      <c r="B4" s="3" t="s">
        <v>7</v>
      </c>
      <c r="C4" s="18">
        <v>80</v>
      </c>
      <c r="D4" s="29">
        <v>850</v>
      </c>
      <c r="E4" s="3">
        <v>706</v>
      </c>
      <c r="F4" s="3">
        <v>0.83</v>
      </c>
      <c r="G4" s="9" t="s">
        <v>106</v>
      </c>
      <c r="H4" s="29">
        <v>300</v>
      </c>
      <c r="I4" s="28">
        <v>56</v>
      </c>
      <c r="J4" s="39" t="s">
        <v>142</v>
      </c>
      <c r="K4" s="44">
        <f>600</f>
        <v>600</v>
      </c>
      <c r="L4" s="5"/>
      <c r="M4" s="82">
        <v>80</v>
      </c>
      <c r="N4" s="83">
        <f>SUM(K4:K15)</f>
        <v>2200</v>
      </c>
    </row>
    <row r="5" spans="1:14" s="7" customFormat="1" ht="16.5" customHeight="1" x14ac:dyDescent="0.25">
      <c r="A5" s="8">
        <v>2</v>
      </c>
      <c r="B5" s="3" t="s">
        <v>39</v>
      </c>
      <c r="C5" s="18">
        <v>80</v>
      </c>
      <c r="D5" s="29">
        <v>217</v>
      </c>
      <c r="E5" s="3">
        <v>326</v>
      </c>
      <c r="F5" s="3">
        <v>1.5</v>
      </c>
      <c r="G5" s="9" t="s">
        <v>221</v>
      </c>
      <c r="H5" s="29">
        <v>210</v>
      </c>
      <c r="I5" s="28">
        <v>56</v>
      </c>
      <c r="J5" s="39" t="s">
        <v>239</v>
      </c>
      <c r="K5" s="44">
        <v>100</v>
      </c>
      <c r="L5" s="5"/>
      <c r="M5" s="82"/>
      <c r="N5" s="83"/>
    </row>
    <row r="6" spans="1:14" s="7" customFormat="1" ht="16.5" customHeight="1" x14ac:dyDescent="0.25">
      <c r="A6" s="8">
        <v>3</v>
      </c>
      <c r="B6" s="3" t="s">
        <v>28</v>
      </c>
      <c r="C6" s="18">
        <v>80</v>
      </c>
      <c r="D6" s="29">
        <v>410</v>
      </c>
      <c r="E6" s="3">
        <v>526</v>
      </c>
      <c r="F6" s="3">
        <v>1.28</v>
      </c>
      <c r="G6" s="9" t="s">
        <v>222</v>
      </c>
      <c r="H6" s="29">
        <v>230</v>
      </c>
      <c r="I6" s="28">
        <v>44</v>
      </c>
      <c r="J6" s="39" t="s">
        <v>142</v>
      </c>
      <c r="K6" s="44">
        <f>200</f>
        <v>200</v>
      </c>
      <c r="L6" s="5"/>
      <c r="M6" s="82"/>
      <c r="N6" s="83"/>
    </row>
    <row r="7" spans="1:14" s="7" customFormat="1" ht="16.5" customHeight="1" x14ac:dyDescent="0.25">
      <c r="A7" s="8">
        <v>4</v>
      </c>
      <c r="B7" s="3" t="s">
        <v>77</v>
      </c>
      <c r="C7" s="18">
        <v>80</v>
      </c>
      <c r="D7" s="29">
        <v>160</v>
      </c>
      <c r="E7" s="3">
        <v>121</v>
      </c>
      <c r="F7" s="3">
        <v>0.76</v>
      </c>
      <c r="G7" s="9" t="s">
        <v>221</v>
      </c>
      <c r="H7" s="29">
        <v>50</v>
      </c>
      <c r="I7" s="28">
        <v>41</v>
      </c>
      <c r="J7" s="39">
        <f>I7/H7</f>
        <v>0.82</v>
      </c>
      <c r="K7" s="44">
        <f>100</f>
        <v>100</v>
      </c>
      <c r="L7" s="5"/>
      <c r="M7" s="82"/>
      <c r="N7" s="83"/>
    </row>
    <row r="8" spans="1:14" s="7" customFormat="1" ht="16.5" customHeight="1" x14ac:dyDescent="0.25">
      <c r="A8" s="8">
        <v>5</v>
      </c>
      <c r="B8" s="3" t="s">
        <v>75</v>
      </c>
      <c r="C8" s="18">
        <v>80</v>
      </c>
      <c r="D8" s="29">
        <v>371</v>
      </c>
      <c r="E8" s="3">
        <v>595</v>
      </c>
      <c r="F8" s="3">
        <v>1.6</v>
      </c>
      <c r="G8" s="9" t="s">
        <v>221</v>
      </c>
      <c r="H8" s="29">
        <v>200</v>
      </c>
      <c r="I8" s="28">
        <v>48</v>
      </c>
      <c r="J8" s="39">
        <f>I8/H8</f>
        <v>0.24</v>
      </c>
      <c r="K8" s="44">
        <f>200</f>
        <v>200</v>
      </c>
      <c r="L8" s="5"/>
      <c r="M8" s="82"/>
      <c r="N8" s="83"/>
    </row>
    <row r="9" spans="1:14" s="7" customFormat="1" ht="16.5" customHeight="1" x14ac:dyDescent="0.25">
      <c r="A9" s="8">
        <v>6</v>
      </c>
      <c r="B9" s="3" t="s">
        <v>18</v>
      </c>
      <c r="C9" s="18">
        <v>80</v>
      </c>
      <c r="D9" s="29">
        <v>600</v>
      </c>
      <c r="E9" s="3">
        <v>440</v>
      </c>
      <c r="F9" s="3">
        <v>0.73</v>
      </c>
      <c r="G9" s="9" t="s">
        <v>223</v>
      </c>
      <c r="H9" s="29">
        <v>200</v>
      </c>
      <c r="I9" s="28">
        <v>9</v>
      </c>
      <c r="J9" s="39" t="s">
        <v>150</v>
      </c>
      <c r="K9" s="44">
        <f>200</f>
        <v>200</v>
      </c>
      <c r="L9" s="5"/>
      <c r="M9" s="82"/>
      <c r="N9" s="83"/>
    </row>
    <row r="10" spans="1:14" s="7" customFormat="1" ht="16.5" customHeight="1" x14ac:dyDescent="0.25">
      <c r="A10" s="8">
        <v>7</v>
      </c>
      <c r="B10" s="2" t="s">
        <v>78</v>
      </c>
      <c r="C10" s="18">
        <v>80</v>
      </c>
      <c r="D10" s="34">
        <v>100</v>
      </c>
      <c r="E10" s="2">
        <v>7</v>
      </c>
      <c r="F10" s="2">
        <v>7.0000000000000007E-2</v>
      </c>
      <c r="G10" s="10" t="s">
        <v>106</v>
      </c>
      <c r="H10" s="29">
        <v>2</v>
      </c>
      <c r="I10" s="28">
        <v>9</v>
      </c>
      <c r="J10" s="39">
        <v>4.5</v>
      </c>
      <c r="K10" s="44">
        <f>100</f>
        <v>100</v>
      </c>
      <c r="L10" s="10"/>
      <c r="M10" s="82"/>
      <c r="N10" s="83"/>
    </row>
    <row r="11" spans="1:14" s="7" customFormat="1" ht="16.5" customHeight="1" x14ac:dyDescent="0.25">
      <c r="A11" s="8">
        <v>8</v>
      </c>
      <c r="B11" s="3" t="s">
        <v>76</v>
      </c>
      <c r="C11" s="18">
        <v>80</v>
      </c>
      <c r="D11" s="29">
        <v>540</v>
      </c>
      <c r="E11" s="3">
        <v>247</v>
      </c>
      <c r="F11" s="3">
        <v>0.46</v>
      </c>
      <c r="G11" s="9" t="s">
        <v>224</v>
      </c>
      <c r="H11" s="29">
        <v>100</v>
      </c>
      <c r="I11" s="28">
        <v>8</v>
      </c>
      <c r="J11" s="39" t="s">
        <v>152</v>
      </c>
      <c r="K11" s="44">
        <f>400</f>
        <v>400</v>
      </c>
      <c r="L11" s="5"/>
      <c r="M11" s="82"/>
      <c r="N11" s="83"/>
    </row>
    <row r="12" spans="1:14" s="7" customFormat="1" ht="16.5" customHeight="1" x14ac:dyDescent="0.25">
      <c r="A12" s="8">
        <v>9</v>
      </c>
      <c r="B12" s="3" t="s">
        <v>23</v>
      </c>
      <c r="C12" s="18">
        <v>80</v>
      </c>
      <c r="D12" s="29">
        <v>420</v>
      </c>
      <c r="E12" s="3">
        <v>195</v>
      </c>
      <c r="F12" s="3">
        <v>0.46</v>
      </c>
      <c r="G12" s="9" t="s">
        <v>225</v>
      </c>
      <c r="H12" s="29">
        <v>145</v>
      </c>
      <c r="I12" s="28">
        <v>10</v>
      </c>
      <c r="J12" s="39" t="s">
        <v>144</v>
      </c>
      <c r="K12" s="44">
        <f>300</f>
        <v>300</v>
      </c>
      <c r="L12" s="24" t="s">
        <v>196</v>
      </c>
      <c r="M12" s="82"/>
      <c r="N12" s="83"/>
    </row>
    <row r="13" spans="1:14" s="7" customFormat="1" ht="17.25" customHeight="1" x14ac:dyDescent="0.25">
      <c r="A13" s="8">
        <v>10</v>
      </c>
      <c r="B13" s="3" t="s">
        <v>54</v>
      </c>
      <c r="C13" s="18">
        <v>80</v>
      </c>
      <c r="D13" s="29">
        <v>160</v>
      </c>
      <c r="E13" s="3">
        <v>221</v>
      </c>
      <c r="F13" s="3">
        <v>1.38</v>
      </c>
      <c r="G13" s="9" t="s">
        <v>108</v>
      </c>
      <c r="H13" s="29">
        <v>200</v>
      </c>
      <c r="I13" s="28">
        <v>2</v>
      </c>
      <c r="J13" s="39">
        <f>I13/H13</f>
        <v>0.01</v>
      </c>
      <c r="K13" s="44"/>
      <c r="L13" s="5"/>
      <c r="M13" s="82"/>
      <c r="N13" s="83"/>
    </row>
    <row r="14" spans="1:14" s="7" customFormat="1" ht="17.25" customHeight="1" x14ac:dyDescent="0.25">
      <c r="A14" s="8">
        <v>11</v>
      </c>
      <c r="B14" s="3" t="s">
        <v>64</v>
      </c>
      <c r="C14" s="2">
        <v>80</v>
      </c>
      <c r="D14" s="29">
        <v>100</v>
      </c>
      <c r="E14" s="3">
        <v>169</v>
      </c>
      <c r="F14" s="3">
        <v>1.69</v>
      </c>
      <c r="G14" s="9" t="s">
        <v>198</v>
      </c>
      <c r="H14" s="29">
        <v>50</v>
      </c>
      <c r="I14" s="28">
        <v>0</v>
      </c>
      <c r="J14" s="39">
        <v>0</v>
      </c>
      <c r="K14" s="44"/>
      <c r="L14" s="23" t="s">
        <v>199</v>
      </c>
      <c r="M14" s="82"/>
      <c r="N14" s="83"/>
    </row>
    <row r="15" spans="1:14" s="7" customFormat="1" ht="18" customHeight="1" x14ac:dyDescent="0.25">
      <c r="A15" s="8">
        <v>12</v>
      </c>
      <c r="B15" s="86" t="s">
        <v>14</v>
      </c>
      <c r="C15" s="2">
        <v>80</v>
      </c>
      <c r="D15" s="34">
        <v>976</v>
      </c>
      <c r="E15" s="2">
        <v>537</v>
      </c>
      <c r="F15" s="2">
        <v>0.55000000000000004</v>
      </c>
      <c r="G15" s="9" t="s">
        <v>198</v>
      </c>
      <c r="H15" s="29">
        <v>100</v>
      </c>
      <c r="I15" s="28">
        <v>0</v>
      </c>
      <c r="J15" s="39">
        <v>0</v>
      </c>
      <c r="K15" s="44"/>
      <c r="L15" s="23" t="s">
        <v>200</v>
      </c>
      <c r="M15" s="82"/>
      <c r="N15" s="83"/>
    </row>
    <row r="16" spans="1:14" s="7" customFormat="1" ht="17.25" customHeight="1" x14ac:dyDescent="0.25">
      <c r="A16" s="8">
        <v>13</v>
      </c>
      <c r="B16" s="3" t="s">
        <v>21</v>
      </c>
      <c r="C16" s="18">
        <v>100</v>
      </c>
      <c r="D16" s="29">
        <v>435</v>
      </c>
      <c r="E16" s="3">
        <v>759</v>
      </c>
      <c r="F16" s="3">
        <v>1.74</v>
      </c>
      <c r="G16" s="9" t="s">
        <v>221</v>
      </c>
      <c r="H16" s="29">
        <v>220</v>
      </c>
      <c r="I16" s="28">
        <v>136</v>
      </c>
      <c r="J16" s="39" t="s">
        <v>240</v>
      </c>
      <c r="K16" s="44">
        <f>300</f>
        <v>300</v>
      </c>
      <c r="L16" s="5"/>
      <c r="M16" s="84">
        <v>100</v>
      </c>
      <c r="N16" s="85">
        <f>SUM(K16:K54)</f>
        <v>4000</v>
      </c>
    </row>
    <row r="17" spans="1:14" s="7" customFormat="1" ht="18" customHeight="1" x14ac:dyDescent="0.25">
      <c r="A17" s="8">
        <v>14</v>
      </c>
      <c r="B17" s="3" t="s">
        <v>19</v>
      </c>
      <c r="C17" s="18">
        <v>100</v>
      </c>
      <c r="D17" s="29">
        <v>574</v>
      </c>
      <c r="E17" s="3">
        <v>656</v>
      </c>
      <c r="F17" s="3">
        <v>1.1399999999999999</v>
      </c>
      <c r="G17" s="9" t="s">
        <v>223</v>
      </c>
      <c r="H17" s="29">
        <v>250</v>
      </c>
      <c r="I17" s="28">
        <v>74</v>
      </c>
      <c r="J17" s="39" t="s">
        <v>241</v>
      </c>
      <c r="K17" s="44">
        <f>200</f>
        <v>200</v>
      </c>
      <c r="L17" s="5"/>
      <c r="M17" s="84"/>
      <c r="N17" s="85"/>
    </row>
    <row r="18" spans="1:14" s="7" customFormat="1" ht="18" customHeight="1" x14ac:dyDescent="0.25">
      <c r="A18" s="8">
        <v>15</v>
      </c>
      <c r="B18" s="3" t="s">
        <v>4</v>
      </c>
      <c r="C18" s="18">
        <v>100</v>
      </c>
      <c r="D18" s="35">
        <v>1240</v>
      </c>
      <c r="E18" s="3">
        <v>642</v>
      </c>
      <c r="F18" s="3">
        <v>0.52</v>
      </c>
      <c r="G18" s="9" t="s">
        <v>226</v>
      </c>
      <c r="H18" s="29">
        <v>500</v>
      </c>
      <c r="I18" s="28">
        <v>69</v>
      </c>
      <c r="J18" s="39" t="s">
        <v>161</v>
      </c>
      <c r="K18" s="44">
        <f>700</f>
        <v>700</v>
      </c>
      <c r="L18" s="5"/>
      <c r="M18" s="84"/>
      <c r="N18" s="85"/>
    </row>
    <row r="19" spans="1:14" s="7" customFormat="1" ht="17.25" customHeight="1" x14ac:dyDescent="0.25">
      <c r="A19" s="8">
        <v>16</v>
      </c>
      <c r="B19" s="3" t="s">
        <v>12</v>
      </c>
      <c r="C19" s="18">
        <v>100</v>
      </c>
      <c r="D19" s="29">
        <v>770</v>
      </c>
      <c r="E19" s="3">
        <v>499</v>
      </c>
      <c r="F19" s="3">
        <v>0.65</v>
      </c>
      <c r="G19" s="9" t="s">
        <v>112</v>
      </c>
      <c r="H19" s="29">
        <v>400</v>
      </c>
      <c r="I19" s="28">
        <v>26</v>
      </c>
      <c r="J19" s="39" t="s">
        <v>144</v>
      </c>
      <c r="K19" s="44">
        <f>300</f>
        <v>300</v>
      </c>
      <c r="L19" s="5"/>
      <c r="M19" s="84"/>
      <c r="N19" s="85"/>
    </row>
    <row r="20" spans="1:14" s="7" customFormat="1" ht="17.25" customHeight="1" x14ac:dyDescent="0.25">
      <c r="A20" s="8">
        <v>17</v>
      </c>
      <c r="B20" s="2" t="s">
        <v>99</v>
      </c>
      <c r="C20" s="18">
        <v>100</v>
      </c>
      <c r="D20" s="34">
        <v>90</v>
      </c>
      <c r="E20" s="2">
        <v>21</v>
      </c>
      <c r="F20" s="2">
        <v>0.23</v>
      </c>
      <c r="G20" s="10" t="s">
        <v>118</v>
      </c>
      <c r="H20" s="29">
        <v>80</v>
      </c>
      <c r="I20" s="28">
        <v>23</v>
      </c>
      <c r="J20" s="39" t="s">
        <v>159</v>
      </c>
      <c r="K20" s="44">
        <f>100</f>
        <v>100</v>
      </c>
      <c r="L20" s="5"/>
      <c r="M20" s="84"/>
      <c r="N20" s="85"/>
    </row>
    <row r="21" spans="1:14" s="7" customFormat="1" ht="15.75" customHeight="1" x14ac:dyDescent="0.25">
      <c r="A21" s="8">
        <v>18</v>
      </c>
      <c r="B21" s="3" t="s">
        <v>60</v>
      </c>
      <c r="C21" s="18">
        <v>100</v>
      </c>
      <c r="D21" s="29">
        <v>120</v>
      </c>
      <c r="E21" s="3">
        <v>76</v>
      </c>
      <c r="F21" s="3">
        <v>0.63</v>
      </c>
      <c r="G21" s="9" t="s">
        <v>110</v>
      </c>
      <c r="H21" s="29">
        <v>20</v>
      </c>
      <c r="I21" s="28">
        <v>19</v>
      </c>
      <c r="J21" s="39" t="s">
        <v>155</v>
      </c>
      <c r="K21" s="44">
        <f>D21-H21</f>
        <v>100</v>
      </c>
      <c r="L21" s="24"/>
      <c r="M21" s="84"/>
      <c r="N21" s="85"/>
    </row>
    <row r="22" spans="1:14" x14ac:dyDescent="0.25">
      <c r="A22" s="8">
        <v>19</v>
      </c>
      <c r="B22" s="3" t="s">
        <v>42</v>
      </c>
      <c r="C22" s="18">
        <v>100</v>
      </c>
      <c r="D22" s="35">
        <v>202</v>
      </c>
      <c r="E22" s="3">
        <v>114</v>
      </c>
      <c r="F22" s="3">
        <v>0.56000000000000005</v>
      </c>
      <c r="G22" s="9" t="s">
        <v>227</v>
      </c>
      <c r="H22" s="29">
        <v>100</v>
      </c>
      <c r="I22" s="28">
        <v>16</v>
      </c>
      <c r="J22" s="39" t="s">
        <v>153</v>
      </c>
      <c r="K22" s="44">
        <f>100</f>
        <v>100</v>
      </c>
      <c r="L22" s="10"/>
      <c r="M22" s="84"/>
      <c r="N22" s="85"/>
    </row>
    <row r="23" spans="1:14" x14ac:dyDescent="0.25">
      <c r="A23" s="8">
        <v>20</v>
      </c>
      <c r="B23" s="3" t="s">
        <v>63</v>
      </c>
      <c r="C23" s="18">
        <v>100</v>
      </c>
      <c r="D23" s="29">
        <v>102</v>
      </c>
      <c r="E23" s="3">
        <v>2</v>
      </c>
      <c r="F23" s="3">
        <v>0.02</v>
      </c>
      <c r="G23" s="9" t="s">
        <v>221</v>
      </c>
      <c r="H23" s="29">
        <v>105</v>
      </c>
      <c r="I23" s="28">
        <v>12</v>
      </c>
      <c r="J23" s="39" t="s">
        <v>156</v>
      </c>
      <c r="K23" s="44">
        <v>75</v>
      </c>
      <c r="L23" s="10"/>
      <c r="M23" s="84"/>
      <c r="N23" s="85"/>
    </row>
    <row r="24" spans="1:14" x14ac:dyDescent="0.25">
      <c r="A24" s="8">
        <v>21</v>
      </c>
      <c r="B24" s="2" t="s">
        <v>66</v>
      </c>
      <c r="C24" s="18">
        <v>100</v>
      </c>
      <c r="D24" s="34">
        <v>100</v>
      </c>
      <c r="E24" s="2">
        <v>103</v>
      </c>
      <c r="F24" s="2">
        <v>1.03</v>
      </c>
      <c r="G24" s="10" t="s">
        <v>228</v>
      </c>
      <c r="H24" s="29">
        <v>50</v>
      </c>
      <c r="I24" s="28">
        <v>13</v>
      </c>
      <c r="J24" s="39" t="s">
        <v>157</v>
      </c>
      <c r="K24" s="44">
        <v>75</v>
      </c>
      <c r="L24" s="10"/>
      <c r="M24" s="84"/>
      <c r="N24" s="85"/>
    </row>
    <row r="25" spans="1:14" x14ac:dyDescent="0.25">
      <c r="A25" s="8">
        <v>22</v>
      </c>
      <c r="B25" s="3" t="s">
        <v>15</v>
      </c>
      <c r="C25" s="18">
        <v>100</v>
      </c>
      <c r="D25" s="29">
        <v>600</v>
      </c>
      <c r="E25" s="3">
        <v>298</v>
      </c>
      <c r="F25" s="3">
        <v>0.5</v>
      </c>
      <c r="G25" s="9" t="s">
        <v>110</v>
      </c>
      <c r="H25" s="29">
        <v>100</v>
      </c>
      <c r="I25" s="28">
        <v>12</v>
      </c>
      <c r="J25" s="39" t="s">
        <v>147</v>
      </c>
      <c r="K25" s="44">
        <f>200</f>
        <v>200</v>
      </c>
      <c r="L25" s="10"/>
      <c r="M25" s="84"/>
      <c r="N25" s="85"/>
    </row>
    <row r="26" spans="1:14" x14ac:dyDescent="0.25">
      <c r="A26" s="8">
        <v>23</v>
      </c>
      <c r="B26" s="3" t="s">
        <v>24</v>
      </c>
      <c r="C26" s="18">
        <v>100</v>
      </c>
      <c r="D26" s="29">
        <v>400</v>
      </c>
      <c r="E26" s="3">
        <v>276</v>
      </c>
      <c r="F26" s="3">
        <v>0.69</v>
      </c>
      <c r="G26" s="9" t="s">
        <v>112</v>
      </c>
      <c r="H26" s="29">
        <v>200</v>
      </c>
      <c r="I26" s="28">
        <v>12</v>
      </c>
      <c r="J26" s="39" t="s">
        <v>151</v>
      </c>
      <c r="K26" s="44">
        <f>D26-H26</f>
        <v>200</v>
      </c>
      <c r="L26" s="10"/>
      <c r="M26" s="84"/>
      <c r="N26" s="85"/>
    </row>
    <row r="27" spans="1:14" x14ac:dyDescent="0.25">
      <c r="A27" s="8">
        <v>24</v>
      </c>
      <c r="B27" s="3" t="s">
        <v>41</v>
      </c>
      <c r="C27" s="18">
        <v>100</v>
      </c>
      <c r="D27" s="35">
        <v>207</v>
      </c>
      <c r="E27" s="3">
        <v>242</v>
      </c>
      <c r="F27" s="3">
        <v>1.17</v>
      </c>
      <c r="G27" s="9" t="s">
        <v>221</v>
      </c>
      <c r="H27" s="29">
        <v>102</v>
      </c>
      <c r="I27" s="28">
        <v>8</v>
      </c>
      <c r="J27" s="39" t="s">
        <v>152</v>
      </c>
      <c r="K27" s="44">
        <f>100</f>
        <v>100</v>
      </c>
      <c r="L27" s="10"/>
      <c r="M27" s="84"/>
      <c r="N27" s="85"/>
    </row>
    <row r="28" spans="1:14" x14ac:dyDescent="0.25">
      <c r="A28" s="8">
        <v>25</v>
      </c>
      <c r="B28" s="2" t="s">
        <v>95</v>
      </c>
      <c r="C28" s="18">
        <v>100</v>
      </c>
      <c r="D28" s="34">
        <v>64</v>
      </c>
      <c r="E28" s="2">
        <v>59</v>
      </c>
      <c r="F28" s="2">
        <v>0.92</v>
      </c>
      <c r="G28" s="10" t="s">
        <v>111</v>
      </c>
      <c r="H28" s="29">
        <v>50</v>
      </c>
      <c r="I28" s="28">
        <v>13</v>
      </c>
      <c r="J28" s="39" t="s">
        <v>157</v>
      </c>
      <c r="K28" s="44">
        <v>60</v>
      </c>
      <c r="L28" s="10"/>
      <c r="M28" s="84"/>
      <c r="N28" s="85"/>
    </row>
    <row r="29" spans="1:14" x14ac:dyDescent="0.25">
      <c r="A29" s="8">
        <v>26</v>
      </c>
      <c r="B29" s="2" t="s">
        <v>98</v>
      </c>
      <c r="C29" s="18">
        <v>100</v>
      </c>
      <c r="D29" s="34">
        <v>50</v>
      </c>
      <c r="E29" s="2">
        <v>39</v>
      </c>
      <c r="F29" s="2">
        <v>0.78</v>
      </c>
      <c r="G29" s="10" t="s">
        <v>109</v>
      </c>
      <c r="H29" s="29">
        <v>30</v>
      </c>
      <c r="I29" s="28">
        <v>11</v>
      </c>
      <c r="J29" s="39" t="s">
        <v>158</v>
      </c>
      <c r="K29" s="44">
        <v>40</v>
      </c>
      <c r="L29" s="10"/>
      <c r="M29" s="84"/>
      <c r="N29" s="85"/>
    </row>
    <row r="30" spans="1:14" x14ac:dyDescent="0.25">
      <c r="A30" s="8">
        <v>27</v>
      </c>
      <c r="B30" s="2" t="s">
        <v>220</v>
      </c>
      <c r="C30" s="18">
        <v>100</v>
      </c>
      <c r="D30" s="34"/>
      <c r="E30" s="2"/>
      <c r="F30" s="2"/>
      <c r="G30" s="10" t="s">
        <v>226</v>
      </c>
      <c r="H30" s="29">
        <v>180</v>
      </c>
      <c r="I30" s="28">
        <v>17</v>
      </c>
      <c r="J30" s="39">
        <v>0.09</v>
      </c>
      <c r="K30" s="44">
        <f>100</f>
        <v>100</v>
      </c>
      <c r="L30" s="10"/>
      <c r="M30" s="84"/>
      <c r="N30" s="85"/>
    </row>
    <row r="31" spans="1:14" x14ac:dyDescent="0.25">
      <c r="A31" s="8">
        <v>28</v>
      </c>
      <c r="B31" s="2" t="s">
        <v>92</v>
      </c>
      <c r="C31" s="18">
        <v>100</v>
      </c>
      <c r="D31" s="34">
        <v>84</v>
      </c>
      <c r="E31" s="2">
        <v>95</v>
      </c>
      <c r="F31" s="2">
        <v>1.1299999999999999</v>
      </c>
      <c r="G31" s="10" t="s">
        <v>118</v>
      </c>
      <c r="H31" s="29">
        <v>35</v>
      </c>
      <c r="I31" s="28">
        <v>7</v>
      </c>
      <c r="J31" s="39" t="s">
        <v>141</v>
      </c>
      <c r="K31" s="44">
        <f>50</f>
        <v>50</v>
      </c>
      <c r="L31" s="10"/>
      <c r="M31" s="84"/>
      <c r="N31" s="85"/>
    </row>
    <row r="32" spans="1:14" x14ac:dyDescent="0.25">
      <c r="A32" s="8">
        <v>29</v>
      </c>
      <c r="B32" s="3" t="s">
        <v>30</v>
      </c>
      <c r="C32" s="18">
        <v>100</v>
      </c>
      <c r="D32" s="35">
        <v>300</v>
      </c>
      <c r="E32" s="3">
        <v>107</v>
      </c>
      <c r="F32" s="3">
        <v>0.36</v>
      </c>
      <c r="G32" s="9" t="s">
        <v>229</v>
      </c>
      <c r="H32" s="29">
        <v>110</v>
      </c>
      <c r="I32" s="28">
        <v>6</v>
      </c>
      <c r="J32" s="39" t="s">
        <v>150</v>
      </c>
      <c r="K32" s="44">
        <f>200</f>
        <v>200</v>
      </c>
      <c r="L32" s="10"/>
      <c r="M32" s="84"/>
      <c r="N32" s="85"/>
    </row>
    <row r="33" spans="1:14" x14ac:dyDescent="0.25">
      <c r="A33" s="8">
        <v>30</v>
      </c>
      <c r="B33" s="2" t="s">
        <v>61</v>
      </c>
      <c r="C33" s="18">
        <v>100</v>
      </c>
      <c r="D33" s="34">
        <v>120</v>
      </c>
      <c r="E33" s="2">
        <v>38</v>
      </c>
      <c r="F33" s="2">
        <v>0.32</v>
      </c>
      <c r="G33" s="10" t="s">
        <v>112</v>
      </c>
      <c r="H33" s="29">
        <v>50</v>
      </c>
      <c r="I33" s="28">
        <v>5</v>
      </c>
      <c r="J33" s="39" t="s">
        <v>146</v>
      </c>
      <c r="K33" s="44">
        <f>100</f>
        <v>100</v>
      </c>
      <c r="L33" s="24"/>
      <c r="M33" s="84"/>
      <c r="N33" s="85"/>
    </row>
    <row r="34" spans="1:14" x14ac:dyDescent="0.25">
      <c r="A34" s="8">
        <v>31</v>
      </c>
      <c r="B34" s="3" t="s">
        <v>20</v>
      </c>
      <c r="C34" s="18">
        <v>100</v>
      </c>
      <c r="D34" s="29">
        <v>660</v>
      </c>
      <c r="E34" s="3">
        <v>321</v>
      </c>
      <c r="F34" s="3">
        <v>0.49</v>
      </c>
      <c r="G34" s="9" t="s">
        <v>224</v>
      </c>
      <c r="H34" s="29">
        <v>200</v>
      </c>
      <c r="I34" s="28">
        <v>9</v>
      </c>
      <c r="J34" s="39" t="s">
        <v>150</v>
      </c>
      <c r="K34" s="44">
        <f>300</f>
        <v>300</v>
      </c>
      <c r="L34" s="24"/>
      <c r="M34" s="84"/>
      <c r="N34" s="85"/>
    </row>
    <row r="35" spans="1:14" x14ac:dyDescent="0.25">
      <c r="A35" s="8">
        <v>32</v>
      </c>
      <c r="B35" s="3" t="s">
        <v>51</v>
      </c>
      <c r="C35" s="18">
        <v>100</v>
      </c>
      <c r="D35" s="29">
        <v>170</v>
      </c>
      <c r="E35" s="3">
        <v>15</v>
      </c>
      <c r="F35" s="3">
        <v>0.09</v>
      </c>
      <c r="G35" s="9" t="s">
        <v>110</v>
      </c>
      <c r="H35" s="29">
        <v>4</v>
      </c>
      <c r="I35" s="28">
        <v>3</v>
      </c>
      <c r="J35" s="39" t="s">
        <v>154</v>
      </c>
      <c r="K35" s="44">
        <f>100</f>
        <v>100</v>
      </c>
      <c r="L35" s="24"/>
      <c r="M35" s="84"/>
      <c r="N35" s="85"/>
    </row>
    <row r="36" spans="1:14" x14ac:dyDescent="0.25">
      <c r="A36" s="8">
        <v>33</v>
      </c>
      <c r="B36" s="2" t="s">
        <v>100</v>
      </c>
      <c r="C36" s="18">
        <v>100</v>
      </c>
      <c r="D36" s="34">
        <v>40</v>
      </c>
      <c r="E36" s="2">
        <v>1</v>
      </c>
      <c r="F36" s="2">
        <v>0.03</v>
      </c>
      <c r="G36" s="10" t="s">
        <v>230</v>
      </c>
      <c r="H36" s="29">
        <v>20</v>
      </c>
      <c r="I36" s="28">
        <v>1</v>
      </c>
      <c r="J36" s="39" t="s">
        <v>150</v>
      </c>
      <c r="K36" s="44">
        <f>50</f>
        <v>50</v>
      </c>
      <c r="L36" s="24"/>
      <c r="M36" s="84"/>
      <c r="N36" s="85"/>
    </row>
    <row r="37" spans="1:14" x14ac:dyDescent="0.25">
      <c r="A37" s="8">
        <v>34</v>
      </c>
      <c r="B37" s="2" t="s">
        <v>65</v>
      </c>
      <c r="C37" s="18">
        <v>100</v>
      </c>
      <c r="D37" s="34">
        <v>100</v>
      </c>
      <c r="E37" s="2">
        <v>50</v>
      </c>
      <c r="F37" s="2">
        <v>0.5</v>
      </c>
      <c r="G37" s="10" t="s">
        <v>231</v>
      </c>
      <c r="H37" s="29">
        <v>0</v>
      </c>
      <c r="I37" s="28">
        <v>1</v>
      </c>
      <c r="J37" s="39">
        <v>0</v>
      </c>
      <c r="K37" s="44">
        <f>50</f>
        <v>50</v>
      </c>
      <c r="L37" s="24"/>
      <c r="M37" s="84"/>
      <c r="N37" s="85"/>
    </row>
    <row r="38" spans="1:14" x14ac:dyDescent="0.25">
      <c r="A38" s="8">
        <v>35</v>
      </c>
      <c r="B38" s="3" t="s">
        <v>6</v>
      </c>
      <c r="C38" s="18">
        <v>100</v>
      </c>
      <c r="D38" s="35">
        <v>1080</v>
      </c>
      <c r="E38" s="3">
        <v>790</v>
      </c>
      <c r="F38" s="3">
        <v>0.73</v>
      </c>
      <c r="G38" s="9" t="s">
        <v>232</v>
      </c>
      <c r="H38" s="29">
        <v>200</v>
      </c>
      <c r="I38" s="28">
        <v>1</v>
      </c>
      <c r="J38" s="39" t="s">
        <v>145</v>
      </c>
      <c r="K38" s="44">
        <f>200</f>
        <v>200</v>
      </c>
      <c r="L38" s="23"/>
      <c r="M38" s="84"/>
      <c r="N38" s="85"/>
    </row>
    <row r="39" spans="1:14" x14ac:dyDescent="0.25">
      <c r="A39" s="8">
        <v>36</v>
      </c>
      <c r="B39" s="3" t="s">
        <v>8</v>
      </c>
      <c r="C39" s="18">
        <v>100</v>
      </c>
      <c r="D39" s="35">
        <v>1050</v>
      </c>
      <c r="E39" s="3">
        <v>695</v>
      </c>
      <c r="F39" s="3">
        <v>0.66</v>
      </c>
      <c r="G39" s="9" t="s">
        <v>225</v>
      </c>
      <c r="H39" s="29">
        <v>300</v>
      </c>
      <c r="I39" s="28">
        <v>34</v>
      </c>
      <c r="J39" s="39" t="s">
        <v>156</v>
      </c>
      <c r="K39" s="44">
        <f>300</f>
        <v>300</v>
      </c>
      <c r="L39" s="24"/>
      <c r="M39" s="84"/>
      <c r="N39" s="85"/>
    </row>
    <row r="40" spans="1:14" x14ac:dyDescent="0.25">
      <c r="A40" s="8">
        <v>37</v>
      </c>
      <c r="B40" s="3" t="s">
        <v>47</v>
      </c>
      <c r="C40" s="2">
        <v>100</v>
      </c>
      <c r="D40" s="35">
        <v>200</v>
      </c>
      <c r="E40" s="3">
        <v>126</v>
      </c>
      <c r="F40" s="3">
        <v>0.63</v>
      </c>
      <c r="G40" s="9" t="s">
        <v>113</v>
      </c>
      <c r="H40" s="29">
        <v>50</v>
      </c>
      <c r="I40" s="28">
        <v>0</v>
      </c>
      <c r="J40" s="39">
        <v>0</v>
      </c>
      <c r="K40" s="44"/>
      <c r="L40" s="24" t="s">
        <v>201</v>
      </c>
      <c r="M40" s="84"/>
      <c r="N40" s="85"/>
    </row>
    <row r="41" spans="1:14" x14ac:dyDescent="0.25">
      <c r="A41" s="8">
        <v>38</v>
      </c>
      <c r="B41" s="3" t="s">
        <v>62</v>
      </c>
      <c r="C41" s="2">
        <v>100</v>
      </c>
      <c r="D41" s="29">
        <v>114</v>
      </c>
      <c r="E41" s="3">
        <v>98</v>
      </c>
      <c r="F41" s="3">
        <v>0.86</v>
      </c>
      <c r="G41" s="9" t="s">
        <v>121</v>
      </c>
      <c r="H41" s="30"/>
      <c r="I41" s="9"/>
      <c r="J41" s="40"/>
      <c r="K41" s="44"/>
      <c r="L41" s="24" t="s">
        <v>202</v>
      </c>
      <c r="M41" s="84"/>
      <c r="N41" s="85"/>
    </row>
    <row r="42" spans="1:14" x14ac:dyDescent="0.25">
      <c r="A42" s="8">
        <v>39</v>
      </c>
      <c r="B42" s="2" t="s">
        <v>90</v>
      </c>
      <c r="C42" s="2">
        <v>100</v>
      </c>
      <c r="D42" s="34">
        <v>100</v>
      </c>
      <c r="E42" s="2">
        <v>15</v>
      </c>
      <c r="F42" s="2">
        <v>0.15</v>
      </c>
      <c r="G42" s="10" t="s">
        <v>123</v>
      </c>
      <c r="H42" s="33"/>
      <c r="I42" s="10"/>
      <c r="J42" s="43"/>
      <c r="K42" s="44"/>
      <c r="L42" s="24" t="s">
        <v>203</v>
      </c>
      <c r="M42" s="84"/>
      <c r="N42" s="85"/>
    </row>
    <row r="43" spans="1:14" x14ac:dyDescent="0.25">
      <c r="A43" s="8">
        <v>40</v>
      </c>
      <c r="B43" s="2" t="s">
        <v>91</v>
      </c>
      <c r="C43" s="2">
        <v>100</v>
      </c>
      <c r="D43" s="34">
        <v>100</v>
      </c>
      <c r="E43" s="2">
        <v>0</v>
      </c>
      <c r="F43" s="2">
        <v>0</v>
      </c>
      <c r="G43" s="10" t="s">
        <v>124</v>
      </c>
      <c r="H43" s="33"/>
      <c r="I43" s="10"/>
      <c r="J43" s="43"/>
      <c r="K43" s="44"/>
      <c r="L43" s="24" t="s">
        <v>204</v>
      </c>
      <c r="M43" s="84"/>
      <c r="N43" s="85"/>
    </row>
    <row r="44" spans="1:14" x14ac:dyDescent="0.25">
      <c r="A44" s="8">
        <v>41</v>
      </c>
      <c r="B44" s="2" t="s">
        <v>67</v>
      </c>
      <c r="C44" s="2">
        <v>100</v>
      </c>
      <c r="D44" s="34">
        <v>100</v>
      </c>
      <c r="E44" s="2">
        <v>0</v>
      </c>
      <c r="F44" s="2">
        <v>0</v>
      </c>
      <c r="G44" s="10" t="s">
        <v>125</v>
      </c>
      <c r="H44" s="33"/>
      <c r="I44" s="10"/>
      <c r="J44" s="43"/>
      <c r="K44" s="44"/>
      <c r="L44" s="10" t="s">
        <v>205</v>
      </c>
      <c r="M44" s="84"/>
      <c r="N44" s="85"/>
    </row>
    <row r="45" spans="1:14" x14ac:dyDescent="0.25">
      <c r="A45" s="8">
        <v>42</v>
      </c>
      <c r="B45" s="2" t="s">
        <v>69</v>
      </c>
      <c r="C45" s="2">
        <v>100</v>
      </c>
      <c r="D45" s="34">
        <v>70</v>
      </c>
      <c r="E45" s="2">
        <v>47</v>
      </c>
      <c r="F45" s="2">
        <v>0.67</v>
      </c>
      <c r="G45" s="10" t="s">
        <v>110</v>
      </c>
      <c r="H45" s="33"/>
      <c r="I45" s="10"/>
      <c r="J45" s="43"/>
      <c r="K45" s="44"/>
      <c r="L45" s="10" t="s">
        <v>206</v>
      </c>
      <c r="M45" s="84"/>
      <c r="N45" s="85"/>
    </row>
    <row r="46" spans="1:14" x14ac:dyDescent="0.25">
      <c r="A46" s="8">
        <v>43</v>
      </c>
      <c r="B46" s="2" t="s">
        <v>97</v>
      </c>
      <c r="C46" s="2">
        <v>100</v>
      </c>
      <c r="D46" s="34">
        <v>50</v>
      </c>
      <c r="E46" s="2">
        <v>34</v>
      </c>
      <c r="F46" s="2">
        <v>0.68</v>
      </c>
      <c r="G46" s="10" t="s">
        <v>110</v>
      </c>
      <c r="H46" s="33"/>
      <c r="I46" s="10"/>
      <c r="J46" s="43"/>
      <c r="K46" s="44"/>
      <c r="L46" s="10" t="s">
        <v>207</v>
      </c>
      <c r="M46" s="84"/>
      <c r="N46" s="85"/>
    </row>
    <row r="47" spans="1:14" x14ac:dyDescent="0.25">
      <c r="A47" s="8">
        <v>44</v>
      </c>
      <c r="B47" s="2" t="s">
        <v>102</v>
      </c>
      <c r="C47" s="2">
        <v>100</v>
      </c>
      <c r="D47" s="34">
        <v>200</v>
      </c>
      <c r="E47" s="2">
        <v>0</v>
      </c>
      <c r="F47" s="2">
        <v>0</v>
      </c>
      <c r="G47" s="10" t="s">
        <v>124</v>
      </c>
      <c r="H47" s="33"/>
      <c r="I47" s="10"/>
      <c r="J47" s="43"/>
      <c r="K47" s="44"/>
      <c r="L47" s="10" t="s">
        <v>208</v>
      </c>
      <c r="M47" s="84"/>
      <c r="N47" s="85"/>
    </row>
    <row r="48" spans="1:14" x14ac:dyDescent="0.25">
      <c r="A48" s="8">
        <v>45</v>
      </c>
      <c r="B48" s="3" t="s">
        <v>27</v>
      </c>
      <c r="C48" s="2">
        <v>100</v>
      </c>
      <c r="D48" s="29">
        <v>320</v>
      </c>
      <c r="E48" s="3">
        <v>38</v>
      </c>
      <c r="F48" s="3">
        <v>0.12</v>
      </c>
      <c r="G48" s="9" t="s">
        <v>113</v>
      </c>
      <c r="H48" s="30"/>
      <c r="I48" s="9"/>
      <c r="J48" s="40"/>
      <c r="K48" s="44"/>
      <c r="L48" s="24" t="s">
        <v>209</v>
      </c>
      <c r="M48" s="84"/>
      <c r="N48" s="85"/>
    </row>
    <row r="49" spans="1:14" x14ac:dyDescent="0.25">
      <c r="A49" s="8">
        <v>46</v>
      </c>
      <c r="B49" s="3" t="s">
        <v>58</v>
      </c>
      <c r="C49" s="2">
        <v>100</v>
      </c>
      <c r="D49" s="29">
        <v>134</v>
      </c>
      <c r="E49" s="3">
        <v>17</v>
      </c>
      <c r="F49" s="3">
        <v>0.13</v>
      </c>
      <c r="G49" s="9" t="s">
        <v>119</v>
      </c>
      <c r="H49" s="30"/>
      <c r="I49" s="9"/>
      <c r="J49" s="40"/>
      <c r="K49" s="44"/>
      <c r="L49" s="24" t="s">
        <v>210</v>
      </c>
      <c r="M49" s="84"/>
      <c r="N49" s="85"/>
    </row>
    <row r="50" spans="1:14" x14ac:dyDescent="0.25">
      <c r="A50" s="8">
        <v>47</v>
      </c>
      <c r="B50" s="3" t="s">
        <v>35</v>
      </c>
      <c r="C50" s="2">
        <v>100</v>
      </c>
      <c r="D50" s="35">
        <v>240</v>
      </c>
      <c r="E50" s="3">
        <v>59</v>
      </c>
      <c r="F50" s="3">
        <v>0.25</v>
      </c>
      <c r="G50" s="9" t="s">
        <v>114</v>
      </c>
      <c r="H50" s="30"/>
      <c r="I50" s="9"/>
      <c r="J50" s="40"/>
      <c r="K50" s="44"/>
      <c r="L50" s="24" t="s">
        <v>211</v>
      </c>
      <c r="M50" s="84"/>
      <c r="N50" s="85"/>
    </row>
    <row r="51" spans="1:14" x14ac:dyDescent="0.25">
      <c r="A51" s="8">
        <v>48</v>
      </c>
      <c r="B51" s="11" t="s">
        <v>32</v>
      </c>
      <c r="C51" s="12">
        <v>100</v>
      </c>
      <c r="D51" s="36">
        <v>240</v>
      </c>
      <c r="E51" s="11">
        <v>33</v>
      </c>
      <c r="F51" s="11">
        <v>0.14000000000000001</v>
      </c>
      <c r="G51" s="13" t="s">
        <v>115</v>
      </c>
      <c r="H51" s="31"/>
      <c r="I51" s="13"/>
      <c r="J51" s="41"/>
      <c r="K51" s="44"/>
      <c r="L51" s="25" t="s">
        <v>84</v>
      </c>
      <c r="M51" s="84"/>
      <c r="N51" s="85"/>
    </row>
    <row r="52" spans="1:14" x14ac:dyDescent="0.25">
      <c r="A52" s="8">
        <v>49</v>
      </c>
      <c r="B52" s="11" t="s">
        <v>33</v>
      </c>
      <c r="C52" s="12">
        <v>100</v>
      </c>
      <c r="D52" s="36">
        <v>240</v>
      </c>
      <c r="E52" s="11">
        <v>0</v>
      </c>
      <c r="F52" s="11">
        <v>0</v>
      </c>
      <c r="G52" s="13" t="s">
        <v>116</v>
      </c>
      <c r="H52" s="31"/>
      <c r="I52" s="13"/>
      <c r="J52" s="41"/>
      <c r="K52" s="44"/>
      <c r="L52" s="25" t="s">
        <v>84</v>
      </c>
      <c r="M52" s="84"/>
      <c r="N52" s="85"/>
    </row>
    <row r="53" spans="1:14" ht="17.25" customHeight="1" x14ac:dyDescent="0.25">
      <c r="A53" s="8">
        <v>50</v>
      </c>
      <c r="B53" s="11" t="s">
        <v>36</v>
      </c>
      <c r="C53" s="12">
        <v>100</v>
      </c>
      <c r="D53" s="36">
        <v>230</v>
      </c>
      <c r="E53" s="11">
        <v>14</v>
      </c>
      <c r="F53" s="11">
        <v>0.06</v>
      </c>
      <c r="G53" s="13" t="s">
        <v>117</v>
      </c>
      <c r="H53" s="31"/>
      <c r="I53" s="13"/>
      <c r="J53" s="41"/>
      <c r="K53" s="44"/>
      <c r="L53" s="25" t="s">
        <v>84</v>
      </c>
      <c r="M53" s="84"/>
      <c r="N53" s="85"/>
    </row>
    <row r="54" spans="1:14" x14ac:dyDescent="0.25">
      <c r="A54" s="8">
        <v>51</v>
      </c>
      <c r="B54" s="14" t="s">
        <v>59</v>
      </c>
      <c r="C54" s="15">
        <v>100</v>
      </c>
      <c r="D54" s="37">
        <v>130</v>
      </c>
      <c r="E54" s="14">
        <v>55</v>
      </c>
      <c r="F54" s="14">
        <v>0.42</v>
      </c>
      <c r="G54" s="17" t="s">
        <v>120</v>
      </c>
      <c r="H54" s="32"/>
      <c r="I54" s="17"/>
      <c r="J54" s="42"/>
      <c r="K54" s="44"/>
      <c r="L54" s="26" t="s">
        <v>84</v>
      </c>
      <c r="M54" s="84"/>
      <c r="N54" s="85"/>
    </row>
    <row r="55" spans="1:14" x14ac:dyDescent="0.25">
      <c r="A55" s="8">
        <v>52</v>
      </c>
      <c r="B55" s="3" t="s">
        <v>21</v>
      </c>
      <c r="C55" s="18">
        <v>120</v>
      </c>
      <c r="D55" s="29">
        <v>435</v>
      </c>
      <c r="E55" s="3">
        <v>759</v>
      </c>
      <c r="F55" s="3">
        <v>1.74</v>
      </c>
      <c r="G55" s="9" t="s">
        <v>221</v>
      </c>
      <c r="H55" s="29">
        <v>220</v>
      </c>
      <c r="I55" s="28">
        <v>136</v>
      </c>
      <c r="J55" s="39">
        <v>0.62</v>
      </c>
      <c r="K55" s="44">
        <f>300</f>
        <v>300</v>
      </c>
      <c r="L55" s="10"/>
      <c r="M55" s="84">
        <v>120</v>
      </c>
      <c r="N55" s="85">
        <f>SUM(K55:K80)</f>
        <v>3400</v>
      </c>
    </row>
    <row r="56" spans="1:14" ht="16.5" customHeight="1" x14ac:dyDescent="0.25">
      <c r="A56" s="8">
        <v>53</v>
      </c>
      <c r="B56" s="3" t="s">
        <v>2</v>
      </c>
      <c r="C56" s="19">
        <v>120</v>
      </c>
      <c r="D56" s="35">
        <v>2080</v>
      </c>
      <c r="E56" s="4">
        <v>1109</v>
      </c>
      <c r="F56" s="3">
        <v>0.53</v>
      </c>
      <c r="G56" s="9" t="s">
        <v>225</v>
      </c>
      <c r="H56" s="29">
        <v>470</v>
      </c>
      <c r="I56" s="28">
        <v>60</v>
      </c>
      <c r="J56" s="39" t="s">
        <v>242</v>
      </c>
      <c r="K56" s="44">
        <f>500</f>
        <v>500</v>
      </c>
      <c r="L56" s="24"/>
      <c r="M56" s="84"/>
      <c r="N56" s="85"/>
    </row>
    <row r="57" spans="1:14" x14ac:dyDescent="0.25">
      <c r="A57" s="8">
        <v>54</v>
      </c>
      <c r="B57" s="3" t="s">
        <v>1</v>
      </c>
      <c r="C57" s="19">
        <v>120</v>
      </c>
      <c r="D57" s="35">
        <v>2269</v>
      </c>
      <c r="E57" s="4">
        <v>2486</v>
      </c>
      <c r="F57" s="3">
        <v>1.1000000000000001</v>
      </c>
      <c r="G57" s="9" t="s">
        <v>112</v>
      </c>
      <c r="H57" s="29">
        <v>600</v>
      </c>
      <c r="I57" s="28">
        <v>34</v>
      </c>
      <c r="J57" s="39" t="s">
        <v>151</v>
      </c>
      <c r="K57" s="44">
        <f>300</f>
        <v>300</v>
      </c>
      <c r="L57" s="24"/>
      <c r="M57" s="84"/>
      <c r="N57" s="85"/>
    </row>
    <row r="58" spans="1:14" x14ac:dyDescent="0.25">
      <c r="A58" s="8">
        <v>55</v>
      </c>
      <c r="B58" s="3" t="s">
        <v>5</v>
      </c>
      <c r="C58" s="18">
        <v>120</v>
      </c>
      <c r="D58" s="35">
        <v>1002</v>
      </c>
      <c r="E58" s="3">
        <v>531</v>
      </c>
      <c r="F58" s="3">
        <v>0.53</v>
      </c>
      <c r="G58" s="9" t="s">
        <v>221</v>
      </c>
      <c r="H58" s="29">
        <v>200</v>
      </c>
      <c r="I58" s="28">
        <v>28</v>
      </c>
      <c r="J58" s="39" t="s">
        <v>161</v>
      </c>
      <c r="K58" s="44">
        <v>300</v>
      </c>
      <c r="L58" s="24"/>
      <c r="M58" s="84"/>
      <c r="N58" s="85"/>
    </row>
    <row r="59" spans="1:14" x14ac:dyDescent="0.25">
      <c r="A59" s="8">
        <v>56</v>
      </c>
      <c r="B59" s="3" t="s">
        <v>68</v>
      </c>
      <c r="C59" s="19">
        <v>120</v>
      </c>
      <c r="D59" s="29">
        <v>170</v>
      </c>
      <c r="E59" s="3">
        <v>152</v>
      </c>
      <c r="F59" s="3">
        <v>0.89</v>
      </c>
      <c r="G59" s="9" t="s">
        <v>126</v>
      </c>
      <c r="H59" s="29">
        <v>145</v>
      </c>
      <c r="I59" s="28">
        <v>53</v>
      </c>
      <c r="J59" s="39" t="s">
        <v>158</v>
      </c>
      <c r="K59" s="44">
        <f>D59-H59</f>
        <v>25</v>
      </c>
      <c r="L59" s="10"/>
      <c r="M59" s="84"/>
      <c r="N59" s="85"/>
    </row>
    <row r="60" spans="1:14" x14ac:dyDescent="0.25">
      <c r="A60" s="8">
        <v>57</v>
      </c>
      <c r="B60" s="3" t="s">
        <v>71</v>
      </c>
      <c r="C60" s="20">
        <v>120</v>
      </c>
      <c r="D60" s="29">
        <v>128</v>
      </c>
      <c r="E60" s="3">
        <v>128</v>
      </c>
      <c r="F60" s="3">
        <v>1</v>
      </c>
      <c r="G60" s="9" t="s">
        <v>221</v>
      </c>
      <c r="H60" s="29">
        <v>126</v>
      </c>
      <c r="I60" s="28">
        <v>19</v>
      </c>
      <c r="J60" s="39" t="s">
        <v>163</v>
      </c>
      <c r="K60" s="44">
        <v>25</v>
      </c>
      <c r="L60" s="24"/>
      <c r="M60" s="84"/>
      <c r="N60" s="85"/>
    </row>
    <row r="61" spans="1:14" x14ac:dyDescent="0.25">
      <c r="A61" s="8">
        <v>58</v>
      </c>
      <c r="B61" s="3" t="s">
        <v>52</v>
      </c>
      <c r="C61" s="19">
        <v>120</v>
      </c>
      <c r="D61" s="29">
        <v>170</v>
      </c>
      <c r="E61" s="3">
        <v>284</v>
      </c>
      <c r="F61" s="3">
        <v>1.67</v>
      </c>
      <c r="G61" s="9" t="s">
        <v>228</v>
      </c>
      <c r="H61" s="29">
        <v>50</v>
      </c>
      <c r="I61" s="28">
        <v>31</v>
      </c>
      <c r="J61" s="39" t="s">
        <v>240</v>
      </c>
      <c r="K61" s="44">
        <f>100</f>
        <v>100</v>
      </c>
      <c r="L61" s="24"/>
      <c r="M61" s="84"/>
      <c r="N61" s="85"/>
    </row>
    <row r="62" spans="1:14" x14ac:dyDescent="0.25">
      <c r="A62" s="8">
        <v>59</v>
      </c>
      <c r="B62" s="3" t="s">
        <v>17</v>
      </c>
      <c r="C62" s="19">
        <v>120</v>
      </c>
      <c r="D62" s="29">
        <v>520</v>
      </c>
      <c r="E62" s="3">
        <v>178</v>
      </c>
      <c r="F62" s="3">
        <v>0.34</v>
      </c>
      <c r="G62" s="9" t="s">
        <v>227</v>
      </c>
      <c r="H62" s="29">
        <v>200</v>
      </c>
      <c r="I62" s="28">
        <v>13</v>
      </c>
      <c r="J62" s="39" t="s">
        <v>144</v>
      </c>
      <c r="K62" s="44">
        <f>200</f>
        <v>200</v>
      </c>
      <c r="L62" s="10"/>
      <c r="M62" s="84"/>
      <c r="N62" s="85"/>
    </row>
    <row r="63" spans="1:14" x14ac:dyDescent="0.25">
      <c r="A63" s="8">
        <v>60</v>
      </c>
      <c r="B63" s="3" t="s">
        <v>26</v>
      </c>
      <c r="C63" s="19">
        <v>120</v>
      </c>
      <c r="D63" s="29">
        <v>444</v>
      </c>
      <c r="E63" s="3">
        <v>206</v>
      </c>
      <c r="F63" s="3">
        <v>0.46</v>
      </c>
      <c r="G63" s="9" t="s">
        <v>122</v>
      </c>
      <c r="H63" s="29">
        <v>100</v>
      </c>
      <c r="I63" s="28">
        <v>11</v>
      </c>
      <c r="J63" s="39" t="s">
        <v>156</v>
      </c>
      <c r="K63" s="44">
        <f>300</f>
        <v>300</v>
      </c>
      <c r="L63" s="10"/>
      <c r="M63" s="84"/>
      <c r="N63" s="85"/>
    </row>
    <row r="64" spans="1:14" x14ac:dyDescent="0.25">
      <c r="A64" s="8">
        <v>61</v>
      </c>
      <c r="B64" s="3" t="s">
        <v>31</v>
      </c>
      <c r="C64" s="20">
        <v>120</v>
      </c>
      <c r="D64" s="29">
        <v>370</v>
      </c>
      <c r="E64" s="3">
        <v>205</v>
      </c>
      <c r="F64" s="3">
        <v>0.55000000000000004</v>
      </c>
      <c r="G64" s="9" t="s">
        <v>108</v>
      </c>
      <c r="H64" s="29">
        <v>300</v>
      </c>
      <c r="I64" s="28">
        <v>36</v>
      </c>
      <c r="J64" s="39" t="s">
        <v>147</v>
      </c>
      <c r="K64" s="44">
        <f>100</f>
        <v>100</v>
      </c>
      <c r="L64" s="24"/>
      <c r="M64" s="84"/>
      <c r="N64" s="85"/>
    </row>
    <row r="65" spans="1:14" x14ac:dyDescent="0.25">
      <c r="A65" s="8">
        <v>62</v>
      </c>
      <c r="B65" s="3" t="s">
        <v>46</v>
      </c>
      <c r="C65" s="19">
        <v>120</v>
      </c>
      <c r="D65" s="29">
        <v>300</v>
      </c>
      <c r="E65" s="3">
        <v>151</v>
      </c>
      <c r="F65" s="3">
        <v>0.5</v>
      </c>
      <c r="G65" s="9" t="s">
        <v>225</v>
      </c>
      <c r="H65" s="29">
        <v>250</v>
      </c>
      <c r="I65" s="28">
        <v>28</v>
      </c>
      <c r="J65" s="39" t="s">
        <v>156</v>
      </c>
      <c r="K65" s="44">
        <f>100</f>
        <v>100</v>
      </c>
      <c r="L65" s="24"/>
      <c r="M65" s="84"/>
      <c r="N65" s="85"/>
    </row>
    <row r="66" spans="1:14" x14ac:dyDescent="0.25">
      <c r="A66" s="8">
        <v>63</v>
      </c>
      <c r="B66" s="3" t="s">
        <v>48</v>
      </c>
      <c r="C66" s="18">
        <v>120</v>
      </c>
      <c r="D66" s="35">
        <v>290</v>
      </c>
      <c r="E66" s="4">
        <v>137</v>
      </c>
      <c r="F66" s="3">
        <v>0.47</v>
      </c>
      <c r="G66" s="9" t="s">
        <v>108</v>
      </c>
      <c r="H66" s="29">
        <v>120</v>
      </c>
      <c r="I66" s="28">
        <v>14</v>
      </c>
      <c r="J66" s="39" t="s">
        <v>147</v>
      </c>
      <c r="K66" s="44">
        <f>50</f>
        <v>50</v>
      </c>
      <c r="L66" s="24"/>
      <c r="M66" s="84"/>
      <c r="N66" s="85"/>
    </row>
    <row r="67" spans="1:14" x14ac:dyDescent="0.25">
      <c r="A67" s="8">
        <v>64</v>
      </c>
      <c r="B67" s="3" t="s">
        <v>85</v>
      </c>
      <c r="C67" s="20">
        <v>120</v>
      </c>
      <c r="D67" s="29">
        <v>240</v>
      </c>
      <c r="E67" s="3">
        <v>197</v>
      </c>
      <c r="F67" s="3">
        <v>0.82</v>
      </c>
      <c r="G67" s="9" t="s">
        <v>108</v>
      </c>
      <c r="H67" s="29">
        <v>100</v>
      </c>
      <c r="I67" s="28">
        <v>11</v>
      </c>
      <c r="J67" s="39" t="s">
        <v>156</v>
      </c>
      <c r="K67" s="44">
        <f>100</f>
        <v>100</v>
      </c>
      <c r="L67" s="24"/>
      <c r="M67" s="84"/>
      <c r="N67" s="85"/>
    </row>
    <row r="68" spans="1:14" x14ac:dyDescent="0.25">
      <c r="A68" s="8">
        <v>65</v>
      </c>
      <c r="B68" s="3" t="s">
        <v>34</v>
      </c>
      <c r="C68" s="19">
        <v>120</v>
      </c>
      <c r="D68" s="29">
        <v>240</v>
      </c>
      <c r="E68" s="3">
        <v>199</v>
      </c>
      <c r="F68" s="3">
        <v>0.83</v>
      </c>
      <c r="G68" s="9" t="s">
        <v>233</v>
      </c>
      <c r="H68" s="29">
        <v>206</v>
      </c>
      <c r="I68" s="28">
        <v>8</v>
      </c>
      <c r="J68" s="39" t="s">
        <v>143</v>
      </c>
      <c r="K68" s="44">
        <f>50</f>
        <v>50</v>
      </c>
      <c r="L68" s="24"/>
      <c r="M68" s="84"/>
      <c r="N68" s="85"/>
    </row>
    <row r="69" spans="1:14" x14ac:dyDescent="0.25">
      <c r="A69" s="8">
        <v>66</v>
      </c>
      <c r="B69" s="3" t="s">
        <v>13</v>
      </c>
      <c r="C69" s="20">
        <v>120</v>
      </c>
      <c r="D69" s="29">
        <v>600</v>
      </c>
      <c r="E69" s="3">
        <v>345</v>
      </c>
      <c r="F69" s="3">
        <v>0.57999999999999996</v>
      </c>
      <c r="G69" s="9" t="s">
        <v>223</v>
      </c>
      <c r="H69" s="29">
        <v>200</v>
      </c>
      <c r="I69" s="28">
        <v>14</v>
      </c>
      <c r="J69" s="39" t="s">
        <v>144</v>
      </c>
      <c r="K69" s="44">
        <f t="shared" ref="K38:K69" si="0">D69-H69</f>
        <v>400</v>
      </c>
      <c r="L69" s="24"/>
      <c r="M69" s="84"/>
      <c r="N69" s="85"/>
    </row>
    <row r="70" spans="1:14" x14ac:dyDescent="0.25">
      <c r="A70" s="8">
        <v>67</v>
      </c>
      <c r="B70" s="3" t="s">
        <v>44</v>
      </c>
      <c r="C70" s="19">
        <v>120</v>
      </c>
      <c r="D70" s="29">
        <v>300</v>
      </c>
      <c r="E70" s="3">
        <v>188</v>
      </c>
      <c r="F70" s="3">
        <v>0.63</v>
      </c>
      <c r="G70" s="9" t="s">
        <v>234</v>
      </c>
      <c r="H70" s="29">
        <v>100</v>
      </c>
      <c r="I70" s="28">
        <v>4</v>
      </c>
      <c r="J70" s="39" t="s">
        <v>143</v>
      </c>
      <c r="K70" s="44">
        <f>50</f>
        <v>50</v>
      </c>
      <c r="L70" s="24"/>
      <c r="M70" s="84"/>
      <c r="N70" s="85"/>
    </row>
    <row r="71" spans="1:14" x14ac:dyDescent="0.25">
      <c r="A71" s="8">
        <v>68</v>
      </c>
      <c r="B71" s="3" t="s">
        <v>29</v>
      </c>
      <c r="C71" s="19">
        <v>120</v>
      </c>
      <c r="D71" s="35">
        <v>300</v>
      </c>
      <c r="E71" s="4">
        <v>96</v>
      </c>
      <c r="F71" s="3">
        <v>0.32</v>
      </c>
      <c r="G71" s="9" t="s">
        <v>221</v>
      </c>
      <c r="H71" s="29">
        <v>40</v>
      </c>
      <c r="I71" s="28">
        <v>4</v>
      </c>
      <c r="J71" s="39" t="s">
        <v>152</v>
      </c>
      <c r="K71" s="44">
        <f>100</f>
        <v>100</v>
      </c>
      <c r="L71" s="24"/>
      <c r="M71" s="84"/>
      <c r="N71" s="85"/>
    </row>
    <row r="72" spans="1:14" x14ac:dyDescent="0.25">
      <c r="A72" s="8">
        <v>69</v>
      </c>
      <c r="B72" s="3" t="s">
        <v>43</v>
      </c>
      <c r="C72" s="19">
        <v>120</v>
      </c>
      <c r="D72" s="29">
        <v>200</v>
      </c>
      <c r="E72" s="3">
        <v>148</v>
      </c>
      <c r="F72" s="3">
        <v>0.74</v>
      </c>
      <c r="G72" s="9" t="s">
        <v>221</v>
      </c>
      <c r="H72" s="29">
        <v>100</v>
      </c>
      <c r="I72" s="28">
        <v>5</v>
      </c>
      <c r="J72" s="39" t="s">
        <v>150</v>
      </c>
      <c r="K72" s="44">
        <f>200</f>
        <v>200</v>
      </c>
      <c r="L72" s="24"/>
      <c r="M72" s="84"/>
      <c r="N72" s="85"/>
    </row>
    <row r="73" spans="1:14" x14ac:dyDescent="0.25">
      <c r="A73" s="8">
        <v>70</v>
      </c>
      <c r="B73" s="3" t="s">
        <v>89</v>
      </c>
      <c r="C73" s="19">
        <v>120</v>
      </c>
      <c r="D73" s="29">
        <v>101</v>
      </c>
      <c r="E73" s="3">
        <v>9</v>
      </c>
      <c r="F73" s="3">
        <v>0.09</v>
      </c>
      <c r="G73" s="9" t="s">
        <v>107</v>
      </c>
      <c r="H73" s="29">
        <v>100</v>
      </c>
      <c r="I73" s="28">
        <v>3</v>
      </c>
      <c r="J73" s="39" t="s">
        <v>162</v>
      </c>
      <c r="K73" s="44">
        <f>50</f>
        <v>50</v>
      </c>
      <c r="L73" s="24"/>
      <c r="M73" s="84"/>
      <c r="N73" s="85"/>
    </row>
    <row r="74" spans="1:14" x14ac:dyDescent="0.25">
      <c r="A74" s="8">
        <v>71</v>
      </c>
      <c r="B74" s="3" t="s">
        <v>53</v>
      </c>
      <c r="C74" s="19">
        <v>120</v>
      </c>
      <c r="D74" s="29">
        <v>160</v>
      </c>
      <c r="E74" s="3">
        <v>252</v>
      </c>
      <c r="F74" s="3">
        <v>1.58</v>
      </c>
      <c r="G74" s="9" t="s">
        <v>235</v>
      </c>
      <c r="H74" s="29">
        <v>40</v>
      </c>
      <c r="I74" s="28">
        <v>1</v>
      </c>
      <c r="J74" s="39" t="s">
        <v>162</v>
      </c>
      <c r="K74" s="44">
        <f>50</f>
        <v>50</v>
      </c>
      <c r="L74" s="24"/>
      <c r="M74" s="84"/>
      <c r="N74" s="85"/>
    </row>
    <row r="75" spans="1:14" x14ac:dyDescent="0.25">
      <c r="A75" s="8">
        <v>72</v>
      </c>
      <c r="B75" s="3" t="s">
        <v>103</v>
      </c>
      <c r="C75" s="4">
        <v>120</v>
      </c>
      <c r="D75" s="29"/>
      <c r="E75" s="3"/>
      <c r="F75" s="3"/>
      <c r="G75" s="9" t="s">
        <v>223</v>
      </c>
      <c r="H75" s="81" t="s">
        <v>243</v>
      </c>
      <c r="I75" s="40" t="s">
        <v>244</v>
      </c>
      <c r="J75" s="40" t="s">
        <v>245</v>
      </c>
      <c r="K75" s="44">
        <v>100</v>
      </c>
      <c r="L75" s="24"/>
      <c r="M75" s="84"/>
      <c r="N75" s="85"/>
    </row>
    <row r="76" spans="1:14" x14ac:dyDescent="0.25">
      <c r="A76" s="8">
        <v>73</v>
      </c>
      <c r="B76" s="3" t="s">
        <v>55</v>
      </c>
      <c r="C76" s="2">
        <v>120</v>
      </c>
      <c r="D76" s="29">
        <v>152</v>
      </c>
      <c r="E76" s="3">
        <v>113</v>
      </c>
      <c r="F76" s="3">
        <v>0.74</v>
      </c>
      <c r="G76" s="9" t="s">
        <v>113</v>
      </c>
      <c r="H76" s="29">
        <v>20</v>
      </c>
      <c r="I76" s="28">
        <v>0</v>
      </c>
      <c r="J76" s="39">
        <v>0</v>
      </c>
      <c r="K76" s="44"/>
      <c r="L76" s="24" t="s">
        <v>213</v>
      </c>
      <c r="M76" s="84"/>
      <c r="N76" s="85"/>
    </row>
    <row r="77" spans="1:14" x14ac:dyDescent="0.25">
      <c r="A77" s="8">
        <v>74</v>
      </c>
      <c r="B77" s="3" t="s">
        <v>93</v>
      </c>
      <c r="C77" s="2">
        <v>120</v>
      </c>
      <c r="D77" s="29">
        <v>131</v>
      </c>
      <c r="E77" s="3">
        <v>40</v>
      </c>
      <c r="F77" s="3">
        <v>0.31</v>
      </c>
      <c r="G77" s="9" t="s">
        <v>112</v>
      </c>
      <c r="H77" s="29">
        <v>12</v>
      </c>
      <c r="I77" s="28">
        <v>0</v>
      </c>
      <c r="J77" s="39">
        <v>0</v>
      </c>
      <c r="K77" s="44"/>
      <c r="L77" s="24" t="s">
        <v>214</v>
      </c>
      <c r="M77" s="84"/>
      <c r="N77" s="85"/>
    </row>
    <row r="78" spans="1:14" x14ac:dyDescent="0.25">
      <c r="A78" s="8">
        <v>75</v>
      </c>
      <c r="B78" s="3" t="s">
        <v>94</v>
      </c>
      <c r="C78" s="3">
        <v>120</v>
      </c>
      <c r="D78" s="29">
        <v>35</v>
      </c>
      <c r="E78" s="3">
        <v>49</v>
      </c>
      <c r="F78" s="3">
        <v>1.4</v>
      </c>
      <c r="G78" s="9" t="s">
        <v>128</v>
      </c>
      <c r="H78" s="29">
        <v>22</v>
      </c>
      <c r="I78" s="28">
        <v>0</v>
      </c>
      <c r="J78" s="39">
        <v>0</v>
      </c>
      <c r="K78" s="44"/>
      <c r="L78" s="24" t="s">
        <v>198</v>
      </c>
      <c r="M78" s="84"/>
      <c r="N78" s="85"/>
    </row>
    <row r="79" spans="1:14" x14ac:dyDescent="0.25">
      <c r="A79" s="8">
        <v>76</v>
      </c>
      <c r="B79" s="3" t="s">
        <v>16</v>
      </c>
      <c r="C79" s="4">
        <v>120</v>
      </c>
      <c r="D79" s="35">
        <v>540</v>
      </c>
      <c r="E79" s="4">
        <v>186</v>
      </c>
      <c r="F79" s="3">
        <v>0.34</v>
      </c>
      <c r="G79" s="9" t="s">
        <v>127</v>
      </c>
      <c r="H79" s="30"/>
      <c r="I79" s="9"/>
      <c r="J79" s="40"/>
      <c r="K79" s="44"/>
      <c r="L79" s="24" t="s">
        <v>212</v>
      </c>
      <c r="M79" s="84"/>
      <c r="N79" s="85"/>
    </row>
    <row r="80" spans="1:14" x14ac:dyDescent="0.25">
      <c r="A80" s="8">
        <v>77</v>
      </c>
      <c r="B80" s="3" t="s">
        <v>96</v>
      </c>
      <c r="C80" s="4">
        <v>120</v>
      </c>
      <c r="D80" s="29">
        <v>54</v>
      </c>
      <c r="E80" s="3">
        <v>52</v>
      </c>
      <c r="F80" s="3">
        <v>0.96</v>
      </c>
      <c r="G80" s="9" t="s">
        <v>129</v>
      </c>
      <c r="H80" s="30"/>
      <c r="I80" s="9"/>
      <c r="J80" s="40"/>
      <c r="K80" s="44"/>
      <c r="L80" s="24" t="s">
        <v>215</v>
      </c>
      <c r="M80" s="84"/>
      <c r="N80" s="85"/>
    </row>
    <row r="81" spans="1:14" x14ac:dyDescent="0.25">
      <c r="A81" s="8">
        <v>78</v>
      </c>
      <c r="B81" s="3" t="s">
        <v>11</v>
      </c>
      <c r="C81" s="19">
        <v>170</v>
      </c>
      <c r="D81" s="29">
        <v>790</v>
      </c>
      <c r="E81" s="3">
        <v>403</v>
      </c>
      <c r="F81" s="3">
        <v>0.51</v>
      </c>
      <c r="G81" s="9" t="s">
        <v>112</v>
      </c>
      <c r="H81" s="29">
        <v>200</v>
      </c>
      <c r="I81" s="28">
        <v>44</v>
      </c>
      <c r="J81" s="39" t="s">
        <v>246</v>
      </c>
      <c r="K81" s="44">
        <f>300</f>
        <v>300</v>
      </c>
      <c r="L81" s="10" t="s">
        <v>237</v>
      </c>
      <c r="M81" s="84">
        <v>170</v>
      </c>
      <c r="N81" s="85">
        <f>SUM(K81:K95)</f>
        <v>1800</v>
      </c>
    </row>
    <row r="82" spans="1:14" x14ac:dyDescent="0.25">
      <c r="A82" s="8">
        <v>79</v>
      </c>
      <c r="B82" s="3" t="s">
        <v>9</v>
      </c>
      <c r="C82" s="19">
        <v>170</v>
      </c>
      <c r="D82" s="35">
        <v>800</v>
      </c>
      <c r="E82" s="4">
        <v>643</v>
      </c>
      <c r="F82" s="3">
        <v>0.8</v>
      </c>
      <c r="G82" s="9" t="s">
        <v>111</v>
      </c>
      <c r="H82" s="29">
        <v>400</v>
      </c>
      <c r="I82" s="28">
        <v>38</v>
      </c>
      <c r="J82" s="39" t="s">
        <v>146</v>
      </c>
      <c r="K82" s="44">
        <f>D82-H82</f>
        <v>400</v>
      </c>
      <c r="L82" s="24"/>
      <c r="M82" s="84"/>
      <c r="N82" s="85"/>
    </row>
    <row r="83" spans="1:14" x14ac:dyDescent="0.25">
      <c r="A83" s="8">
        <v>80</v>
      </c>
      <c r="B83" s="3" t="s">
        <v>88</v>
      </c>
      <c r="C83" s="19">
        <v>170</v>
      </c>
      <c r="D83" s="29">
        <v>130</v>
      </c>
      <c r="E83" s="3">
        <v>18</v>
      </c>
      <c r="F83" s="3">
        <v>0.14000000000000001</v>
      </c>
      <c r="G83" s="9" t="s">
        <v>228</v>
      </c>
      <c r="H83" s="29">
        <v>200</v>
      </c>
      <c r="I83" s="28">
        <v>27</v>
      </c>
      <c r="J83" s="39" t="s">
        <v>161</v>
      </c>
      <c r="K83" s="44">
        <f>200</f>
        <v>200</v>
      </c>
      <c r="L83" s="24" t="s">
        <v>87</v>
      </c>
      <c r="M83" s="84"/>
      <c r="N83" s="85"/>
    </row>
    <row r="84" spans="1:14" x14ac:dyDescent="0.25">
      <c r="A84" s="8">
        <v>81</v>
      </c>
      <c r="B84" s="3" t="s">
        <v>101</v>
      </c>
      <c r="C84" s="19">
        <v>170</v>
      </c>
      <c r="D84" s="29">
        <v>30</v>
      </c>
      <c r="E84" s="3">
        <v>47</v>
      </c>
      <c r="F84" s="3">
        <v>1.57</v>
      </c>
      <c r="G84" s="9" t="s">
        <v>225</v>
      </c>
      <c r="H84" s="29">
        <v>0</v>
      </c>
      <c r="I84" s="28">
        <v>21</v>
      </c>
      <c r="J84" s="39">
        <v>0</v>
      </c>
      <c r="K84" s="44">
        <v>50</v>
      </c>
      <c r="L84" s="24" t="s">
        <v>87</v>
      </c>
      <c r="M84" s="84"/>
      <c r="N84" s="85"/>
    </row>
    <row r="85" spans="1:14" x14ac:dyDescent="0.25">
      <c r="A85" s="8">
        <v>82</v>
      </c>
      <c r="B85" s="3" t="s">
        <v>57</v>
      </c>
      <c r="C85" s="19">
        <v>170</v>
      </c>
      <c r="D85" s="29">
        <v>138</v>
      </c>
      <c r="E85" s="3">
        <v>143</v>
      </c>
      <c r="F85" s="3">
        <v>1.04</v>
      </c>
      <c r="G85" s="9" t="s">
        <v>107</v>
      </c>
      <c r="H85" s="29">
        <v>40</v>
      </c>
      <c r="I85" s="28">
        <v>10</v>
      </c>
      <c r="J85" s="39" t="s">
        <v>149</v>
      </c>
      <c r="K85" s="44">
        <v>100</v>
      </c>
      <c r="L85" s="24"/>
      <c r="M85" s="84"/>
      <c r="N85" s="85"/>
    </row>
    <row r="86" spans="1:14" x14ac:dyDescent="0.25">
      <c r="A86" s="8">
        <v>83</v>
      </c>
      <c r="B86" s="3" t="s">
        <v>10</v>
      </c>
      <c r="C86" s="19">
        <v>170</v>
      </c>
      <c r="D86" s="35">
        <v>800</v>
      </c>
      <c r="E86" s="4">
        <v>610</v>
      </c>
      <c r="F86" s="3">
        <v>0.76</v>
      </c>
      <c r="G86" s="9" t="s">
        <v>110</v>
      </c>
      <c r="H86" s="29">
        <v>400</v>
      </c>
      <c r="I86" s="28">
        <v>6</v>
      </c>
      <c r="J86" s="39" t="s">
        <v>148</v>
      </c>
      <c r="K86" s="44">
        <v>100</v>
      </c>
      <c r="L86" s="24"/>
      <c r="M86" s="84"/>
      <c r="N86" s="85"/>
    </row>
    <row r="87" spans="1:14" x14ac:dyDescent="0.25">
      <c r="A87" s="8">
        <v>84</v>
      </c>
      <c r="B87" s="3" t="s">
        <v>22</v>
      </c>
      <c r="C87" s="19">
        <v>170</v>
      </c>
      <c r="D87" s="29">
        <v>425</v>
      </c>
      <c r="E87" s="3">
        <v>201</v>
      </c>
      <c r="F87" s="3">
        <v>0.47</v>
      </c>
      <c r="G87" s="9" t="s">
        <v>130</v>
      </c>
      <c r="H87" s="29">
        <v>102</v>
      </c>
      <c r="I87" s="28">
        <v>5</v>
      </c>
      <c r="J87" s="39" t="s">
        <v>150</v>
      </c>
      <c r="K87" s="44">
        <v>200</v>
      </c>
      <c r="L87" s="24"/>
      <c r="M87" s="84"/>
      <c r="N87" s="85"/>
    </row>
    <row r="88" spans="1:14" x14ac:dyDescent="0.25">
      <c r="A88" s="8">
        <v>85</v>
      </c>
      <c r="B88" s="3" t="s">
        <v>50</v>
      </c>
      <c r="C88" s="19">
        <v>170</v>
      </c>
      <c r="D88" s="29">
        <v>180</v>
      </c>
      <c r="E88" s="3">
        <v>148</v>
      </c>
      <c r="F88" s="3">
        <v>0.82</v>
      </c>
      <c r="G88" s="9" t="s">
        <v>133</v>
      </c>
      <c r="H88" s="29">
        <v>100</v>
      </c>
      <c r="I88" s="28">
        <v>2</v>
      </c>
      <c r="J88" s="39" t="s">
        <v>148</v>
      </c>
      <c r="K88" s="44">
        <v>100</v>
      </c>
      <c r="L88" s="24"/>
      <c r="M88" s="84"/>
      <c r="N88" s="85"/>
    </row>
    <row r="89" spans="1:14" x14ac:dyDescent="0.25">
      <c r="A89" s="8">
        <v>86</v>
      </c>
      <c r="B89" s="3" t="s">
        <v>86</v>
      </c>
      <c r="C89" s="19">
        <v>170</v>
      </c>
      <c r="D89" s="29">
        <v>206</v>
      </c>
      <c r="E89" s="3">
        <v>122</v>
      </c>
      <c r="F89" s="3">
        <v>0.59</v>
      </c>
      <c r="G89" s="9" t="s">
        <v>236</v>
      </c>
      <c r="H89" s="29">
        <v>122</v>
      </c>
      <c r="I89" s="28">
        <v>0</v>
      </c>
      <c r="J89" s="39">
        <v>0</v>
      </c>
      <c r="K89" s="44">
        <v>100</v>
      </c>
      <c r="L89" s="24" t="s">
        <v>138</v>
      </c>
      <c r="M89" s="84"/>
      <c r="N89" s="85"/>
    </row>
    <row r="90" spans="1:14" x14ac:dyDescent="0.25">
      <c r="A90" s="8">
        <v>87</v>
      </c>
      <c r="B90" s="3" t="s">
        <v>80</v>
      </c>
      <c r="C90" s="19">
        <v>170</v>
      </c>
      <c r="D90" s="35">
        <v>1145</v>
      </c>
      <c r="E90" s="4">
        <v>640</v>
      </c>
      <c r="F90" s="3">
        <v>0.56000000000000005</v>
      </c>
      <c r="G90" s="9" t="s">
        <v>128</v>
      </c>
      <c r="H90" s="29">
        <v>300</v>
      </c>
      <c r="I90" s="28">
        <v>54</v>
      </c>
      <c r="J90" s="39" t="s">
        <v>160</v>
      </c>
      <c r="K90" s="44">
        <v>0</v>
      </c>
      <c r="L90" s="24" t="s">
        <v>81</v>
      </c>
      <c r="M90" s="84"/>
      <c r="N90" s="85"/>
    </row>
    <row r="91" spans="1:14" x14ac:dyDescent="0.25">
      <c r="A91" s="8">
        <v>88</v>
      </c>
      <c r="B91" s="3" t="s">
        <v>105</v>
      </c>
      <c r="C91" s="4">
        <v>170</v>
      </c>
      <c r="D91" s="35">
        <v>300</v>
      </c>
      <c r="E91" s="4"/>
      <c r="F91" s="3"/>
      <c r="G91" s="9" t="s">
        <v>132</v>
      </c>
      <c r="H91" s="29">
        <v>50</v>
      </c>
      <c r="I91" s="28">
        <v>0</v>
      </c>
      <c r="J91" s="39">
        <v>0</v>
      </c>
      <c r="K91" s="46">
        <v>50</v>
      </c>
      <c r="L91" s="24" t="s">
        <v>140</v>
      </c>
      <c r="M91" s="84"/>
      <c r="N91" s="85"/>
    </row>
    <row r="92" spans="1:14" x14ac:dyDescent="0.25">
      <c r="A92" s="8">
        <v>89</v>
      </c>
      <c r="B92" s="3" t="s">
        <v>37</v>
      </c>
      <c r="C92" s="4">
        <v>170</v>
      </c>
      <c r="D92" s="29">
        <v>222</v>
      </c>
      <c r="E92" s="3">
        <v>277</v>
      </c>
      <c r="F92" s="3">
        <v>1.25</v>
      </c>
      <c r="G92" s="9" t="s">
        <v>131</v>
      </c>
      <c r="H92" s="29">
        <v>102</v>
      </c>
      <c r="I92" s="28">
        <v>0</v>
      </c>
      <c r="J92" s="39">
        <v>0</v>
      </c>
      <c r="K92" s="44"/>
      <c r="L92" s="24" t="s">
        <v>217</v>
      </c>
      <c r="M92" s="84"/>
      <c r="N92" s="85"/>
    </row>
    <row r="93" spans="1:14" ht="17.25" customHeight="1" x14ac:dyDescent="0.25">
      <c r="A93" s="8">
        <v>90</v>
      </c>
      <c r="B93" s="3" t="s">
        <v>56</v>
      </c>
      <c r="C93" s="4">
        <v>170</v>
      </c>
      <c r="D93" s="29">
        <v>149</v>
      </c>
      <c r="E93" s="3">
        <v>90</v>
      </c>
      <c r="F93" s="3">
        <v>0.6</v>
      </c>
      <c r="G93" s="9" t="s">
        <v>112</v>
      </c>
      <c r="H93" s="29">
        <v>100</v>
      </c>
      <c r="I93" s="28">
        <v>0</v>
      </c>
      <c r="J93" s="39">
        <v>0</v>
      </c>
      <c r="K93" s="44"/>
      <c r="L93" s="24" t="s">
        <v>218</v>
      </c>
      <c r="M93" s="84"/>
      <c r="N93" s="85"/>
    </row>
    <row r="94" spans="1:14" ht="17.25" customHeight="1" x14ac:dyDescent="0.25">
      <c r="A94" s="8">
        <v>91</v>
      </c>
      <c r="B94" s="3" t="s">
        <v>45</v>
      </c>
      <c r="C94" s="4">
        <v>170</v>
      </c>
      <c r="D94" s="35">
        <v>200</v>
      </c>
      <c r="E94" s="4">
        <v>37</v>
      </c>
      <c r="F94" s="3">
        <v>0.19</v>
      </c>
      <c r="G94" s="9" t="s">
        <v>108</v>
      </c>
      <c r="H94" s="30"/>
      <c r="I94" s="9"/>
      <c r="J94" s="40"/>
      <c r="K94" s="44"/>
      <c r="L94" s="24" t="s">
        <v>216</v>
      </c>
      <c r="M94" s="84"/>
      <c r="N94" s="85"/>
    </row>
    <row r="95" spans="1:14" ht="17.25" customHeight="1" x14ac:dyDescent="0.25">
      <c r="A95" s="8">
        <v>92</v>
      </c>
      <c r="B95" s="3" t="s">
        <v>104</v>
      </c>
      <c r="C95" s="4">
        <v>170</v>
      </c>
      <c r="D95" s="35"/>
      <c r="E95" s="4"/>
      <c r="F95" s="3"/>
      <c r="G95" s="9" t="s">
        <v>124</v>
      </c>
      <c r="H95" s="30"/>
      <c r="I95" s="9"/>
      <c r="J95" s="40"/>
      <c r="K95" s="44">
        <v>200</v>
      </c>
      <c r="L95" s="24" t="s">
        <v>139</v>
      </c>
      <c r="M95" s="84"/>
      <c r="N95" s="85"/>
    </row>
    <row r="96" spans="1:14" x14ac:dyDescent="0.25">
      <c r="A96" s="8">
        <v>93</v>
      </c>
      <c r="B96" s="3" t="s">
        <v>2</v>
      </c>
      <c r="C96" s="19">
        <v>180</v>
      </c>
      <c r="D96" s="35">
        <v>2080</v>
      </c>
      <c r="E96" s="4">
        <v>1109</v>
      </c>
      <c r="F96" s="3">
        <v>0.53</v>
      </c>
      <c r="G96" s="9" t="s">
        <v>225</v>
      </c>
      <c r="H96" s="29">
        <v>470</v>
      </c>
      <c r="I96" s="28">
        <v>60</v>
      </c>
      <c r="J96" s="39" t="s">
        <v>242</v>
      </c>
      <c r="K96" s="44">
        <v>400</v>
      </c>
      <c r="L96" s="10"/>
      <c r="M96" s="84">
        <v>180</v>
      </c>
      <c r="N96" s="85">
        <f>SUM(K96:K106)</f>
        <v>2000</v>
      </c>
    </row>
    <row r="97" spans="1:14" x14ac:dyDescent="0.25">
      <c r="A97" s="8">
        <v>94</v>
      </c>
      <c r="B97" s="3" t="s">
        <v>3</v>
      </c>
      <c r="C97" s="19">
        <v>180</v>
      </c>
      <c r="D97" s="35">
        <v>1100</v>
      </c>
      <c r="E97" s="3">
        <v>492</v>
      </c>
      <c r="F97" s="3">
        <v>0.45</v>
      </c>
      <c r="G97" s="9" t="s">
        <v>112</v>
      </c>
      <c r="H97" s="29">
        <v>600</v>
      </c>
      <c r="I97" s="28">
        <v>25</v>
      </c>
      <c r="J97" s="39" t="s">
        <v>143</v>
      </c>
      <c r="K97" s="44">
        <v>200</v>
      </c>
      <c r="L97" s="10"/>
      <c r="M97" s="84"/>
      <c r="N97" s="85"/>
    </row>
    <row r="98" spans="1:14" x14ac:dyDescent="0.25">
      <c r="A98" s="8">
        <v>95</v>
      </c>
      <c r="B98" s="3" t="s">
        <v>82</v>
      </c>
      <c r="C98" s="19">
        <v>180</v>
      </c>
      <c r="D98" s="29">
        <v>640</v>
      </c>
      <c r="E98" s="3">
        <v>605</v>
      </c>
      <c r="F98" s="3">
        <v>0.95</v>
      </c>
      <c r="G98" s="9" t="s">
        <v>221</v>
      </c>
      <c r="H98" s="29">
        <v>260</v>
      </c>
      <c r="I98" s="28">
        <v>42</v>
      </c>
      <c r="J98" s="39" t="s">
        <v>153</v>
      </c>
      <c r="K98" s="44">
        <v>400</v>
      </c>
      <c r="L98" s="10"/>
      <c r="M98" s="84"/>
      <c r="N98" s="85"/>
    </row>
    <row r="99" spans="1:14" x14ac:dyDescent="0.25">
      <c r="A99" s="8">
        <v>96</v>
      </c>
      <c r="B99" s="3" t="s">
        <v>25</v>
      </c>
      <c r="C99" s="19">
        <v>180</v>
      </c>
      <c r="D99" s="29">
        <v>475</v>
      </c>
      <c r="E99" s="3">
        <v>399</v>
      </c>
      <c r="F99" s="3">
        <v>0.84</v>
      </c>
      <c r="G99" s="9" t="s">
        <v>223</v>
      </c>
      <c r="H99" s="29">
        <v>300</v>
      </c>
      <c r="I99" s="28">
        <v>52</v>
      </c>
      <c r="J99" s="39" t="s">
        <v>247</v>
      </c>
      <c r="K99" s="44">
        <v>200</v>
      </c>
      <c r="L99" s="10"/>
      <c r="M99" s="84"/>
      <c r="N99" s="85"/>
    </row>
    <row r="100" spans="1:14" x14ac:dyDescent="0.25">
      <c r="A100" s="8">
        <v>97</v>
      </c>
      <c r="B100" s="2" t="s">
        <v>38</v>
      </c>
      <c r="C100" s="19">
        <v>180</v>
      </c>
      <c r="D100" s="34">
        <v>220</v>
      </c>
      <c r="E100" s="2">
        <v>175</v>
      </c>
      <c r="F100" s="2">
        <v>0.8</v>
      </c>
      <c r="G100" s="10" t="s">
        <v>225</v>
      </c>
      <c r="H100" s="29">
        <v>100</v>
      </c>
      <c r="I100" s="28">
        <v>43</v>
      </c>
      <c r="J100" s="39" t="s">
        <v>248</v>
      </c>
      <c r="K100" s="44">
        <v>150</v>
      </c>
      <c r="L100" s="10"/>
      <c r="M100" s="84"/>
      <c r="N100" s="85"/>
    </row>
    <row r="101" spans="1:14" x14ac:dyDescent="0.25">
      <c r="A101" s="8">
        <v>98</v>
      </c>
      <c r="B101" s="3" t="s">
        <v>18</v>
      </c>
      <c r="C101" s="19">
        <v>180</v>
      </c>
      <c r="D101" s="29">
        <v>600</v>
      </c>
      <c r="E101" s="3">
        <v>440</v>
      </c>
      <c r="F101" s="3">
        <v>0.73</v>
      </c>
      <c r="G101" s="9" t="s">
        <v>223</v>
      </c>
      <c r="H101" s="29">
        <v>200</v>
      </c>
      <c r="I101" s="28">
        <v>9</v>
      </c>
      <c r="J101" s="39" t="s">
        <v>150</v>
      </c>
      <c r="K101" s="44">
        <v>100</v>
      </c>
      <c r="L101" s="10"/>
      <c r="M101" s="84"/>
      <c r="N101" s="85"/>
    </row>
    <row r="102" spans="1:14" x14ac:dyDescent="0.25">
      <c r="A102" s="8">
        <v>99</v>
      </c>
      <c r="B102" s="3" t="s">
        <v>40</v>
      </c>
      <c r="C102" s="19">
        <v>180</v>
      </c>
      <c r="D102" s="29">
        <v>229</v>
      </c>
      <c r="E102" s="3">
        <v>256</v>
      </c>
      <c r="F102" s="3">
        <v>1.1200000000000001</v>
      </c>
      <c r="G102" s="9" t="s">
        <v>226</v>
      </c>
      <c r="H102" s="29">
        <v>100</v>
      </c>
      <c r="I102" s="28">
        <v>7</v>
      </c>
      <c r="J102" s="39" t="s">
        <v>144</v>
      </c>
      <c r="K102" s="44">
        <v>150</v>
      </c>
      <c r="L102" s="10"/>
      <c r="M102" s="84"/>
      <c r="N102" s="85"/>
    </row>
    <row r="103" spans="1:14" x14ac:dyDescent="0.25">
      <c r="A103" s="8">
        <v>100</v>
      </c>
      <c r="B103" s="2" t="s">
        <v>70</v>
      </c>
      <c r="C103" s="19">
        <v>180</v>
      </c>
      <c r="D103" s="34">
        <v>50</v>
      </c>
      <c r="E103" s="2">
        <v>33</v>
      </c>
      <c r="F103" s="2">
        <v>0.66</v>
      </c>
      <c r="G103" s="10" t="s">
        <v>128</v>
      </c>
      <c r="H103" s="29">
        <v>20</v>
      </c>
      <c r="I103" s="28">
        <v>5</v>
      </c>
      <c r="J103" s="39" t="s">
        <v>149</v>
      </c>
      <c r="K103" s="44">
        <v>50</v>
      </c>
      <c r="L103" s="10"/>
      <c r="M103" s="84"/>
      <c r="N103" s="85"/>
    </row>
    <row r="104" spans="1:14" x14ac:dyDescent="0.25">
      <c r="A104" s="8">
        <v>101</v>
      </c>
      <c r="B104" s="2" t="s">
        <v>49</v>
      </c>
      <c r="C104" s="19">
        <v>180</v>
      </c>
      <c r="D104" s="34">
        <v>180</v>
      </c>
      <c r="E104" s="2">
        <v>61</v>
      </c>
      <c r="F104" s="2">
        <v>0.34</v>
      </c>
      <c r="G104" s="10" t="s">
        <v>238</v>
      </c>
      <c r="H104" s="29">
        <v>50</v>
      </c>
      <c r="I104" s="28">
        <v>1</v>
      </c>
      <c r="J104" s="39" t="s">
        <v>148</v>
      </c>
      <c r="K104" s="44">
        <v>50</v>
      </c>
      <c r="L104" s="10"/>
      <c r="M104" s="84"/>
      <c r="N104" s="85"/>
    </row>
    <row r="105" spans="1:14" ht="16.5" customHeight="1" x14ac:dyDescent="0.25">
      <c r="A105" s="8">
        <v>102</v>
      </c>
      <c r="B105" s="3" t="s">
        <v>0</v>
      </c>
      <c r="C105" s="4">
        <v>180</v>
      </c>
      <c r="D105" s="35">
        <v>3450</v>
      </c>
      <c r="E105" s="4">
        <v>1684</v>
      </c>
      <c r="F105" s="3">
        <v>0.49</v>
      </c>
      <c r="G105" s="9" t="s">
        <v>107</v>
      </c>
      <c r="H105" s="30"/>
      <c r="I105" s="9"/>
      <c r="J105" s="40"/>
      <c r="K105" s="44">
        <v>300</v>
      </c>
      <c r="L105" s="23" t="s">
        <v>219</v>
      </c>
      <c r="M105" s="84"/>
      <c r="N105" s="85"/>
    </row>
    <row r="106" spans="1:14" x14ac:dyDescent="0.25">
      <c r="A106" s="8">
        <v>103</v>
      </c>
      <c r="B106" s="14" t="s">
        <v>83</v>
      </c>
      <c r="C106" s="16">
        <v>180</v>
      </c>
      <c r="D106" s="37">
        <v>270</v>
      </c>
      <c r="E106" s="14">
        <v>11</v>
      </c>
      <c r="F106" s="14">
        <v>0.04</v>
      </c>
      <c r="G106" s="17" t="s">
        <v>134</v>
      </c>
      <c r="H106" s="32"/>
      <c r="I106" s="17"/>
      <c r="J106" s="42"/>
      <c r="K106" s="44"/>
      <c r="L106" s="27" t="s">
        <v>84</v>
      </c>
      <c r="M106" s="84"/>
      <c r="N106" s="85"/>
    </row>
    <row r="112" spans="1:14" ht="15.75" customHeight="1" x14ac:dyDescent="0.25"/>
  </sheetData>
  <mergeCells count="10">
    <mergeCell ref="M81:M95"/>
    <mergeCell ref="N81:N95"/>
    <mergeCell ref="M96:M106"/>
    <mergeCell ref="N96:N106"/>
    <mergeCell ref="M4:M15"/>
    <mergeCell ref="N4:N15"/>
    <mergeCell ref="M16:M54"/>
    <mergeCell ref="N16:N54"/>
    <mergeCell ref="M55:M80"/>
    <mergeCell ref="N55:N8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Kebutuhan Katalog</vt:lpstr>
      <vt:lpstr>SO Katalog 28112018</vt:lpstr>
      <vt:lpstr>01122018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INF-BCL</cp:lastModifiedBy>
  <dcterms:created xsi:type="dcterms:W3CDTF">2018-09-04T07:43:36Z</dcterms:created>
  <dcterms:modified xsi:type="dcterms:W3CDTF">2018-12-01T08:33:10Z</dcterms:modified>
</cp:coreProperties>
</file>