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7485"/>
  </bookViews>
  <sheets>
    <sheet name="BCL Alas kaki" sheetId="4" r:id="rId1"/>
    <sheet name="BCL Fashion" sheetId="5" r:id="rId2"/>
    <sheet name="Sheet2" sheetId="6" r:id="rId3"/>
  </sheets>
  <definedNames>
    <definedName name="_xlnm._FilterDatabase" localSheetId="0" hidden="1">'BCL Alas kaki'!$A$6:$ES$426</definedName>
    <definedName name="_xlnm._FilterDatabase" localSheetId="1" hidden="1">'BCL Fashion'!$A$3:$AA$96</definedName>
    <definedName name="_xlnm._FilterDatabase" localSheetId="2" hidden="1">Sheet2!$C$5:$L$177</definedName>
  </definedNames>
  <calcPr calcId="144525"/>
</workbook>
</file>

<file path=xl/calcChain.xml><?xml version="1.0" encoding="utf-8"?>
<calcChain xmlns="http://schemas.openxmlformats.org/spreadsheetml/2006/main">
  <c r="ES427" i="4" l="1"/>
  <c r="W7" i="4"/>
  <c r="V7" i="4" s="1"/>
  <c r="T7" i="4" s="1"/>
  <c r="W8" i="4"/>
  <c r="V8" i="4" s="1"/>
  <c r="T8" i="4" s="1"/>
  <c r="W9" i="4"/>
  <c r="V9" i="4" s="1"/>
  <c r="T9" i="4" s="1"/>
  <c r="W10" i="4"/>
  <c r="V10" i="4" s="1"/>
  <c r="T10" i="4" s="1"/>
  <c r="W11" i="4"/>
  <c r="V11" i="4" s="1"/>
  <c r="T11" i="4" s="1"/>
  <c r="W12" i="4"/>
  <c r="V12" i="4" s="1"/>
  <c r="T12" i="4" s="1"/>
  <c r="W13" i="4"/>
  <c r="V13" i="4" s="1"/>
  <c r="T13" i="4" s="1"/>
  <c r="W14" i="4"/>
  <c r="V14" i="4" s="1"/>
  <c r="T14" i="4" s="1"/>
  <c r="W15" i="4"/>
  <c r="V15" i="4" s="1"/>
  <c r="T15" i="4" s="1"/>
  <c r="V16" i="4"/>
  <c r="T16" i="4" s="1"/>
  <c r="W16" i="4"/>
  <c r="V17" i="4"/>
  <c r="T17" i="4" s="1"/>
  <c r="W17" i="4"/>
  <c r="W18" i="4"/>
  <c r="V18" i="4" s="1"/>
  <c r="T18" i="4" s="1"/>
  <c r="W19" i="4"/>
  <c r="V19" i="4" s="1"/>
  <c r="T19" i="4" s="1"/>
  <c r="W20" i="4"/>
  <c r="V20" i="4" s="1"/>
  <c r="T20" i="4" s="1"/>
  <c r="W21" i="4"/>
  <c r="V21" i="4" s="1"/>
  <c r="T21" i="4" s="1"/>
  <c r="W22" i="4"/>
  <c r="V22" i="4" s="1"/>
  <c r="T22" i="4" s="1"/>
  <c r="W23" i="4"/>
  <c r="V23" i="4" s="1"/>
  <c r="T23" i="4" s="1"/>
  <c r="W24" i="4"/>
  <c r="V24" i="4" s="1"/>
  <c r="T24" i="4" s="1"/>
  <c r="W25" i="4"/>
  <c r="V25" i="4" s="1"/>
  <c r="T25" i="4" s="1"/>
  <c r="W26" i="4"/>
  <c r="V26" i="4" s="1"/>
  <c r="T26" i="4" s="1"/>
  <c r="V27" i="4"/>
  <c r="T27" i="4" s="1"/>
  <c r="W27" i="4"/>
  <c r="V28" i="4"/>
  <c r="T28" i="4" s="1"/>
  <c r="W28" i="4"/>
  <c r="V29" i="4"/>
  <c r="T29" i="4" s="1"/>
  <c r="W29" i="4"/>
  <c r="W30" i="4"/>
  <c r="V30" i="4" s="1"/>
  <c r="T30" i="4" s="1"/>
  <c r="W31" i="4"/>
  <c r="V31" i="4" s="1"/>
  <c r="T31" i="4" s="1"/>
  <c r="W32" i="4"/>
  <c r="V32" i="4" s="1"/>
  <c r="T32" i="4" s="1"/>
  <c r="W33" i="4"/>
  <c r="V33" i="4" s="1"/>
  <c r="T33" i="4" s="1"/>
  <c r="W34" i="4"/>
  <c r="V34" i="4" s="1"/>
  <c r="T34" i="4" s="1"/>
  <c r="S35" i="4"/>
  <c r="W35" i="4"/>
  <c r="V35" i="4" s="1"/>
  <c r="T35" i="4" s="1"/>
  <c r="S36" i="4"/>
  <c r="V36" i="4"/>
  <c r="W36" i="4"/>
  <c r="W37" i="4"/>
  <c r="V37" i="4" s="1"/>
  <c r="T37" i="4" s="1"/>
  <c r="W38" i="4"/>
  <c r="V38" i="4" s="1"/>
  <c r="T38" i="4" s="1"/>
  <c r="V39" i="4"/>
  <c r="T39" i="4" s="1"/>
  <c r="W39" i="4"/>
  <c r="S40" i="4"/>
  <c r="W40" i="4"/>
  <c r="W41" i="4"/>
  <c r="V41" i="4" s="1"/>
  <c r="T41" i="4" s="1"/>
  <c r="W42" i="4"/>
  <c r="V42" i="4" s="1"/>
  <c r="T42" i="4" s="1"/>
  <c r="W43" i="4"/>
  <c r="V43" i="4" s="1"/>
  <c r="T43" i="4" s="1"/>
  <c r="W44" i="4"/>
  <c r="V44" i="4" s="1"/>
  <c r="T44" i="4" s="1"/>
  <c r="W45" i="4"/>
  <c r="V45" i="4" s="1"/>
  <c r="T45" i="4" s="1"/>
  <c r="S46" i="4"/>
  <c r="W46" i="4"/>
  <c r="V46" i="4" s="1"/>
  <c r="T46" i="4" s="1"/>
  <c r="W47" i="4"/>
  <c r="V47" i="4" s="1"/>
  <c r="T47" i="4" s="1"/>
  <c r="V48" i="4"/>
  <c r="T48" i="4" s="1"/>
  <c r="W48" i="4"/>
  <c r="V49" i="4"/>
  <c r="T49" i="4" s="1"/>
  <c r="W49" i="4"/>
  <c r="W50" i="4"/>
  <c r="V50" i="4" s="1"/>
  <c r="T50" i="4" s="1"/>
  <c r="W51" i="4"/>
  <c r="V51" i="4" s="1"/>
  <c r="T51" i="4" s="1"/>
  <c r="V52" i="4"/>
  <c r="T52" i="4" s="1"/>
  <c r="W52" i="4"/>
  <c r="V53" i="4"/>
  <c r="T53" i="4" s="1"/>
  <c r="W53" i="4"/>
  <c r="W54" i="4"/>
  <c r="V54" i="4" s="1"/>
  <c r="T54" i="4" s="1"/>
  <c r="W55" i="4"/>
  <c r="V55" i="4" s="1"/>
  <c r="T55" i="4" s="1"/>
  <c r="W56" i="4"/>
  <c r="V56" i="4" s="1"/>
  <c r="T56" i="4" s="1"/>
  <c r="W57" i="4"/>
  <c r="V57" i="4" s="1"/>
  <c r="T57" i="4" s="1"/>
  <c r="W58" i="4"/>
  <c r="V58" i="4" s="1"/>
  <c r="T58" i="4" s="1"/>
  <c r="V59" i="4"/>
  <c r="T59" i="4" s="1"/>
  <c r="W59" i="4"/>
  <c r="V60" i="4"/>
  <c r="T60" i="4" s="1"/>
  <c r="W60" i="4"/>
  <c r="W61" i="4"/>
  <c r="V61" i="4" s="1"/>
  <c r="T61" i="4" s="1"/>
  <c r="V62" i="4"/>
  <c r="T62" i="4" s="1"/>
  <c r="W62" i="4"/>
  <c r="W63" i="4"/>
  <c r="V63" i="4" s="1"/>
  <c r="T63" i="4" s="1"/>
  <c r="W64" i="4"/>
  <c r="V64" i="4" s="1"/>
  <c r="T64" i="4" s="1"/>
  <c r="W65" i="4"/>
  <c r="V65" i="4" s="1"/>
  <c r="T65" i="4" s="1"/>
  <c r="W66" i="4"/>
  <c r="V66" i="4" s="1"/>
  <c r="T66" i="4" s="1"/>
  <c r="W67" i="4"/>
  <c r="V67" i="4" s="1"/>
  <c r="T67" i="4" s="1"/>
  <c r="W68" i="4"/>
  <c r="V68" i="4" s="1"/>
  <c r="T68" i="4" s="1"/>
  <c r="S69" i="4"/>
  <c r="W69" i="4"/>
  <c r="W70" i="4"/>
  <c r="V70" i="4" s="1"/>
  <c r="T70" i="4" s="1"/>
  <c r="W71" i="4"/>
  <c r="V71" i="4" s="1"/>
  <c r="T71" i="4" s="1"/>
  <c r="V72" i="4"/>
  <c r="T72" i="4" s="1"/>
  <c r="W72" i="4"/>
  <c r="V73" i="4"/>
  <c r="T73" i="4" s="1"/>
  <c r="W73" i="4"/>
  <c r="V74" i="4"/>
  <c r="T74" i="4" s="1"/>
  <c r="W74" i="4"/>
  <c r="W75" i="4"/>
  <c r="V75" i="4" s="1"/>
  <c r="T75" i="4" s="1"/>
  <c r="S76" i="4"/>
  <c r="V76" i="4" s="1"/>
  <c r="W76" i="4"/>
  <c r="W77" i="4"/>
  <c r="V77" i="4" s="1"/>
  <c r="T77" i="4" s="1"/>
  <c r="W78" i="4"/>
  <c r="V78" i="4" s="1"/>
  <c r="T78" i="4" s="1"/>
  <c r="V79" i="4"/>
  <c r="T79" i="4" s="1"/>
  <c r="W79" i="4"/>
  <c r="V80" i="4"/>
  <c r="T80" i="4" s="1"/>
  <c r="W81" i="4"/>
  <c r="V81" i="4" s="1"/>
  <c r="T81" i="4" s="1"/>
  <c r="W82" i="4"/>
  <c r="V82" i="4" s="1"/>
  <c r="T82" i="4" s="1"/>
  <c r="W83" i="4"/>
  <c r="V83" i="4" s="1"/>
  <c r="T83" i="4" s="1"/>
  <c r="W84" i="4"/>
  <c r="V84" i="4" s="1"/>
  <c r="T84" i="4" s="1"/>
  <c r="W85" i="4"/>
  <c r="V85" i="4" s="1"/>
  <c r="T85" i="4" s="1"/>
  <c r="V86" i="4"/>
  <c r="T86" i="4" s="1"/>
  <c r="X86" i="4"/>
  <c r="Z86" i="4"/>
  <c r="ES86" i="4" s="1"/>
  <c r="V87" i="4"/>
  <c r="T87" i="4" s="1"/>
  <c r="W87" i="4"/>
  <c r="V88" i="4"/>
  <c r="T88" i="4" s="1"/>
  <c r="W88" i="4"/>
  <c r="V89" i="4"/>
  <c r="T89" i="4" s="1"/>
  <c r="W89" i="4"/>
  <c r="W90" i="4"/>
  <c r="V90" i="4" s="1"/>
  <c r="T90" i="4" s="1"/>
  <c r="W91" i="4"/>
  <c r="V91" i="4" s="1"/>
  <c r="T91" i="4" s="1"/>
  <c r="W92" i="4"/>
  <c r="V92" i="4" s="1"/>
  <c r="T92" i="4" s="1"/>
  <c r="W93" i="4"/>
  <c r="V93" i="4" s="1"/>
  <c r="T93" i="4" s="1"/>
  <c r="W94" i="4"/>
  <c r="V94" i="4" s="1"/>
  <c r="T94" i="4" s="1"/>
  <c r="W95" i="4"/>
  <c r="V95" i="4" s="1"/>
  <c r="T95" i="4" s="1"/>
  <c r="W96" i="4"/>
  <c r="V96" i="4" s="1"/>
  <c r="T96" i="4" s="1"/>
  <c r="V97" i="4"/>
  <c r="T97" i="4" s="1"/>
  <c r="W97" i="4"/>
  <c r="V98" i="4"/>
  <c r="T98" i="4" s="1"/>
  <c r="W98" i="4"/>
  <c r="V99" i="4"/>
  <c r="T99" i="4" s="1"/>
  <c r="W99" i="4"/>
  <c r="V100" i="4"/>
  <c r="T100" i="4" s="1"/>
  <c r="W100" i="4"/>
  <c r="V101" i="4"/>
  <c r="T101" i="4" s="1"/>
  <c r="W101" i="4"/>
  <c r="V102" i="4"/>
  <c r="T102" i="4" s="1"/>
  <c r="W102" i="4"/>
  <c r="W103" i="4"/>
  <c r="V103" i="4" s="1"/>
  <c r="T103" i="4" s="1"/>
  <c r="W104" i="4"/>
  <c r="V104" i="4" s="1"/>
  <c r="T104" i="4" s="1"/>
  <c r="S105" i="4"/>
  <c r="W105" i="4"/>
  <c r="V105" i="4" s="1"/>
  <c r="T105" i="4" s="1"/>
  <c r="W106" i="4"/>
  <c r="V106" i="4" s="1"/>
  <c r="T106" i="4" s="1"/>
  <c r="W107" i="4"/>
  <c r="V107" i="4" s="1"/>
  <c r="T107" i="4" s="1"/>
  <c r="W108" i="4"/>
  <c r="V108" i="4" s="1"/>
  <c r="T108" i="4" s="1"/>
  <c r="W109" i="4"/>
  <c r="V109" i="4" s="1"/>
  <c r="T109" i="4" s="1"/>
  <c r="V110" i="4"/>
  <c r="T110" i="4" s="1"/>
  <c r="W110" i="4"/>
  <c r="V111" i="4"/>
  <c r="T111" i="4" s="1"/>
  <c r="W111" i="4"/>
  <c r="W112" i="4"/>
  <c r="V112" i="4" s="1"/>
  <c r="T112" i="4" s="1"/>
  <c r="W113" i="4"/>
  <c r="V113" i="4" s="1"/>
  <c r="T113" i="4" s="1"/>
  <c r="V114" i="4"/>
  <c r="T114" i="4" s="1"/>
  <c r="W114" i="4"/>
  <c r="V115" i="4"/>
  <c r="T115" i="4" s="1"/>
  <c r="W115" i="4"/>
  <c r="V116" i="4"/>
  <c r="T116" i="4" s="1"/>
  <c r="W116" i="4"/>
  <c r="V117" i="4"/>
  <c r="T117" i="4" s="1"/>
  <c r="W117" i="4"/>
  <c r="W118" i="4"/>
  <c r="V118" i="4" s="1"/>
  <c r="T118" i="4" s="1"/>
  <c r="W119" i="4"/>
  <c r="V119" i="4" s="1"/>
  <c r="T119" i="4" s="1"/>
  <c r="W120" i="4"/>
  <c r="V120" i="4" s="1"/>
  <c r="T120" i="4" s="1"/>
  <c r="W121" i="4"/>
  <c r="V121" i="4" s="1"/>
  <c r="T121" i="4" s="1"/>
  <c r="W122" i="4"/>
  <c r="V122" i="4" s="1"/>
  <c r="T122" i="4" s="1"/>
  <c r="W123" i="4"/>
  <c r="V123" i="4" s="1"/>
  <c r="T123" i="4" s="1"/>
  <c r="W124" i="4"/>
  <c r="V124" i="4" s="1"/>
  <c r="T124" i="4" s="1"/>
  <c r="W125" i="4"/>
  <c r="V125" i="4" s="1"/>
  <c r="T125" i="4" s="1"/>
  <c r="W126" i="4"/>
  <c r="V126" i="4" s="1"/>
  <c r="T126" i="4" s="1"/>
  <c r="W127" i="4"/>
  <c r="V127" i="4" s="1"/>
  <c r="T127" i="4" s="1"/>
  <c r="W128" i="4"/>
  <c r="V128" i="4" s="1"/>
  <c r="T128" i="4" s="1"/>
  <c r="W129" i="4"/>
  <c r="V129" i="4" s="1"/>
  <c r="T129" i="4" s="1"/>
  <c r="S130" i="4"/>
  <c r="W130" i="4"/>
  <c r="W131" i="4"/>
  <c r="V131" i="4" s="1"/>
  <c r="T131" i="4" s="1"/>
  <c r="W132" i="4"/>
  <c r="V132" i="4" s="1"/>
  <c r="T132" i="4" s="1"/>
  <c r="W133" i="4"/>
  <c r="V133" i="4" s="1"/>
  <c r="T133" i="4" s="1"/>
  <c r="W134" i="4"/>
  <c r="V134" i="4" s="1"/>
  <c r="T134" i="4" s="1"/>
  <c r="W135" i="4"/>
  <c r="V135" i="4" s="1"/>
  <c r="W136" i="4"/>
  <c r="V136" i="4" s="1"/>
  <c r="T136" i="4" s="1"/>
  <c r="W137" i="4"/>
  <c r="V137" i="4" s="1"/>
  <c r="T137" i="4" s="1"/>
  <c r="W138" i="4"/>
  <c r="V138" i="4" s="1"/>
  <c r="T138" i="4" s="1"/>
  <c r="W139" i="4"/>
  <c r="V139" i="4" s="1"/>
  <c r="T139" i="4" s="1"/>
  <c r="W140" i="4"/>
  <c r="V140" i="4" s="1"/>
  <c r="T140" i="4" s="1"/>
  <c r="W141" i="4"/>
  <c r="V141" i="4" s="1"/>
  <c r="T141" i="4" s="1"/>
  <c r="W142" i="4"/>
  <c r="V142" i="4" s="1"/>
  <c r="T142" i="4" s="1"/>
  <c r="W143" i="4"/>
  <c r="V143" i="4" s="1"/>
  <c r="T143" i="4" s="1"/>
  <c r="W144" i="4"/>
  <c r="V144" i="4" s="1"/>
  <c r="T144" i="4" s="1"/>
  <c r="W145" i="4"/>
  <c r="V145" i="4" s="1"/>
  <c r="T145" i="4" s="1"/>
  <c r="W146" i="4"/>
  <c r="V146" i="4" s="1"/>
  <c r="T146" i="4" s="1"/>
  <c r="W147" i="4"/>
  <c r="V147" i="4" s="1"/>
  <c r="T147" i="4" s="1"/>
  <c r="W148" i="4"/>
  <c r="V148" i="4" s="1"/>
  <c r="T148" i="4" s="1"/>
  <c r="W149" i="4"/>
  <c r="V149" i="4" s="1"/>
  <c r="T149" i="4" s="1"/>
  <c r="W150" i="4"/>
  <c r="V150" i="4" s="1"/>
  <c r="T150" i="4" s="1"/>
  <c r="W151" i="4"/>
  <c r="V151" i="4" s="1"/>
  <c r="T151" i="4" s="1"/>
  <c r="W152" i="4"/>
  <c r="V152" i="4" s="1"/>
  <c r="T152" i="4" s="1"/>
  <c r="W153" i="4"/>
  <c r="V153" i="4" s="1"/>
  <c r="T153" i="4" s="1"/>
  <c r="W154" i="4"/>
  <c r="V154" i="4" s="1"/>
  <c r="T154" i="4" s="1"/>
  <c r="W155" i="4"/>
  <c r="V155" i="4" s="1"/>
  <c r="T155" i="4" s="1"/>
  <c r="W156" i="4"/>
  <c r="V156" i="4" s="1"/>
  <c r="T156" i="4" s="1"/>
  <c r="W157" i="4"/>
  <c r="V157" i="4" s="1"/>
  <c r="T157" i="4" s="1"/>
  <c r="W158" i="4"/>
  <c r="V158" i="4" s="1"/>
  <c r="T158" i="4" s="1"/>
  <c r="W159" i="4"/>
  <c r="V159" i="4" s="1"/>
  <c r="T159" i="4" s="1"/>
  <c r="W160" i="4"/>
  <c r="V160" i="4" s="1"/>
  <c r="T160" i="4" s="1"/>
  <c r="W161" i="4"/>
  <c r="V161" i="4" s="1"/>
  <c r="T161" i="4" s="1"/>
  <c r="W162" i="4"/>
  <c r="V162" i="4" s="1"/>
  <c r="T162" i="4" s="1"/>
  <c r="W163" i="4"/>
  <c r="V163" i="4" s="1"/>
  <c r="T163" i="4" s="1"/>
  <c r="X163" i="4"/>
  <c r="Z163" i="4"/>
  <c r="ES163" i="4" s="1"/>
  <c r="W164" i="4"/>
  <c r="V164" i="4" s="1"/>
  <c r="T164" i="4" s="1"/>
  <c r="X164" i="4"/>
  <c r="Z164" i="4"/>
  <c r="ES164" i="4" s="1"/>
  <c r="W165" i="4"/>
  <c r="V165" i="4" s="1"/>
  <c r="T165" i="4" s="1"/>
  <c r="W166" i="4"/>
  <c r="V166" i="4" s="1"/>
  <c r="T166" i="4" s="1"/>
  <c r="V167" i="4"/>
  <c r="T167" i="4" s="1"/>
  <c r="X167" i="4"/>
  <c r="Z167" i="4"/>
  <c r="ES167" i="4" s="1"/>
  <c r="W168" i="4"/>
  <c r="V168" i="4" s="1"/>
  <c r="T168" i="4" s="1"/>
  <c r="V169" i="4"/>
  <c r="T169" i="4" s="1"/>
  <c r="W170" i="4"/>
  <c r="V170" i="4" s="1"/>
  <c r="T170" i="4" s="1"/>
  <c r="W171" i="4"/>
  <c r="V171" i="4" s="1"/>
  <c r="T171" i="4" s="1"/>
  <c r="W172" i="4"/>
  <c r="V172" i="4" s="1"/>
  <c r="T172" i="4" s="1"/>
  <c r="W173" i="4"/>
  <c r="V173" i="4" s="1"/>
  <c r="T173" i="4" s="1"/>
  <c r="V174" i="4"/>
  <c r="T174" i="4" s="1"/>
  <c r="V175" i="4"/>
  <c r="T175" i="4" s="1"/>
  <c r="W175" i="4"/>
  <c r="V176" i="4"/>
  <c r="T176" i="4" s="1"/>
  <c r="X176" i="4"/>
  <c r="Z176" i="4"/>
  <c r="ES176" i="4" s="1"/>
  <c r="W177" i="4"/>
  <c r="V177" i="4" s="1"/>
  <c r="T177" i="4" s="1"/>
  <c r="W178" i="4"/>
  <c r="V178" i="4" s="1"/>
  <c r="T178" i="4" s="1"/>
  <c r="W179" i="4"/>
  <c r="V179" i="4" s="1"/>
  <c r="T179" i="4" s="1"/>
  <c r="V180" i="4"/>
  <c r="T180" i="4" s="1"/>
  <c r="W181" i="4"/>
  <c r="V181" i="4" s="1"/>
  <c r="T181" i="4" s="1"/>
  <c r="W182" i="4"/>
  <c r="V182" i="4" s="1"/>
  <c r="T182" i="4" s="1"/>
  <c r="V183" i="4"/>
  <c r="T183" i="4" s="1"/>
  <c r="W183" i="4"/>
  <c r="V184" i="4"/>
  <c r="T184" i="4" s="1"/>
  <c r="W184" i="4"/>
  <c r="W185" i="4"/>
  <c r="V185" i="4" s="1"/>
  <c r="T185" i="4" s="1"/>
  <c r="V186" i="4"/>
  <c r="T186" i="4" s="1"/>
  <c r="W187" i="4"/>
  <c r="V187" i="4" s="1"/>
  <c r="T187" i="4" s="1"/>
  <c r="W188" i="4"/>
  <c r="V188" i="4" s="1"/>
  <c r="T188" i="4" s="1"/>
  <c r="W189" i="4"/>
  <c r="V189" i="4" s="1"/>
  <c r="T189" i="4" s="1"/>
  <c r="W190" i="4"/>
  <c r="V190" i="4" s="1"/>
  <c r="T190" i="4" s="1"/>
  <c r="W191" i="4"/>
  <c r="V191" i="4" s="1"/>
  <c r="T191" i="4" s="1"/>
  <c r="W192" i="4"/>
  <c r="V192" i="4" s="1"/>
  <c r="T192" i="4" s="1"/>
  <c r="W193" i="4"/>
  <c r="V193" i="4" s="1"/>
  <c r="T193" i="4" s="1"/>
  <c r="V194" i="4"/>
  <c r="T194" i="4" s="1"/>
  <c r="W194" i="4"/>
  <c r="V195" i="4"/>
  <c r="T195" i="4" s="1"/>
  <c r="W195" i="4"/>
  <c r="W196" i="4"/>
  <c r="V196" i="4" s="1"/>
  <c r="T196" i="4" s="1"/>
  <c r="W197" i="4"/>
  <c r="V197" i="4" s="1"/>
  <c r="T197" i="4" s="1"/>
  <c r="W198" i="4"/>
  <c r="V198" i="4" s="1"/>
  <c r="T198" i="4" s="1"/>
  <c r="V199" i="4"/>
  <c r="T199" i="4" s="1"/>
  <c r="W199" i="4"/>
  <c r="V200" i="4"/>
  <c r="T200" i="4" s="1"/>
  <c r="W200" i="4"/>
  <c r="W201" i="4"/>
  <c r="V201" i="4" s="1"/>
  <c r="T201" i="4" s="1"/>
  <c r="W202" i="4"/>
  <c r="V202" i="4" s="1"/>
  <c r="T202" i="4" s="1"/>
  <c r="V203" i="4"/>
  <c r="T203" i="4" s="1"/>
  <c r="W203" i="4"/>
  <c r="V204" i="4"/>
  <c r="T204" i="4" s="1"/>
  <c r="W204" i="4"/>
  <c r="W205" i="4"/>
  <c r="V205" i="4" s="1"/>
  <c r="T205" i="4" s="1"/>
  <c r="W206" i="4"/>
  <c r="V206" i="4" s="1"/>
  <c r="T206" i="4" s="1"/>
  <c r="W207" i="4"/>
  <c r="V207" i="4" s="1"/>
  <c r="T207" i="4" s="1"/>
  <c r="W208" i="4"/>
  <c r="V208" i="4" s="1"/>
  <c r="T208" i="4" s="1"/>
  <c r="W209" i="4"/>
  <c r="V209" i="4" s="1"/>
  <c r="T209" i="4" s="1"/>
  <c r="W210" i="4"/>
  <c r="V210" i="4" s="1"/>
  <c r="T210" i="4" s="1"/>
  <c r="W211" i="4"/>
  <c r="V211" i="4" s="1"/>
  <c r="T211" i="4" s="1"/>
  <c r="W212" i="4"/>
  <c r="V212" i="4" s="1"/>
  <c r="T212" i="4" s="1"/>
  <c r="W213" i="4"/>
  <c r="V213" i="4" s="1"/>
  <c r="T213" i="4" s="1"/>
  <c r="W214" i="4"/>
  <c r="V214" i="4" s="1"/>
  <c r="T214" i="4" s="1"/>
  <c r="W215" i="4"/>
  <c r="V215" i="4" s="1"/>
  <c r="T215" i="4" s="1"/>
  <c r="W216" i="4"/>
  <c r="V216" i="4" s="1"/>
  <c r="T216" i="4" s="1"/>
  <c r="W217" i="4"/>
  <c r="V217" i="4" s="1"/>
  <c r="T217" i="4" s="1"/>
  <c r="W218" i="4"/>
  <c r="V218" i="4" s="1"/>
  <c r="T218" i="4" s="1"/>
  <c r="W219" i="4"/>
  <c r="V219" i="4" s="1"/>
  <c r="T219" i="4" s="1"/>
  <c r="W220" i="4"/>
  <c r="V220" i="4" s="1"/>
  <c r="T220" i="4" s="1"/>
  <c r="W221" i="4"/>
  <c r="V221" i="4" s="1"/>
  <c r="T221" i="4" s="1"/>
  <c r="W222" i="4"/>
  <c r="V222" i="4" s="1"/>
  <c r="T222" i="4" s="1"/>
  <c r="W223" i="4"/>
  <c r="V223" i="4" s="1"/>
  <c r="T223" i="4" s="1"/>
  <c r="W224" i="4"/>
  <c r="V224" i="4" s="1"/>
  <c r="T224" i="4" s="1"/>
  <c r="W225" i="4"/>
  <c r="V225" i="4" s="1"/>
  <c r="T225" i="4" s="1"/>
  <c r="W226" i="4"/>
  <c r="V226" i="4" s="1"/>
  <c r="T226" i="4" s="1"/>
  <c r="W227" i="4"/>
  <c r="V227" i="4" s="1"/>
  <c r="T227" i="4" s="1"/>
  <c r="W228" i="4"/>
  <c r="V228" i="4" s="1"/>
  <c r="T228" i="4" s="1"/>
  <c r="W229" i="4"/>
  <c r="V229" i="4" s="1"/>
  <c r="T229" i="4" s="1"/>
  <c r="W230" i="4"/>
  <c r="V230" i="4" s="1"/>
  <c r="T230" i="4" s="1"/>
  <c r="V231" i="4"/>
  <c r="T231" i="4" s="1"/>
  <c r="X231" i="4"/>
  <c r="Z231" i="4"/>
  <c r="V232" i="4"/>
  <c r="T232" i="4" s="1"/>
  <c r="V233" i="4"/>
  <c r="T233" i="4" s="1"/>
  <c r="V234" i="4"/>
  <c r="T234" i="4" s="1"/>
  <c r="W234" i="4"/>
  <c r="W235" i="4"/>
  <c r="V235" i="4" s="1"/>
  <c r="T235" i="4" s="1"/>
  <c r="X235" i="4"/>
  <c r="W236" i="4"/>
  <c r="V236" i="4" s="1"/>
  <c r="T236" i="4" s="1"/>
  <c r="V237" i="4"/>
  <c r="T237" i="4" s="1"/>
  <c r="V238" i="4"/>
  <c r="T238" i="4" s="1"/>
  <c r="W239" i="4"/>
  <c r="V239" i="4" s="1"/>
  <c r="T239" i="4" s="1"/>
  <c r="W240" i="4"/>
  <c r="V240" i="4" s="1"/>
  <c r="T240" i="4" s="1"/>
  <c r="W241" i="4"/>
  <c r="V241" i="4" s="1"/>
  <c r="T241" i="4" s="1"/>
  <c r="W242" i="4"/>
  <c r="V242" i="4" s="1"/>
  <c r="T242" i="4" s="1"/>
  <c r="W243" i="4"/>
  <c r="V243" i="4" s="1"/>
  <c r="T243" i="4" s="1"/>
  <c r="W244" i="4"/>
  <c r="V244" i="4" s="1"/>
  <c r="T244" i="4" s="1"/>
  <c r="W245" i="4"/>
  <c r="V245" i="4" s="1"/>
  <c r="T245" i="4" s="1"/>
  <c r="W246" i="4"/>
  <c r="V246" i="4" s="1"/>
  <c r="T246" i="4" s="1"/>
  <c r="W247" i="4"/>
  <c r="V247" i="4" s="1"/>
  <c r="T247" i="4" s="1"/>
  <c r="W248" i="4"/>
  <c r="V248" i="4" s="1"/>
  <c r="T248" i="4" s="1"/>
  <c r="W249" i="4"/>
  <c r="V249" i="4" s="1"/>
  <c r="T249" i="4" s="1"/>
  <c r="W250" i="4"/>
  <c r="V250" i="4" s="1"/>
  <c r="T250" i="4" s="1"/>
  <c r="W251" i="4"/>
  <c r="V251" i="4" s="1"/>
  <c r="T251" i="4" s="1"/>
  <c r="W252" i="4"/>
  <c r="V252" i="4" s="1"/>
  <c r="T252" i="4" s="1"/>
  <c r="W253" i="4"/>
  <c r="V253" i="4" s="1"/>
  <c r="T253" i="4" s="1"/>
  <c r="W254" i="4"/>
  <c r="V254" i="4" s="1"/>
  <c r="T254" i="4" s="1"/>
  <c r="W255" i="4"/>
  <c r="V255" i="4" s="1"/>
  <c r="T255" i="4" s="1"/>
  <c r="W256" i="4"/>
  <c r="V256" i="4" s="1"/>
  <c r="W257" i="4"/>
  <c r="V257" i="4" s="1"/>
  <c r="T257" i="4" s="1"/>
  <c r="V258" i="4"/>
  <c r="T258" i="4" s="1"/>
  <c r="W259" i="4"/>
  <c r="V259" i="4" s="1"/>
  <c r="T259" i="4" s="1"/>
  <c r="W260" i="4"/>
  <c r="V260" i="4" s="1"/>
  <c r="W261" i="4"/>
  <c r="V261" i="4" s="1"/>
  <c r="W262" i="4"/>
  <c r="V262" i="4" s="1"/>
  <c r="T262" i="4" s="1"/>
  <c r="W263" i="4"/>
  <c r="V263" i="4" s="1"/>
  <c r="T263" i="4" s="1"/>
  <c r="W264" i="4"/>
  <c r="V264" i="4" s="1"/>
  <c r="T264" i="4" s="1"/>
  <c r="W265" i="4"/>
  <c r="V265" i="4" s="1"/>
  <c r="T265" i="4" s="1"/>
  <c r="W266" i="4"/>
  <c r="V266" i="4" s="1"/>
  <c r="T266" i="4" s="1"/>
  <c r="W267" i="4"/>
  <c r="V267" i="4" s="1"/>
  <c r="T267" i="4" s="1"/>
  <c r="V268" i="4"/>
  <c r="T268" i="4" s="1"/>
  <c r="W269" i="4"/>
  <c r="V269" i="4" s="1"/>
  <c r="T269" i="4" s="1"/>
  <c r="W270" i="4"/>
  <c r="V270" i="4" s="1"/>
  <c r="T270" i="4" s="1"/>
  <c r="W271" i="4"/>
  <c r="V271" i="4" s="1"/>
  <c r="T271" i="4" s="1"/>
  <c r="W272" i="4"/>
  <c r="V272" i="4" s="1"/>
  <c r="T272" i="4" s="1"/>
  <c r="V273" i="4"/>
  <c r="T273" i="4" s="1"/>
  <c r="W274" i="4"/>
  <c r="V274" i="4" s="1"/>
  <c r="T274" i="4" s="1"/>
  <c r="W275" i="4"/>
  <c r="V275" i="4" s="1"/>
  <c r="T275" i="4" s="1"/>
  <c r="W276" i="4"/>
  <c r="V276" i="4" s="1"/>
  <c r="T276" i="4" s="1"/>
  <c r="W277" i="4"/>
  <c r="V277" i="4" s="1"/>
  <c r="T277" i="4" s="1"/>
  <c r="W278" i="4"/>
  <c r="V278" i="4" s="1"/>
  <c r="T278" i="4" s="1"/>
  <c r="V279" i="4"/>
  <c r="T279" i="4" s="1"/>
  <c r="W279" i="4"/>
  <c r="W280" i="4"/>
  <c r="V280" i="4" s="1"/>
  <c r="T280" i="4" s="1"/>
  <c r="W281" i="4"/>
  <c r="V281" i="4" s="1"/>
  <c r="W282" i="4"/>
  <c r="V282" i="4" s="1"/>
  <c r="T282" i="4" s="1"/>
  <c r="W283" i="4"/>
  <c r="V283" i="4" s="1"/>
  <c r="T283" i="4" s="1"/>
  <c r="W284" i="4"/>
  <c r="V284" i="4" s="1"/>
  <c r="T284" i="4" s="1"/>
  <c r="W285" i="4"/>
  <c r="V285" i="4" s="1"/>
  <c r="T285" i="4" s="1"/>
  <c r="W286" i="4"/>
  <c r="V286" i="4" s="1"/>
  <c r="T286" i="4" s="1"/>
  <c r="W287" i="4"/>
  <c r="V287" i="4" s="1"/>
  <c r="T287" i="4" s="1"/>
  <c r="V288" i="4"/>
  <c r="T288" i="4" s="1"/>
  <c r="W289" i="4"/>
  <c r="V289" i="4" s="1"/>
  <c r="T289" i="4" s="1"/>
  <c r="W290" i="4"/>
  <c r="V290" i="4" s="1"/>
  <c r="T290" i="4" s="1"/>
  <c r="V291" i="4"/>
  <c r="T291" i="4" s="1"/>
  <c r="W291" i="4"/>
  <c r="V292" i="4"/>
  <c r="T292" i="4" s="1"/>
  <c r="W292" i="4"/>
  <c r="V293" i="4"/>
  <c r="T293" i="4" s="1"/>
  <c r="W293" i="4"/>
  <c r="W294" i="4"/>
  <c r="V294" i="4" s="1"/>
  <c r="T294" i="4" s="1"/>
  <c r="W295" i="4"/>
  <c r="V295" i="4" s="1"/>
  <c r="T295" i="4" s="1"/>
  <c r="W296" i="4"/>
  <c r="V296" i="4" s="1"/>
  <c r="T296" i="4" s="1"/>
  <c r="W297" i="4"/>
  <c r="V297" i="4" s="1"/>
  <c r="T297" i="4" s="1"/>
  <c r="W298" i="4"/>
  <c r="V298" i="4" s="1"/>
  <c r="T298" i="4" s="1"/>
  <c r="V299" i="4"/>
  <c r="T299" i="4" s="1"/>
  <c r="V300" i="4"/>
  <c r="T300" i="4" s="1"/>
  <c r="W300" i="4"/>
  <c r="V301" i="4"/>
  <c r="T301" i="4" s="1"/>
  <c r="W301" i="4"/>
  <c r="V302" i="4"/>
  <c r="T302" i="4" s="1"/>
  <c r="W302" i="4"/>
  <c r="V303" i="4"/>
  <c r="T303" i="4" s="1"/>
  <c r="W303" i="4"/>
  <c r="W304" i="4"/>
  <c r="V304" i="4" s="1"/>
  <c r="T304" i="4" s="1"/>
  <c r="V305" i="4"/>
  <c r="T305" i="4" s="1"/>
  <c r="W306" i="4"/>
  <c r="V306" i="4" s="1"/>
  <c r="T306" i="4" s="1"/>
  <c r="W307" i="4"/>
  <c r="V307" i="4" s="1"/>
  <c r="T307" i="4" s="1"/>
  <c r="W308" i="4"/>
  <c r="V308" i="4" s="1"/>
  <c r="T308" i="4" s="1"/>
  <c r="W309" i="4"/>
  <c r="V309" i="4" s="1"/>
  <c r="T309" i="4" s="1"/>
  <c r="W310" i="4"/>
  <c r="V310" i="4" s="1"/>
  <c r="T310" i="4" s="1"/>
  <c r="W311" i="4"/>
  <c r="V311" i="4" s="1"/>
  <c r="T311" i="4" s="1"/>
  <c r="V312" i="4"/>
  <c r="T312" i="4" s="1"/>
  <c r="W312" i="4"/>
  <c r="V313" i="4"/>
  <c r="T313" i="4" s="1"/>
  <c r="W313" i="4"/>
  <c r="W314" i="4"/>
  <c r="V314" i="4" s="1"/>
  <c r="T314" i="4" s="1"/>
  <c r="W315" i="4"/>
  <c r="V315" i="4" s="1"/>
  <c r="T315" i="4" s="1"/>
  <c r="V316" i="4"/>
  <c r="T316" i="4" s="1"/>
  <c r="W316" i="4"/>
  <c r="V317" i="4"/>
  <c r="T317" i="4" s="1"/>
  <c r="W317" i="4"/>
  <c r="W318" i="4"/>
  <c r="V318" i="4" s="1"/>
  <c r="T318" i="4" s="1"/>
  <c r="W319" i="4"/>
  <c r="V319" i="4" s="1"/>
  <c r="T319" i="4" s="1"/>
  <c r="W320" i="4"/>
  <c r="V320" i="4" s="1"/>
  <c r="T320" i="4" s="1"/>
  <c r="W321" i="4"/>
  <c r="V321" i="4" s="1"/>
  <c r="T321" i="4" s="1"/>
  <c r="W322" i="4"/>
  <c r="V322" i="4" s="1"/>
  <c r="T322" i="4" s="1"/>
  <c r="W323" i="4"/>
  <c r="V323" i="4" s="1"/>
  <c r="T323" i="4" s="1"/>
  <c r="W324" i="4"/>
  <c r="V324" i="4" s="1"/>
  <c r="T324" i="4" s="1"/>
  <c r="W325" i="4"/>
  <c r="V325" i="4" s="1"/>
  <c r="T325" i="4" s="1"/>
  <c r="W326" i="4"/>
  <c r="V326" i="4" s="1"/>
  <c r="T326" i="4" s="1"/>
  <c r="W327" i="4"/>
  <c r="V327" i="4" s="1"/>
  <c r="T327" i="4" s="1"/>
  <c r="W328" i="4"/>
  <c r="V328" i="4" s="1"/>
  <c r="T328" i="4" s="1"/>
  <c r="W329" i="4"/>
  <c r="V329" i="4" s="1"/>
  <c r="T329" i="4" s="1"/>
  <c r="W330" i="4"/>
  <c r="V330" i="4" s="1"/>
  <c r="T330" i="4" s="1"/>
  <c r="W331" i="4"/>
  <c r="V331" i="4" s="1"/>
  <c r="T331" i="4" s="1"/>
  <c r="V332" i="4"/>
  <c r="T332" i="4" s="1"/>
  <c r="X332" i="4"/>
  <c r="Z332" i="4"/>
  <c r="ES332" i="4" s="1"/>
  <c r="W333" i="4"/>
  <c r="V333" i="4" s="1"/>
  <c r="T333" i="4" s="1"/>
  <c r="W334" i="4"/>
  <c r="V334" i="4" s="1"/>
  <c r="T334" i="4" s="1"/>
  <c r="V335" i="4"/>
  <c r="T335" i="4" s="1"/>
  <c r="X335" i="4"/>
  <c r="Z335" i="4"/>
  <c r="ES335" i="4" s="1"/>
  <c r="W336" i="4"/>
  <c r="V336" i="4" s="1"/>
  <c r="T336" i="4" s="1"/>
  <c r="W337" i="4"/>
  <c r="V337" i="4" s="1"/>
  <c r="T337" i="4" s="1"/>
  <c r="W338" i="4"/>
  <c r="V338" i="4" s="1"/>
  <c r="T338" i="4" s="1"/>
  <c r="W339" i="4"/>
  <c r="V339" i="4" s="1"/>
  <c r="T339" i="4" s="1"/>
  <c r="W340" i="4"/>
  <c r="V340" i="4" s="1"/>
  <c r="T340" i="4" s="1"/>
  <c r="V341" i="4"/>
  <c r="T341" i="4" s="1"/>
  <c r="W341" i="4"/>
  <c r="W342" i="4"/>
  <c r="V342" i="4" s="1"/>
  <c r="T342" i="4" s="1"/>
  <c r="W343" i="4"/>
  <c r="V343" i="4" s="1"/>
  <c r="T343" i="4" s="1"/>
  <c r="V344" i="4"/>
  <c r="T344" i="4" s="1"/>
  <c r="W344" i="4"/>
  <c r="V345" i="4"/>
  <c r="T345" i="4" s="1"/>
  <c r="W345" i="4"/>
  <c r="W346" i="4"/>
  <c r="V346" i="4" s="1"/>
  <c r="T346" i="4" s="1"/>
  <c r="W347" i="4"/>
  <c r="V347" i="4" s="1"/>
  <c r="T347" i="4" s="1"/>
  <c r="W348" i="4"/>
  <c r="V348" i="4" s="1"/>
  <c r="T348" i="4" s="1"/>
  <c r="W349" i="4"/>
  <c r="V349" i="4" s="1"/>
  <c r="T349" i="4" s="1"/>
  <c r="W350" i="4"/>
  <c r="V350" i="4" s="1"/>
  <c r="T350" i="4" s="1"/>
  <c r="W351" i="4"/>
  <c r="V351" i="4" s="1"/>
  <c r="T351" i="4" s="1"/>
  <c r="W352" i="4"/>
  <c r="V352" i="4" s="1"/>
  <c r="T352" i="4" s="1"/>
  <c r="W353" i="4"/>
  <c r="V353" i="4" s="1"/>
  <c r="T353" i="4" s="1"/>
  <c r="W354" i="4"/>
  <c r="V354" i="4" s="1"/>
  <c r="T354" i="4" s="1"/>
  <c r="V355" i="4"/>
  <c r="T355" i="4" s="1"/>
  <c r="X355" i="4"/>
  <c r="Z355" i="4"/>
  <c r="ES355" i="4" s="1"/>
  <c r="W356" i="4"/>
  <c r="V356" i="4" s="1"/>
  <c r="T356" i="4" s="1"/>
  <c r="W357" i="4"/>
  <c r="V357" i="4" s="1"/>
  <c r="T357" i="4" s="1"/>
  <c r="V358" i="4"/>
  <c r="T358" i="4" s="1"/>
  <c r="W358" i="4"/>
  <c r="V359" i="4"/>
  <c r="T359" i="4" s="1"/>
  <c r="W359" i="4"/>
  <c r="W360" i="4"/>
  <c r="V360" i="4" s="1"/>
  <c r="T360" i="4" s="1"/>
  <c r="V361" i="4"/>
  <c r="T361" i="4" s="1"/>
  <c r="X361" i="4"/>
  <c r="Z361" i="4"/>
  <c r="ES361" i="4" s="1"/>
  <c r="W362" i="4"/>
  <c r="V362" i="4" s="1"/>
  <c r="T362" i="4" s="1"/>
  <c r="W363" i="4"/>
  <c r="V363" i="4" s="1"/>
  <c r="T363" i="4" s="1"/>
  <c r="W364" i="4"/>
  <c r="V364" i="4" s="1"/>
  <c r="T364" i="4" s="1"/>
  <c r="W365" i="4"/>
  <c r="V365" i="4" s="1"/>
  <c r="T365" i="4" s="1"/>
  <c r="W366" i="4"/>
  <c r="V366" i="4" s="1"/>
  <c r="T366" i="4" s="1"/>
  <c r="W367" i="4"/>
  <c r="V367" i="4" s="1"/>
  <c r="T367" i="4" s="1"/>
  <c r="W368" i="4"/>
  <c r="V368" i="4" s="1"/>
  <c r="T368" i="4" s="1"/>
  <c r="W369" i="4"/>
  <c r="V369" i="4" s="1"/>
  <c r="T369" i="4" s="1"/>
  <c r="V370" i="4"/>
  <c r="T370" i="4" s="1"/>
  <c r="X370" i="4"/>
  <c r="Z370" i="4"/>
  <c r="ES370" i="4" s="1"/>
  <c r="W371" i="4"/>
  <c r="V371" i="4" s="1"/>
  <c r="T371" i="4" s="1"/>
  <c r="V372" i="4"/>
  <c r="T372" i="4" s="1"/>
  <c r="X372" i="4"/>
  <c r="Z372" i="4"/>
  <c r="ES372" i="4" s="1"/>
  <c r="W373" i="4"/>
  <c r="V373" i="4" s="1"/>
  <c r="T373" i="4" s="1"/>
  <c r="X373" i="4"/>
  <c r="Z373" i="4"/>
  <c r="ES373" i="4" s="1"/>
  <c r="W374" i="4"/>
  <c r="V374" i="4" s="1"/>
  <c r="T374" i="4" s="1"/>
  <c r="W375" i="4"/>
  <c r="V375" i="4" s="1"/>
  <c r="T375" i="4" s="1"/>
  <c r="W376" i="4"/>
  <c r="V376" i="4" s="1"/>
  <c r="T376" i="4" s="1"/>
  <c r="V377" i="4"/>
  <c r="T377" i="4" s="1"/>
  <c r="W377" i="4"/>
  <c r="W378" i="4"/>
  <c r="V378" i="4" s="1"/>
  <c r="T378" i="4" s="1"/>
  <c r="W379" i="4"/>
  <c r="V379" i="4" s="1"/>
  <c r="T379" i="4" s="1"/>
  <c r="V380" i="4"/>
  <c r="T380" i="4" s="1"/>
  <c r="W380" i="4"/>
  <c r="V381" i="4"/>
  <c r="T381" i="4" s="1"/>
  <c r="W381" i="4"/>
  <c r="V382" i="4"/>
  <c r="T382" i="4" s="1"/>
  <c r="V383" i="4"/>
  <c r="T383" i="4" s="1"/>
  <c r="W383" i="4"/>
  <c r="W384" i="4"/>
  <c r="V384" i="4" s="1"/>
  <c r="T384" i="4" s="1"/>
  <c r="W385" i="4"/>
  <c r="V385" i="4" s="1"/>
  <c r="T385" i="4" s="1"/>
  <c r="W386" i="4"/>
  <c r="V386" i="4" s="1"/>
  <c r="T386" i="4" s="1"/>
  <c r="W387" i="4"/>
  <c r="V387" i="4" s="1"/>
  <c r="T387" i="4" s="1"/>
  <c r="W388" i="4"/>
  <c r="V388" i="4" s="1"/>
  <c r="T388" i="4" s="1"/>
  <c r="V389" i="4"/>
  <c r="T389" i="4" s="1"/>
  <c r="X389" i="4"/>
  <c r="Z389" i="4"/>
  <c r="ES389" i="4" s="1"/>
  <c r="W390" i="4"/>
  <c r="V390" i="4" s="1"/>
  <c r="T390" i="4" s="1"/>
  <c r="W391" i="4"/>
  <c r="V391" i="4" s="1"/>
  <c r="T391" i="4" s="1"/>
  <c r="W392" i="4"/>
  <c r="V392" i="4" s="1"/>
  <c r="T392" i="4" s="1"/>
  <c r="W393" i="4"/>
  <c r="V393" i="4" s="1"/>
  <c r="T393" i="4" s="1"/>
  <c r="W394" i="4"/>
  <c r="V394" i="4" s="1"/>
  <c r="T394" i="4" s="1"/>
  <c r="W395" i="4"/>
  <c r="V395" i="4" s="1"/>
  <c r="T395" i="4" s="1"/>
  <c r="W396" i="4"/>
  <c r="V396" i="4" s="1"/>
  <c r="T396" i="4" s="1"/>
  <c r="W397" i="4"/>
  <c r="V397" i="4" s="1"/>
  <c r="T397" i="4" s="1"/>
  <c r="W398" i="4"/>
  <c r="V398" i="4" s="1"/>
  <c r="T398" i="4" s="1"/>
  <c r="W399" i="4"/>
  <c r="V399" i="4" s="1"/>
  <c r="T399" i="4" s="1"/>
  <c r="W400" i="4"/>
  <c r="V400" i="4" s="1"/>
  <c r="T400" i="4" s="1"/>
  <c r="V401" i="4"/>
  <c r="T401" i="4" s="1"/>
  <c r="X401" i="4"/>
  <c r="Z401" i="4"/>
  <c r="ES401" i="4" s="1"/>
  <c r="W402" i="4"/>
  <c r="V402" i="4" s="1"/>
  <c r="T402" i="4" s="1"/>
  <c r="V403" i="4"/>
  <c r="T403" i="4" s="1"/>
  <c r="W403" i="4"/>
  <c r="V404" i="4"/>
  <c r="T404" i="4" s="1"/>
  <c r="W404" i="4"/>
  <c r="V405" i="4"/>
  <c r="T405" i="4" s="1"/>
  <c r="W405" i="4"/>
  <c r="V406" i="4"/>
  <c r="T406" i="4" s="1"/>
  <c r="X406" i="4"/>
  <c r="Z406" i="4"/>
  <c r="ES406" i="4" s="1"/>
  <c r="W407" i="4"/>
  <c r="V407" i="4" s="1"/>
  <c r="T407" i="4" s="1"/>
  <c r="V408" i="4"/>
  <c r="T408" i="4" s="1"/>
  <c r="X408" i="4"/>
  <c r="Z408" i="4"/>
  <c r="ES408" i="4" s="1"/>
  <c r="V409" i="4"/>
  <c r="T409" i="4" s="1"/>
  <c r="W409" i="4"/>
  <c r="V410" i="4"/>
  <c r="T410" i="4" s="1"/>
  <c r="W410" i="4"/>
  <c r="V411" i="4"/>
  <c r="T411" i="4" s="1"/>
  <c r="X411" i="4"/>
  <c r="Z411" i="4"/>
  <c r="ES411" i="4" s="1"/>
  <c r="V412" i="4"/>
  <c r="T412" i="4" s="1"/>
  <c r="W412" i="4"/>
  <c r="V413" i="4"/>
  <c r="T413" i="4" s="1"/>
  <c r="W413" i="4"/>
  <c r="V414" i="4"/>
  <c r="T414" i="4" s="1"/>
  <c r="X414" i="4"/>
  <c r="Z414" i="4"/>
  <c r="ES414" i="4" s="1"/>
  <c r="W415" i="4"/>
  <c r="V415" i="4" s="1"/>
  <c r="T415" i="4" s="1"/>
  <c r="W416" i="4"/>
  <c r="V416" i="4" s="1"/>
  <c r="T416" i="4" s="1"/>
  <c r="W417" i="4"/>
  <c r="V417" i="4" s="1"/>
  <c r="T417" i="4" s="1"/>
  <c r="W418" i="4"/>
  <c r="V418" i="4" s="1"/>
  <c r="T418" i="4" s="1"/>
  <c r="W419" i="4"/>
  <c r="V419" i="4" s="1"/>
  <c r="T419" i="4" s="1"/>
  <c r="W420" i="4"/>
  <c r="V420" i="4" s="1"/>
  <c r="T420" i="4" s="1"/>
  <c r="V421" i="4"/>
  <c r="T421" i="4" s="1"/>
  <c r="W421" i="4"/>
  <c r="W422" i="4"/>
  <c r="V422" i="4" s="1"/>
  <c r="T422" i="4" s="1"/>
  <c r="W423" i="4"/>
  <c r="V423" i="4" s="1"/>
  <c r="T423" i="4" s="1"/>
  <c r="W424" i="4"/>
  <c r="V424" i="4" s="1"/>
  <c r="T424" i="4" s="1"/>
  <c r="W425" i="4"/>
  <c r="V425" i="4" s="1"/>
  <c r="T425" i="4" s="1"/>
  <c r="W426" i="4"/>
  <c r="V426" i="4" s="1"/>
  <c r="T426" i="4" s="1"/>
  <c r="V130" i="4" l="1"/>
  <c r="T130" i="4" s="1"/>
  <c r="V69" i="4"/>
  <c r="T69" i="4" s="1"/>
  <c r="V40" i="4"/>
  <c r="T40" i="4" s="1"/>
  <c r="T36" i="4"/>
  <c r="T281" i="4"/>
  <c r="T261" i="4"/>
  <c r="T260" i="4"/>
  <c r="T256" i="4"/>
  <c r="T135" i="4"/>
  <c r="T76" i="4"/>
  <c r="N35" i="5"/>
  <c r="N71" i="5" l="1"/>
  <c r="D14" i="5"/>
  <c r="I309" i="4"/>
  <c r="N95" i="5" l="1"/>
  <c r="N82" i="5"/>
  <c r="N83" i="5"/>
  <c r="N80" i="5"/>
  <c r="N42" i="5"/>
  <c r="N38" i="5"/>
  <c r="R384" i="4" l="1"/>
  <c r="R194" i="4"/>
  <c r="R195" i="4"/>
  <c r="M87" i="5"/>
  <c r="K87" i="5" s="1"/>
  <c r="N73" i="5"/>
  <c r="N63" i="5"/>
  <c r="N62" i="5"/>
  <c r="Z195" i="4" l="1"/>
  <c r="ES195" i="4" s="1"/>
  <c r="X195" i="4"/>
  <c r="Z194" i="4"/>
  <c r="ES194" i="4" s="1"/>
  <c r="X194" i="4"/>
  <c r="Z384" i="4"/>
  <c r="ES384" i="4" s="1"/>
  <c r="X384" i="4"/>
  <c r="O87" i="5"/>
  <c r="I280" i="4" l="1"/>
  <c r="N53" i="5" l="1"/>
  <c r="N39" i="5"/>
  <c r="M39" i="5" s="1"/>
  <c r="K39" i="5" s="1"/>
  <c r="N20" i="5"/>
  <c r="N19" i="5"/>
  <c r="N18" i="5"/>
  <c r="N14" i="5"/>
  <c r="O14" i="5" s="1"/>
  <c r="J14" i="5"/>
  <c r="K14" i="5" s="1"/>
  <c r="O39" i="5" l="1"/>
  <c r="N5" i="5" l="1"/>
  <c r="F6" i="5" l="1"/>
  <c r="F7" i="5"/>
  <c r="F8" i="5"/>
  <c r="F10" i="5"/>
  <c r="F9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57" i="5"/>
  <c r="F49" i="5"/>
  <c r="F50" i="5"/>
  <c r="F51" i="5"/>
  <c r="F52" i="5"/>
  <c r="F53" i="5"/>
  <c r="F54" i="5"/>
  <c r="F55" i="5"/>
  <c r="F56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4" i="5"/>
  <c r="I380" i="4"/>
  <c r="I193" i="4"/>
  <c r="I401" i="4"/>
  <c r="K401" i="4"/>
  <c r="N22" i="5" l="1"/>
  <c r="N32" i="5"/>
  <c r="N75" i="5"/>
  <c r="N23" i="5" l="1"/>
  <c r="N64" i="5" l="1"/>
  <c r="O64" i="5" s="1"/>
  <c r="J64" i="5"/>
  <c r="K64" i="5" s="1"/>
  <c r="I382" i="4" l="1"/>
  <c r="I384" i="4"/>
  <c r="N60" i="5"/>
  <c r="O60" i="5" s="1"/>
  <c r="J60" i="5"/>
  <c r="K60" i="5" s="1"/>
  <c r="N11" i="5"/>
  <c r="N85" i="5"/>
  <c r="O85" i="5" s="1"/>
  <c r="N34" i="5"/>
  <c r="O34" i="5" s="1"/>
  <c r="O20" i="5"/>
  <c r="J20" i="5"/>
  <c r="K20" i="5" s="1"/>
  <c r="N17" i="5"/>
  <c r="O17" i="5" s="1"/>
  <c r="N10" i="5"/>
  <c r="N8" i="5"/>
  <c r="O8" i="5" s="1"/>
  <c r="N13" i="5"/>
  <c r="O53" i="5"/>
  <c r="J85" i="5"/>
  <c r="K85" i="5" s="1"/>
  <c r="J34" i="5"/>
  <c r="K34" i="5" s="1"/>
  <c r="J17" i="5"/>
  <c r="K17" i="5" s="1"/>
  <c r="J8" i="5"/>
  <c r="K8" i="5" s="1"/>
  <c r="O13" i="5"/>
  <c r="J13" i="5"/>
  <c r="K13" i="5" s="1"/>
  <c r="J53" i="5"/>
  <c r="K53" i="5" s="1"/>
  <c r="N51" i="5"/>
  <c r="N25" i="5"/>
  <c r="N72" i="5"/>
  <c r="N21" i="5" l="1"/>
  <c r="N57" i="5"/>
  <c r="O57" i="5" s="1"/>
  <c r="J57" i="5"/>
  <c r="K57" i="5" s="1"/>
  <c r="N91" i="5" l="1"/>
  <c r="R62" i="4" l="1"/>
  <c r="R417" i="4"/>
  <c r="Z417" i="4" l="1"/>
  <c r="ES417" i="4" s="1"/>
  <c r="X417" i="4"/>
  <c r="Z62" i="4"/>
  <c r="ES62" i="4" s="1"/>
  <c r="X62" i="4"/>
  <c r="N44" i="5"/>
  <c r="N45" i="5"/>
  <c r="N26" i="5"/>
  <c r="I180" i="4" l="1"/>
  <c r="R131" i="4"/>
  <c r="R88" i="4"/>
  <c r="R90" i="4"/>
  <c r="Z88" i="4" l="1"/>
  <c r="ES88" i="4" s="1"/>
  <c r="X88" i="4"/>
  <c r="X90" i="4"/>
  <c r="Z90" i="4"/>
  <c r="ES90" i="4" s="1"/>
  <c r="Z131" i="4"/>
  <c r="ES131" i="4" s="1"/>
  <c r="X131" i="4"/>
  <c r="N33" i="5"/>
  <c r="N24" i="5"/>
  <c r="O24" i="5" s="1"/>
  <c r="O22" i="5"/>
  <c r="N15" i="5"/>
  <c r="O15" i="5" s="1"/>
  <c r="O33" i="5"/>
  <c r="J33" i="5"/>
  <c r="K33" i="5" s="1"/>
  <c r="J24" i="5"/>
  <c r="K24" i="5" s="1"/>
  <c r="J22" i="5"/>
  <c r="K22" i="5" s="1"/>
  <c r="J15" i="5"/>
  <c r="K15" i="5" s="1"/>
  <c r="N90" i="5"/>
  <c r="N81" i="5"/>
  <c r="N47" i="5" l="1"/>
  <c r="N58" i="5" l="1"/>
  <c r="O58" i="5" s="1"/>
  <c r="S58" i="5" s="1"/>
  <c r="T58" i="5" s="1"/>
  <c r="N77" i="5"/>
  <c r="O77" i="5" s="1"/>
  <c r="S77" i="5" s="1"/>
  <c r="T77" i="5" s="1"/>
  <c r="N54" i="5"/>
  <c r="O54" i="5" s="1"/>
  <c r="S54" i="5" s="1"/>
  <c r="T54" i="5" s="1"/>
  <c r="N52" i="5"/>
  <c r="N69" i="5"/>
  <c r="O69" i="5" s="1"/>
  <c r="S69" i="5" s="1"/>
  <c r="T69" i="5" s="1"/>
  <c r="N61" i="5"/>
  <c r="O61" i="5" s="1"/>
  <c r="S61" i="5" s="1"/>
  <c r="T61" i="5" s="1"/>
  <c r="N50" i="5"/>
  <c r="N49" i="5"/>
  <c r="N56" i="5"/>
  <c r="O56" i="5" s="1"/>
  <c r="S56" i="5" s="1"/>
  <c r="T56" i="5" s="1"/>
  <c r="N76" i="5"/>
  <c r="O76" i="5" s="1"/>
  <c r="S76" i="5" s="1"/>
  <c r="T76" i="5" s="1"/>
  <c r="J63" i="5"/>
  <c r="K63" i="5" s="1"/>
  <c r="M96" i="5"/>
  <c r="K96" i="5" s="1"/>
  <c r="D96" i="5"/>
  <c r="D95" i="5"/>
  <c r="N94" i="5"/>
  <c r="M94" i="5" s="1"/>
  <c r="D94" i="5"/>
  <c r="M93" i="5"/>
  <c r="K93" i="5" s="1"/>
  <c r="D93" i="5"/>
  <c r="M92" i="5"/>
  <c r="K92" i="5" s="1"/>
  <c r="D92" i="5"/>
  <c r="M91" i="5"/>
  <c r="O91" i="5" s="1"/>
  <c r="S91" i="5" s="1"/>
  <c r="T91" i="5" s="1"/>
  <c r="D91" i="5"/>
  <c r="M90" i="5"/>
  <c r="O90" i="5" s="1"/>
  <c r="S90" i="5" s="1"/>
  <c r="T90" i="5" s="1"/>
  <c r="D90" i="5"/>
  <c r="N89" i="5"/>
  <c r="M89" i="5" s="1"/>
  <c r="O89" i="5" s="1"/>
  <c r="S89" i="5" s="1"/>
  <c r="T89" i="5" s="1"/>
  <c r="D89" i="5"/>
  <c r="M88" i="5"/>
  <c r="K88" i="5" s="1"/>
  <c r="D88" i="5"/>
  <c r="D87" i="5"/>
  <c r="M86" i="5"/>
  <c r="K86" i="5" s="1"/>
  <c r="D86" i="5"/>
  <c r="D85" i="5"/>
  <c r="N84" i="5"/>
  <c r="M84" i="5" s="1"/>
  <c r="D84" i="5"/>
  <c r="M83" i="5"/>
  <c r="D83" i="5"/>
  <c r="M82" i="5"/>
  <c r="K82" i="5" s="1"/>
  <c r="D82" i="5"/>
  <c r="M81" i="5"/>
  <c r="O81" i="5" s="1"/>
  <c r="S81" i="5" s="1"/>
  <c r="T81" i="5" s="1"/>
  <c r="D81" i="5"/>
  <c r="M80" i="5"/>
  <c r="K80" i="5" s="1"/>
  <c r="D80" i="5"/>
  <c r="N79" i="5"/>
  <c r="M79" i="5" s="1"/>
  <c r="O79" i="5" s="1"/>
  <c r="S79" i="5" s="1"/>
  <c r="T79" i="5" s="1"/>
  <c r="D79" i="5"/>
  <c r="N78" i="5"/>
  <c r="M78" i="5"/>
  <c r="K78" i="5" s="1"/>
  <c r="D78" i="5"/>
  <c r="J77" i="5"/>
  <c r="K77" i="5" s="1"/>
  <c r="D77" i="5"/>
  <c r="J76" i="5"/>
  <c r="K76" i="5" s="1"/>
  <c r="D76" i="5"/>
  <c r="M75" i="5"/>
  <c r="K75" i="5" s="1"/>
  <c r="D75" i="5"/>
  <c r="N74" i="5"/>
  <c r="M74" i="5"/>
  <c r="D74" i="5"/>
  <c r="O73" i="5"/>
  <c r="S73" i="5" s="1"/>
  <c r="T73" i="5" s="1"/>
  <c r="J73" i="5"/>
  <c r="K73" i="5" s="1"/>
  <c r="D73" i="5"/>
  <c r="M72" i="5"/>
  <c r="K72" i="5" s="1"/>
  <c r="D72" i="5"/>
  <c r="O71" i="5"/>
  <c r="S71" i="5" s="1"/>
  <c r="T71" i="5" s="1"/>
  <c r="J71" i="5"/>
  <c r="K71" i="5" s="1"/>
  <c r="D71" i="5"/>
  <c r="N70" i="5"/>
  <c r="O70" i="5" s="1"/>
  <c r="S70" i="5" s="1"/>
  <c r="T70" i="5" s="1"/>
  <c r="J70" i="5"/>
  <c r="K70" i="5" s="1"/>
  <c r="D70" i="5"/>
  <c r="J69" i="5"/>
  <c r="K69" i="5" s="1"/>
  <c r="D69" i="5"/>
  <c r="N68" i="5"/>
  <c r="O68" i="5" s="1"/>
  <c r="S68" i="5" s="1"/>
  <c r="T68" i="5" s="1"/>
  <c r="J68" i="5"/>
  <c r="K68" i="5" s="1"/>
  <c r="D68" i="5"/>
  <c r="N67" i="5"/>
  <c r="O67" i="5" s="1"/>
  <c r="S67" i="5" s="1"/>
  <c r="T67" i="5" s="1"/>
  <c r="J67" i="5"/>
  <c r="K67" i="5" s="1"/>
  <c r="D67" i="5"/>
  <c r="N66" i="5"/>
  <c r="O66" i="5" s="1"/>
  <c r="S66" i="5" s="1"/>
  <c r="T66" i="5" s="1"/>
  <c r="J66" i="5"/>
  <c r="K66" i="5" s="1"/>
  <c r="D66" i="5"/>
  <c r="N65" i="5"/>
  <c r="O65" i="5" s="1"/>
  <c r="S65" i="5" s="1"/>
  <c r="T65" i="5" s="1"/>
  <c r="J65" i="5"/>
  <c r="K65" i="5" s="1"/>
  <c r="D65" i="5"/>
  <c r="S64" i="5"/>
  <c r="T64" i="5" s="1"/>
  <c r="D64" i="5"/>
  <c r="O63" i="5"/>
  <c r="S63" i="5" s="1"/>
  <c r="T63" i="5" s="1"/>
  <c r="D63" i="5"/>
  <c r="O62" i="5"/>
  <c r="S62" i="5" s="1"/>
  <c r="T62" i="5" s="1"/>
  <c r="J62" i="5"/>
  <c r="K62" i="5" s="1"/>
  <c r="D62" i="5"/>
  <c r="J61" i="5"/>
  <c r="K61" i="5" s="1"/>
  <c r="D61" i="5"/>
  <c r="S60" i="5"/>
  <c r="T60" i="5" s="1"/>
  <c r="D60" i="5"/>
  <c r="N59" i="5"/>
  <c r="O59" i="5" s="1"/>
  <c r="S59" i="5" s="1"/>
  <c r="T59" i="5" s="1"/>
  <c r="J59" i="5"/>
  <c r="K59" i="5" s="1"/>
  <c r="D59" i="5"/>
  <c r="J58" i="5"/>
  <c r="K58" i="5" s="1"/>
  <c r="D58" i="5"/>
  <c r="J56" i="5"/>
  <c r="K56" i="5" s="1"/>
  <c r="D56" i="5"/>
  <c r="N55" i="5"/>
  <c r="O55" i="5" s="1"/>
  <c r="S55" i="5" s="1"/>
  <c r="T55" i="5" s="1"/>
  <c r="J55" i="5"/>
  <c r="K55" i="5" s="1"/>
  <c r="D55" i="5"/>
  <c r="J54" i="5"/>
  <c r="K54" i="5" s="1"/>
  <c r="D54" i="5"/>
  <c r="D53" i="5"/>
  <c r="O52" i="5"/>
  <c r="S52" i="5" s="1"/>
  <c r="T52" i="5" s="1"/>
  <c r="J52" i="5"/>
  <c r="K52" i="5" s="1"/>
  <c r="D52" i="5"/>
  <c r="K51" i="5"/>
  <c r="D51" i="5"/>
  <c r="O50" i="5"/>
  <c r="S50" i="5" s="1"/>
  <c r="T50" i="5" s="1"/>
  <c r="J50" i="5"/>
  <c r="K50" i="5" s="1"/>
  <c r="D50" i="5"/>
  <c r="O49" i="5"/>
  <c r="S49" i="5" s="1"/>
  <c r="T49" i="5" s="1"/>
  <c r="J49" i="5"/>
  <c r="K49" i="5" s="1"/>
  <c r="D49" i="5"/>
  <c r="D57" i="5"/>
  <c r="M48" i="5"/>
  <c r="O48" i="5" s="1"/>
  <c r="S48" i="5" s="1"/>
  <c r="T48" i="5" s="1"/>
  <c r="D48" i="5"/>
  <c r="M47" i="5"/>
  <c r="O47" i="5" s="1"/>
  <c r="S47" i="5" s="1"/>
  <c r="T47" i="5" s="1"/>
  <c r="D47" i="5"/>
  <c r="M46" i="5"/>
  <c r="K46" i="5" s="1"/>
  <c r="D46" i="5"/>
  <c r="M45" i="5"/>
  <c r="K45" i="5" s="1"/>
  <c r="D45" i="5"/>
  <c r="M44" i="5"/>
  <c r="O44" i="5" s="1"/>
  <c r="S44" i="5" s="1"/>
  <c r="T44" i="5" s="1"/>
  <c r="D44" i="5"/>
  <c r="M43" i="5"/>
  <c r="O43" i="5" s="1"/>
  <c r="S43" i="5" s="1"/>
  <c r="T43" i="5" s="1"/>
  <c r="D43" i="5"/>
  <c r="M42" i="5"/>
  <c r="K42" i="5" s="1"/>
  <c r="D42" i="5"/>
  <c r="M41" i="5"/>
  <c r="O41" i="5" s="1"/>
  <c r="S41" i="5" s="1"/>
  <c r="T41" i="5" s="1"/>
  <c r="D41" i="5"/>
  <c r="M40" i="5"/>
  <c r="K40" i="5" s="1"/>
  <c r="D40" i="5"/>
  <c r="S39" i="5"/>
  <c r="T39" i="5" s="1"/>
  <c r="D39" i="5"/>
  <c r="M38" i="5"/>
  <c r="D38" i="5"/>
  <c r="M37" i="5"/>
  <c r="K37" i="5" s="1"/>
  <c r="D37" i="5"/>
  <c r="M36" i="5"/>
  <c r="O36" i="5" s="1"/>
  <c r="S36" i="5" s="1"/>
  <c r="T36" i="5" s="1"/>
  <c r="D36" i="5"/>
  <c r="M35" i="5"/>
  <c r="K35" i="5" s="1"/>
  <c r="D35" i="5"/>
  <c r="S34" i="5"/>
  <c r="T34" i="5" s="1"/>
  <c r="D34" i="5"/>
  <c r="S33" i="5"/>
  <c r="T33" i="5" s="1"/>
  <c r="D33" i="5"/>
  <c r="M32" i="5"/>
  <c r="K32" i="5" s="1"/>
  <c r="D32" i="5"/>
  <c r="M31" i="5"/>
  <c r="O31" i="5" s="1"/>
  <c r="S31" i="5" s="1"/>
  <c r="T31" i="5" s="1"/>
  <c r="D31" i="5"/>
  <c r="N30" i="5"/>
  <c r="O30" i="5" s="1"/>
  <c r="S30" i="5" s="1"/>
  <c r="T30" i="5" s="1"/>
  <c r="J30" i="5"/>
  <c r="K30" i="5" s="1"/>
  <c r="D30" i="5"/>
  <c r="N29" i="5"/>
  <c r="M29" i="5" s="1"/>
  <c r="D29" i="5"/>
  <c r="M28" i="5"/>
  <c r="K28" i="5" s="1"/>
  <c r="D28" i="5"/>
  <c r="M27" i="5"/>
  <c r="O27" i="5" s="1"/>
  <c r="S27" i="5" s="1"/>
  <c r="T27" i="5" s="1"/>
  <c r="D27" i="5"/>
  <c r="O26" i="5"/>
  <c r="S26" i="5" s="1"/>
  <c r="T26" i="5" s="1"/>
  <c r="J26" i="5"/>
  <c r="K26" i="5" s="1"/>
  <c r="D26" i="5"/>
  <c r="M25" i="5"/>
  <c r="O25" i="5" s="1"/>
  <c r="S25" i="5" s="1"/>
  <c r="T25" i="5" s="1"/>
  <c r="D25" i="5"/>
  <c r="D24" i="5"/>
  <c r="M23" i="5"/>
  <c r="K23" i="5" s="1"/>
  <c r="D23" i="5"/>
  <c r="D22" i="5"/>
  <c r="M21" i="5"/>
  <c r="O21" i="5" s="1"/>
  <c r="S21" i="5" s="1"/>
  <c r="T21" i="5" s="1"/>
  <c r="D21" i="5"/>
  <c r="D20" i="5"/>
  <c r="O19" i="5"/>
  <c r="S19" i="5" s="1"/>
  <c r="T19" i="5" s="1"/>
  <c r="J19" i="5"/>
  <c r="K19" i="5" s="1"/>
  <c r="D19" i="5"/>
  <c r="M18" i="5"/>
  <c r="O18" i="5" s="1"/>
  <c r="S18" i="5" s="1"/>
  <c r="T18" i="5" s="1"/>
  <c r="D18" i="5"/>
  <c r="D17" i="5"/>
  <c r="M16" i="5"/>
  <c r="O16" i="5" s="1"/>
  <c r="S16" i="5" s="1"/>
  <c r="T16" i="5" s="1"/>
  <c r="D16" i="5"/>
  <c r="S15" i="5"/>
  <c r="T15" i="5" s="1"/>
  <c r="D15" i="5"/>
  <c r="D13" i="5"/>
  <c r="N12" i="5"/>
  <c r="M12" i="5" s="1"/>
  <c r="K12" i="5" s="1"/>
  <c r="D12" i="5"/>
  <c r="M11" i="5"/>
  <c r="K11" i="5" s="1"/>
  <c r="D11" i="5"/>
  <c r="N9" i="5"/>
  <c r="M9" i="5" s="1"/>
  <c r="K9" i="5" s="1"/>
  <c r="D9" i="5"/>
  <c r="M10" i="5"/>
  <c r="D10" i="5"/>
  <c r="S8" i="5"/>
  <c r="T8" i="5" s="1"/>
  <c r="D8" i="5"/>
  <c r="M7" i="5"/>
  <c r="K7" i="5" s="1"/>
  <c r="D7" i="5"/>
  <c r="M6" i="5"/>
  <c r="K6" i="5" s="1"/>
  <c r="D6" i="5"/>
  <c r="M5" i="5"/>
  <c r="K5" i="5" s="1"/>
  <c r="F5" i="5"/>
  <c r="D5" i="5"/>
  <c r="M4" i="5"/>
  <c r="K4" i="5" s="1"/>
  <c r="D4" i="5"/>
  <c r="O10" i="5" l="1"/>
  <c r="S10" i="5" s="1"/>
  <c r="T10" i="5" s="1"/>
  <c r="O95" i="5"/>
  <c r="S95" i="5" s="1"/>
  <c r="T95" i="5" s="1"/>
  <c r="U95" i="5" s="1"/>
  <c r="O74" i="5"/>
  <c r="S74" i="5" s="1"/>
  <c r="T74" i="5" s="1"/>
  <c r="U74" i="5" s="1"/>
  <c r="O83" i="5"/>
  <c r="S83" i="5" s="1"/>
  <c r="T83" i="5" s="1"/>
  <c r="X83" i="5" s="1"/>
  <c r="K91" i="5"/>
  <c r="O93" i="5"/>
  <c r="S93" i="5" s="1"/>
  <c r="T93" i="5" s="1"/>
  <c r="X93" i="5" s="1"/>
  <c r="O11" i="5"/>
  <c r="S11" i="5" s="1"/>
  <c r="T11" i="5" s="1"/>
  <c r="U11" i="5" s="1"/>
  <c r="O75" i="5"/>
  <c r="S75" i="5" s="1"/>
  <c r="T75" i="5" s="1"/>
  <c r="X75" i="5" s="1"/>
  <c r="O78" i="5"/>
  <c r="S78" i="5" s="1"/>
  <c r="T78" i="5" s="1"/>
  <c r="Z78" i="5" s="1"/>
  <c r="AA78" i="5" s="1"/>
  <c r="O40" i="5"/>
  <c r="S40" i="5" s="1"/>
  <c r="T40" i="5" s="1"/>
  <c r="U40" i="5" s="1"/>
  <c r="K74" i="5"/>
  <c r="K90" i="5"/>
  <c r="O4" i="5"/>
  <c r="S4" i="5" s="1"/>
  <c r="T4" i="5" s="1"/>
  <c r="U4" i="5" s="1"/>
  <c r="K47" i="5"/>
  <c r="K36" i="5"/>
  <c r="K18" i="5"/>
  <c r="K21" i="5"/>
  <c r="K31" i="5"/>
  <c r="K43" i="5"/>
  <c r="K44" i="5"/>
  <c r="S53" i="5"/>
  <c r="T53" i="5" s="1"/>
  <c r="U53" i="5" s="1"/>
  <c r="K81" i="5"/>
  <c r="S85" i="5"/>
  <c r="T85" i="5" s="1"/>
  <c r="X85" i="5" s="1"/>
  <c r="O35" i="5"/>
  <c r="S35" i="5" s="1"/>
  <c r="T35" i="5" s="1"/>
  <c r="X35" i="5" s="1"/>
  <c r="O42" i="5"/>
  <c r="S42" i="5" s="1"/>
  <c r="T42" i="5" s="1"/>
  <c r="X42" i="5" s="1"/>
  <c r="O51" i="5"/>
  <c r="S51" i="5" s="1"/>
  <c r="T51" i="5" s="1"/>
  <c r="Z51" i="5" s="1"/>
  <c r="AA51" i="5" s="1"/>
  <c r="O72" i="5"/>
  <c r="S72" i="5" s="1"/>
  <c r="T72" i="5" s="1"/>
  <c r="U72" i="5" s="1"/>
  <c r="O23" i="5"/>
  <c r="S23" i="5" s="1"/>
  <c r="T23" i="5" s="1"/>
  <c r="X23" i="5" s="1"/>
  <c r="O37" i="5"/>
  <c r="S37" i="5" s="1"/>
  <c r="T37" i="5" s="1"/>
  <c r="U37" i="5" s="1"/>
  <c r="O38" i="5"/>
  <c r="S38" i="5" s="1"/>
  <c r="T38" i="5" s="1"/>
  <c r="U38" i="5" s="1"/>
  <c r="S87" i="5"/>
  <c r="T87" i="5" s="1"/>
  <c r="U87" i="5" s="1"/>
  <c r="O5" i="5"/>
  <c r="S5" i="5" s="1"/>
  <c r="T5" i="5" s="1"/>
  <c r="U5" i="5" s="1"/>
  <c r="O6" i="5"/>
  <c r="S6" i="5" s="1"/>
  <c r="T6" i="5" s="1"/>
  <c r="X6" i="5" s="1"/>
  <c r="O7" i="5"/>
  <c r="S7" i="5" s="1"/>
  <c r="T7" i="5" s="1"/>
  <c r="U7" i="5" s="1"/>
  <c r="K10" i="5"/>
  <c r="S13" i="5"/>
  <c r="T13" i="5" s="1"/>
  <c r="Z13" i="5" s="1"/>
  <c r="AA13" i="5" s="1"/>
  <c r="S14" i="5"/>
  <c r="T14" i="5" s="1"/>
  <c r="U14" i="5" s="1"/>
  <c r="K16" i="5"/>
  <c r="S24" i="5"/>
  <c r="T24" i="5" s="1"/>
  <c r="X24" i="5" s="1"/>
  <c r="K25" i="5"/>
  <c r="K27" i="5"/>
  <c r="O80" i="5"/>
  <c r="S80" i="5" s="1"/>
  <c r="T80" i="5" s="1"/>
  <c r="Z80" i="5" s="1"/>
  <c r="AA80" i="5" s="1"/>
  <c r="O96" i="5"/>
  <c r="S96" i="5" s="1"/>
  <c r="T96" i="5" s="1"/>
  <c r="U96" i="5" s="1"/>
  <c r="K41" i="5"/>
  <c r="O46" i="5"/>
  <c r="S46" i="5" s="1"/>
  <c r="T46" i="5" s="1"/>
  <c r="U46" i="5" s="1"/>
  <c r="K48" i="5"/>
  <c r="K79" i="5"/>
  <c r="X18" i="5"/>
  <c r="Z18" i="5"/>
  <c r="AA18" i="5" s="1"/>
  <c r="U18" i="5"/>
  <c r="X21" i="5"/>
  <c r="U21" i="5"/>
  <c r="X36" i="5"/>
  <c r="Z36" i="5"/>
  <c r="AA36" i="5" s="1"/>
  <c r="U36" i="5"/>
  <c r="X43" i="5"/>
  <c r="U43" i="5"/>
  <c r="X44" i="5"/>
  <c r="U44" i="5"/>
  <c r="X47" i="5"/>
  <c r="U47" i="5"/>
  <c r="X54" i="5"/>
  <c r="Z54" i="5"/>
  <c r="AA54" i="5" s="1"/>
  <c r="U54" i="5"/>
  <c r="U59" i="5"/>
  <c r="X59" i="5"/>
  <c r="X61" i="5"/>
  <c r="Z61" i="5"/>
  <c r="AA61" i="5" s="1"/>
  <c r="U61" i="5"/>
  <c r="X64" i="5"/>
  <c r="U64" i="5"/>
  <c r="X66" i="5"/>
  <c r="U66" i="5"/>
  <c r="X68" i="5"/>
  <c r="U68" i="5"/>
  <c r="U71" i="5"/>
  <c r="X71" i="5"/>
  <c r="X73" i="5"/>
  <c r="U73" i="5"/>
  <c r="X81" i="5"/>
  <c r="U81" i="5"/>
  <c r="X90" i="5"/>
  <c r="U90" i="5"/>
  <c r="X91" i="5"/>
  <c r="U91" i="5"/>
  <c r="O94" i="5"/>
  <c r="S94" i="5" s="1"/>
  <c r="T94" i="5" s="1"/>
  <c r="K94" i="5"/>
  <c r="X30" i="5"/>
  <c r="Z30" i="5"/>
  <c r="AA30" i="5" s="1"/>
  <c r="U30" i="5"/>
  <c r="X34" i="5"/>
  <c r="Z34" i="5"/>
  <c r="AA34" i="5" s="1"/>
  <c r="U34" i="5"/>
  <c r="X39" i="5"/>
  <c r="Z39" i="5"/>
  <c r="AA39" i="5" s="1"/>
  <c r="U39" i="5"/>
  <c r="X41" i="5"/>
  <c r="U41" i="5"/>
  <c r="X48" i="5"/>
  <c r="U48" i="5"/>
  <c r="X49" i="5"/>
  <c r="Z49" i="5"/>
  <c r="AA49" i="5" s="1"/>
  <c r="U49" i="5"/>
  <c r="X52" i="5"/>
  <c r="Z52" i="5"/>
  <c r="AA52" i="5" s="1"/>
  <c r="U52" i="5"/>
  <c r="X58" i="5"/>
  <c r="Z58" i="5"/>
  <c r="AA58" i="5" s="1"/>
  <c r="U58" i="5"/>
  <c r="X70" i="5"/>
  <c r="U70" i="5"/>
  <c r="X77" i="5"/>
  <c r="Z77" i="5"/>
  <c r="AA77" i="5" s="1"/>
  <c r="U77" i="5"/>
  <c r="X79" i="5"/>
  <c r="Z79" i="5"/>
  <c r="AA79" i="5" s="1"/>
  <c r="U79" i="5"/>
  <c r="O84" i="5"/>
  <c r="S84" i="5" s="1"/>
  <c r="T84" i="5" s="1"/>
  <c r="K84" i="5"/>
  <c r="X15" i="5"/>
  <c r="U15" i="5"/>
  <c r="X26" i="5"/>
  <c r="U26" i="5"/>
  <c r="O29" i="5"/>
  <c r="S29" i="5" s="1"/>
  <c r="T29" i="5" s="1"/>
  <c r="K29" i="5"/>
  <c r="X31" i="5"/>
  <c r="U31" i="5"/>
  <c r="Z56" i="5"/>
  <c r="AA56" i="5" s="1"/>
  <c r="U56" i="5"/>
  <c r="X56" i="5"/>
  <c r="X60" i="5"/>
  <c r="U60" i="5"/>
  <c r="U63" i="5"/>
  <c r="X63" i="5"/>
  <c r="X65" i="5"/>
  <c r="U65" i="5"/>
  <c r="X67" i="5"/>
  <c r="U67" i="5"/>
  <c r="X69" i="5"/>
  <c r="Z69" i="5"/>
  <c r="AA69" i="5" s="1"/>
  <c r="U69" i="5"/>
  <c r="U76" i="5"/>
  <c r="X76" i="5"/>
  <c r="U89" i="5"/>
  <c r="X89" i="5"/>
  <c r="X8" i="5"/>
  <c r="Z8" i="5"/>
  <c r="AA8" i="5" s="1"/>
  <c r="U8" i="5"/>
  <c r="X16" i="5"/>
  <c r="U16" i="5"/>
  <c r="Z19" i="5"/>
  <c r="AA19" i="5" s="1"/>
  <c r="U19" i="5"/>
  <c r="X19" i="5"/>
  <c r="X25" i="5"/>
  <c r="Z25" i="5"/>
  <c r="AA25" i="5" s="1"/>
  <c r="U25" i="5"/>
  <c r="X27" i="5"/>
  <c r="U27" i="5"/>
  <c r="X33" i="5"/>
  <c r="Z33" i="5"/>
  <c r="AA33" i="5" s="1"/>
  <c r="U33" i="5"/>
  <c r="X50" i="5"/>
  <c r="Z50" i="5"/>
  <c r="AA50" i="5" s="1"/>
  <c r="U50" i="5"/>
  <c r="U55" i="5"/>
  <c r="X55" i="5"/>
  <c r="X62" i="5"/>
  <c r="U62" i="5"/>
  <c r="O9" i="5"/>
  <c r="S9" i="5" s="1"/>
  <c r="T9" i="5" s="1"/>
  <c r="O12" i="5"/>
  <c r="S12" i="5" s="1"/>
  <c r="T12" i="5" s="1"/>
  <c r="O82" i="5"/>
  <c r="S82" i="5" s="1"/>
  <c r="T82" i="5" s="1"/>
  <c r="S17" i="5"/>
  <c r="T17" i="5" s="1"/>
  <c r="S20" i="5"/>
  <c r="T20" i="5" s="1"/>
  <c r="S22" i="5"/>
  <c r="T22" i="5" s="1"/>
  <c r="O28" i="5"/>
  <c r="S28" i="5" s="1"/>
  <c r="T28" i="5" s="1"/>
  <c r="O32" i="5"/>
  <c r="S32" i="5" s="1"/>
  <c r="T32" i="5" s="1"/>
  <c r="O45" i="5"/>
  <c r="S45" i="5" s="1"/>
  <c r="T45" i="5" s="1"/>
  <c r="S57" i="5"/>
  <c r="T57" i="5" s="1"/>
  <c r="O86" i="5"/>
  <c r="S86" i="5" s="1"/>
  <c r="T86" i="5" s="1"/>
  <c r="O88" i="5"/>
  <c r="S88" i="5" s="1"/>
  <c r="T88" i="5" s="1"/>
  <c r="O92" i="5"/>
  <c r="S92" i="5" s="1"/>
  <c r="T92" i="5" s="1"/>
  <c r="U10" i="5" l="1"/>
  <c r="X10" i="5"/>
  <c r="Z10" i="5"/>
  <c r="AA10" i="5" s="1"/>
  <c r="X95" i="5"/>
  <c r="Z95" i="5"/>
  <c r="AA95" i="5" s="1"/>
  <c r="X74" i="5"/>
  <c r="Z74" i="5"/>
  <c r="AA74" i="5" s="1"/>
  <c r="U93" i="5"/>
  <c r="V93" i="5" s="1"/>
  <c r="U83" i="5"/>
  <c r="W83" i="5" s="1"/>
  <c r="Z83" i="5"/>
  <c r="AA83" i="5" s="1"/>
  <c r="X11" i="5"/>
  <c r="Z11" i="5"/>
  <c r="AA11" i="5" s="1"/>
  <c r="U13" i="5"/>
  <c r="V13" i="5" s="1"/>
  <c r="U6" i="5"/>
  <c r="W6" i="5" s="1"/>
  <c r="X87" i="5"/>
  <c r="Z85" i="5"/>
  <c r="AA85" i="5" s="1"/>
  <c r="X72" i="5"/>
  <c r="X40" i="5"/>
  <c r="Z87" i="5"/>
  <c r="AA87" i="5" s="1"/>
  <c r="X96" i="5"/>
  <c r="U75" i="5"/>
  <c r="V75" i="5" s="1"/>
  <c r="X14" i="5"/>
  <c r="U78" i="5"/>
  <c r="W78" i="5" s="1"/>
  <c r="X78" i="5"/>
  <c r="X5" i="5"/>
  <c r="X51" i="5"/>
  <c r="U24" i="5"/>
  <c r="V24" i="5" s="1"/>
  <c r="X37" i="5"/>
  <c r="Z5" i="5"/>
  <c r="AA5" i="5" s="1"/>
  <c r="Z53" i="5"/>
  <c r="AA53" i="5" s="1"/>
  <c r="U35" i="5"/>
  <c r="W35" i="5" s="1"/>
  <c r="U23" i="5"/>
  <c r="W23" i="5" s="1"/>
  <c r="X4" i="5"/>
  <c r="X38" i="5"/>
  <c r="U51" i="5"/>
  <c r="V51" i="5" s="1"/>
  <c r="X46" i="5"/>
  <c r="U85" i="5"/>
  <c r="W85" i="5" s="1"/>
  <c r="Z38" i="5"/>
  <c r="AA38" i="5" s="1"/>
  <c r="U80" i="5"/>
  <c r="W80" i="5" s="1"/>
  <c r="X7" i="5"/>
  <c r="X13" i="5"/>
  <c r="X53" i="5"/>
  <c r="Z42" i="5"/>
  <c r="AA42" i="5" s="1"/>
  <c r="Z37" i="5"/>
  <c r="AA37" i="5" s="1"/>
  <c r="U42" i="5"/>
  <c r="V42" i="5" s="1"/>
  <c r="X80" i="5"/>
  <c r="X88" i="5"/>
  <c r="U88" i="5"/>
  <c r="X32" i="5"/>
  <c r="Z32" i="5"/>
  <c r="AA32" i="5" s="1"/>
  <c r="U32" i="5"/>
  <c r="X17" i="5"/>
  <c r="Z17" i="5"/>
  <c r="AA17" i="5" s="1"/>
  <c r="U17" i="5"/>
  <c r="W33" i="5"/>
  <c r="V33" i="5"/>
  <c r="V72" i="5"/>
  <c r="W72" i="5"/>
  <c r="V15" i="5"/>
  <c r="W15" i="5"/>
  <c r="W58" i="5"/>
  <c r="V58" i="5"/>
  <c r="V53" i="5"/>
  <c r="W53" i="5"/>
  <c r="W48" i="5"/>
  <c r="V48" i="5"/>
  <c r="V96" i="5"/>
  <c r="W96" i="5"/>
  <c r="V74" i="5"/>
  <c r="W74" i="5"/>
  <c r="W21" i="5"/>
  <c r="V21" i="5"/>
  <c r="X92" i="5"/>
  <c r="U92" i="5"/>
  <c r="X45" i="5"/>
  <c r="U45" i="5"/>
  <c r="X20" i="5"/>
  <c r="Z20" i="5"/>
  <c r="AA20" i="5" s="1"/>
  <c r="U20" i="5"/>
  <c r="X9" i="5"/>
  <c r="Z9" i="5"/>
  <c r="AA9" i="5" s="1"/>
  <c r="U9" i="5"/>
  <c r="W27" i="5"/>
  <c r="V27" i="5"/>
  <c r="V19" i="5"/>
  <c r="W19" i="5"/>
  <c r="W13" i="5"/>
  <c r="V5" i="5"/>
  <c r="W5" i="5"/>
  <c r="V76" i="5"/>
  <c r="W76" i="5"/>
  <c r="V65" i="5"/>
  <c r="W65" i="5"/>
  <c r="V60" i="5"/>
  <c r="W60" i="5"/>
  <c r="V77" i="5"/>
  <c r="W77" i="5"/>
  <c r="W39" i="5"/>
  <c r="V39" i="5"/>
  <c r="W91" i="5"/>
  <c r="V91" i="5"/>
  <c r="W81" i="5"/>
  <c r="V81" i="5"/>
  <c r="V73" i="5"/>
  <c r="W73" i="5"/>
  <c r="V68" i="5"/>
  <c r="W68" i="5"/>
  <c r="V64" i="5"/>
  <c r="W64" i="5"/>
  <c r="W44" i="5"/>
  <c r="V44" i="5"/>
  <c r="V40" i="5"/>
  <c r="W40" i="5"/>
  <c r="X86" i="5"/>
  <c r="U86" i="5"/>
  <c r="X57" i="5"/>
  <c r="U57" i="5"/>
  <c r="X22" i="5"/>
  <c r="U22" i="5"/>
  <c r="X12" i="5"/>
  <c r="Z12" i="5"/>
  <c r="AA12" i="5" s="1"/>
  <c r="U12" i="5"/>
  <c r="V87" i="5"/>
  <c r="W87" i="5"/>
  <c r="V62" i="5"/>
  <c r="W62" i="5"/>
  <c r="W8" i="5"/>
  <c r="V8" i="5"/>
  <c r="V69" i="5"/>
  <c r="W69" i="5"/>
  <c r="V63" i="5"/>
  <c r="W63" i="5"/>
  <c r="V56" i="5"/>
  <c r="W56" i="5"/>
  <c r="W31" i="5"/>
  <c r="V31" i="5"/>
  <c r="V26" i="5"/>
  <c r="W26" i="5"/>
  <c r="V11" i="5"/>
  <c r="W11" i="5"/>
  <c r="V95" i="5"/>
  <c r="W95" i="5"/>
  <c r="V83" i="5"/>
  <c r="V70" i="5"/>
  <c r="W70" i="5"/>
  <c r="V52" i="5"/>
  <c r="W52" i="5"/>
  <c r="V38" i="5"/>
  <c r="W38" i="5"/>
  <c r="V37" i="5"/>
  <c r="W37" i="5"/>
  <c r="V34" i="5"/>
  <c r="W34" i="5"/>
  <c r="V10" i="5"/>
  <c r="W10" i="5"/>
  <c r="V4" i="5"/>
  <c r="W4" i="5"/>
  <c r="U94" i="5"/>
  <c r="X94" i="5"/>
  <c r="V71" i="5"/>
  <c r="W71" i="5"/>
  <c r="W54" i="5"/>
  <c r="V54" i="5"/>
  <c r="W18" i="5"/>
  <c r="V18" i="5"/>
  <c r="V14" i="5"/>
  <c r="W14" i="5"/>
  <c r="X28" i="5"/>
  <c r="U28" i="5"/>
  <c r="X82" i="5"/>
  <c r="Z82" i="5"/>
  <c r="AA82" i="5" s="1"/>
  <c r="U82" i="5"/>
  <c r="V55" i="5"/>
  <c r="W55" i="5"/>
  <c r="V50" i="5"/>
  <c r="W50" i="5"/>
  <c r="W25" i="5"/>
  <c r="V25" i="5"/>
  <c r="W16" i="5"/>
  <c r="V16" i="5"/>
  <c r="V7" i="5"/>
  <c r="W7" i="5"/>
  <c r="V89" i="5"/>
  <c r="W89" i="5"/>
  <c r="V67" i="5"/>
  <c r="W67" i="5"/>
  <c r="V46" i="5"/>
  <c r="W46" i="5"/>
  <c r="X29" i="5"/>
  <c r="U29" i="5"/>
  <c r="X84" i="5"/>
  <c r="U84" i="5"/>
  <c r="V79" i="5"/>
  <c r="W79" i="5"/>
  <c r="V49" i="5"/>
  <c r="W49" i="5"/>
  <c r="W41" i="5"/>
  <c r="V41" i="5"/>
  <c r="V30" i="5"/>
  <c r="W30" i="5"/>
  <c r="V90" i="5"/>
  <c r="W90" i="5"/>
  <c r="V66" i="5"/>
  <c r="W66" i="5"/>
  <c r="V61" i="5"/>
  <c r="W61" i="5"/>
  <c r="V59" i="5"/>
  <c r="W59" i="5"/>
  <c r="V47" i="5"/>
  <c r="W47" i="5"/>
  <c r="V43" i="5"/>
  <c r="W43" i="5"/>
  <c r="V36" i="5"/>
  <c r="W36" i="5"/>
  <c r="W93" i="5" l="1"/>
  <c r="W75" i="5"/>
  <c r="V6" i="5"/>
  <c r="V23" i="5"/>
  <c r="V35" i="5"/>
  <c r="V80" i="5"/>
  <c r="V78" i="5"/>
  <c r="W51" i="5"/>
  <c r="W24" i="5"/>
  <c r="W42" i="5"/>
  <c r="V85" i="5"/>
  <c r="W12" i="5"/>
  <c r="V12" i="5"/>
  <c r="V20" i="5"/>
  <c r="W20" i="5"/>
  <c r="V32" i="5"/>
  <c r="W32" i="5"/>
  <c r="V29" i="5"/>
  <c r="W29" i="5"/>
  <c r="W82" i="5"/>
  <c r="V82" i="5"/>
  <c r="V22" i="5"/>
  <c r="W22" i="5"/>
  <c r="V86" i="5"/>
  <c r="W86" i="5"/>
  <c r="V45" i="5"/>
  <c r="W45" i="5"/>
  <c r="V88" i="5"/>
  <c r="W88" i="5"/>
  <c r="V28" i="5"/>
  <c r="W28" i="5"/>
  <c r="V84" i="5"/>
  <c r="W84" i="5"/>
  <c r="V94" i="5"/>
  <c r="W94" i="5"/>
  <c r="V57" i="5"/>
  <c r="W57" i="5"/>
  <c r="W9" i="5"/>
  <c r="V9" i="5"/>
  <c r="V92" i="5"/>
  <c r="W92" i="5"/>
  <c r="V17" i="5"/>
  <c r="W17" i="5"/>
  <c r="R426" i="4" l="1"/>
  <c r="R423" i="4"/>
  <c r="R421" i="4"/>
  <c r="R413" i="4"/>
  <c r="R412" i="4"/>
  <c r="R392" i="4"/>
  <c r="R391" i="4"/>
  <c r="R390" i="4"/>
  <c r="R388" i="4"/>
  <c r="R387" i="4"/>
  <c r="R369" i="4"/>
  <c r="R368" i="4"/>
  <c r="R367" i="4"/>
  <c r="R366" i="4"/>
  <c r="R365" i="4"/>
  <c r="R364" i="4"/>
  <c r="R363" i="4"/>
  <c r="R362" i="4"/>
  <c r="R353" i="4"/>
  <c r="R344" i="4"/>
  <c r="R334" i="4"/>
  <c r="R333" i="4"/>
  <c r="R328" i="4"/>
  <c r="R326" i="4"/>
  <c r="R322" i="4"/>
  <c r="R317" i="4"/>
  <c r="R315" i="4"/>
  <c r="R314" i="4"/>
  <c r="R313" i="4"/>
  <c r="R311" i="4"/>
  <c r="R308" i="4"/>
  <c r="R306" i="4"/>
  <c r="R304" i="4"/>
  <c r="R303" i="4"/>
  <c r="R302" i="4"/>
  <c r="R301" i="4"/>
  <c r="R300" i="4"/>
  <c r="R299" i="4"/>
  <c r="R293" i="4"/>
  <c r="R280" i="4"/>
  <c r="R279" i="4"/>
  <c r="R277" i="4"/>
  <c r="R273" i="4"/>
  <c r="R272" i="4"/>
  <c r="R268" i="4"/>
  <c r="R267" i="4"/>
  <c r="R266" i="4"/>
  <c r="R263" i="4"/>
  <c r="R260" i="4"/>
  <c r="R258" i="4"/>
  <c r="R256" i="4"/>
  <c r="R254" i="4"/>
  <c r="R243" i="4"/>
  <c r="R241" i="4"/>
  <c r="R240" i="4"/>
  <c r="R238" i="4"/>
  <c r="R236" i="4"/>
  <c r="R234" i="4"/>
  <c r="R228" i="4"/>
  <c r="R227" i="4"/>
  <c r="R226" i="4"/>
  <c r="R217" i="4"/>
  <c r="R215" i="4"/>
  <c r="R208" i="4"/>
  <c r="R206" i="4"/>
  <c r="R205" i="4"/>
  <c r="R203" i="4"/>
  <c r="R201" i="4"/>
  <c r="R199" i="4"/>
  <c r="R198" i="4"/>
  <c r="R197" i="4"/>
  <c r="R196" i="4"/>
  <c r="R193" i="4"/>
  <c r="R191" i="4"/>
  <c r="R190" i="4"/>
  <c r="R189" i="4"/>
  <c r="R187" i="4"/>
  <c r="R184" i="4"/>
  <c r="R175" i="4"/>
  <c r="R172" i="4"/>
  <c r="R170" i="4"/>
  <c r="R169" i="4"/>
  <c r="R168" i="4"/>
  <c r="R166" i="4"/>
  <c r="R165" i="4"/>
  <c r="R160" i="4"/>
  <c r="R150" i="4"/>
  <c r="R147" i="4"/>
  <c r="R146" i="4"/>
  <c r="R144" i="4"/>
  <c r="R136" i="4"/>
  <c r="R132" i="4"/>
  <c r="R128" i="4"/>
  <c r="R124" i="4"/>
  <c r="R120" i="4"/>
  <c r="R115" i="4"/>
  <c r="R114" i="4"/>
  <c r="R111" i="4"/>
  <c r="R110" i="4"/>
  <c r="R108" i="4"/>
  <c r="R107" i="4"/>
  <c r="R106" i="4"/>
  <c r="R102" i="4"/>
  <c r="R100" i="4"/>
  <c r="R99" i="4"/>
  <c r="R98" i="4"/>
  <c r="R95" i="4"/>
  <c r="R91" i="4"/>
  <c r="R89" i="4"/>
  <c r="R84" i="4"/>
  <c r="R83" i="4"/>
  <c r="R82" i="4"/>
  <c r="R81" i="4"/>
  <c r="R75" i="4"/>
  <c r="R71" i="4"/>
  <c r="R70" i="4"/>
  <c r="R67" i="4"/>
  <c r="R66" i="4"/>
  <c r="R58" i="4"/>
  <c r="R57" i="4"/>
  <c r="R55" i="4"/>
  <c r="R54" i="4"/>
  <c r="R51" i="4"/>
  <c r="R50" i="4"/>
  <c r="R47" i="4"/>
  <c r="R44" i="4"/>
  <c r="R42" i="4"/>
  <c r="R41" i="4"/>
  <c r="R39" i="4"/>
  <c r="R38" i="4"/>
  <c r="R37" i="4"/>
  <c r="R26" i="4"/>
  <c r="R25" i="4"/>
  <c r="R24" i="4"/>
  <c r="R23" i="4"/>
  <c r="R22" i="4"/>
  <c r="R21" i="4"/>
  <c r="R20" i="4"/>
  <c r="R19" i="4"/>
  <c r="R18" i="4"/>
  <c r="R14" i="4"/>
  <c r="R13" i="4"/>
  <c r="R12" i="4"/>
  <c r="R10" i="4"/>
  <c r="R9" i="4"/>
  <c r="R8" i="4"/>
  <c r="R7" i="4"/>
  <c r="K426" i="4"/>
  <c r="I426" i="4"/>
  <c r="K425" i="4"/>
  <c r="I425" i="4"/>
  <c r="K424" i="4"/>
  <c r="I424" i="4"/>
  <c r="K423" i="4"/>
  <c r="I423" i="4"/>
  <c r="K422" i="4"/>
  <c r="I422" i="4"/>
  <c r="K421" i="4"/>
  <c r="I421" i="4"/>
  <c r="K420" i="4"/>
  <c r="I420" i="4"/>
  <c r="K419" i="4"/>
  <c r="I419" i="4"/>
  <c r="K418" i="4"/>
  <c r="I418" i="4"/>
  <c r="K417" i="4"/>
  <c r="I417" i="4"/>
  <c r="K416" i="4"/>
  <c r="I416" i="4"/>
  <c r="K415" i="4"/>
  <c r="I415" i="4"/>
  <c r="K414" i="4"/>
  <c r="I414" i="4"/>
  <c r="K413" i="4"/>
  <c r="I413" i="4"/>
  <c r="K412" i="4"/>
  <c r="I412" i="4"/>
  <c r="K411" i="4"/>
  <c r="I411" i="4"/>
  <c r="K410" i="4"/>
  <c r="I410" i="4"/>
  <c r="K409" i="4"/>
  <c r="I409" i="4"/>
  <c r="K408" i="4"/>
  <c r="I408" i="4"/>
  <c r="K407" i="4"/>
  <c r="I407" i="4"/>
  <c r="K406" i="4"/>
  <c r="I406" i="4"/>
  <c r="K405" i="4"/>
  <c r="I405" i="4"/>
  <c r="K404" i="4"/>
  <c r="I404" i="4"/>
  <c r="K403" i="4"/>
  <c r="I403" i="4"/>
  <c r="K402" i="4"/>
  <c r="I402" i="4"/>
  <c r="K393" i="4"/>
  <c r="I393" i="4"/>
  <c r="K400" i="4"/>
  <c r="I400" i="4"/>
  <c r="K399" i="4"/>
  <c r="I399" i="4"/>
  <c r="K398" i="4"/>
  <c r="I398" i="4"/>
  <c r="K397" i="4"/>
  <c r="I397" i="4"/>
  <c r="K396" i="4"/>
  <c r="I396" i="4"/>
  <c r="K395" i="4"/>
  <c r="I395" i="4"/>
  <c r="K394" i="4"/>
  <c r="I394" i="4"/>
  <c r="K392" i="4"/>
  <c r="I392" i="4"/>
  <c r="K391" i="4"/>
  <c r="I391" i="4"/>
  <c r="K390" i="4"/>
  <c r="I390" i="4"/>
  <c r="K389" i="4"/>
  <c r="I389" i="4"/>
  <c r="K388" i="4"/>
  <c r="I388" i="4"/>
  <c r="K387" i="4"/>
  <c r="I387" i="4"/>
  <c r="K386" i="4"/>
  <c r="I386" i="4"/>
  <c r="K385" i="4"/>
  <c r="I385" i="4"/>
  <c r="K384" i="4"/>
  <c r="K383" i="4"/>
  <c r="I383" i="4"/>
  <c r="K382" i="4"/>
  <c r="K381" i="4"/>
  <c r="I381" i="4"/>
  <c r="K380" i="4"/>
  <c r="K379" i="4"/>
  <c r="I379" i="4"/>
  <c r="K378" i="4"/>
  <c r="I378" i="4"/>
  <c r="K377" i="4"/>
  <c r="I377" i="4"/>
  <c r="K376" i="4"/>
  <c r="I376" i="4"/>
  <c r="K375" i="4"/>
  <c r="I375" i="4"/>
  <c r="K374" i="4"/>
  <c r="I374" i="4"/>
  <c r="K373" i="4"/>
  <c r="I373" i="4"/>
  <c r="K372" i="4"/>
  <c r="I372" i="4"/>
  <c r="K371" i="4"/>
  <c r="I371" i="4"/>
  <c r="K370" i="4"/>
  <c r="I370" i="4"/>
  <c r="K369" i="4"/>
  <c r="I369" i="4"/>
  <c r="K368" i="4"/>
  <c r="I368" i="4"/>
  <c r="K367" i="4"/>
  <c r="I367" i="4"/>
  <c r="K366" i="4"/>
  <c r="I366" i="4"/>
  <c r="K365" i="4"/>
  <c r="I365" i="4"/>
  <c r="K364" i="4"/>
  <c r="I364" i="4"/>
  <c r="K363" i="4"/>
  <c r="I363" i="4"/>
  <c r="K362" i="4"/>
  <c r="I362" i="4"/>
  <c r="K361" i="4"/>
  <c r="I361" i="4"/>
  <c r="K360" i="4"/>
  <c r="I360" i="4"/>
  <c r="K359" i="4"/>
  <c r="I359" i="4"/>
  <c r="K358" i="4"/>
  <c r="I358" i="4"/>
  <c r="K357" i="4"/>
  <c r="I357" i="4"/>
  <c r="K356" i="4"/>
  <c r="I356" i="4"/>
  <c r="K355" i="4"/>
  <c r="I355" i="4"/>
  <c r="K354" i="4"/>
  <c r="I354" i="4"/>
  <c r="K353" i="4"/>
  <c r="I353" i="4"/>
  <c r="K352" i="4"/>
  <c r="I352" i="4"/>
  <c r="K351" i="4"/>
  <c r="I351" i="4"/>
  <c r="K350" i="4"/>
  <c r="I350" i="4"/>
  <c r="K349" i="4"/>
  <c r="I349" i="4"/>
  <c r="K348" i="4"/>
  <c r="I348" i="4"/>
  <c r="K347" i="4"/>
  <c r="I347" i="4"/>
  <c r="K346" i="4"/>
  <c r="I346" i="4"/>
  <c r="K345" i="4"/>
  <c r="I345" i="4"/>
  <c r="K344" i="4"/>
  <c r="I344" i="4"/>
  <c r="K343" i="4"/>
  <c r="I343" i="4"/>
  <c r="K342" i="4"/>
  <c r="I342" i="4"/>
  <c r="K341" i="4"/>
  <c r="I341" i="4"/>
  <c r="K340" i="4"/>
  <c r="I340" i="4"/>
  <c r="K339" i="4"/>
  <c r="I339" i="4"/>
  <c r="K338" i="4"/>
  <c r="I338" i="4"/>
  <c r="K337" i="4"/>
  <c r="I337" i="4"/>
  <c r="K336" i="4"/>
  <c r="I336" i="4"/>
  <c r="K335" i="4"/>
  <c r="I335" i="4"/>
  <c r="K334" i="4"/>
  <c r="I334" i="4"/>
  <c r="K333" i="4"/>
  <c r="I333" i="4"/>
  <c r="K332" i="4"/>
  <c r="I332" i="4"/>
  <c r="K331" i="4"/>
  <c r="I331" i="4"/>
  <c r="K330" i="4"/>
  <c r="I330" i="4"/>
  <c r="K329" i="4"/>
  <c r="I329" i="4"/>
  <c r="K328" i="4"/>
  <c r="I328" i="4"/>
  <c r="K327" i="4"/>
  <c r="I327" i="4"/>
  <c r="K326" i="4"/>
  <c r="I326" i="4"/>
  <c r="K325" i="4"/>
  <c r="I325" i="4"/>
  <c r="K324" i="4"/>
  <c r="I324" i="4"/>
  <c r="K323" i="4"/>
  <c r="I323" i="4"/>
  <c r="K322" i="4"/>
  <c r="I322" i="4"/>
  <c r="K321" i="4"/>
  <c r="I321" i="4"/>
  <c r="K320" i="4"/>
  <c r="I320" i="4"/>
  <c r="K319" i="4"/>
  <c r="I319" i="4"/>
  <c r="K318" i="4"/>
  <c r="I318" i="4"/>
  <c r="K317" i="4"/>
  <c r="I317" i="4"/>
  <c r="K316" i="4"/>
  <c r="I316" i="4"/>
  <c r="K315" i="4"/>
  <c r="I315" i="4"/>
  <c r="K314" i="4"/>
  <c r="I314" i="4"/>
  <c r="K313" i="4"/>
  <c r="I313" i="4"/>
  <c r="K312" i="4"/>
  <c r="I312" i="4"/>
  <c r="K311" i="4"/>
  <c r="I311" i="4"/>
  <c r="K310" i="4"/>
  <c r="I310" i="4"/>
  <c r="K309" i="4"/>
  <c r="K308" i="4"/>
  <c r="I308" i="4"/>
  <c r="K307" i="4"/>
  <c r="I307" i="4"/>
  <c r="K306" i="4"/>
  <c r="I306" i="4"/>
  <c r="K305" i="4"/>
  <c r="I305" i="4"/>
  <c r="K304" i="4"/>
  <c r="I304" i="4"/>
  <c r="K303" i="4"/>
  <c r="I303" i="4"/>
  <c r="K302" i="4"/>
  <c r="I302" i="4"/>
  <c r="K301" i="4"/>
  <c r="I301" i="4"/>
  <c r="K300" i="4"/>
  <c r="I300" i="4"/>
  <c r="K299" i="4"/>
  <c r="I299" i="4"/>
  <c r="K298" i="4"/>
  <c r="I298" i="4"/>
  <c r="K297" i="4"/>
  <c r="I297" i="4"/>
  <c r="K296" i="4"/>
  <c r="I296" i="4"/>
  <c r="K295" i="4"/>
  <c r="I295" i="4"/>
  <c r="K294" i="4"/>
  <c r="I294" i="4"/>
  <c r="K293" i="4"/>
  <c r="I293" i="4"/>
  <c r="K292" i="4"/>
  <c r="I292" i="4"/>
  <c r="K291" i="4"/>
  <c r="I291" i="4"/>
  <c r="K290" i="4"/>
  <c r="I290" i="4"/>
  <c r="K289" i="4"/>
  <c r="I289" i="4"/>
  <c r="K288" i="4"/>
  <c r="I288" i="4"/>
  <c r="K287" i="4"/>
  <c r="I287" i="4"/>
  <c r="K286" i="4"/>
  <c r="I286" i="4"/>
  <c r="K285" i="4"/>
  <c r="I285" i="4"/>
  <c r="K284" i="4"/>
  <c r="I284" i="4"/>
  <c r="K283" i="4"/>
  <c r="I283" i="4"/>
  <c r="K282" i="4"/>
  <c r="I282" i="4"/>
  <c r="K281" i="4"/>
  <c r="I281" i="4"/>
  <c r="K280" i="4"/>
  <c r="K279" i="4"/>
  <c r="I279" i="4"/>
  <c r="K278" i="4"/>
  <c r="I278" i="4"/>
  <c r="K277" i="4"/>
  <c r="I277" i="4"/>
  <c r="K276" i="4"/>
  <c r="I276" i="4"/>
  <c r="K275" i="4"/>
  <c r="I275" i="4"/>
  <c r="K274" i="4"/>
  <c r="I274" i="4"/>
  <c r="K273" i="4"/>
  <c r="I273" i="4"/>
  <c r="K272" i="4"/>
  <c r="I272" i="4"/>
  <c r="K271" i="4"/>
  <c r="I271" i="4"/>
  <c r="K270" i="4"/>
  <c r="I270" i="4"/>
  <c r="K269" i="4"/>
  <c r="I269" i="4"/>
  <c r="K268" i="4"/>
  <c r="I268" i="4"/>
  <c r="K267" i="4"/>
  <c r="I267" i="4"/>
  <c r="K266" i="4"/>
  <c r="I266" i="4"/>
  <c r="K265" i="4"/>
  <c r="I265" i="4"/>
  <c r="K264" i="4"/>
  <c r="I264" i="4"/>
  <c r="K263" i="4"/>
  <c r="I263" i="4"/>
  <c r="K262" i="4"/>
  <c r="I262" i="4"/>
  <c r="K261" i="4"/>
  <c r="I261" i="4"/>
  <c r="K260" i="4"/>
  <c r="I260" i="4"/>
  <c r="K259" i="4"/>
  <c r="I259" i="4"/>
  <c r="K258" i="4"/>
  <c r="I258" i="4"/>
  <c r="K257" i="4"/>
  <c r="I257" i="4"/>
  <c r="K256" i="4"/>
  <c r="I256" i="4"/>
  <c r="K255" i="4"/>
  <c r="I255" i="4"/>
  <c r="K254" i="4"/>
  <c r="I254" i="4"/>
  <c r="K253" i="4"/>
  <c r="I253" i="4"/>
  <c r="K252" i="4"/>
  <c r="I252" i="4"/>
  <c r="K251" i="4"/>
  <c r="I251" i="4"/>
  <c r="K250" i="4"/>
  <c r="I250" i="4"/>
  <c r="K249" i="4"/>
  <c r="I249" i="4"/>
  <c r="K248" i="4"/>
  <c r="I248" i="4"/>
  <c r="K247" i="4"/>
  <c r="I247" i="4"/>
  <c r="K246" i="4"/>
  <c r="I246" i="4"/>
  <c r="K245" i="4"/>
  <c r="I245" i="4"/>
  <c r="K244" i="4"/>
  <c r="I244" i="4"/>
  <c r="K243" i="4"/>
  <c r="I243" i="4"/>
  <c r="K242" i="4"/>
  <c r="I242" i="4"/>
  <c r="K241" i="4"/>
  <c r="I241" i="4"/>
  <c r="K240" i="4"/>
  <c r="I240" i="4"/>
  <c r="K239" i="4"/>
  <c r="I239" i="4"/>
  <c r="K238" i="4"/>
  <c r="I238" i="4"/>
  <c r="K237" i="4"/>
  <c r="I237" i="4"/>
  <c r="K236" i="4"/>
  <c r="I236" i="4"/>
  <c r="K235" i="4"/>
  <c r="I235" i="4"/>
  <c r="K234" i="4"/>
  <c r="I234" i="4"/>
  <c r="K233" i="4"/>
  <c r="I233" i="4"/>
  <c r="K232" i="4"/>
  <c r="I232" i="4"/>
  <c r="K231" i="4"/>
  <c r="I231" i="4"/>
  <c r="K230" i="4"/>
  <c r="I230" i="4"/>
  <c r="K229" i="4"/>
  <c r="I229" i="4"/>
  <c r="K228" i="4"/>
  <c r="I228" i="4"/>
  <c r="K227" i="4"/>
  <c r="I227" i="4"/>
  <c r="K226" i="4"/>
  <c r="I226" i="4"/>
  <c r="K225" i="4"/>
  <c r="I225" i="4"/>
  <c r="K224" i="4"/>
  <c r="I224" i="4"/>
  <c r="K223" i="4"/>
  <c r="I223" i="4"/>
  <c r="K222" i="4"/>
  <c r="I222" i="4"/>
  <c r="K221" i="4"/>
  <c r="I221" i="4"/>
  <c r="K220" i="4"/>
  <c r="I220" i="4"/>
  <c r="K219" i="4"/>
  <c r="I219" i="4"/>
  <c r="K218" i="4"/>
  <c r="I218" i="4"/>
  <c r="K217" i="4"/>
  <c r="I217" i="4"/>
  <c r="K216" i="4"/>
  <c r="I216" i="4"/>
  <c r="K215" i="4"/>
  <c r="I215" i="4"/>
  <c r="K214" i="4"/>
  <c r="I214" i="4"/>
  <c r="K213" i="4"/>
  <c r="I213" i="4"/>
  <c r="K212" i="4"/>
  <c r="I212" i="4"/>
  <c r="K211" i="4"/>
  <c r="I211" i="4"/>
  <c r="K210" i="4"/>
  <c r="I210" i="4"/>
  <c r="K209" i="4"/>
  <c r="I209" i="4"/>
  <c r="K208" i="4"/>
  <c r="I208" i="4"/>
  <c r="K207" i="4"/>
  <c r="I207" i="4"/>
  <c r="K206" i="4"/>
  <c r="I206" i="4"/>
  <c r="K205" i="4"/>
  <c r="I205" i="4"/>
  <c r="K204" i="4"/>
  <c r="I204" i="4"/>
  <c r="K203" i="4"/>
  <c r="I203" i="4"/>
  <c r="K202" i="4"/>
  <c r="I202" i="4"/>
  <c r="K201" i="4"/>
  <c r="I201" i="4"/>
  <c r="K200" i="4"/>
  <c r="I200" i="4"/>
  <c r="K199" i="4"/>
  <c r="I199" i="4"/>
  <c r="K198" i="4"/>
  <c r="I198" i="4"/>
  <c r="K197" i="4"/>
  <c r="I197" i="4"/>
  <c r="K196" i="4"/>
  <c r="I196" i="4"/>
  <c r="K195" i="4"/>
  <c r="I195" i="4"/>
  <c r="K194" i="4"/>
  <c r="I194" i="4"/>
  <c r="K193" i="4"/>
  <c r="K192" i="4"/>
  <c r="I192" i="4"/>
  <c r="K191" i="4"/>
  <c r="I191" i="4"/>
  <c r="K190" i="4"/>
  <c r="I190" i="4"/>
  <c r="K189" i="4"/>
  <c r="I189" i="4"/>
  <c r="K188" i="4"/>
  <c r="I188" i="4"/>
  <c r="K187" i="4"/>
  <c r="I187" i="4"/>
  <c r="K186" i="4"/>
  <c r="I186" i="4"/>
  <c r="K185" i="4"/>
  <c r="I185" i="4"/>
  <c r="K184" i="4"/>
  <c r="I184" i="4"/>
  <c r="K183" i="4"/>
  <c r="I183" i="4"/>
  <c r="K182" i="4"/>
  <c r="I182" i="4"/>
  <c r="K181" i="4"/>
  <c r="I181" i="4"/>
  <c r="K180" i="4"/>
  <c r="K179" i="4"/>
  <c r="I179" i="4"/>
  <c r="K178" i="4"/>
  <c r="I178" i="4"/>
  <c r="K177" i="4"/>
  <c r="I177" i="4"/>
  <c r="K176" i="4"/>
  <c r="I176" i="4"/>
  <c r="K175" i="4"/>
  <c r="I175" i="4"/>
  <c r="K174" i="4"/>
  <c r="I174" i="4"/>
  <c r="K173" i="4"/>
  <c r="I173" i="4"/>
  <c r="K172" i="4"/>
  <c r="I172" i="4"/>
  <c r="K171" i="4"/>
  <c r="I171" i="4"/>
  <c r="K170" i="4"/>
  <c r="I170" i="4"/>
  <c r="K169" i="4"/>
  <c r="I169" i="4"/>
  <c r="K168" i="4"/>
  <c r="I168" i="4"/>
  <c r="K167" i="4"/>
  <c r="I167" i="4"/>
  <c r="K166" i="4"/>
  <c r="I166" i="4"/>
  <c r="K165" i="4"/>
  <c r="I165" i="4"/>
  <c r="K164" i="4"/>
  <c r="I164" i="4"/>
  <c r="K163" i="4"/>
  <c r="I163" i="4"/>
  <c r="K162" i="4"/>
  <c r="I162" i="4"/>
  <c r="K161" i="4"/>
  <c r="I161" i="4"/>
  <c r="K160" i="4"/>
  <c r="I160" i="4"/>
  <c r="K159" i="4"/>
  <c r="I159" i="4"/>
  <c r="K158" i="4"/>
  <c r="I158" i="4"/>
  <c r="K157" i="4"/>
  <c r="I157" i="4"/>
  <c r="K156" i="4"/>
  <c r="I156" i="4"/>
  <c r="K155" i="4"/>
  <c r="I155" i="4"/>
  <c r="K154" i="4"/>
  <c r="I154" i="4"/>
  <c r="K153" i="4"/>
  <c r="I153" i="4"/>
  <c r="K152" i="4"/>
  <c r="I152" i="4"/>
  <c r="K151" i="4"/>
  <c r="I151" i="4"/>
  <c r="K150" i="4"/>
  <c r="I150" i="4"/>
  <c r="K149" i="4"/>
  <c r="I149" i="4"/>
  <c r="K148" i="4"/>
  <c r="I148" i="4"/>
  <c r="K147" i="4"/>
  <c r="I147" i="4"/>
  <c r="K146" i="4"/>
  <c r="I146" i="4"/>
  <c r="K145" i="4"/>
  <c r="I145" i="4"/>
  <c r="K144" i="4"/>
  <c r="I144" i="4"/>
  <c r="K143" i="4"/>
  <c r="I143" i="4"/>
  <c r="K142" i="4"/>
  <c r="I142" i="4"/>
  <c r="K141" i="4"/>
  <c r="I141" i="4"/>
  <c r="K140" i="4"/>
  <c r="I140" i="4"/>
  <c r="K139" i="4"/>
  <c r="I139" i="4"/>
  <c r="K138" i="4"/>
  <c r="I138" i="4"/>
  <c r="K137" i="4"/>
  <c r="I137" i="4"/>
  <c r="K136" i="4"/>
  <c r="I136" i="4"/>
  <c r="K135" i="4"/>
  <c r="I135" i="4"/>
  <c r="K134" i="4"/>
  <c r="I134" i="4"/>
  <c r="K133" i="4"/>
  <c r="I133" i="4"/>
  <c r="K132" i="4"/>
  <c r="I132" i="4"/>
  <c r="K131" i="4"/>
  <c r="I131" i="4"/>
  <c r="K130" i="4"/>
  <c r="I130" i="4"/>
  <c r="K129" i="4"/>
  <c r="I129" i="4"/>
  <c r="K128" i="4"/>
  <c r="I128" i="4"/>
  <c r="K127" i="4"/>
  <c r="I127" i="4"/>
  <c r="K126" i="4"/>
  <c r="I126" i="4"/>
  <c r="K125" i="4"/>
  <c r="I125" i="4"/>
  <c r="K124" i="4"/>
  <c r="I124" i="4"/>
  <c r="K123" i="4"/>
  <c r="I123" i="4"/>
  <c r="K122" i="4"/>
  <c r="I122" i="4"/>
  <c r="K121" i="4"/>
  <c r="I121" i="4"/>
  <c r="K120" i="4"/>
  <c r="I120" i="4"/>
  <c r="K119" i="4"/>
  <c r="I119" i="4"/>
  <c r="K118" i="4"/>
  <c r="I118" i="4"/>
  <c r="K117" i="4"/>
  <c r="I117" i="4"/>
  <c r="K116" i="4"/>
  <c r="I116" i="4"/>
  <c r="K115" i="4"/>
  <c r="I115" i="4"/>
  <c r="K114" i="4"/>
  <c r="I114" i="4"/>
  <c r="K113" i="4"/>
  <c r="I113" i="4"/>
  <c r="K112" i="4"/>
  <c r="I112" i="4"/>
  <c r="K111" i="4"/>
  <c r="I111" i="4"/>
  <c r="K110" i="4"/>
  <c r="I110" i="4"/>
  <c r="K109" i="4"/>
  <c r="I109" i="4"/>
  <c r="K108" i="4"/>
  <c r="I108" i="4"/>
  <c r="K107" i="4"/>
  <c r="I107" i="4"/>
  <c r="K106" i="4"/>
  <c r="I106" i="4"/>
  <c r="K105" i="4"/>
  <c r="I105" i="4"/>
  <c r="K104" i="4"/>
  <c r="I104" i="4"/>
  <c r="K103" i="4"/>
  <c r="I103" i="4"/>
  <c r="K102" i="4"/>
  <c r="I102" i="4"/>
  <c r="K101" i="4"/>
  <c r="I101" i="4"/>
  <c r="K100" i="4"/>
  <c r="I100" i="4"/>
  <c r="K99" i="4"/>
  <c r="I99" i="4"/>
  <c r="K98" i="4"/>
  <c r="I98" i="4"/>
  <c r="K97" i="4"/>
  <c r="I97" i="4"/>
  <c r="K96" i="4"/>
  <c r="I96" i="4"/>
  <c r="K95" i="4"/>
  <c r="I95" i="4"/>
  <c r="K94" i="4"/>
  <c r="I94" i="4"/>
  <c r="K93" i="4"/>
  <c r="I93" i="4"/>
  <c r="K92" i="4"/>
  <c r="I92" i="4"/>
  <c r="K91" i="4"/>
  <c r="I91" i="4"/>
  <c r="K90" i="4"/>
  <c r="I90" i="4"/>
  <c r="K88" i="4"/>
  <c r="I88" i="4"/>
  <c r="K89" i="4"/>
  <c r="I89" i="4"/>
  <c r="K87" i="4"/>
  <c r="I87" i="4"/>
  <c r="K86" i="4"/>
  <c r="I86" i="4"/>
  <c r="K85" i="4"/>
  <c r="I85" i="4"/>
  <c r="K84" i="4"/>
  <c r="I84" i="4"/>
  <c r="K83" i="4"/>
  <c r="I83" i="4"/>
  <c r="K82" i="4"/>
  <c r="I82" i="4"/>
  <c r="K81" i="4"/>
  <c r="I81" i="4"/>
  <c r="K80" i="4"/>
  <c r="I80" i="4"/>
  <c r="K79" i="4"/>
  <c r="I79" i="4"/>
  <c r="K78" i="4"/>
  <c r="I78" i="4"/>
  <c r="K77" i="4"/>
  <c r="I77" i="4"/>
  <c r="K76" i="4"/>
  <c r="I76" i="4"/>
  <c r="K75" i="4"/>
  <c r="I75" i="4"/>
  <c r="K74" i="4"/>
  <c r="I74" i="4"/>
  <c r="K73" i="4"/>
  <c r="I73" i="4"/>
  <c r="K72" i="4"/>
  <c r="I72" i="4"/>
  <c r="K71" i="4"/>
  <c r="I71" i="4"/>
  <c r="K70" i="4"/>
  <c r="I70" i="4"/>
  <c r="K69" i="4"/>
  <c r="I69" i="4"/>
  <c r="K68" i="4"/>
  <c r="I68" i="4"/>
  <c r="K67" i="4"/>
  <c r="I67" i="4"/>
  <c r="K66" i="4"/>
  <c r="I66" i="4"/>
  <c r="K65" i="4"/>
  <c r="I65" i="4"/>
  <c r="K64" i="4"/>
  <c r="I64" i="4"/>
  <c r="K63" i="4"/>
  <c r="I63" i="4"/>
  <c r="K62" i="4"/>
  <c r="I62" i="4"/>
  <c r="K61" i="4"/>
  <c r="I61" i="4"/>
  <c r="K60" i="4"/>
  <c r="I60" i="4"/>
  <c r="K59" i="4"/>
  <c r="I59" i="4"/>
  <c r="K58" i="4"/>
  <c r="I58" i="4"/>
  <c r="K57" i="4"/>
  <c r="I57" i="4"/>
  <c r="K56" i="4"/>
  <c r="I56" i="4"/>
  <c r="K55" i="4"/>
  <c r="I55" i="4"/>
  <c r="K54" i="4"/>
  <c r="I54" i="4"/>
  <c r="K53" i="4"/>
  <c r="I53" i="4"/>
  <c r="K52" i="4"/>
  <c r="I52" i="4"/>
  <c r="K51" i="4"/>
  <c r="I51" i="4"/>
  <c r="K50" i="4"/>
  <c r="I50" i="4"/>
  <c r="K49" i="4"/>
  <c r="I49" i="4"/>
  <c r="K48" i="4"/>
  <c r="I48" i="4"/>
  <c r="K47" i="4"/>
  <c r="I47" i="4"/>
  <c r="K46" i="4"/>
  <c r="I46" i="4"/>
  <c r="K45" i="4"/>
  <c r="I45" i="4"/>
  <c r="K44" i="4"/>
  <c r="I44" i="4"/>
  <c r="K43" i="4"/>
  <c r="I43" i="4"/>
  <c r="K42" i="4"/>
  <c r="I42" i="4"/>
  <c r="K41" i="4"/>
  <c r="I41" i="4"/>
  <c r="K40" i="4"/>
  <c r="I40" i="4"/>
  <c r="K39" i="4"/>
  <c r="I39" i="4"/>
  <c r="K38" i="4"/>
  <c r="I38" i="4"/>
  <c r="K37" i="4"/>
  <c r="I37" i="4"/>
  <c r="K36" i="4"/>
  <c r="I36" i="4"/>
  <c r="K35" i="4"/>
  <c r="I35" i="4"/>
  <c r="K34" i="4"/>
  <c r="I34" i="4"/>
  <c r="K33" i="4"/>
  <c r="I33" i="4"/>
  <c r="K32" i="4"/>
  <c r="I32" i="4"/>
  <c r="K31" i="4"/>
  <c r="I31" i="4"/>
  <c r="K30" i="4"/>
  <c r="I30" i="4"/>
  <c r="K29" i="4"/>
  <c r="I29" i="4"/>
  <c r="K28" i="4"/>
  <c r="I28" i="4"/>
  <c r="K27" i="4"/>
  <c r="I27" i="4"/>
  <c r="K26" i="4"/>
  <c r="I26" i="4"/>
  <c r="K25" i="4"/>
  <c r="I25" i="4"/>
  <c r="K24" i="4"/>
  <c r="I24" i="4"/>
  <c r="K23" i="4"/>
  <c r="I23" i="4"/>
  <c r="K22" i="4"/>
  <c r="I22" i="4"/>
  <c r="K21" i="4"/>
  <c r="I21" i="4"/>
  <c r="K20" i="4"/>
  <c r="I20" i="4"/>
  <c r="K19" i="4"/>
  <c r="I19" i="4"/>
  <c r="K18" i="4"/>
  <c r="I18" i="4"/>
  <c r="K17" i="4"/>
  <c r="I17" i="4"/>
  <c r="K16" i="4"/>
  <c r="I16" i="4"/>
  <c r="K15" i="4"/>
  <c r="I15" i="4"/>
  <c r="K14" i="4"/>
  <c r="I14" i="4"/>
  <c r="K13" i="4"/>
  <c r="I13" i="4"/>
  <c r="K12" i="4"/>
  <c r="I12" i="4"/>
  <c r="K11" i="4"/>
  <c r="I11" i="4"/>
  <c r="K10" i="4"/>
  <c r="I10" i="4"/>
  <c r="K9" i="4"/>
  <c r="I9" i="4"/>
  <c r="K8" i="4"/>
  <c r="I8" i="4"/>
  <c r="K7" i="4"/>
  <c r="I7" i="4"/>
  <c r="K5" i="4"/>
  <c r="Z8" i="4" l="1"/>
  <c r="ES8" i="4" s="1"/>
  <c r="X8" i="4"/>
  <c r="Z10" i="4"/>
  <c r="ES10" i="4" s="1"/>
  <c r="X10" i="4"/>
  <c r="X13" i="4"/>
  <c r="Z13" i="4"/>
  <c r="ES13" i="4" s="1"/>
  <c r="X18" i="4"/>
  <c r="Z18" i="4"/>
  <c r="ES18" i="4" s="1"/>
  <c r="X20" i="4"/>
  <c r="Z20" i="4"/>
  <c r="ES20" i="4" s="1"/>
  <c r="X22" i="4"/>
  <c r="Z22" i="4"/>
  <c r="ES22" i="4" s="1"/>
  <c r="Z24" i="4"/>
  <c r="ES24" i="4" s="1"/>
  <c r="X24" i="4"/>
  <c r="X26" i="4"/>
  <c r="Z26" i="4"/>
  <c r="ES26" i="4" s="1"/>
  <c r="Z38" i="4"/>
  <c r="ES38" i="4" s="1"/>
  <c r="X38" i="4"/>
  <c r="Z41" i="4"/>
  <c r="ES41" i="4" s="1"/>
  <c r="X41" i="4"/>
  <c r="Z44" i="4"/>
  <c r="ES44" i="4" s="1"/>
  <c r="X44" i="4"/>
  <c r="Z50" i="4"/>
  <c r="ES50" i="4" s="1"/>
  <c r="X50" i="4"/>
  <c r="Z54" i="4"/>
  <c r="ES54" i="4" s="1"/>
  <c r="X54" i="4"/>
  <c r="X57" i="4"/>
  <c r="Z57" i="4"/>
  <c r="ES57" i="4" s="1"/>
  <c r="X66" i="4"/>
  <c r="Z66" i="4"/>
  <c r="ES66" i="4" s="1"/>
  <c r="X70" i="4"/>
  <c r="Z70" i="4"/>
  <c r="ES70" i="4" s="1"/>
  <c r="X75" i="4"/>
  <c r="Z75" i="4"/>
  <c r="ES75" i="4" s="1"/>
  <c r="Z82" i="4"/>
  <c r="ES82" i="4" s="1"/>
  <c r="X82" i="4"/>
  <c r="X84" i="4"/>
  <c r="Z84" i="4"/>
  <c r="ES84" i="4" s="1"/>
  <c r="X91" i="4"/>
  <c r="Z91" i="4"/>
  <c r="ES91" i="4" s="1"/>
  <c r="Z98" i="4"/>
  <c r="ES98" i="4" s="1"/>
  <c r="X98" i="4"/>
  <c r="Z100" i="4"/>
  <c r="ES100" i="4" s="1"/>
  <c r="X100" i="4"/>
  <c r="X106" i="4"/>
  <c r="Z106" i="4"/>
  <c r="ES106" i="4" s="1"/>
  <c r="Z108" i="4"/>
  <c r="ES108" i="4" s="1"/>
  <c r="X108" i="4"/>
  <c r="X111" i="4"/>
  <c r="Z111" i="4"/>
  <c r="ES111" i="4" s="1"/>
  <c r="X115" i="4"/>
  <c r="Z115" i="4"/>
  <c r="ES115" i="4" s="1"/>
  <c r="Z124" i="4"/>
  <c r="ES124" i="4" s="1"/>
  <c r="X124" i="4"/>
  <c r="Z132" i="4"/>
  <c r="ES132" i="4" s="1"/>
  <c r="X132" i="4"/>
  <c r="Z144" i="4"/>
  <c r="ES144" i="4" s="1"/>
  <c r="X144" i="4"/>
  <c r="X147" i="4"/>
  <c r="Z147" i="4"/>
  <c r="ES147" i="4" s="1"/>
  <c r="X160" i="4"/>
  <c r="Z160" i="4"/>
  <c r="ES160" i="4" s="1"/>
  <c r="Z166" i="4"/>
  <c r="ES166" i="4" s="1"/>
  <c r="X166" i="4"/>
  <c r="Z169" i="4"/>
  <c r="ES169" i="4" s="1"/>
  <c r="X169" i="4"/>
  <c r="X172" i="4"/>
  <c r="Z172" i="4"/>
  <c r="ES172" i="4" s="1"/>
  <c r="Z184" i="4"/>
  <c r="ES184" i="4" s="1"/>
  <c r="X184" i="4"/>
  <c r="Z189" i="4"/>
  <c r="ES189" i="4" s="1"/>
  <c r="X189" i="4"/>
  <c r="Z191" i="4"/>
  <c r="ES191" i="4" s="1"/>
  <c r="X191" i="4"/>
  <c r="X196" i="4"/>
  <c r="Z196" i="4"/>
  <c r="ES196" i="4" s="1"/>
  <c r="X198" i="4"/>
  <c r="Z198" i="4"/>
  <c r="ES198" i="4" s="1"/>
  <c r="X201" i="4"/>
  <c r="Z201" i="4"/>
  <c r="ES201" i="4" s="1"/>
  <c r="X205" i="4"/>
  <c r="Z205" i="4"/>
  <c r="ES205" i="4" s="1"/>
  <c r="X208" i="4"/>
  <c r="Z208" i="4"/>
  <c r="ES208" i="4" s="1"/>
  <c r="X217" i="4"/>
  <c r="Z217" i="4"/>
  <c r="ES217" i="4" s="1"/>
  <c r="Z227" i="4"/>
  <c r="ES227" i="4" s="1"/>
  <c r="X227" i="4"/>
  <c r="Z234" i="4"/>
  <c r="ES234" i="4" s="1"/>
  <c r="X234" i="4"/>
  <c r="X238" i="4"/>
  <c r="Z238" i="4"/>
  <c r="ES238" i="4" s="1"/>
  <c r="X241" i="4"/>
  <c r="Z241" i="4"/>
  <c r="ES241" i="4" s="1"/>
  <c r="X254" i="4"/>
  <c r="Z254" i="4"/>
  <c r="ES254" i="4" s="1"/>
  <c r="X258" i="4"/>
  <c r="Z258" i="4"/>
  <c r="Z263" i="4"/>
  <c r="ES263" i="4" s="1"/>
  <c r="X263" i="4"/>
  <c r="Z267" i="4"/>
  <c r="ES267" i="4" s="1"/>
  <c r="X267" i="4"/>
  <c r="Z272" i="4"/>
  <c r="ES272" i="4" s="1"/>
  <c r="X272" i="4"/>
  <c r="X277" i="4"/>
  <c r="Z277" i="4"/>
  <c r="ES277" i="4" s="1"/>
  <c r="X280" i="4"/>
  <c r="Z280" i="4"/>
  <c r="ES280" i="4" s="1"/>
  <c r="X299" i="4"/>
  <c r="Z299" i="4"/>
  <c r="ES299" i="4" s="1"/>
  <c r="Z301" i="4"/>
  <c r="ES301" i="4" s="1"/>
  <c r="X301" i="4"/>
  <c r="Z303" i="4"/>
  <c r="ES303" i="4" s="1"/>
  <c r="X303" i="4"/>
  <c r="X306" i="4"/>
  <c r="Z306" i="4"/>
  <c r="ES306" i="4" s="1"/>
  <c r="X311" i="4"/>
  <c r="Z311" i="4"/>
  <c r="ES311" i="4" s="1"/>
  <c r="X314" i="4"/>
  <c r="Z314" i="4"/>
  <c r="ES314" i="4" s="1"/>
  <c r="Z317" i="4"/>
  <c r="ES317" i="4" s="1"/>
  <c r="X317" i="4"/>
  <c r="Z326" i="4"/>
  <c r="ES326" i="4" s="1"/>
  <c r="X326" i="4"/>
  <c r="X333" i="4"/>
  <c r="Z333" i="4"/>
  <c r="ES333" i="4" s="1"/>
  <c r="X344" i="4"/>
  <c r="Z344" i="4"/>
  <c r="ES344" i="4" s="1"/>
  <c r="Z362" i="4"/>
  <c r="ES362" i="4" s="1"/>
  <c r="X362" i="4"/>
  <c r="X364" i="4"/>
  <c r="Z364" i="4"/>
  <c r="ES364" i="4" s="1"/>
  <c r="X366" i="4"/>
  <c r="Z366" i="4"/>
  <c r="ES366" i="4" s="1"/>
  <c r="X368" i="4"/>
  <c r="Z368" i="4"/>
  <c r="ES368" i="4" s="1"/>
  <c r="Z387" i="4"/>
  <c r="ES387" i="4" s="1"/>
  <c r="X387" i="4"/>
  <c r="X390" i="4"/>
  <c r="Z390" i="4"/>
  <c r="ES390" i="4" s="1"/>
  <c r="Z392" i="4"/>
  <c r="ES392" i="4" s="1"/>
  <c r="X392" i="4"/>
  <c r="X413" i="4"/>
  <c r="Z413" i="4"/>
  <c r="ES413" i="4" s="1"/>
  <c r="Z423" i="4"/>
  <c r="ES423" i="4" s="1"/>
  <c r="X423" i="4"/>
  <c r="Z7" i="4"/>
  <c r="ES7" i="4" s="1"/>
  <c r="X7" i="4"/>
  <c r="Z9" i="4"/>
  <c r="ES9" i="4" s="1"/>
  <c r="X9" i="4"/>
  <c r="X12" i="4"/>
  <c r="Z12" i="4"/>
  <c r="ES12" i="4" s="1"/>
  <c r="X14" i="4"/>
  <c r="Z14" i="4"/>
  <c r="ES14" i="4" s="1"/>
  <c r="X19" i="4"/>
  <c r="Z19" i="4"/>
  <c r="ES19" i="4" s="1"/>
  <c r="X21" i="4"/>
  <c r="Z21" i="4"/>
  <c r="ES21" i="4" s="1"/>
  <c r="Z23" i="4"/>
  <c r="ES23" i="4" s="1"/>
  <c r="X23" i="4"/>
  <c r="X25" i="4"/>
  <c r="Z25" i="4"/>
  <c r="ES25" i="4" s="1"/>
  <c r="Z37" i="4"/>
  <c r="ES37" i="4" s="1"/>
  <c r="X37" i="4"/>
  <c r="X39" i="4"/>
  <c r="Z39" i="4"/>
  <c r="ES39" i="4" s="1"/>
  <c r="X42" i="4"/>
  <c r="Z42" i="4"/>
  <c r="ES42" i="4" s="1"/>
  <c r="Z47" i="4"/>
  <c r="ES47" i="4" s="1"/>
  <c r="X47" i="4"/>
  <c r="Z51" i="4"/>
  <c r="ES51" i="4" s="1"/>
  <c r="X51" i="4"/>
  <c r="Z55" i="4"/>
  <c r="ES55" i="4" s="1"/>
  <c r="X55" i="4"/>
  <c r="X58" i="4"/>
  <c r="Z58" i="4"/>
  <c r="ES58" i="4" s="1"/>
  <c r="X67" i="4"/>
  <c r="Z67" i="4"/>
  <c r="ES67" i="4" s="1"/>
  <c r="X71" i="4"/>
  <c r="Z71" i="4"/>
  <c r="ES71" i="4" s="1"/>
  <c r="Z81" i="4"/>
  <c r="ES81" i="4" s="1"/>
  <c r="X81" i="4"/>
  <c r="Z83" i="4"/>
  <c r="ES83" i="4" s="1"/>
  <c r="X83" i="4"/>
  <c r="Z89" i="4"/>
  <c r="ES89" i="4" s="1"/>
  <c r="X89" i="4"/>
  <c r="X95" i="4"/>
  <c r="Z95" i="4"/>
  <c r="ES95" i="4" s="1"/>
  <c r="Z99" i="4"/>
  <c r="ES99" i="4" s="1"/>
  <c r="X99" i="4"/>
  <c r="Z102" i="4"/>
  <c r="ES102" i="4" s="1"/>
  <c r="X102" i="4"/>
  <c r="X107" i="4"/>
  <c r="Z107" i="4"/>
  <c r="ES107" i="4" s="1"/>
  <c r="X110" i="4"/>
  <c r="Z110" i="4"/>
  <c r="ES110" i="4" s="1"/>
  <c r="X114" i="4"/>
  <c r="Z114" i="4"/>
  <c r="ES114" i="4" s="1"/>
  <c r="Z120" i="4"/>
  <c r="ES120" i="4" s="1"/>
  <c r="X120" i="4"/>
  <c r="Z128" i="4"/>
  <c r="ES128" i="4" s="1"/>
  <c r="X128" i="4"/>
  <c r="X136" i="4"/>
  <c r="Z136" i="4"/>
  <c r="ES136" i="4" s="1"/>
  <c r="Z146" i="4"/>
  <c r="ES146" i="4" s="1"/>
  <c r="X146" i="4"/>
  <c r="Z150" i="4"/>
  <c r="ES150" i="4" s="1"/>
  <c r="X150" i="4"/>
  <c r="Z165" i="4"/>
  <c r="ES165" i="4" s="1"/>
  <c r="X165" i="4"/>
  <c r="X168" i="4"/>
  <c r="Z168" i="4"/>
  <c r="ES168" i="4" s="1"/>
  <c r="Z170" i="4"/>
  <c r="ES170" i="4" s="1"/>
  <c r="X170" i="4"/>
  <c r="Z175" i="4"/>
  <c r="ES175" i="4" s="1"/>
  <c r="X175" i="4"/>
  <c r="X187" i="4"/>
  <c r="Z187" i="4"/>
  <c r="ES187" i="4" s="1"/>
  <c r="Z190" i="4"/>
  <c r="ES190" i="4" s="1"/>
  <c r="X190" i="4"/>
  <c r="Z193" i="4"/>
  <c r="ES193" i="4" s="1"/>
  <c r="X193" i="4"/>
  <c r="Z197" i="4"/>
  <c r="ES197" i="4" s="1"/>
  <c r="X197" i="4"/>
  <c r="Z199" i="4"/>
  <c r="ES199" i="4" s="1"/>
  <c r="X199" i="4"/>
  <c r="Z203" i="4"/>
  <c r="ES203" i="4" s="1"/>
  <c r="X203" i="4"/>
  <c r="X206" i="4"/>
  <c r="Z206" i="4"/>
  <c r="ES206" i="4" s="1"/>
  <c r="Z215" i="4"/>
  <c r="ES215" i="4" s="1"/>
  <c r="X215" i="4"/>
  <c r="Z226" i="4"/>
  <c r="ES226" i="4" s="1"/>
  <c r="X226" i="4"/>
  <c r="X228" i="4"/>
  <c r="Z228" i="4"/>
  <c r="ES228" i="4" s="1"/>
  <c r="X236" i="4"/>
  <c r="Z236" i="4"/>
  <c r="ES236" i="4" s="1"/>
  <c r="Z240" i="4"/>
  <c r="ES240" i="4" s="1"/>
  <c r="X240" i="4"/>
  <c r="Z243" i="4"/>
  <c r="ES243" i="4" s="1"/>
  <c r="X243" i="4"/>
  <c r="Z256" i="4"/>
  <c r="ES256" i="4" s="1"/>
  <c r="X256" i="4"/>
  <c r="Z260" i="4"/>
  <c r="ES260" i="4" s="1"/>
  <c r="X260" i="4"/>
  <c r="X266" i="4"/>
  <c r="Z266" i="4"/>
  <c r="ES266" i="4" s="1"/>
  <c r="X268" i="4"/>
  <c r="Z268" i="4"/>
  <c r="Z273" i="4"/>
  <c r="ES273" i="4" s="1"/>
  <c r="X273" i="4"/>
  <c r="Z279" i="4"/>
  <c r="ES279" i="4" s="1"/>
  <c r="X279" i="4"/>
  <c r="Z293" i="4"/>
  <c r="ES293" i="4" s="1"/>
  <c r="X293" i="4"/>
  <c r="Z300" i="4"/>
  <c r="ES300" i="4" s="1"/>
  <c r="X300" i="4"/>
  <c r="Z302" i="4"/>
  <c r="ES302" i="4" s="1"/>
  <c r="X302" i="4"/>
  <c r="X304" i="4"/>
  <c r="Z304" i="4"/>
  <c r="ES304" i="4" s="1"/>
  <c r="Z308" i="4"/>
  <c r="ES308" i="4" s="1"/>
  <c r="X308" i="4"/>
  <c r="Z313" i="4"/>
  <c r="ES313" i="4" s="1"/>
  <c r="X313" i="4"/>
  <c r="X315" i="4"/>
  <c r="Z315" i="4"/>
  <c r="ES315" i="4" s="1"/>
  <c r="Z322" i="4"/>
  <c r="ES322" i="4" s="1"/>
  <c r="X322" i="4"/>
  <c r="X328" i="4"/>
  <c r="Z328" i="4"/>
  <c r="ES328" i="4" s="1"/>
  <c r="X334" i="4"/>
  <c r="Z334" i="4"/>
  <c r="ES334" i="4" s="1"/>
  <c r="X353" i="4"/>
  <c r="Z353" i="4"/>
  <c r="ES353" i="4" s="1"/>
  <c r="Z363" i="4"/>
  <c r="ES363" i="4" s="1"/>
  <c r="X363" i="4"/>
  <c r="X365" i="4"/>
  <c r="Z365" i="4"/>
  <c r="ES365" i="4" s="1"/>
  <c r="X367" i="4"/>
  <c r="Z367" i="4"/>
  <c r="ES367" i="4" s="1"/>
  <c r="Z369" i="4"/>
  <c r="ES369" i="4" s="1"/>
  <c r="X369" i="4"/>
  <c r="Z388" i="4"/>
  <c r="ES388" i="4" s="1"/>
  <c r="X388" i="4"/>
  <c r="X391" i="4"/>
  <c r="Z391" i="4"/>
  <c r="ES391" i="4" s="1"/>
  <c r="X412" i="4"/>
  <c r="Z412" i="4"/>
  <c r="ES412" i="4" s="1"/>
  <c r="X421" i="4"/>
  <c r="Z421" i="4"/>
  <c r="ES421" i="4" s="1"/>
  <c r="Z426" i="4"/>
  <c r="ES426" i="4" s="1"/>
  <c r="X426" i="4"/>
  <c r="R307" i="4"/>
  <c r="R305" i="4"/>
  <c r="R261" i="4"/>
  <c r="R257" i="4"/>
  <c r="R330" i="4"/>
  <c r="R225" i="4"/>
  <c r="R229" i="4"/>
  <c r="R45" i="4"/>
  <c r="R60" i="4"/>
  <c r="R65" i="4"/>
  <c r="R92" i="4"/>
  <c r="R96" i="4"/>
  <c r="R104" i="4"/>
  <c r="R138" i="4"/>
  <c r="R162" i="4"/>
  <c r="R221" i="4"/>
  <c r="R281" i="4"/>
  <c r="R78" i="4"/>
  <c r="R113" i="4"/>
  <c r="R129" i="4"/>
  <c r="R174" i="4"/>
  <c r="R178" i="4"/>
  <c r="R186" i="4"/>
  <c r="R200" i="4"/>
  <c r="R204" i="4"/>
  <c r="R212" i="4"/>
  <c r="R244" i="4"/>
  <c r="R248" i="4"/>
  <c r="R252" i="4"/>
  <c r="R284" i="4"/>
  <c r="R296" i="4"/>
  <c r="R320" i="4"/>
  <c r="R324" i="4"/>
  <c r="R63" i="4"/>
  <c r="R74" i="4"/>
  <c r="R94" i="4"/>
  <c r="R140" i="4"/>
  <c r="R148" i="4"/>
  <c r="R152" i="4"/>
  <c r="R219" i="4"/>
  <c r="R223" i="4"/>
  <c r="R259" i="4"/>
  <c r="R275" i="4"/>
  <c r="R49" i="4"/>
  <c r="R53" i="4"/>
  <c r="R61" i="4"/>
  <c r="R69" i="4"/>
  <c r="R80" i="4"/>
  <c r="R135" i="4"/>
  <c r="R143" i="4"/>
  <c r="R155" i="4"/>
  <c r="R188" i="4"/>
  <c r="R202" i="4"/>
  <c r="R210" i="4"/>
  <c r="R242" i="4"/>
  <c r="R250" i="4"/>
  <c r="R290" i="4"/>
  <c r="R425" i="4"/>
  <c r="R43" i="4"/>
  <c r="R32" i="4"/>
  <c r="R11" i="4"/>
  <c r="R15" i="4"/>
  <c r="R34" i="4"/>
  <c r="R17" i="4"/>
  <c r="R29" i="4"/>
  <c r="R30" i="4"/>
  <c r="R77" i="4"/>
  <c r="R85" i="4"/>
  <c r="R112" i="4"/>
  <c r="R33" i="4"/>
  <c r="R73" i="4"/>
  <c r="R93" i="4"/>
  <c r="R97" i="4"/>
  <c r="R101" i="4"/>
  <c r="R16" i="4"/>
  <c r="R28" i="4"/>
  <c r="R48" i="4"/>
  <c r="R52" i="4"/>
  <c r="R56" i="4"/>
  <c r="R72" i="4"/>
  <c r="R79" i="4"/>
  <c r="R87" i="4"/>
  <c r="R27" i="4"/>
  <c r="R31" i="4"/>
  <c r="R59" i="4"/>
  <c r="R68" i="4"/>
  <c r="R103" i="4"/>
  <c r="R385" i="4"/>
  <c r="R386" i="4"/>
  <c r="R180" i="4"/>
  <c r="R382" i="4"/>
  <c r="R235" i="4"/>
  <c r="Z235" i="4" s="1"/>
  <c r="ES235" i="4" s="1"/>
  <c r="R375" i="4"/>
  <c r="R105" i="4"/>
  <c r="R420" i="4"/>
  <c r="R232" i="4"/>
  <c r="R339" i="4"/>
  <c r="R346" i="4"/>
  <c r="R377" i="4"/>
  <c r="R337" i="4"/>
  <c r="R345" i="4"/>
  <c r="R400" i="4"/>
  <c r="R343" i="4"/>
  <c r="R350" i="4"/>
  <c r="R359" i="4"/>
  <c r="R383" i="4"/>
  <c r="R381" i="4"/>
  <c r="R341" i="4"/>
  <c r="R348" i="4"/>
  <c r="R357" i="4"/>
  <c r="R379" i="4"/>
  <c r="R399" i="4"/>
  <c r="R415" i="4"/>
  <c r="R402" i="4"/>
  <c r="R130" i="4"/>
  <c r="R122" i="4"/>
  <c r="R126" i="4"/>
  <c r="R288" i="4"/>
  <c r="R64" i="4"/>
  <c r="R321" i="4"/>
  <c r="R329" i="4"/>
  <c r="R139" i="4"/>
  <c r="R214" i="4"/>
  <c r="R274" i="4"/>
  <c r="R318" i="4"/>
  <c r="R154" i="4"/>
  <c r="R211" i="4"/>
  <c r="R325" i="4"/>
  <c r="R153" i="4"/>
  <c r="R179" i="4"/>
  <c r="R352" i="4"/>
  <c r="R374" i="4"/>
  <c r="R119" i="4"/>
  <c r="R123" i="4"/>
  <c r="R127" i="4"/>
  <c r="R134" i="4"/>
  <c r="R209" i="4"/>
  <c r="R213" i="4"/>
  <c r="R354" i="4"/>
  <c r="R237" i="4"/>
  <c r="R351" i="4"/>
  <c r="R151" i="4"/>
  <c r="R171" i="4"/>
  <c r="R177" i="4"/>
  <c r="R255" i="4"/>
  <c r="R276" i="4"/>
  <c r="R319" i="4"/>
  <c r="R323" i="4"/>
  <c r="R327" i="4"/>
  <c r="R118" i="4"/>
  <c r="R137" i="4"/>
  <c r="R142" i="4"/>
  <c r="R141" i="4"/>
  <c r="R145" i="4"/>
  <c r="R149" i="4"/>
  <c r="R161" i="4"/>
  <c r="R173" i="4"/>
  <c r="R183" i="4"/>
  <c r="R218" i="4"/>
  <c r="R222" i="4"/>
  <c r="R245" i="4"/>
  <c r="R249" i="4"/>
  <c r="R253" i="4"/>
  <c r="R265" i="4"/>
  <c r="R270" i="4"/>
  <c r="R278" i="4"/>
  <c r="R283" i="4"/>
  <c r="R287" i="4"/>
  <c r="R297" i="4"/>
  <c r="R310" i="4"/>
  <c r="R349" i="4"/>
  <c r="R371" i="4"/>
  <c r="R395" i="4"/>
  <c r="R403" i="4"/>
  <c r="R416" i="4"/>
  <c r="R40" i="4"/>
  <c r="R46" i="4"/>
  <c r="R117" i="4"/>
  <c r="R182" i="4"/>
  <c r="R192" i="4"/>
  <c r="R264" i="4"/>
  <c r="R269" i="4"/>
  <c r="R282" i="4"/>
  <c r="R286" i="4"/>
  <c r="R292" i="4"/>
  <c r="R336" i="4"/>
  <c r="R340" i="4"/>
  <c r="R356" i="4"/>
  <c r="R360" i="4"/>
  <c r="R376" i="4"/>
  <c r="R380" i="4"/>
  <c r="R394" i="4"/>
  <c r="R398" i="4"/>
  <c r="R121" i="4"/>
  <c r="R125" i="4"/>
  <c r="R133" i="4"/>
  <c r="R181" i="4"/>
  <c r="R185" i="4"/>
  <c r="R216" i="4"/>
  <c r="R220" i="4"/>
  <c r="R224" i="4"/>
  <c r="R239" i="4"/>
  <c r="R247" i="4"/>
  <c r="R251" i="4"/>
  <c r="R285" i="4"/>
  <c r="R291" i="4"/>
  <c r="R295" i="4"/>
  <c r="R312" i="4"/>
  <c r="R331" i="4"/>
  <c r="R347" i="4"/>
  <c r="R397" i="4"/>
  <c r="R393" i="4"/>
  <c r="R405" i="4"/>
  <c r="R410" i="4"/>
  <c r="R207" i="4"/>
  <c r="R230" i="4"/>
  <c r="R246" i="4"/>
  <c r="R262" i="4"/>
  <c r="R271" i="4"/>
  <c r="R294" i="4"/>
  <c r="R298" i="4"/>
  <c r="R316" i="4"/>
  <c r="R338" i="4"/>
  <c r="R342" i="4"/>
  <c r="R358" i="4"/>
  <c r="R378" i="4"/>
  <c r="R396" i="4"/>
  <c r="R404" i="4"/>
  <c r="R409" i="4"/>
  <c r="R116" i="4"/>
  <c r="R156" i="4"/>
  <c r="R157" i="4"/>
  <c r="R158" i="4"/>
  <c r="R159" i="4"/>
  <c r="R407" i="4"/>
  <c r="R418" i="4"/>
  <c r="R419" i="4"/>
  <c r="R422" i="4"/>
  <c r="R424" i="4"/>
  <c r="R233" i="4"/>
  <c r="R289" i="4"/>
  <c r="R309" i="4"/>
  <c r="X309" i="4" l="1"/>
  <c r="Z309" i="4"/>
  <c r="ES309" i="4" s="1"/>
  <c r="Z233" i="4"/>
  <c r="X233" i="4"/>
  <c r="Z422" i="4"/>
  <c r="ES422" i="4" s="1"/>
  <c r="X422" i="4"/>
  <c r="Z418" i="4"/>
  <c r="ES418" i="4" s="1"/>
  <c r="X418" i="4"/>
  <c r="X159" i="4"/>
  <c r="Z159" i="4"/>
  <c r="ES159" i="4" s="1"/>
  <c r="X157" i="4"/>
  <c r="Z157" i="4"/>
  <c r="ES157" i="4" s="1"/>
  <c r="X116" i="4"/>
  <c r="Z116" i="4"/>
  <c r="ES116" i="4" s="1"/>
  <c r="X404" i="4"/>
  <c r="Z404" i="4"/>
  <c r="ES404" i="4" s="1"/>
  <c r="Z378" i="4"/>
  <c r="ES378" i="4" s="1"/>
  <c r="X378" i="4"/>
  <c r="Z342" i="4"/>
  <c r="ES342" i="4" s="1"/>
  <c r="X342" i="4"/>
  <c r="Z316" i="4"/>
  <c r="ES316" i="4" s="1"/>
  <c r="X316" i="4"/>
  <c r="X294" i="4"/>
  <c r="Z294" i="4"/>
  <c r="ES294" i="4" s="1"/>
  <c r="Z262" i="4"/>
  <c r="ES262" i="4" s="1"/>
  <c r="X262" i="4"/>
  <c r="Z230" i="4"/>
  <c r="ES230" i="4" s="1"/>
  <c r="X230" i="4"/>
  <c r="X410" i="4"/>
  <c r="Z410" i="4"/>
  <c r="ES410" i="4" s="1"/>
  <c r="Z393" i="4"/>
  <c r="ES393" i="4" s="1"/>
  <c r="X393" i="4"/>
  <c r="X347" i="4"/>
  <c r="Z347" i="4"/>
  <c r="ES347" i="4" s="1"/>
  <c r="Z312" i="4"/>
  <c r="ES312" i="4" s="1"/>
  <c r="X312" i="4"/>
  <c r="Z291" i="4"/>
  <c r="ES291" i="4" s="1"/>
  <c r="X291" i="4"/>
  <c r="Z251" i="4"/>
  <c r="ES251" i="4" s="1"/>
  <c r="X251" i="4"/>
  <c r="Z239" i="4"/>
  <c r="ES239" i="4" s="1"/>
  <c r="X239" i="4"/>
  <c r="X220" i="4"/>
  <c r="Z220" i="4"/>
  <c r="ES220" i="4" s="1"/>
  <c r="X185" i="4"/>
  <c r="Z185" i="4"/>
  <c r="ES185" i="4" s="1"/>
  <c r="Z133" i="4"/>
  <c r="ES133" i="4" s="1"/>
  <c r="X133" i="4"/>
  <c r="Z121" i="4"/>
  <c r="ES121" i="4" s="1"/>
  <c r="X121" i="4"/>
  <c r="Z394" i="4"/>
  <c r="ES394" i="4" s="1"/>
  <c r="X394" i="4"/>
  <c r="X376" i="4"/>
  <c r="Z376" i="4"/>
  <c r="ES376" i="4" s="1"/>
  <c r="Z356" i="4"/>
  <c r="ES356" i="4" s="1"/>
  <c r="X356" i="4"/>
  <c r="X336" i="4"/>
  <c r="Z336" i="4"/>
  <c r="ES336" i="4" s="1"/>
  <c r="Z286" i="4"/>
  <c r="ES286" i="4" s="1"/>
  <c r="X286" i="4"/>
  <c r="Z269" i="4"/>
  <c r="ES269" i="4" s="1"/>
  <c r="X269" i="4"/>
  <c r="Z192" i="4"/>
  <c r="ES192" i="4" s="1"/>
  <c r="X192" i="4"/>
  <c r="X117" i="4"/>
  <c r="Z117" i="4"/>
  <c r="ES117" i="4" s="1"/>
  <c r="Z40" i="4"/>
  <c r="ES40" i="4" s="1"/>
  <c r="X40" i="4"/>
  <c r="X403" i="4"/>
  <c r="Z403" i="4"/>
  <c r="ES403" i="4" s="1"/>
  <c r="Z371" i="4"/>
  <c r="ES371" i="4" s="1"/>
  <c r="X371" i="4"/>
  <c r="X310" i="4"/>
  <c r="Z310" i="4"/>
  <c r="ES310" i="4" s="1"/>
  <c r="Z287" i="4"/>
  <c r="ES287" i="4" s="1"/>
  <c r="X287" i="4"/>
  <c r="Z278" i="4"/>
  <c r="ES278" i="4" s="1"/>
  <c r="X278" i="4"/>
  <c r="X265" i="4"/>
  <c r="Z265" i="4"/>
  <c r="ES265" i="4" s="1"/>
  <c r="X249" i="4"/>
  <c r="Z249" i="4"/>
  <c r="ES249" i="4" s="1"/>
  <c r="Z222" i="4"/>
  <c r="ES222" i="4" s="1"/>
  <c r="X222" i="4"/>
  <c r="Z183" i="4"/>
  <c r="ES183" i="4" s="1"/>
  <c r="X183" i="4"/>
  <c r="Z161" i="4"/>
  <c r="ES161" i="4" s="1"/>
  <c r="X161" i="4"/>
  <c r="Z145" i="4"/>
  <c r="ES145" i="4" s="1"/>
  <c r="X145" i="4"/>
  <c r="X142" i="4"/>
  <c r="Z142" i="4"/>
  <c r="ES142" i="4" s="1"/>
  <c r="Z118" i="4"/>
  <c r="ES118" i="4" s="1"/>
  <c r="X118" i="4"/>
  <c r="X323" i="4"/>
  <c r="Z323" i="4"/>
  <c r="ES323" i="4" s="1"/>
  <c r="X276" i="4"/>
  <c r="Z276" i="4"/>
  <c r="ES276" i="4" s="1"/>
  <c r="Z177" i="4"/>
  <c r="ES177" i="4" s="1"/>
  <c r="X177" i="4"/>
  <c r="X151" i="4"/>
  <c r="Z151" i="4"/>
  <c r="ES151" i="4" s="1"/>
  <c r="Z237" i="4"/>
  <c r="ES237" i="4" s="1"/>
  <c r="X237" i="4"/>
  <c r="Z213" i="4"/>
  <c r="ES213" i="4" s="1"/>
  <c r="X213" i="4"/>
  <c r="Z134" i="4"/>
  <c r="ES134" i="4" s="1"/>
  <c r="X134" i="4"/>
  <c r="Z123" i="4"/>
  <c r="ES123" i="4" s="1"/>
  <c r="X123" i="4"/>
  <c r="Z374" i="4"/>
  <c r="ES374" i="4" s="1"/>
  <c r="X374" i="4"/>
  <c r="X179" i="4"/>
  <c r="Z179" i="4"/>
  <c r="ES179" i="4" s="1"/>
  <c r="Z325" i="4"/>
  <c r="ES325" i="4" s="1"/>
  <c r="X325" i="4"/>
  <c r="Z154" i="4"/>
  <c r="ES154" i="4" s="1"/>
  <c r="X154" i="4"/>
  <c r="Z274" i="4"/>
  <c r="ES274" i="4" s="1"/>
  <c r="X274" i="4"/>
  <c r="Z139" i="4"/>
  <c r="ES139" i="4" s="1"/>
  <c r="X139" i="4"/>
  <c r="Z321" i="4"/>
  <c r="ES321" i="4" s="1"/>
  <c r="X321" i="4"/>
  <c r="X288" i="4"/>
  <c r="Z288" i="4"/>
  <c r="Z122" i="4"/>
  <c r="ES122" i="4" s="1"/>
  <c r="X122" i="4"/>
  <c r="Z402" i="4"/>
  <c r="ES402" i="4" s="1"/>
  <c r="X402" i="4"/>
  <c r="Z399" i="4"/>
  <c r="ES399" i="4" s="1"/>
  <c r="X399" i="4"/>
  <c r="Z357" i="4"/>
  <c r="ES357" i="4" s="1"/>
  <c r="X357" i="4"/>
  <c r="X341" i="4"/>
  <c r="Z341" i="4"/>
  <c r="ES341" i="4" s="1"/>
  <c r="X383" i="4"/>
  <c r="Z383" i="4"/>
  <c r="ES383" i="4" s="1"/>
  <c r="Z350" i="4"/>
  <c r="ES350" i="4" s="1"/>
  <c r="X350" i="4"/>
  <c r="X400" i="4"/>
  <c r="Z400" i="4"/>
  <c r="ES400" i="4" s="1"/>
  <c r="X337" i="4"/>
  <c r="Z337" i="4"/>
  <c r="ES337" i="4" s="1"/>
  <c r="Z346" i="4"/>
  <c r="ES346" i="4" s="1"/>
  <c r="X346" i="4"/>
  <c r="Z232" i="4"/>
  <c r="X232" i="4"/>
  <c r="X105" i="4"/>
  <c r="Z105" i="4"/>
  <c r="ES105" i="4" s="1"/>
  <c r="Z180" i="4"/>
  <c r="X180" i="4"/>
  <c r="Z385" i="4"/>
  <c r="ES385" i="4" s="1"/>
  <c r="X385" i="4"/>
  <c r="X68" i="4"/>
  <c r="Z68" i="4"/>
  <c r="ES68" i="4" s="1"/>
  <c r="X31" i="4"/>
  <c r="Z31" i="4"/>
  <c r="ES31" i="4" s="1"/>
  <c r="Z87" i="4"/>
  <c r="ES87" i="4" s="1"/>
  <c r="X87" i="4"/>
  <c r="Z72" i="4"/>
  <c r="ES72" i="4" s="1"/>
  <c r="X72" i="4"/>
  <c r="X52" i="4"/>
  <c r="Z52" i="4"/>
  <c r="ES52" i="4" s="1"/>
  <c r="Z28" i="4"/>
  <c r="X28" i="4"/>
  <c r="Z101" i="4"/>
  <c r="ES101" i="4" s="1"/>
  <c r="X101" i="4"/>
  <c r="Z93" i="4"/>
  <c r="ES93" i="4" s="1"/>
  <c r="X93" i="4"/>
  <c r="Z33" i="4"/>
  <c r="ES33" i="4" s="1"/>
  <c r="X33" i="4"/>
  <c r="X85" i="4"/>
  <c r="Z85" i="4"/>
  <c r="ES85" i="4" s="1"/>
  <c r="X30" i="4"/>
  <c r="Z30" i="4"/>
  <c r="Z17" i="4"/>
  <c r="ES17" i="4" s="1"/>
  <c r="X17" i="4"/>
  <c r="X15" i="4"/>
  <c r="Z15" i="4"/>
  <c r="ES15" i="4" s="1"/>
  <c r="X32" i="4"/>
  <c r="Z32" i="4"/>
  <c r="ES32" i="4" s="1"/>
  <c r="X425" i="4"/>
  <c r="Z425" i="4"/>
  <c r="ES425" i="4" s="1"/>
  <c r="X250" i="4"/>
  <c r="Z250" i="4"/>
  <c r="ES250" i="4" s="1"/>
  <c r="Z210" i="4"/>
  <c r="ES210" i="4" s="1"/>
  <c r="X210" i="4"/>
  <c r="X188" i="4"/>
  <c r="Z188" i="4"/>
  <c r="ES188" i="4" s="1"/>
  <c r="X143" i="4"/>
  <c r="Z143" i="4"/>
  <c r="ES143" i="4" s="1"/>
  <c r="X80" i="4"/>
  <c r="Z80" i="4"/>
  <c r="ES80" i="4" s="1"/>
  <c r="X61" i="4"/>
  <c r="Z61" i="4"/>
  <c r="ES61" i="4" s="1"/>
  <c r="X49" i="4"/>
  <c r="Z49" i="4"/>
  <c r="ES49" i="4" s="1"/>
  <c r="X259" i="4"/>
  <c r="Z259" i="4"/>
  <c r="ES259" i="4" s="1"/>
  <c r="Z219" i="4"/>
  <c r="ES219" i="4" s="1"/>
  <c r="X219" i="4"/>
  <c r="X148" i="4"/>
  <c r="Z148" i="4"/>
  <c r="ES148" i="4" s="1"/>
  <c r="Z94" i="4"/>
  <c r="ES94" i="4" s="1"/>
  <c r="X94" i="4"/>
  <c r="X63" i="4"/>
  <c r="Z63" i="4"/>
  <c r="ES63" i="4" s="1"/>
  <c r="X320" i="4"/>
  <c r="Z320" i="4"/>
  <c r="ES320" i="4" s="1"/>
  <c r="X284" i="4"/>
  <c r="Z284" i="4"/>
  <c r="ES284" i="4" s="1"/>
  <c r="Z248" i="4"/>
  <c r="ES248" i="4" s="1"/>
  <c r="X248" i="4"/>
  <c r="X212" i="4"/>
  <c r="Z212" i="4"/>
  <c r="ES212" i="4" s="1"/>
  <c r="Z200" i="4"/>
  <c r="ES200" i="4" s="1"/>
  <c r="X200" i="4"/>
  <c r="Z178" i="4"/>
  <c r="ES178" i="4" s="1"/>
  <c r="X178" i="4"/>
  <c r="Z129" i="4"/>
  <c r="ES129" i="4" s="1"/>
  <c r="X129" i="4"/>
  <c r="X78" i="4"/>
  <c r="Z78" i="4"/>
  <c r="ES78" i="4" s="1"/>
  <c r="X221" i="4"/>
  <c r="Z221" i="4"/>
  <c r="ES221" i="4" s="1"/>
  <c r="X138" i="4"/>
  <c r="Z138" i="4"/>
  <c r="ES138" i="4" s="1"/>
  <c r="X96" i="4"/>
  <c r="Z96" i="4"/>
  <c r="ES96" i="4" s="1"/>
  <c r="Z65" i="4"/>
  <c r="ES65" i="4" s="1"/>
  <c r="X65" i="4"/>
  <c r="Z45" i="4"/>
  <c r="ES45" i="4" s="1"/>
  <c r="X45" i="4"/>
  <c r="X225" i="4"/>
  <c r="Z225" i="4"/>
  <c r="ES225" i="4" s="1"/>
  <c r="Z257" i="4"/>
  <c r="ES257" i="4" s="1"/>
  <c r="X257" i="4"/>
  <c r="X305" i="4"/>
  <c r="Z305" i="4"/>
  <c r="ES305" i="4" s="1"/>
  <c r="X289" i="4"/>
  <c r="Z289" i="4"/>
  <c r="ES289" i="4" s="1"/>
  <c r="X424" i="4"/>
  <c r="Z424" i="4"/>
  <c r="ES424" i="4" s="1"/>
  <c r="Z419" i="4"/>
  <c r="ES419" i="4" s="1"/>
  <c r="X419" i="4"/>
  <c r="X407" i="4"/>
  <c r="Z407" i="4"/>
  <c r="ES407" i="4" s="1"/>
  <c r="X158" i="4"/>
  <c r="Z158" i="4"/>
  <c r="ES158" i="4" s="1"/>
  <c r="X156" i="4"/>
  <c r="Z156" i="4"/>
  <c r="ES156" i="4" s="1"/>
  <c r="X409" i="4"/>
  <c r="Z409" i="4"/>
  <c r="ES409" i="4" s="1"/>
  <c r="Z396" i="4"/>
  <c r="ES396" i="4" s="1"/>
  <c r="X396" i="4"/>
  <c r="X358" i="4"/>
  <c r="Z358" i="4"/>
  <c r="ES358" i="4" s="1"/>
  <c r="Z338" i="4"/>
  <c r="ES338" i="4" s="1"/>
  <c r="X338" i="4"/>
  <c r="Z298" i="4"/>
  <c r="ES298" i="4" s="1"/>
  <c r="X298" i="4"/>
  <c r="Z271" i="4"/>
  <c r="ES271" i="4" s="1"/>
  <c r="X271" i="4"/>
  <c r="Z246" i="4"/>
  <c r="ES246" i="4" s="1"/>
  <c r="X246" i="4"/>
  <c r="X207" i="4"/>
  <c r="Z207" i="4"/>
  <c r="ES207" i="4" s="1"/>
  <c r="X405" i="4"/>
  <c r="Z405" i="4"/>
  <c r="ES405" i="4" s="1"/>
  <c r="Z397" i="4"/>
  <c r="ES397" i="4" s="1"/>
  <c r="X397" i="4"/>
  <c r="X331" i="4"/>
  <c r="Z331" i="4"/>
  <c r="ES331" i="4" s="1"/>
  <c r="X295" i="4"/>
  <c r="Z295" i="4"/>
  <c r="ES295" i="4" s="1"/>
  <c r="Z285" i="4"/>
  <c r="ES285" i="4" s="1"/>
  <c r="X285" i="4"/>
  <c r="Z247" i="4"/>
  <c r="ES247" i="4" s="1"/>
  <c r="X247" i="4"/>
  <c r="X224" i="4"/>
  <c r="Z224" i="4"/>
  <c r="ES224" i="4" s="1"/>
  <c r="X216" i="4"/>
  <c r="Z216" i="4"/>
  <c r="ES216" i="4" s="1"/>
  <c r="Z181" i="4"/>
  <c r="ES181" i="4" s="1"/>
  <c r="X181" i="4"/>
  <c r="Z125" i="4"/>
  <c r="ES125" i="4" s="1"/>
  <c r="X125" i="4"/>
  <c r="Z398" i="4"/>
  <c r="ES398" i="4" s="1"/>
  <c r="X398" i="4"/>
  <c r="X380" i="4"/>
  <c r="Z380" i="4"/>
  <c r="ES380" i="4" s="1"/>
  <c r="Z360" i="4"/>
  <c r="ES360" i="4" s="1"/>
  <c r="X360" i="4"/>
  <c r="X340" i="4"/>
  <c r="Z340" i="4"/>
  <c r="ES340" i="4" s="1"/>
  <c r="Z292" i="4"/>
  <c r="ES292" i="4" s="1"/>
  <c r="X292" i="4"/>
  <c r="X282" i="4"/>
  <c r="Z282" i="4"/>
  <c r="ES282" i="4" s="1"/>
  <c r="X264" i="4"/>
  <c r="Z264" i="4"/>
  <c r="ES264" i="4" s="1"/>
  <c r="Z182" i="4"/>
  <c r="ES182" i="4" s="1"/>
  <c r="X182" i="4"/>
  <c r="Z46" i="4"/>
  <c r="ES46" i="4" s="1"/>
  <c r="X46" i="4"/>
  <c r="Z416" i="4"/>
  <c r="ES416" i="4" s="1"/>
  <c r="X416" i="4"/>
  <c r="Z395" i="4"/>
  <c r="ES395" i="4" s="1"/>
  <c r="X395" i="4"/>
  <c r="Z349" i="4"/>
  <c r="ES349" i="4" s="1"/>
  <c r="X349" i="4"/>
  <c r="Z297" i="4"/>
  <c r="ES297" i="4" s="1"/>
  <c r="X297" i="4"/>
  <c r="X283" i="4"/>
  <c r="Z283" i="4"/>
  <c r="ES283" i="4" s="1"/>
  <c r="Z270" i="4"/>
  <c r="ES270" i="4" s="1"/>
  <c r="X270" i="4"/>
  <c r="X253" i="4"/>
  <c r="Z253" i="4"/>
  <c r="ES253" i="4" s="1"/>
  <c r="Z245" i="4"/>
  <c r="ES245" i="4" s="1"/>
  <c r="X245" i="4"/>
  <c r="Z218" i="4"/>
  <c r="ES218" i="4" s="1"/>
  <c r="X218" i="4"/>
  <c r="Z173" i="4"/>
  <c r="ES173" i="4" s="1"/>
  <c r="X173" i="4"/>
  <c r="Z149" i="4"/>
  <c r="ES149" i="4" s="1"/>
  <c r="X149" i="4"/>
  <c r="X141" i="4"/>
  <c r="Z141" i="4"/>
  <c r="ES141" i="4" s="1"/>
  <c r="X137" i="4"/>
  <c r="Z137" i="4"/>
  <c r="ES137" i="4" s="1"/>
  <c r="X327" i="4"/>
  <c r="Z327" i="4"/>
  <c r="ES327" i="4" s="1"/>
  <c r="X319" i="4"/>
  <c r="Z319" i="4"/>
  <c r="ES319" i="4" s="1"/>
  <c r="Z255" i="4"/>
  <c r="ES255" i="4" s="1"/>
  <c r="X255" i="4"/>
  <c r="X171" i="4"/>
  <c r="Z171" i="4"/>
  <c r="ES171" i="4" s="1"/>
  <c r="X351" i="4"/>
  <c r="Z351" i="4"/>
  <c r="ES351" i="4" s="1"/>
  <c r="Z354" i="4"/>
  <c r="ES354" i="4" s="1"/>
  <c r="X354" i="4"/>
  <c r="Z209" i="4"/>
  <c r="ES209" i="4" s="1"/>
  <c r="X209" i="4"/>
  <c r="Z127" i="4"/>
  <c r="ES127" i="4" s="1"/>
  <c r="X127" i="4"/>
  <c r="Z119" i="4"/>
  <c r="ES119" i="4" s="1"/>
  <c r="X119" i="4"/>
  <c r="X352" i="4"/>
  <c r="Z352" i="4"/>
  <c r="ES352" i="4" s="1"/>
  <c r="Z153" i="4"/>
  <c r="ES153" i="4" s="1"/>
  <c r="X153" i="4"/>
  <c r="X211" i="4"/>
  <c r="Z211" i="4"/>
  <c r="ES211" i="4" s="1"/>
  <c r="X318" i="4"/>
  <c r="Z318" i="4"/>
  <c r="ES318" i="4" s="1"/>
  <c r="Z214" i="4"/>
  <c r="ES214" i="4" s="1"/>
  <c r="X214" i="4"/>
  <c r="Z329" i="4"/>
  <c r="ES329" i="4" s="1"/>
  <c r="X329" i="4"/>
  <c r="Z64" i="4"/>
  <c r="ES64" i="4" s="1"/>
  <c r="X64" i="4"/>
  <c r="Z126" i="4"/>
  <c r="ES126" i="4" s="1"/>
  <c r="X126" i="4"/>
  <c r="Z130" i="4"/>
  <c r="ES130" i="4" s="1"/>
  <c r="X130" i="4"/>
  <c r="X415" i="4"/>
  <c r="Z415" i="4"/>
  <c r="ES415" i="4" s="1"/>
  <c r="Z379" i="4"/>
  <c r="ES379" i="4" s="1"/>
  <c r="X379" i="4"/>
  <c r="X348" i="4"/>
  <c r="Z348" i="4"/>
  <c r="ES348" i="4" s="1"/>
  <c r="X381" i="4"/>
  <c r="Z381" i="4"/>
  <c r="ES381" i="4" s="1"/>
  <c r="X359" i="4"/>
  <c r="Z359" i="4"/>
  <c r="ES359" i="4" s="1"/>
  <c r="Z343" i="4"/>
  <c r="ES343" i="4" s="1"/>
  <c r="X343" i="4"/>
  <c r="X345" i="4"/>
  <c r="Z345" i="4"/>
  <c r="ES345" i="4" s="1"/>
  <c r="X377" i="4"/>
  <c r="Z377" i="4"/>
  <c r="ES377" i="4" s="1"/>
  <c r="Z339" i="4"/>
  <c r="ES339" i="4" s="1"/>
  <c r="X339" i="4"/>
  <c r="Z420" i="4"/>
  <c r="ES420" i="4" s="1"/>
  <c r="X420" i="4"/>
  <c r="Z375" i="4"/>
  <c r="ES375" i="4" s="1"/>
  <c r="X375" i="4"/>
  <c r="X382" i="4"/>
  <c r="Z382" i="4"/>
  <c r="Z386" i="4"/>
  <c r="ES386" i="4" s="1"/>
  <c r="X386" i="4"/>
  <c r="X103" i="4"/>
  <c r="Z103" i="4"/>
  <c r="ES103" i="4" s="1"/>
  <c r="Z59" i="4"/>
  <c r="ES59" i="4" s="1"/>
  <c r="X59" i="4"/>
  <c r="Z27" i="4"/>
  <c r="ES27" i="4" s="1"/>
  <c r="X27" i="4"/>
  <c r="Z79" i="4"/>
  <c r="ES79" i="4" s="1"/>
  <c r="X79" i="4"/>
  <c r="X56" i="4"/>
  <c r="Z56" i="4"/>
  <c r="ES56" i="4" s="1"/>
  <c r="X48" i="4"/>
  <c r="Z48" i="4"/>
  <c r="ES48" i="4" s="1"/>
  <c r="Z16" i="4"/>
  <c r="ES16" i="4" s="1"/>
  <c r="X16" i="4"/>
  <c r="Z97" i="4"/>
  <c r="ES97" i="4" s="1"/>
  <c r="X97" i="4"/>
  <c r="Z73" i="4"/>
  <c r="ES73" i="4" s="1"/>
  <c r="X73" i="4"/>
  <c r="Z112" i="4"/>
  <c r="ES112" i="4" s="1"/>
  <c r="X112" i="4"/>
  <c r="X77" i="4"/>
  <c r="Z77" i="4"/>
  <c r="ES77" i="4" s="1"/>
  <c r="Z29" i="4"/>
  <c r="ES29" i="4" s="1"/>
  <c r="X29" i="4"/>
  <c r="Z34" i="4"/>
  <c r="ES34" i="4" s="1"/>
  <c r="X34" i="4"/>
  <c r="Z11" i="4"/>
  <c r="ES11" i="4" s="1"/>
  <c r="X11" i="4"/>
  <c r="X43" i="4"/>
  <c r="Z43" i="4"/>
  <c r="ES43" i="4" s="1"/>
  <c r="X290" i="4"/>
  <c r="Z290" i="4"/>
  <c r="ES290" i="4" s="1"/>
  <c r="X242" i="4"/>
  <c r="Z242" i="4"/>
  <c r="ES242" i="4" s="1"/>
  <c r="X202" i="4"/>
  <c r="Z202" i="4"/>
  <c r="ES202" i="4" s="1"/>
  <c r="Z155" i="4"/>
  <c r="ES155" i="4" s="1"/>
  <c r="X155" i="4"/>
  <c r="Z135" i="4"/>
  <c r="ES135" i="4" s="1"/>
  <c r="X135" i="4"/>
  <c r="Z69" i="4"/>
  <c r="ES69" i="4" s="1"/>
  <c r="X69" i="4"/>
  <c r="X53" i="4"/>
  <c r="Z53" i="4"/>
  <c r="ES53" i="4" s="1"/>
  <c r="Z275" i="4"/>
  <c r="ES275" i="4" s="1"/>
  <c r="X275" i="4"/>
  <c r="Z223" i="4"/>
  <c r="ES223" i="4" s="1"/>
  <c r="X223" i="4"/>
  <c r="X152" i="4"/>
  <c r="Z152" i="4"/>
  <c r="ES152" i="4" s="1"/>
  <c r="Z140" i="4"/>
  <c r="ES140" i="4" s="1"/>
  <c r="X140" i="4"/>
  <c r="Z74" i="4"/>
  <c r="ES74" i="4" s="1"/>
  <c r="X74" i="4"/>
  <c r="X324" i="4"/>
  <c r="Z324" i="4"/>
  <c r="ES324" i="4" s="1"/>
  <c r="X296" i="4"/>
  <c r="Z296" i="4"/>
  <c r="ES296" i="4" s="1"/>
  <c r="Z252" i="4"/>
  <c r="ES252" i="4" s="1"/>
  <c r="X252" i="4"/>
  <c r="X244" i="4"/>
  <c r="Z244" i="4"/>
  <c r="ES244" i="4" s="1"/>
  <c r="Z204" i="4"/>
  <c r="ES204" i="4" s="1"/>
  <c r="X204" i="4"/>
  <c r="Z186" i="4"/>
  <c r="ES186" i="4" s="1"/>
  <c r="X186" i="4"/>
  <c r="X174" i="4"/>
  <c r="Z174" i="4"/>
  <c r="ES174" i="4" s="1"/>
  <c r="Z113" i="4"/>
  <c r="ES113" i="4" s="1"/>
  <c r="X113" i="4"/>
  <c r="X281" i="4"/>
  <c r="Z281" i="4"/>
  <c r="ES281" i="4" s="1"/>
  <c r="X162" i="4"/>
  <c r="Z162" i="4"/>
  <c r="ES162" i="4" s="1"/>
  <c r="X104" i="4"/>
  <c r="Z104" i="4"/>
  <c r="ES104" i="4" s="1"/>
  <c r="X92" i="4"/>
  <c r="Z92" i="4"/>
  <c r="ES92" i="4" s="1"/>
  <c r="Z60" i="4"/>
  <c r="ES60" i="4" s="1"/>
  <c r="X60" i="4"/>
  <c r="X229" i="4"/>
  <c r="Z229" i="4"/>
  <c r="ES229" i="4" s="1"/>
  <c r="Z330" i="4"/>
  <c r="ES330" i="4" s="1"/>
  <c r="X330" i="4"/>
  <c r="Z261" i="4"/>
  <c r="ES261" i="4" s="1"/>
  <c r="X261" i="4"/>
  <c r="Z307" i="4"/>
  <c r="ES307" i="4" s="1"/>
  <c r="X307" i="4"/>
  <c r="R76" i="4"/>
  <c r="R36" i="4"/>
  <c r="R35" i="4"/>
  <c r="X36" i="4" l="1"/>
  <c r="Z36" i="4"/>
  <c r="ES36" i="4" s="1"/>
  <c r="Z35" i="4"/>
  <c r="ES35" i="4" s="1"/>
  <c r="X35" i="4"/>
  <c r="Z76" i="4"/>
  <c r="ES76" i="4" s="1"/>
  <c r="X76" i="4"/>
  <c r="AK294" i="4"/>
  <c r="AJ294" i="4"/>
  <c r="AI294" i="4"/>
  <c r="AH294" i="4"/>
  <c r="AG294" i="4"/>
  <c r="AF294" i="4"/>
  <c r="AE294" i="4"/>
  <c r="AD294" i="4"/>
  <c r="AC294" i="4"/>
  <c r="AB294" i="4"/>
  <c r="AK293" i="4"/>
  <c r="AJ293" i="4"/>
  <c r="AI293" i="4"/>
  <c r="AH293" i="4"/>
  <c r="AG293" i="4"/>
  <c r="AF293" i="4"/>
  <c r="AE293" i="4"/>
  <c r="AD293" i="4"/>
  <c r="AC293" i="4"/>
  <c r="AB293" i="4"/>
  <c r="AK249" i="4"/>
  <c r="AJ249" i="4"/>
  <c r="AI249" i="4"/>
  <c r="AH249" i="4"/>
  <c r="AG249" i="4"/>
  <c r="AF249" i="4"/>
  <c r="AE249" i="4"/>
  <c r="AD249" i="4"/>
  <c r="AC249" i="4"/>
  <c r="AB249" i="4"/>
  <c r="AK239" i="4"/>
  <c r="AJ239" i="4"/>
  <c r="AI239" i="4"/>
  <c r="AH239" i="4"/>
  <c r="AG239" i="4"/>
  <c r="AF239" i="4"/>
  <c r="AE239" i="4"/>
  <c r="AD239" i="4"/>
  <c r="AC239" i="4"/>
  <c r="AB239" i="4"/>
  <c r="AK235" i="4"/>
  <c r="AJ235" i="4"/>
  <c r="AI235" i="4"/>
  <c r="AH235" i="4"/>
  <c r="AG235" i="4"/>
  <c r="AF235" i="4"/>
  <c r="AE235" i="4"/>
  <c r="AD235" i="4"/>
  <c r="AC235" i="4"/>
  <c r="AB235" i="4"/>
  <c r="AK328" i="4"/>
  <c r="AJ328" i="4"/>
  <c r="AI328" i="4"/>
  <c r="AH328" i="4"/>
  <c r="AG328" i="4"/>
  <c r="AF328" i="4"/>
  <c r="AE328" i="4"/>
  <c r="AD328" i="4"/>
  <c r="AC328" i="4"/>
  <c r="AB328" i="4"/>
  <c r="AK327" i="4"/>
  <c r="AJ327" i="4"/>
  <c r="AI327" i="4"/>
  <c r="AH327" i="4"/>
  <c r="AG327" i="4"/>
  <c r="AF327" i="4"/>
  <c r="AE327" i="4"/>
  <c r="AD327" i="4"/>
  <c r="AC327" i="4"/>
  <c r="AB327" i="4"/>
  <c r="AK317" i="4"/>
  <c r="AJ317" i="4"/>
  <c r="AI317" i="4"/>
  <c r="AH317" i="4"/>
  <c r="AG317" i="4"/>
  <c r="AF317" i="4"/>
  <c r="AE317" i="4"/>
  <c r="AD317" i="4"/>
  <c r="AC317" i="4"/>
  <c r="AB317" i="4"/>
  <c r="AK314" i="4"/>
  <c r="AJ314" i="4"/>
  <c r="AI314" i="4"/>
  <c r="AH314" i="4"/>
  <c r="AG314" i="4"/>
  <c r="AF314" i="4"/>
  <c r="AE314" i="4"/>
  <c r="AD314" i="4"/>
  <c r="AC314" i="4"/>
  <c r="AB314" i="4"/>
  <c r="AU140" i="4"/>
  <c r="AT140" i="4"/>
  <c r="AP140" i="4"/>
  <c r="AU375" i="4"/>
  <c r="AN375" i="4"/>
  <c r="AL375" i="4"/>
  <c r="AU414" i="4"/>
  <c r="AN414" i="4"/>
  <c r="AL414" i="4"/>
  <c r="AK375" i="4" l="1"/>
  <c r="AJ375" i="4"/>
  <c r="AI375" i="4"/>
  <c r="AH375" i="4"/>
  <c r="AG375" i="4"/>
  <c r="AF375" i="4"/>
  <c r="AE375" i="4"/>
  <c r="AD375" i="4"/>
  <c r="AC375" i="4"/>
  <c r="AB375" i="4"/>
  <c r="AK374" i="4"/>
  <c r="AJ374" i="4"/>
  <c r="AI374" i="4"/>
  <c r="AH374" i="4"/>
  <c r="AG374" i="4"/>
  <c r="AF374" i="4"/>
  <c r="AE374" i="4"/>
  <c r="AD374" i="4"/>
  <c r="AC374" i="4"/>
  <c r="AB374" i="4"/>
  <c r="AK373" i="4"/>
  <c r="AJ373" i="4"/>
  <c r="AI373" i="4"/>
  <c r="AH373" i="4"/>
  <c r="AG373" i="4"/>
  <c r="AF373" i="4"/>
  <c r="AE373" i="4"/>
  <c r="AD373" i="4"/>
  <c r="AC373" i="4"/>
  <c r="AB373" i="4"/>
  <c r="AK372" i="4"/>
  <c r="AJ372" i="4"/>
  <c r="AI372" i="4"/>
  <c r="AH372" i="4"/>
  <c r="AG372" i="4"/>
  <c r="AF372" i="4"/>
  <c r="AE372" i="4"/>
  <c r="AD372" i="4"/>
  <c r="AC372" i="4"/>
  <c r="AB372" i="4"/>
  <c r="AK371" i="4"/>
  <c r="AJ371" i="4"/>
  <c r="AI371" i="4"/>
  <c r="AH371" i="4"/>
  <c r="AG371" i="4"/>
  <c r="AF371" i="4"/>
  <c r="AE371" i="4"/>
  <c r="AD371" i="4"/>
  <c r="AC371" i="4"/>
  <c r="AB371" i="4"/>
  <c r="AK370" i="4"/>
  <c r="AJ370" i="4"/>
  <c r="AI370" i="4"/>
  <c r="AH370" i="4"/>
  <c r="AG370" i="4"/>
  <c r="AF370" i="4"/>
  <c r="AE370" i="4"/>
  <c r="AD370" i="4"/>
  <c r="AC370" i="4"/>
  <c r="AB370" i="4"/>
  <c r="AK369" i="4"/>
  <c r="AJ369" i="4"/>
  <c r="AI369" i="4"/>
  <c r="AH369" i="4"/>
  <c r="AG369" i="4"/>
  <c r="AF369" i="4"/>
  <c r="AE369" i="4"/>
  <c r="AD369" i="4"/>
  <c r="AC369" i="4"/>
  <c r="AB369" i="4"/>
  <c r="AK368" i="4"/>
  <c r="AJ368" i="4"/>
  <c r="AI368" i="4"/>
  <c r="AH368" i="4"/>
  <c r="AG368" i="4"/>
  <c r="AF368" i="4"/>
  <c r="AE368" i="4"/>
  <c r="AD368" i="4"/>
  <c r="AC368" i="4"/>
  <c r="AB368" i="4"/>
  <c r="AK367" i="4"/>
  <c r="AJ367" i="4"/>
  <c r="AI367" i="4"/>
  <c r="AH367" i="4"/>
  <c r="AG367" i="4"/>
  <c r="AF367" i="4"/>
  <c r="AE367" i="4"/>
  <c r="AD367" i="4"/>
  <c r="AC367" i="4"/>
  <c r="AB367" i="4"/>
  <c r="AK366" i="4"/>
  <c r="AJ366" i="4"/>
  <c r="AI366" i="4"/>
  <c r="AH366" i="4"/>
  <c r="AG366" i="4"/>
  <c r="AF366" i="4"/>
  <c r="AE366" i="4"/>
  <c r="AD366" i="4"/>
  <c r="AC366" i="4"/>
  <c r="AB366" i="4"/>
  <c r="AK365" i="4"/>
  <c r="AJ365" i="4"/>
  <c r="AI365" i="4"/>
  <c r="AH365" i="4"/>
  <c r="AG365" i="4"/>
  <c r="AF365" i="4"/>
  <c r="AE365" i="4"/>
  <c r="AD365" i="4"/>
  <c r="AC365" i="4"/>
  <c r="AB365" i="4"/>
  <c r="AK364" i="4"/>
  <c r="AJ364" i="4"/>
  <c r="AI364" i="4"/>
  <c r="AH364" i="4"/>
  <c r="AG364" i="4"/>
  <c r="AF364" i="4"/>
  <c r="AE364" i="4"/>
  <c r="AD364" i="4"/>
  <c r="AC364" i="4"/>
  <c r="AB364" i="4"/>
  <c r="AK363" i="4"/>
  <c r="AJ363" i="4"/>
  <c r="AI363" i="4"/>
  <c r="AH363" i="4"/>
  <c r="AG363" i="4"/>
  <c r="AF363" i="4"/>
  <c r="AE363" i="4"/>
  <c r="AD363" i="4"/>
  <c r="AC363" i="4"/>
  <c r="AB363" i="4"/>
  <c r="AK362" i="4"/>
  <c r="AJ362" i="4"/>
  <c r="AI362" i="4"/>
  <c r="AH362" i="4"/>
  <c r="AG362" i="4"/>
  <c r="AF362" i="4"/>
  <c r="AE362" i="4"/>
  <c r="AD362" i="4"/>
  <c r="AC362" i="4"/>
  <c r="AB362" i="4"/>
  <c r="AK361" i="4"/>
  <c r="AJ361" i="4"/>
  <c r="AI361" i="4"/>
  <c r="AH361" i="4"/>
  <c r="AG361" i="4"/>
  <c r="AF361" i="4"/>
  <c r="AE361" i="4"/>
  <c r="AD361" i="4"/>
  <c r="AC361" i="4"/>
  <c r="AB361" i="4"/>
  <c r="AK360" i="4"/>
  <c r="AJ360" i="4"/>
  <c r="AI360" i="4"/>
  <c r="AH360" i="4"/>
  <c r="AG360" i="4"/>
  <c r="AF360" i="4"/>
  <c r="AE360" i="4"/>
  <c r="AD360" i="4"/>
  <c r="AC360" i="4"/>
  <c r="AB360" i="4"/>
  <c r="AK359" i="4"/>
  <c r="AJ359" i="4"/>
  <c r="AI359" i="4"/>
  <c r="AH359" i="4"/>
  <c r="AG359" i="4"/>
  <c r="AF359" i="4"/>
  <c r="AE359" i="4"/>
  <c r="AD359" i="4"/>
  <c r="AC359" i="4"/>
  <c r="AB359" i="4"/>
  <c r="AK358" i="4"/>
  <c r="AJ358" i="4"/>
  <c r="AI358" i="4"/>
  <c r="AH358" i="4"/>
  <c r="AG358" i="4"/>
  <c r="AF358" i="4"/>
  <c r="AE358" i="4"/>
  <c r="AD358" i="4"/>
  <c r="AC358" i="4"/>
  <c r="AB358" i="4"/>
  <c r="AK357" i="4"/>
  <c r="AJ357" i="4"/>
  <c r="AI357" i="4"/>
  <c r="AH357" i="4"/>
  <c r="AG357" i="4"/>
  <c r="AF357" i="4"/>
  <c r="AE357" i="4"/>
  <c r="AD357" i="4"/>
  <c r="AC357" i="4"/>
  <c r="AB357" i="4"/>
  <c r="AK356" i="4"/>
  <c r="AJ356" i="4"/>
  <c r="AI356" i="4"/>
  <c r="AH356" i="4"/>
  <c r="AG356" i="4"/>
  <c r="AF356" i="4"/>
  <c r="AE356" i="4"/>
  <c r="AD356" i="4"/>
  <c r="AC356" i="4"/>
  <c r="AB356" i="4"/>
  <c r="AK355" i="4"/>
  <c r="AJ355" i="4"/>
  <c r="AI355" i="4"/>
  <c r="AH355" i="4"/>
  <c r="AG355" i="4"/>
  <c r="AF355" i="4"/>
  <c r="AE355" i="4"/>
  <c r="AD355" i="4"/>
  <c r="AC355" i="4"/>
  <c r="AB355" i="4"/>
  <c r="AK390" i="4"/>
  <c r="AJ390" i="4"/>
  <c r="AI390" i="4"/>
  <c r="AH390" i="4"/>
  <c r="AG390" i="4"/>
  <c r="AE390" i="4"/>
  <c r="AD390" i="4"/>
  <c r="AC390" i="4"/>
  <c r="AB390" i="4"/>
  <c r="AK389" i="4"/>
  <c r="AJ389" i="4"/>
  <c r="AI389" i="4"/>
  <c r="AH389" i="4"/>
  <c r="AG389" i="4"/>
  <c r="AE389" i="4"/>
  <c r="AD389" i="4"/>
  <c r="AC389" i="4"/>
  <c r="AB389" i="4"/>
  <c r="AK388" i="4"/>
  <c r="AJ388" i="4"/>
  <c r="AI388" i="4"/>
  <c r="AH388" i="4"/>
  <c r="AG388" i="4"/>
  <c r="AE388" i="4"/>
  <c r="AD388" i="4"/>
  <c r="AC388" i="4"/>
  <c r="AB388" i="4"/>
  <c r="AK387" i="4"/>
  <c r="AJ387" i="4"/>
  <c r="AG387" i="4"/>
  <c r="AE387" i="4"/>
  <c r="AD387" i="4"/>
  <c r="AC387" i="4"/>
  <c r="AB387" i="4"/>
  <c r="AK386" i="4"/>
  <c r="AJ386" i="4"/>
  <c r="AG386" i="4"/>
  <c r="AE386" i="4"/>
  <c r="AD386" i="4"/>
  <c r="AC386" i="4"/>
  <c r="AB386" i="4"/>
  <c r="AK385" i="4"/>
  <c r="AJ385" i="4"/>
  <c r="AG385" i="4"/>
  <c r="AE385" i="4"/>
  <c r="AD385" i="4"/>
  <c r="AC385" i="4"/>
  <c r="AB385" i="4"/>
  <c r="AK384" i="4"/>
  <c r="AJ384" i="4"/>
  <c r="AI384" i="4"/>
  <c r="AH384" i="4"/>
  <c r="AG384" i="4"/>
  <c r="AF384" i="4"/>
  <c r="AE384" i="4"/>
  <c r="AD384" i="4"/>
  <c r="AB384" i="4"/>
  <c r="AK383" i="4"/>
  <c r="AJ383" i="4"/>
  <c r="AI383" i="4"/>
  <c r="AH383" i="4"/>
  <c r="AG383" i="4"/>
  <c r="AF383" i="4"/>
  <c r="AE383" i="4"/>
  <c r="AD383" i="4"/>
  <c r="AB383" i="4"/>
  <c r="AK382" i="4"/>
  <c r="AD382" i="4"/>
  <c r="AB382" i="4"/>
  <c r="AK381" i="4"/>
  <c r="AD381" i="4"/>
  <c r="AB381" i="4"/>
  <c r="AK380" i="4"/>
  <c r="AD380" i="4"/>
  <c r="AB380" i="4"/>
  <c r="AK379" i="4"/>
  <c r="AD379" i="4"/>
  <c r="AB379" i="4"/>
  <c r="AK414" i="4"/>
  <c r="AJ414" i="4"/>
  <c r="AI414" i="4"/>
  <c r="AH414" i="4"/>
  <c r="AG414" i="4"/>
  <c r="AF414" i="4"/>
  <c r="AE414" i="4"/>
  <c r="AD414" i="4"/>
  <c r="AC414" i="4"/>
  <c r="AB414" i="4"/>
  <c r="AK413" i="4"/>
  <c r="AJ413" i="4"/>
  <c r="AI413" i="4"/>
  <c r="AH413" i="4"/>
  <c r="AG413" i="4"/>
  <c r="AF413" i="4"/>
  <c r="AE413" i="4"/>
  <c r="AD413" i="4"/>
  <c r="AC413" i="4"/>
  <c r="AB413" i="4"/>
  <c r="AK412" i="4"/>
  <c r="AJ412" i="4"/>
  <c r="AI412" i="4"/>
  <c r="AH412" i="4"/>
  <c r="AG412" i="4"/>
  <c r="AF412" i="4"/>
  <c r="AE412" i="4"/>
  <c r="AD412" i="4"/>
  <c r="AC412" i="4"/>
  <c r="AB412" i="4"/>
  <c r="AK411" i="4"/>
  <c r="AJ411" i="4"/>
  <c r="AI411" i="4"/>
  <c r="AH411" i="4"/>
  <c r="AG411" i="4"/>
  <c r="AF411" i="4"/>
  <c r="AE411" i="4"/>
  <c r="AD411" i="4"/>
  <c r="AC411" i="4"/>
  <c r="AB411" i="4"/>
  <c r="AK410" i="4"/>
  <c r="AJ410" i="4"/>
  <c r="AI410" i="4"/>
  <c r="AH410" i="4"/>
  <c r="AG410" i="4"/>
  <c r="AF410" i="4"/>
  <c r="AE410" i="4"/>
  <c r="AD410" i="4"/>
  <c r="AC410" i="4"/>
  <c r="AB410" i="4"/>
  <c r="AK409" i="4"/>
  <c r="AJ409" i="4"/>
  <c r="AI409" i="4"/>
  <c r="AH409" i="4"/>
  <c r="AG409" i="4"/>
  <c r="AF409" i="4"/>
  <c r="AE409" i="4"/>
  <c r="AD409" i="4"/>
  <c r="AC409" i="4"/>
  <c r="AB409" i="4"/>
  <c r="AK408" i="4"/>
  <c r="AJ408" i="4"/>
  <c r="AI408" i="4"/>
  <c r="AH408" i="4"/>
  <c r="AG408" i="4"/>
  <c r="AE408" i="4"/>
  <c r="AD408" i="4"/>
  <c r="AC408" i="4"/>
  <c r="AB408" i="4"/>
  <c r="AK407" i="4"/>
  <c r="AJ407" i="4"/>
  <c r="AI407" i="4"/>
  <c r="AH407" i="4"/>
  <c r="AG407" i="4"/>
  <c r="AF407" i="4"/>
  <c r="AE407" i="4"/>
  <c r="AD407" i="4"/>
  <c r="AC407" i="4"/>
  <c r="AB407" i="4"/>
  <c r="AK406" i="4"/>
  <c r="AJ406" i="4"/>
  <c r="AI406" i="4"/>
  <c r="AH406" i="4"/>
  <c r="AG406" i="4"/>
  <c r="AF406" i="4"/>
  <c r="AE406" i="4"/>
  <c r="AD406" i="4"/>
  <c r="AC406" i="4"/>
  <c r="AB406" i="4"/>
  <c r="AK405" i="4"/>
  <c r="AJ405" i="4"/>
  <c r="AI405" i="4"/>
  <c r="AH405" i="4"/>
  <c r="AG405" i="4"/>
  <c r="AF405" i="4"/>
  <c r="AE405" i="4"/>
  <c r="AD405" i="4"/>
  <c r="AC405" i="4"/>
  <c r="AB405" i="4"/>
  <c r="AK404" i="4"/>
  <c r="AJ404" i="4"/>
  <c r="AI404" i="4"/>
  <c r="AH404" i="4"/>
  <c r="AG404" i="4"/>
  <c r="AF404" i="4"/>
  <c r="AE404" i="4"/>
  <c r="AD404" i="4"/>
  <c r="AC404" i="4"/>
  <c r="AB404" i="4"/>
  <c r="AK403" i="4"/>
  <c r="AJ403" i="4"/>
  <c r="AI403" i="4"/>
  <c r="AH403" i="4"/>
  <c r="AG403" i="4"/>
  <c r="AF403" i="4"/>
  <c r="AE403" i="4"/>
  <c r="AD403" i="4"/>
  <c r="AC403" i="4"/>
  <c r="AB403" i="4"/>
  <c r="AK402" i="4"/>
  <c r="AJ402" i="4"/>
  <c r="AI402" i="4"/>
  <c r="AH402" i="4"/>
  <c r="AG402" i="4"/>
  <c r="AF402" i="4"/>
  <c r="AE402" i="4"/>
  <c r="AD402" i="4"/>
  <c r="AC402" i="4"/>
  <c r="AB402" i="4"/>
  <c r="AK393" i="4"/>
  <c r="AJ393" i="4"/>
  <c r="AI393" i="4"/>
  <c r="AH393" i="4"/>
  <c r="AG393" i="4"/>
  <c r="AF393" i="4"/>
  <c r="AE393" i="4"/>
  <c r="AD393" i="4"/>
  <c r="AC393" i="4"/>
  <c r="AB393" i="4"/>
  <c r="AK400" i="4"/>
  <c r="AJ400" i="4"/>
  <c r="AI400" i="4"/>
  <c r="AH400" i="4"/>
  <c r="AG400" i="4"/>
  <c r="AF400" i="4"/>
  <c r="AE400" i="4"/>
  <c r="AD400" i="4"/>
  <c r="AC400" i="4"/>
  <c r="AB400" i="4"/>
  <c r="AK399" i="4"/>
  <c r="AJ399" i="4"/>
  <c r="AI399" i="4"/>
  <c r="AH399" i="4"/>
  <c r="AG399" i="4"/>
  <c r="AF399" i="4"/>
  <c r="AE399" i="4"/>
  <c r="AD399" i="4"/>
  <c r="AC399" i="4"/>
  <c r="AB399" i="4"/>
  <c r="AK398" i="4"/>
  <c r="AJ398" i="4"/>
  <c r="AI398" i="4"/>
  <c r="AH398" i="4"/>
  <c r="AG398" i="4"/>
  <c r="AF398" i="4"/>
  <c r="AE398" i="4"/>
  <c r="AD398" i="4"/>
  <c r="AC398" i="4"/>
  <c r="AB398" i="4"/>
  <c r="AK397" i="4"/>
  <c r="AJ397" i="4"/>
  <c r="AI397" i="4"/>
  <c r="AH397" i="4"/>
  <c r="AG397" i="4"/>
  <c r="AF397" i="4"/>
  <c r="AE397" i="4"/>
  <c r="AD397" i="4"/>
  <c r="AC397" i="4"/>
  <c r="AB397" i="4"/>
  <c r="AK396" i="4"/>
  <c r="AJ396" i="4"/>
  <c r="AI396" i="4"/>
  <c r="AH396" i="4"/>
  <c r="AG396" i="4"/>
  <c r="AF396" i="4"/>
  <c r="AE396" i="4"/>
  <c r="AD396" i="4"/>
  <c r="AC396" i="4"/>
  <c r="AB396" i="4"/>
  <c r="AK395" i="4"/>
  <c r="AJ395" i="4"/>
  <c r="AI395" i="4"/>
  <c r="AH395" i="4"/>
  <c r="AG395" i="4"/>
  <c r="AF395" i="4"/>
  <c r="AE395" i="4"/>
  <c r="AD395" i="4"/>
  <c r="AC395" i="4"/>
  <c r="AB395" i="4"/>
  <c r="AK394" i="4"/>
  <c r="AJ394" i="4"/>
  <c r="AI394" i="4"/>
  <c r="AH394" i="4"/>
  <c r="AG394" i="4"/>
  <c r="AF394" i="4"/>
  <c r="AE394" i="4"/>
  <c r="AD394" i="4"/>
  <c r="AC394" i="4"/>
  <c r="AB394" i="4"/>
  <c r="AK401" i="4"/>
  <c r="AJ401" i="4"/>
  <c r="AI401" i="4"/>
  <c r="AH401" i="4"/>
  <c r="AG401" i="4"/>
  <c r="AF401" i="4"/>
  <c r="AE401" i="4"/>
  <c r="AD401" i="4"/>
  <c r="AC401" i="4"/>
  <c r="AB401" i="4"/>
  <c r="AK392" i="4"/>
  <c r="AJ392" i="4"/>
  <c r="AI392" i="4"/>
  <c r="AH392" i="4"/>
  <c r="AG392" i="4"/>
  <c r="AF392" i="4"/>
  <c r="AE392" i="4"/>
  <c r="AD392" i="4"/>
  <c r="AC392" i="4"/>
  <c r="AB392" i="4"/>
  <c r="AK391" i="4"/>
  <c r="AJ391" i="4"/>
  <c r="AI391" i="4"/>
  <c r="AH391" i="4"/>
  <c r="AG391" i="4"/>
  <c r="AF391" i="4"/>
  <c r="AE391" i="4"/>
  <c r="AD391" i="4"/>
  <c r="AC391" i="4"/>
  <c r="AB391" i="4"/>
  <c r="AK426" i="4"/>
  <c r="AJ426" i="4"/>
  <c r="AI426" i="4"/>
  <c r="AH426" i="4"/>
  <c r="AG426" i="4"/>
  <c r="AF426" i="4"/>
  <c r="AE426" i="4"/>
  <c r="AD426" i="4"/>
  <c r="AC426" i="4"/>
  <c r="AB426" i="4"/>
  <c r="AK425" i="4"/>
  <c r="AJ425" i="4"/>
  <c r="AI425" i="4"/>
  <c r="AH425" i="4"/>
  <c r="AG425" i="4"/>
  <c r="AF425" i="4"/>
  <c r="AE425" i="4"/>
  <c r="AD425" i="4"/>
  <c r="AC425" i="4"/>
  <c r="AB425" i="4"/>
  <c r="AK424" i="4"/>
  <c r="AJ424" i="4"/>
  <c r="AI424" i="4"/>
  <c r="AH424" i="4"/>
  <c r="AG424" i="4"/>
  <c r="AF424" i="4"/>
  <c r="AE424" i="4"/>
  <c r="AD424" i="4"/>
  <c r="AC424" i="4"/>
  <c r="AB424" i="4"/>
  <c r="AK423" i="4"/>
  <c r="AJ423" i="4"/>
  <c r="AI423" i="4"/>
  <c r="AH423" i="4"/>
  <c r="AG423" i="4"/>
  <c r="AF423" i="4"/>
  <c r="AE423" i="4"/>
  <c r="AD423" i="4"/>
  <c r="AC423" i="4"/>
  <c r="AB423" i="4"/>
  <c r="AK422" i="4"/>
  <c r="AJ422" i="4"/>
  <c r="AI422" i="4"/>
  <c r="AH422" i="4"/>
  <c r="AG422" i="4"/>
  <c r="AF422" i="4"/>
  <c r="AE422" i="4"/>
  <c r="AD422" i="4"/>
  <c r="AC422" i="4"/>
  <c r="AB422" i="4"/>
  <c r="AK421" i="4"/>
  <c r="AJ421" i="4"/>
  <c r="AI421" i="4"/>
  <c r="AH421" i="4"/>
  <c r="AG421" i="4"/>
  <c r="AF421" i="4"/>
  <c r="AE421" i="4"/>
  <c r="AD421" i="4"/>
  <c r="AC421" i="4"/>
  <c r="AB421" i="4"/>
  <c r="AK420" i="4"/>
  <c r="AJ420" i="4"/>
  <c r="AI420" i="4"/>
  <c r="AH420" i="4"/>
  <c r="AG420" i="4"/>
  <c r="AF420" i="4"/>
  <c r="AE420" i="4"/>
  <c r="AD420" i="4"/>
  <c r="AC420" i="4"/>
  <c r="AB420" i="4"/>
  <c r="AK419" i="4"/>
  <c r="AJ419" i="4"/>
  <c r="AI419" i="4"/>
  <c r="AH419" i="4"/>
  <c r="AG419" i="4"/>
  <c r="AF419" i="4"/>
  <c r="AE419" i="4"/>
  <c r="AD419" i="4"/>
  <c r="AC419" i="4"/>
  <c r="AB419" i="4"/>
  <c r="AK418" i="4"/>
  <c r="AJ418" i="4"/>
  <c r="AI418" i="4"/>
  <c r="AH418" i="4"/>
  <c r="AG418" i="4"/>
  <c r="AF418" i="4"/>
  <c r="AE418" i="4"/>
  <c r="AD418" i="4"/>
  <c r="AC418" i="4"/>
  <c r="AB418" i="4"/>
  <c r="AU227" i="4"/>
  <c r="AT227" i="4"/>
  <c r="AS227" i="4"/>
  <c r="AR227" i="4"/>
  <c r="AQ227" i="4"/>
  <c r="AP227" i="4"/>
  <c r="AO227" i="4"/>
  <c r="AN227" i="4"/>
  <c r="AM227" i="4"/>
  <c r="AL227" i="4"/>
  <c r="AK227" i="4"/>
  <c r="AJ227" i="4"/>
  <c r="AI227" i="4"/>
  <c r="AH227" i="4"/>
  <c r="AG227" i="4"/>
  <c r="AF227" i="4"/>
  <c r="AE227" i="4"/>
  <c r="AD227" i="4"/>
  <c r="AC227" i="4"/>
  <c r="AB227" i="4"/>
  <c r="AU306" i="4"/>
  <c r="AP306" i="4"/>
  <c r="AK306" i="4"/>
  <c r="AJ306" i="4"/>
  <c r="AI306" i="4"/>
  <c r="AH306" i="4"/>
  <c r="AG306" i="4"/>
  <c r="AF306" i="4"/>
  <c r="AE306" i="4"/>
  <c r="AD306" i="4"/>
  <c r="AC306" i="4"/>
  <c r="AB306" i="4"/>
  <c r="AK305" i="4"/>
  <c r="AJ305" i="4"/>
  <c r="AI305" i="4"/>
  <c r="AH305" i="4"/>
  <c r="AG305" i="4"/>
  <c r="AF305" i="4"/>
  <c r="AE305" i="4"/>
  <c r="AD305" i="4"/>
  <c r="AC305" i="4"/>
  <c r="AB305" i="4"/>
  <c r="AK304" i="4"/>
  <c r="AJ304" i="4"/>
  <c r="AI304" i="4"/>
  <c r="AH304" i="4"/>
  <c r="AG304" i="4"/>
  <c r="AF304" i="4"/>
  <c r="AE304" i="4"/>
  <c r="AD304" i="4"/>
  <c r="AC304" i="4"/>
  <c r="AB304" i="4"/>
  <c r="AK303" i="4"/>
  <c r="AJ303" i="4"/>
  <c r="AI303" i="4"/>
  <c r="AH303" i="4"/>
  <c r="AG303" i="4"/>
  <c r="AF303" i="4"/>
  <c r="AE303" i="4"/>
  <c r="AD303" i="4"/>
  <c r="AC303" i="4"/>
  <c r="AB303" i="4"/>
  <c r="AK302" i="4"/>
  <c r="AJ302" i="4"/>
  <c r="AI302" i="4"/>
  <c r="AH302" i="4"/>
  <c r="AG302" i="4"/>
  <c r="AF302" i="4"/>
  <c r="AE302" i="4"/>
  <c r="AD302" i="4"/>
  <c r="AC302" i="4"/>
  <c r="AB302" i="4"/>
  <c r="AK301" i="4"/>
  <c r="AJ301" i="4"/>
  <c r="AI301" i="4"/>
  <c r="AH301" i="4"/>
  <c r="AG301" i="4"/>
  <c r="AF301" i="4"/>
  <c r="AE301" i="4"/>
  <c r="AD301" i="4"/>
  <c r="AC301" i="4"/>
  <c r="AB301" i="4"/>
  <c r="AK300" i="4"/>
  <c r="AJ300" i="4"/>
  <c r="AI300" i="4"/>
  <c r="AH300" i="4"/>
  <c r="AG300" i="4"/>
  <c r="AF300" i="4"/>
  <c r="AE300" i="4"/>
  <c r="AD300" i="4"/>
  <c r="AC300" i="4"/>
  <c r="AB300" i="4"/>
  <c r="AK299" i="4"/>
  <c r="AJ299" i="4"/>
  <c r="AI299" i="4"/>
  <c r="AH299" i="4"/>
  <c r="AG299" i="4"/>
  <c r="AF299" i="4"/>
  <c r="AE299" i="4"/>
  <c r="AD299" i="4"/>
  <c r="AC299" i="4"/>
  <c r="AB299" i="4"/>
  <c r="AK298" i="4"/>
  <c r="AJ298" i="4"/>
  <c r="AI298" i="4"/>
  <c r="AH298" i="4"/>
  <c r="AG298" i="4"/>
  <c r="AF298" i="4"/>
  <c r="AE298" i="4"/>
  <c r="AD298" i="4"/>
  <c r="AC298" i="4"/>
  <c r="AB298" i="4"/>
  <c r="AK297" i="4"/>
  <c r="AJ297" i="4"/>
  <c r="AI297" i="4"/>
  <c r="AH297" i="4"/>
  <c r="AG297" i="4"/>
  <c r="AF297" i="4"/>
  <c r="AE297" i="4"/>
  <c r="AD297" i="4"/>
  <c r="AC297" i="4"/>
  <c r="AB297" i="4"/>
  <c r="AK296" i="4"/>
  <c r="AJ296" i="4"/>
  <c r="AI296" i="4"/>
  <c r="AH296" i="4"/>
  <c r="AG296" i="4"/>
  <c r="AF296" i="4"/>
  <c r="AE296" i="4"/>
  <c r="AD296" i="4"/>
  <c r="AC296" i="4"/>
  <c r="AB296" i="4"/>
  <c r="AK295" i="4"/>
  <c r="AJ295" i="4"/>
  <c r="AI295" i="4"/>
  <c r="AH295" i="4"/>
  <c r="AG295" i="4"/>
  <c r="AF295" i="4"/>
  <c r="AE295" i="4"/>
  <c r="AD295" i="4"/>
  <c r="AC295" i="4"/>
  <c r="AB295" i="4"/>
  <c r="AK292" i="4"/>
  <c r="AJ292" i="4"/>
  <c r="AI292" i="4"/>
  <c r="AH292" i="4"/>
  <c r="AG292" i="4"/>
  <c r="AF292" i="4"/>
  <c r="AE292" i="4"/>
  <c r="AD292" i="4"/>
  <c r="AC292" i="4"/>
  <c r="AB292" i="4"/>
  <c r="AK291" i="4"/>
  <c r="AJ291" i="4"/>
  <c r="AI291" i="4"/>
  <c r="AH291" i="4"/>
  <c r="AG291" i="4"/>
  <c r="AF291" i="4"/>
  <c r="AE291" i="4"/>
  <c r="AD291" i="4"/>
  <c r="AC291" i="4"/>
  <c r="AB291" i="4"/>
  <c r="AK290" i="4"/>
  <c r="AJ290" i="4"/>
  <c r="AI290" i="4"/>
  <c r="AH290" i="4"/>
  <c r="AG290" i="4"/>
  <c r="AF290" i="4"/>
  <c r="AE290" i="4"/>
  <c r="AD290" i="4"/>
  <c r="AC290" i="4"/>
  <c r="AB290" i="4"/>
  <c r="AK289" i="4"/>
  <c r="AJ289" i="4"/>
  <c r="AI289" i="4"/>
  <c r="AH289" i="4"/>
  <c r="AG289" i="4"/>
  <c r="AF289" i="4"/>
  <c r="AE289" i="4"/>
  <c r="AD289" i="4"/>
  <c r="AC289" i="4"/>
  <c r="AB289" i="4"/>
  <c r="AK288" i="4"/>
  <c r="AJ288" i="4"/>
  <c r="AI288" i="4"/>
  <c r="AH288" i="4"/>
  <c r="AG288" i="4"/>
  <c r="AF288" i="4"/>
  <c r="AE288" i="4"/>
  <c r="AD288" i="4"/>
  <c r="AC288" i="4"/>
  <c r="AB288" i="4"/>
  <c r="AK287" i="4"/>
  <c r="AJ287" i="4"/>
  <c r="AI287" i="4"/>
  <c r="AH287" i="4"/>
  <c r="AG287" i="4"/>
  <c r="AF287" i="4"/>
  <c r="AE287" i="4"/>
  <c r="AD287" i="4"/>
  <c r="AC287" i="4"/>
  <c r="AB287" i="4"/>
  <c r="AK286" i="4"/>
  <c r="AJ286" i="4"/>
  <c r="AI286" i="4"/>
  <c r="AH286" i="4"/>
  <c r="AG286" i="4"/>
  <c r="AF286" i="4"/>
  <c r="AE286" i="4"/>
  <c r="AD286" i="4"/>
  <c r="AC286" i="4"/>
  <c r="AB286" i="4"/>
  <c r="AK285" i="4"/>
  <c r="AJ285" i="4"/>
  <c r="AI285" i="4"/>
  <c r="AH285" i="4"/>
  <c r="AG285" i="4"/>
  <c r="AF285" i="4"/>
  <c r="AE285" i="4"/>
  <c r="AD285" i="4"/>
  <c r="AC285" i="4"/>
  <c r="AB285" i="4"/>
  <c r="AK284" i="4"/>
  <c r="AJ284" i="4"/>
  <c r="AI284" i="4"/>
  <c r="AH284" i="4"/>
  <c r="AG284" i="4"/>
  <c r="AF284" i="4"/>
  <c r="AE284" i="4"/>
  <c r="AD284" i="4"/>
  <c r="AC284" i="4"/>
  <c r="AB284" i="4"/>
  <c r="AK283" i="4"/>
  <c r="AJ283" i="4"/>
  <c r="AI283" i="4"/>
  <c r="AH283" i="4"/>
  <c r="AG283" i="4"/>
  <c r="AF283" i="4"/>
  <c r="AE283" i="4"/>
  <c r="AD283" i="4"/>
  <c r="AC283" i="4"/>
  <c r="AB283" i="4"/>
  <c r="AK282" i="4"/>
  <c r="AJ282" i="4"/>
  <c r="AI282" i="4"/>
  <c r="AH282" i="4"/>
  <c r="AG282" i="4"/>
  <c r="AF282" i="4"/>
  <c r="AE282" i="4"/>
  <c r="AD282" i="4"/>
  <c r="AC282" i="4"/>
  <c r="AB282" i="4"/>
  <c r="AK281" i="4"/>
  <c r="AJ281" i="4"/>
  <c r="AI281" i="4"/>
  <c r="AH281" i="4"/>
  <c r="AG281" i="4"/>
  <c r="AF281" i="4"/>
  <c r="AE281" i="4"/>
  <c r="AD281" i="4"/>
  <c r="AC281" i="4"/>
  <c r="AB281" i="4"/>
  <c r="AK280" i="4"/>
  <c r="AJ280" i="4"/>
  <c r="AI280" i="4"/>
  <c r="AH280" i="4"/>
  <c r="AG280" i="4"/>
  <c r="AF280" i="4"/>
  <c r="AE280" i="4"/>
  <c r="AD280" i="4"/>
  <c r="AC280" i="4"/>
  <c r="AB280" i="4"/>
  <c r="AK279" i="4"/>
  <c r="AJ279" i="4"/>
  <c r="AI279" i="4"/>
  <c r="AH279" i="4"/>
  <c r="AG279" i="4"/>
  <c r="AF279" i="4"/>
  <c r="AE279" i="4"/>
  <c r="AD279" i="4"/>
  <c r="AC279" i="4"/>
  <c r="AB279" i="4"/>
  <c r="AK278" i="4"/>
  <c r="AJ278" i="4"/>
  <c r="AI278" i="4"/>
  <c r="AH278" i="4"/>
  <c r="AG278" i="4"/>
  <c r="AF278" i="4"/>
  <c r="AE278" i="4"/>
  <c r="AD278" i="4"/>
  <c r="AC278" i="4"/>
  <c r="AB278" i="4"/>
  <c r="AK277" i="4"/>
  <c r="AJ277" i="4"/>
  <c r="AI277" i="4"/>
  <c r="AH277" i="4"/>
  <c r="AG277" i="4"/>
  <c r="AF277" i="4"/>
  <c r="AE277" i="4"/>
  <c r="AD277" i="4"/>
  <c r="AC277" i="4"/>
  <c r="AB277" i="4"/>
  <c r="AK276" i="4"/>
  <c r="AJ276" i="4"/>
  <c r="AI276" i="4"/>
  <c r="AH276" i="4"/>
  <c r="AG276" i="4"/>
  <c r="AF276" i="4"/>
  <c r="AE276" i="4"/>
  <c r="AD276" i="4"/>
  <c r="AC276" i="4"/>
  <c r="AB276" i="4"/>
  <c r="AK275" i="4"/>
  <c r="AJ275" i="4"/>
  <c r="AI275" i="4"/>
  <c r="AH275" i="4"/>
  <c r="AG275" i="4"/>
  <c r="AF275" i="4"/>
  <c r="AE275" i="4"/>
  <c r="AD275" i="4"/>
  <c r="AC275" i="4"/>
  <c r="AB275" i="4"/>
  <c r="AK274" i="4"/>
  <c r="AJ274" i="4"/>
  <c r="AI274" i="4"/>
  <c r="AH274" i="4"/>
  <c r="AG274" i="4"/>
  <c r="AF274" i="4"/>
  <c r="AE274" i="4"/>
  <c r="AD274" i="4"/>
  <c r="AC274" i="4"/>
  <c r="AB274" i="4"/>
  <c r="AK273" i="4"/>
  <c r="AJ273" i="4"/>
  <c r="AI273" i="4"/>
  <c r="AH273" i="4"/>
  <c r="AG273" i="4"/>
  <c r="AF273" i="4"/>
  <c r="AE273" i="4"/>
  <c r="AD273" i="4"/>
  <c r="AC273" i="4"/>
  <c r="AB273" i="4"/>
  <c r="AK272" i="4"/>
  <c r="AJ272" i="4"/>
  <c r="AI272" i="4"/>
  <c r="AH272" i="4"/>
  <c r="AG272" i="4"/>
  <c r="AF272" i="4"/>
  <c r="AE272" i="4"/>
  <c r="AD272" i="4"/>
  <c r="AC272" i="4"/>
  <c r="AB272" i="4"/>
  <c r="AK271" i="4"/>
  <c r="AJ271" i="4"/>
  <c r="AI271" i="4"/>
  <c r="AH271" i="4"/>
  <c r="AG271" i="4"/>
  <c r="AF271" i="4"/>
  <c r="AE271" i="4"/>
  <c r="AD271" i="4"/>
  <c r="AC271" i="4"/>
  <c r="AB271" i="4"/>
  <c r="AK270" i="4"/>
  <c r="AJ270" i="4"/>
  <c r="AI270" i="4"/>
  <c r="AH270" i="4"/>
  <c r="AG270" i="4"/>
  <c r="AF270" i="4"/>
  <c r="AE270" i="4"/>
  <c r="AD270" i="4"/>
  <c r="AC270" i="4"/>
  <c r="AB270" i="4"/>
  <c r="AK269" i="4"/>
  <c r="AJ269" i="4"/>
  <c r="AI269" i="4"/>
  <c r="AH269" i="4"/>
  <c r="AG269" i="4"/>
  <c r="AF269" i="4"/>
  <c r="AE269" i="4"/>
  <c r="AD269" i="4"/>
  <c r="AC269" i="4"/>
  <c r="AB269" i="4"/>
  <c r="AK268" i="4"/>
  <c r="AJ268" i="4"/>
  <c r="AI268" i="4"/>
  <c r="AH268" i="4"/>
  <c r="AG268" i="4"/>
  <c r="AF268" i="4"/>
  <c r="AE268" i="4"/>
  <c r="AD268" i="4"/>
  <c r="AC268" i="4"/>
  <c r="AB268" i="4"/>
  <c r="AK267" i="4"/>
  <c r="AJ267" i="4"/>
  <c r="AI267" i="4"/>
  <c r="AH267" i="4"/>
  <c r="AG267" i="4"/>
  <c r="AF267" i="4"/>
  <c r="AE267" i="4"/>
  <c r="AD267" i="4"/>
  <c r="AC267" i="4"/>
  <c r="AB267" i="4"/>
  <c r="AK266" i="4"/>
  <c r="AJ266" i="4"/>
  <c r="AI266" i="4"/>
  <c r="AH266" i="4"/>
  <c r="AG266" i="4"/>
  <c r="AF266" i="4"/>
  <c r="AE266" i="4"/>
  <c r="AD266" i="4"/>
  <c r="AC266" i="4"/>
  <c r="AB266" i="4"/>
  <c r="AK265" i="4"/>
  <c r="AJ265" i="4"/>
  <c r="AI265" i="4"/>
  <c r="AH265" i="4"/>
  <c r="AG265" i="4"/>
  <c r="AF265" i="4"/>
  <c r="AE265" i="4"/>
  <c r="AD265" i="4"/>
  <c r="AC265" i="4"/>
  <c r="AB265" i="4"/>
  <c r="AK252" i="4"/>
  <c r="AJ252" i="4"/>
  <c r="AI252" i="4"/>
  <c r="AH252" i="4"/>
  <c r="AG252" i="4"/>
  <c r="AF252" i="4"/>
  <c r="AE252" i="4"/>
  <c r="AD252" i="4"/>
  <c r="AC252" i="4"/>
  <c r="AB252" i="4"/>
  <c r="AK251" i="4"/>
  <c r="AJ251" i="4"/>
  <c r="AI251" i="4"/>
  <c r="AH251" i="4"/>
  <c r="AG251" i="4"/>
  <c r="AF251" i="4"/>
  <c r="AE251" i="4"/>
  <c r="AD251" i="4"/>
  <c r="AC251" i="4"/>
  <c r="AB251" i="4"/>
  <c r="AK250" i="4"/>
  <c r="AJ250" i="4"/>
  <c r="AI250" i="4"/>
  <c r="AH250" i="4"/>
  <c r="AG250" i="4"/>
  <c r="AF250" i="4"/>
  <c r="AE250" i="4"/>
  <c r="AD250" i="4"/>
  <c r="AC250" i="4"/>
  <c r="AB250" i="4"/>
  <c r="AK248" i="4"/>
  <c r="AJ248" i="4"/>
  <c r="AI248" i="4"/>
  <c r="AH248" i="4"/>
  <c r="AG248" i="4"/>
  <c r="AF248" i="4"/>
  <c r="AE248" i="4"/>
  <c r="AD248" i="4"/>
  <c r="AC248" i="4"/>
  <c r="AB248" i="4"/>
  <c r="AK247" i="4"/>
  <c r="AJ247" i="4"/>
  <c r="AI247" i="4"/>
  <c r="AH247" i="4"/>
  <c r="AG247" i="4"/>
  <c r="AF247" i="4"/>
  <c r="AE247" i="4"/>
  <c r="AD247" i="4"/>
  <c r="AC247" i="4"/>
  <c r="AB247" i="4"/>
  <c r="AK246" i="4"/>
  <c r="AJ246" i="4"/>
  <c r="AI246" i="4"/>
  <c r="AH246" i="4"/>
  <c r="AG246" i="4"/>
  <c r="AF246" i="4"/>
  <c r="AE246" i="4"/>
  <c r="AD246" i="4"/>
  <c r="AC246" i="4"/>
  <c r="AB246" i="4"/>
  <c r="AK245" i="4"/>
  <c r="AJ245" i="4"/>
  <c r="AI245" i="4"/>
  <c r="AH245" i="4"/>
  <c r="AG245" i="4"/>
  <c r="AF245" i="4"/>
  <c r="AE245" i="4"/>
  <c r="AD245" i="4"/>
  <c r="AC245" i="4"/>
  <c r="AB245" i="4"/>
  <c r="AK244" i="4"/>
  <c r="AJ244" i="4"/>
  <c r="AI244" i="4"/>
  <c r="AH244" i="4"/>
  <c r="AG244" i="4"/>
  <c r="AF244" i="4"/>
  <c r="AE244" i="4"/>
  <c r="AD244" i="4"/>
  <c r="AC244" i="4"/>
  <c r="AB244" i="4"/>
  <c r="AK243" i="4"/>
  <c r="AJ243" i="4"/>
  <c r="AI243" i="4"/>
  <c r="AH243" i="4"/>
  <c r="AG243" i="4"/>
  <c r="AF243" i="4"/>
  <c r="AE243" i="4"/>
  <c r="AD243" i="4"/>
  <c r="AC243" i="4"/>
  <c r="AB243" i="4"/>
  <c r="AK242" i="4"/>
  <c r="AJ242" i="4"/>
  <c r="AI242" i="4"/>
  <c r="AH242" i="4"/>
  <c r="AG242" i="4"/>
  <c r="AF242" i="4"/>
  <c r="AE242" i="4"/>
  <c r="AD242" i="4"/>
  <c r="AC242" i="4"/>
  <c r="AB242" i="4"/>
  <c r="AK241" i="4"/>
  <c r="AJ241" i="4"/>
  <c r="AI241" i="4"/>
  <c r="AH241" i="4"/>
  <c r="AG241" i="4"/>
  <c r="AF241" i="4"/>
  <c r="AE241" i="4"/>
  <c r="AD241" i="4"/>
  <c r="AC241" i="4"/>
  <c r="AB241" i="4"/>
  <c r="AK240" i="4"/>
  <c r="AJ240" i="4"/>
  <c r="AI240" i="4"/>
  <c r="AH240" i="4"/>
  <c r="AG240" i="4"/>
  <c r="AF240" i="4"/>
  <c r="AE240" i="4"/>
  <c r="AD240" i="4"/>
  <c r="AC240" i="4"/>
  <c r="AB240" i="4"/>
  <c r="AK238" i="4"/>
  <c r="AJ238" i="4"/>
  <c r="AI238" i="4"/>
  <c r="AH238" i="4"/>
  <c r="AG238" i="4"/>
  <c r="AF238" i="4"/>
  <c r="AE238" i="4"/>
  <c r="AD238" i="4"/>
  <c r="AC238" i="4"/>
  <c r="AB238" i="4"/>
  <c r="AK237" i="4"/>
  <c r="AJ237" i="4"/>
  <c r="AI237" i="4"/>
  <c r="AH237" i="4"/>
  <c r="AG237" i="4"/>
  <c r="AF237" i="4"/>
  <c r="AE237" i="4"/>
  <c r="AD237" i="4"/>
  <c r="AC237" i="4"/>
  <c r="AB237" i="4"/>
  <c r="AK236" i="4"/>
  <c r="AJ236" i="4"/>
  <c r="AI236" i="4"/>
  <c r="AH236" i="4"/>
  <c r="AG236" i="4"/>
  <c r="AF236" i="4"/>
  <c r="AE236" i="4"/>
  <c r="AD236" i="4"/>
  <c r="AC236" i="4"/>
  <c r="AB236" i="4"/>
  <c r="AK231" i="4"/>
  <c r="AJ231" i="4"/>
  <c r="AI231" i="4"/>
  <c r="AH231" i="4"/>
  <c r="AG231" i="4"/>
  <c r="AF231" i="4"/>
  <c r="AE231" i="4"/>
  <c r="AD231" i="4"/>
  <c r="AC231" i="4"/>
  <c r="AB231" i="4"/>
  <c r="AK230" i="4"/>
  <c r="AJ230" i="4"/>
  <c r="AI230" i="4"/>
  <c r="AH230" i="4"/>
  <c r="AG230" i="4"/>
  <c r="AF230" i="4"/>
  <c r="AE230" i="4"/>
  <c r="AD230" i="4"/>
  <c r="AC230" i="4"/>
  <c r="AB230" i="4"/>
  <c r="AK229" i="4"/>
  <c r="AJ229" i="4"/>
  <c r="AI229" i="4"/>
  <c r="AH229" i="4"/>
  <c r="AG229" i="4"/>
  <c r="AF229" i="4"/>
  <c r="AE229" i="4"/>
  <c r="AD229" i="4"/>
  <c r="AC229" i="4"/>
  <c r="AB229" i="4"/>
  <c r="AK228" i="4"/>
  <c r="AJ228" i="4"/>
  <c r="AI228" i="4"/>
  <c r="AH228" i="4"/>
  <c r="AG228" i="4"/>
  <c r="AF228" i="4"/>
  <c r="AE228" i="4"/>
  <c r="AD228" i="4"/>
  <c r="AC228" i="4"/>
  <c r="AB228" i="4"/>
  <c r="AK226" i="4"/>
  <c r="AJ226" i="4"/>
  <c r="AI226" i="4"/>
  <c r="AH226" i="4"/>
  <c r="AG226" i="4"/>
  <c r="AF226" i="4"/>
  <c r="AE226" i="4"/>
  <c r="AD226" i="4"/>
  <c r="AC226" i="4"/>
  <c r="AB226" i="4"/>
  <c r="AK225" i="4"/>
  <c r="AJ225" i="4"/>
  <c r="AI225" i="4"/>
  <c r="AH225" i="4"/>
  <c r="AG225" i="4"/>
  <c r="AF225" i="4"/>
  <c r="AE225" i="4"/>
  <c r="AD225" i="4"/>
  <c r="AC225" i="4"/>
  <c r="AB225" i="4"/>
  <c r="AK224" i="4"/>
  <c r="AJ224" i="4"/>
  <c r="AI224" i="4"/>
  <c r="AH224" i="4"/>
  <c r="AG224" i="4"/>
  <c r="AF224" i="4"/>
  <c r="AE224" i="4"/>
  <c r="AD224" i="4"/>
  <c r="AC224" i="4"/>
  <c r="AK223" i="4"/>
  <c r="AJ223" i="4"/>
  <c r="AI223" i="4"/>
  <c r="AH223" i="4"/>
  <c r="AG223" i="4"/>
  <c r="AF223" i="4"/>
  <c r="AE223" i="4"/>
  <c r="AD223" i="4"/>
  <c r="AC223" i="4"/>
  <c r="AB223" i="4"/>
  <c r="AK264" i="4"/>
  <c r="AJ264" i="4"/>
  <c r="AF264" i="4"/>
  <c r="AE264" i="4"/>
  <c r="AD264" i="4"/>
  <c r="AC264" i="4"/>
  <c r="AB264" i="4"/>
  <c r="AK263" i="4"/>
  <c r="AJ263" i="4"/>
  <c r="AH263" i="4"/>
  <c r="AF263" i="4"/>
  <c r="AE263" i="4"/>
  <c r="AD263" i="4"/>
  <c r="AC263" i="4"/>
  <c r="AK262" i="4"/>
  <c r="AH262" i="4"/>
  <c r="AG262" i="4"/>
  <c r="AF262" i="4"/>
  <c r="AE262" i="4"/>
  <c r="AD262" i="4"/>
  <c r="AK261" i="4"/>
  <c r="AJ261" i="4"/>
  <c r="AI261" i="4"/>
  <c r="AH261" i="4"/>
  <c r="AG261" i="4"/>
  <c r="AF261" i="4"/>
  <c r="AE261" i="4"/>
  <c r="AD261" i="4"/>
  <c r="AC261" i="4"/>
  <c r="AB261" i="4"/>
  <c r="AK260" i="4"/>
  <c r="AJ260" i="4"/>
  <c r="AI260" i="4"/>
  <c r="AH260" i="4"/>
  <c r="AG260" i="4"/>
  <c r="AF260" i="4"/>
  <c r="AE260" i="4"/>
  <c r="AD260" i="4"/>
  <c r="AK259" i="4"/>
  <c r="AJ259" i="4"/>
  <c r="AI259" i="4"/>
  <c r="AH259" i="4"/>
  <c r="AG259" i="4"/>
  <c r="AF259" i="4"/>
  <c r="AE259" i="4"/>
  <c r="AD259" i="4"/>
  <c r="AK258" i="4"/>
  <c r="AJ258" i="4"/>
  <c r="AI258" i="4"/>
  <c r="AH258" i="4"/>
  <c r="AG258" i="4"/>
  <c r="AF258" i="4"/>
  <c r="AE258" i="4"/>
  <c r="AD258" i="4"/>
  <c r="AC258" i="4"/>
  <c r="AB258" i="4"/>
  <c r="AK257" i="4"/>
  <c r="AJ257" i="4"/>
  <c r="AI257" i="4"/>
  <c r="AH257" i="4"/>
  <c r="AG257" i="4"/>
  <c r="AF257" i="4"/>
  <c r="AE257" i="4"/>
  <c r="AD257" i="4"/>
  <c r="AC257" i="4"/>
  <c r="AB257" i="4"/>
  <c r="AK256" i="4"/>
  <c r="AJ256" i="4"/>
  <c r="AI256" i="4"/>
  <c r="AH256" i="4"/>
  <c r="AG256" i="4"/>
  <c r="AF256" i="4"/>
  <c r="AE256" i="4"/>
  <c r="AD256" i="4"/>
  <c r="AB256" i="4"/>
  <c r="AK255" i="4"/>
  <c r="AJ255" i="4"/>
  <c r="AI255" i="4"/>
  <c r="AG255" i="4"/>
  <c r="AF255" i="4"/>
  <c r="AK254" i="4"/>
  <c r="AJ254" i="4"/>
  <c r="AI254" i="4"/>
  <c r="AG254" i="4"/>
  <c r="AF254" i="4"/>
  <c r="AK253" i="4"/>
  <c r="AJ253" i="4"/>
  <c r="AI253" i="4"/>
  <c r="AG253" i="4"/>
  <c r="AF253" i="4"/>
  <c r="AK336" i="4"/>
  <c r="AJ336" i="4"/>
  <c r="AI336" i="4"/>
  <c r="AH336" i="4"/>
  <c r="AG336" i="4"/>
  <c r="AF336" i="4"/>
  <c r="AE336" i="4"/>
  <c r="AD336" i="4"/>
  <c r="AC336" i="4"/>
  <c r="AB336" i="4"/>
  <c r="AK335" i="4"/>
  <c r="AJ335" i="4"/>
  <c r="AI335" i="4"/>
  <c r="AH335" i="4"/>
  <c r="AG335" i="4"/>
  <c r="AF335" i="4"/>
  <c r="AE335" i="4"/>
  <c r="AD335" i="4"/>
  <c r="AC335" i="4"/>
  <c r="AB335" i="4"/>
  <c r="AK334" i="4"/>
  <c r="AJ334" i="4"/>
  <c r="AI334" i="4"/>
  <c r="AH334" i="4"/>
  <c r="AG334" i="4"/>
  <c r="AF334" i="4"/>
  <c r="AE334" i="4"/>
  <c r="AD334" i="4"/>
  <c r="AC334" i="4"/>
  <c r="AB334" i="4"/>
  <c r="AK333" i="4"/>
  <c r="AJ333" i="4"/>
  <c r="AI333" i="4"/>
  <c r="AH333" i="4"/>
  <c r="AG333" i="4"/>
  <c r="AF333" i="4"/>
  <c r="AE333" i="4"/>
  <c r="AD333" i="4"/>
  <c r="AC333" i="4"/>
  <c r="AB333" i="4"/>
  <c r="AK332" i="4"/>
  <c r="AJ332" i="4"/>
  <c r="AI332" i="4"/>
  <c r="AH332" i="4"/>
  <c r="AG332" i="4"/>
  <c r="AF332" i="4"/>
  <c r="AE332" i="4"/>
  <c r="AD332" i="4"/>
  <c r="AC332" i="4"/>
  <c r="AB332" i="4"/>
  <c r="AK331" i="4"/>
  <c r="AJ331" i="4"/>
  <c r="AI331" i="4"/>
  <c r="AH331" i="4"/>
  <c r="AG331" i="4"/>
  <c r="AF331" i="4"/>
  <c r="AE331" i="4"/>
  <c r="AD331" i="4"/>
  <c r="AC331" i="4"/>
  <c r="AB331" i="4"/>
  <c r="AK330" i="4"/>
  <c r="AJ330" i="4"/>
  <c r="AI330" i="4"/>
  <c r="AH330" i="4"/>
  <c r="AG330" i="4"/>
  <c r="AF330" i="4"/>
  <c r="AE330" i="4"/>
  <c r="AD330" i="4"/>
  <c r="AC330" i="4"/>
  <c r="AB330" i="4"/>
  <c r="AK329" i="4"/>
  <c r="AJ329" i="4"/>
  <c r="AI329" i="4"/>
  <c r="AH329" i="4"/>
  <c r="AG329" i="4"/>
  <c r="AF329" i="4"/>
  <c r="AE329" i="4"/>
  <c r="AD329" i="4"/>
  <c r="AC329" i="4"/>
  <c r="AB329" i="4"/>
  <c r="AK326" i="4"/>
  <c r="AJ326" i="4"/>
  <c r="AI326" i="4"/>
  <c r="AH326" i="4"/>
  <c r="AG326" i="4"/>
  <c r="AF326" i="4"/>
  <c r="AE326" i="4"/>
  <c r="AD326" i="4"/>
  <c r="AC326" i="4"/>
  <c r="AB326" i="4"/>
  <c r="AK325" i="4"/>
  <c r="AJ325" i="4"/>
  <c r="AI325" i="4"/>
  <c r="AH325" i="4"/>
  <c r="AG325" i="4"/>
  <c r="AF325" i="4"/>
  <c r="AE325" i="4"/>
  <c r="AD325" i="4"/>
  <c r="AC325" i="4"/>
  <c r="AB325" i="4"/>
  <c r="AK324" i="4"/>
  <c r="AJ324" i="4"/>
  <c r="AI324" i="4"/>
  <c r="AH324" i="4"/>
  <c r="AG324" i="4"/>
  <c r="AF324" i="4"/>
  <c r="AE324" i="4"/>
  <c r="AD324" i="4"/>
  <c r="AC324" i="4"/>
  <c r="AB324" i="4"/>
  <c r="AK323" i="4"/>
  <c r="AJ323" i="4"/>
  <c r="AI323" i="4"/>
  <c r="AH323" i="4"/>
  <c r="AG323" i="4"/>
  <c r="AF323" i="4"/>
  <c r="AE323" i="4"/>
  <c r="AD323" i="4"/>
  <c r="AC323" i="4"/>
  <c r="AB323" i="4"/>
  <c r="AK322" i="4"/>
  <c r="AJ322" i="4"/>
  <c r="AI322" i="4"/>
  <c r="AH322" i="4"/>
  <c r="AG322" i="4"/>
  <c r="AF322" i="4"/>
  <c r="AE322" i="4"/>
  <c r="AD322" i="4"/>
  <c r="AC322" i="4"/>
  <c r="AB322" i="4"/>
  <c r="AK321" i="4"/>
  <c r="AJ321" i="4"/>
  <c r="AI321" i="4"/>
  <c r="AH321" i="4"/>
  <c r="AG321" i="4"/>
  <c r="AF321" i="4"/>
  <c r="AE321" i="4"/>
  <c r="AD321" i="4"/>
  <c r="AC321" i="4"/>
  <c r="AB321" i="4"/>
  <c r="AK320" i="4"/>
  <c r="AJ320" i="4"/>
  <c r="AI320" i="4"/>
  <c r="AH320" i="4"/>
  <c r="AG320" i="4"/>
  <c r="AF320" i="4"/>
  <c r="AE320" i="4"/>
  <c r="AD320" i="4"/>
  <c r="AC320" i="4"/>
  <c r="AB320" i="4"/>
  <c r="AK319" i="4"/>
  <c r="AJ319" i="4"/>
  <c r="AI319" i="4"/>
  <c r="AH319" i="4"/>
  <c r="AG319" i="4"/>
  <c r="AF319" i="4"/>
  <c r="AE319" i="4"/>
  <c r="AD319" i="4"/>
  <c r="AC319" i="4"/>
  <c r="AB319" i="4"/>
  <c r="AK318" i="4"/>
  <c r="AJ318" i="4"/>
  <c r="AI318" i="4"/>
  <c r="AH318" i="4"/>
  <c r="AG318" i="4"/>
  <c r="AF318" i="4"/>
  <c r="AE318" i="4"/>
  <c r="AD318" i="4"/>
  <c r="AC318" i="4"/>
  <c r="AB318" i="4"/>
  <c r="AK316" i="4"/>
  <c r="AJ316" i="4"/>
  <c r="AI316" i="4"/>
  <c r="AH316" i="4"/>
  <c r="AG316" i="4"/>
  <c r="AF316" i="4"/>
  <c r="AE316" i="4"/>
  <c r="AD316" i="4"/>
  <c r="AC316" i="4"/>
  <c r="AB316" i="4"/>
  <c r="AK315" i="4"/>
  <c r="AJ315" i="4"/>
  <c r="AI315" i="4"/>
  <c r="AH315" i="4"/>
  <c r="AG315" i="4"/>
  <c r="AF315" i="4"/>
  <c r="AE315" i="4"/>
  <c r="AD315" i="4"/>
  <c r="AC315" i="4"/>
  <c r="AB315" i="4"/>
  <c r="AK313" i="4"/>
  <c r="AJ313" i="4"/>
  <c r="AI313" i="4"/>
  <c r="AH313" i="4"/>
  <c r="AG313" i="4"/>
  <c r="AF313" i="4"/>
  <c r="AE313" i="4"/>
  <c r="AD313" i="4"/>
  <c r="AC313" i="4"/>
  <c r="AB313" i="4"/>
  <c r="AU336" i="4"/>
  <c r="AP336" i="4"/>
  <c r="AU328" i="4"/>
  <c r="AP328" i="4"/>
  <c r="AU342" i="4"/>
  <c r="AT342" i="4"/>
  <c r="AS342" i="4"/>
  <c r="AR342" i="4"/>
  <c r="AQ342" i="4"/>
  <c r="AP342" i="4"/>
  <c r="AM342" i="4"/>
  <c r="AK342" i="4"/>
  <c r="AJ342" i="4"/>
  <c r="AI342" i="4"/>
  <c r="AH342" i="4"/>
  <c r="AG342" i="4"/>
  <c r="AF342" i="4"/>
  <c r="AE342" i="4"/>
  <c r="AD342" i="4"/>
  <c r="AC342" i="4"/>
  <c r="AB342" i="4"/>
  <c r="AK341" i="4"/>
  <c r="AJ341" i="4"/>
  <c r="AI341" i="4"/>
  <c r="AH341" i="4"/>
  <c r="AG341" i="4"/>
  <c r="AF341" i="4"/>
  <c r="AE341" i="4"/>
  <c r="AD341" i="4"/>
  <c r="AC341" i="4"/>
  <c r="AB341" i="4"/>
  <c r="AK340" i="4"/>
  <c r="AJ340" i="4"/>
  <c r="AI340" i="4"/>
  <c r="AH340" i="4"/>
  <c r="AG340" i="4"/>
  <c r="AF340" i="4"/>
  <c r="AE340" i="4"/>
  <c r="AC340" i="4"/>
  <c r="AK339" i="4"/>
  <c r="AJ339" i="4"/>
  <c r="AI339" i="4"/>
  <c r="AH339" i="4"/>
  <c r="AG339" i="4"/>
  <c r="AF339" i="4"/>
  <c r="AE339" i="4"/>
  <c r="AC339" i="4"/>
  <c r="AK338" i="4"/>
  <c r="AJ338" i="4"/>
  <c r="AI338" i="4"/>
  <c r="AH338" i="4"/>
  <c r="AG338" i="4"/>
  <c r="AF338" i="4"/>
  <c r="AE338" i="4"/>
  <c r="AC338" i="4"/>
  <c r="AK337" i="4"/>
  <c r="AJ337" i="4"/>
  <c r="AI337" i="4"/>
  <c r="AH337" i="4"/>
  <c r="AG337" i="4"/>
  <c r="AF337" i="4"/>
  <c r="AE337" i="4"/>
  <c r="AC337" i="4"/>
  <c r="AK234" i="4"/>
  <c r="AJ234" i="4"/>
  <c r="AG234" i="4"/>
  <c r="AF234" i="4"/>
  <c r="AE234" i="4"/>
  <c r="AC234" i="4"/>
  <c r="AK233" i="4"/>
  <c r="AJ233" i="4"/>
  <c r="AI233" i="4"/>
  <c r="AH233" i="4"/>
  <c r="AG233" i="4"/>
  <c r="AF233" i="4"/>
  <c r="AD233" i="4"/>
  <c r="AK232" i="4"/>
  <c r="AJ232" i="4"/>
  <c r="AG232" i="4"/>
  <c r="AF232" i="4"/>
  <c r="AE232" i="4"/>
  <c r="AC232" i="4"/>
  <c r="AK354" i="4"/>
  <c r="AJ354" i="4"/>
  <c r="AI354" i="4"/>
  <c r="AH354" i="4"/>
  <c r="AG354" i="4"/>
  <c r="AF354" i="4"/>
  <c r="AE354" i="4"/>
  <c r="AD354" i="4"/>
  <c r="AC354" i="4"/>
  <c r="AB354" i="4"/>
  <c r="AK353" i="4"/>
  <c r="AJ353" i="4"/>
  <c r="AI353" i="4"/>
  <c r="AH353" i="4"/>
  <c r="AG353" i="4"/>
  <c r="AF353" i="4"/>
  <c r="AE353" i="4"/>
  <c r="AD353" i="4"/>
  <c r="AC353" i="4"/>
  <c r="AB353" i="4"/>
  <c r="AK352" i="4"/>
  <c r="AJ352" i="4"/>
  <c r="AI352" i="4"/>
  <c r="AH352" i="4"/>
  <c r="AG352" i="4"/>
  <c r="AF352" i="4"/>
  <c r="AE352" i="4"/>
  <c r="AD352" i="4"/>
  <c r="AC352" i="4"/>
  <c r="AB352" i="4"/>
  <c r="AK351" i="4"/>
  <c r="AJ351" i="4"/>
  <c r="AI351" i="4"/>
  <c r="AH351" i="4"/>
  <c r="AG351" i="4"/>
  <c r="AF351" i="4"/>
  <c r="AE351" i="4"/>
  <c r="AD351" i="4"/>
  <c r="AC351" i="4"/>
  <c r="AB351" i="4"/>
  <c r="AK350" i="4"/>
  <c r="AJ350" i="4"/>
  <c r="AI350" i="4"/>
  <c r="AH350" i="4"/>
  <c r="AG350" i="4"/>
  <c r="AF350" i="4"/>
  <c r="AE350" i="4"/>
  <c r="AD350" i="4"/>
  <c r="AC350" i="4"/>
  <c r="AB350" i="4"/>
  <c r="AK349" i="4"/>
  <c r="AJ349" i="4"/>
  <c r="AI349" i="4"/>
  <c r="AH349" i="4"/>
  <c r="AG349" i="4"/>
  <c r="AF349" i="4"/>
  <c r="AE349" i="4"/>
  <c r="AD349" i="4"/>
  <c r="AC349" i="4"/>
  <c r="AB349" i="4"/>
  <c r="AK348" i="4"/>
  <c r="AJ348" i="4"/>
  <c r="AI348" i="4"/>
  <c r="AH348" i="4"/>
  <c r="AG348" i="4"/>
  <c r="AF348" i="4"/>
  <c r="AE348" i="4"/>
  <c r="AD348" i="4"/>
  <c r="AC348" i="4"/>
  <c r="AB348" i="4"/>
  <c r="AK347" i="4"/>
  <c r="AJ347" i="4"/>
  <c r="AI347" i="4"/>
  <c r="AH347" i="4"/>
  <c r="AG347" i="4"/>
  <c r="AF347" i="4"/>
  <c r="AE347" i="4"/>
  <c r="AD347" i="4"/>
  <c r="AC347" i="4"/>
  <c r="AB347" i="4"/>
  <c r="AK346" i="4"/>
  <c r="AJ346" i="4"/>
  <c r="AI346" i="4"/>
  <c r="AH346" i="4"/>
  <c r="AG346" i="4"/>
  <c r="AF346" i="4"/>
  <c r="AE346" i="4"/>
  <c r="AD346" i="4"/>
  <c r="AC346" i="4"/>
  <c r="AB346" i="4"/>
  <c r="AU354" i="4"/>
  <c r="AP354" i="4"/>
  <c r="AO354" i="4"/>
  <c r="AK133" i="4"/>
  <c r="AJ133" i="4"/>
  <c r="AI133" i="4"/>
  <c r="AH133" i="4"/>
  <c r="AG133" i="4"/>
  <c r="AF133" i="4"/>
  <c r="AE133" i="4"/>
  <c r="AD133" i="4"/>
  <c r="AC133" i="4"/>
  <c r="AB133" i="4"/>
  <c r="AK74" i="4"/>
  <c r="AJ74" i="4"/>
  <c r="AI74" i="4"/>
  <c r="AH74" i="4"/>
  <c r="AG74" i="4"/>
  <c r="AF74" i="4"/>
  <c r="AE74" i="4"/>
  <c r="AD74" i="4"/>
  <c r="AC74" i="4"/>
  <c r="AB74" i="4"/>
  <c r="AU152" i="4"/>
  <c r="AP152" i="4"/>
  <c r="DW152" i="4"/>
  <c r="DK152" i="4"/>
  <c r="BO152" i="4"/>
  <c r="BC152" i="4"/>
  <c r="AK152" i="4"/>
  <c r="AJ152" i="4"/>
  <c r="AI152" i="4"/>
  <c r="AH152" i="4"/>
  <c r="AG152" i="4"/>
  <c r="AF152" i="4"/>
  <c r="AE152" i="4"/>
  <c r="AD152" i="4"/>
  <c r="AC152" i="4"/>
  <c r="AB152" i="4"/>
  <c r="AK151" i="4"/>
  <c r="AJ151" i="4"/>
  <c r="AI151" i="4"/>
  <c r="AH151" i="4"/>
  <c r="AG151" i="4"/>
  <c r="AF151" i="4"/>
  <c r="AE151" i="4"/>
  <c r="AD151" i="4"/>
  <c r="AC151" i="4"/>
  <c r="AB151" i="4"/>
  <c r="AU150" i="4"/>
  <c r="AP150" i="4"/>
  <c r="AK150" i="4"/>
  <c r="AJ150" i="4"/>
  <c r="AI150" i="4"/>
  <c r="AH150" i="4"/>
  <c r="AG150" i="4"/>
  <c r="AF150" i="4"/>
  <c r="AE150" i="4"/>
  <c r="AD150" i="4"/>
  <c r="AC150" i="4"/>
  <c r="AB150" i="4"/>
  <c r="AK149" i="4"/>
  <c r="AJ149" i="4"/>
  <c r="AI149" i="4"/>
  <c r="AH149" i="4"/>
  <c r="AG149" i="4"/>
  <c r="AF149" i="4"/>
  <c r="AE149" i="4"/>
  <c r="AD149" i="4"/>
  <c r="AC149" i="4"/>
  <c r="AB149" i="4"/>
  <c r="AK148" i="4"/>
  <c r="AJ148" i="4"/>
  <c r="AI148" i="4"/>
  <c r="AH148" i="4"/>
  <c r="AG148" i="4"/>
  <c r="AF148" i="4"/>
  <c r="AE148" i="4"/>
  <c r="AD148" i="4"/>
  <c r="AC148" i="4"/>
  <c r="AB148" i="4"/>
  <c r="AK141" i="4"/>
  <c r="AJ141" i="4"/>
  <c r="AI141" i="4"/>
  <c r="AH141" i="4"/>
  <c r="AG141" i="4"/>
  <c r="AF141" i="4"/>
  <c r="AE141" i="4"/>
  <c r="AD141" i="4"/>
  <c r="AC141" i="4"/>
  <c r="AB141" i="4"/>
  <c r="AK147" i="4"/>
  <c r="AF147" i="4"/>
  <c r="AK146" i="4"/>
  <c r="AF146" i="4"/>
  <c r="AK145" i="4"/>
  <c r="AF145" i="4"/>
  <c r="AK144" i="4"/>
  <c r="AF144" i="4"/>
  <c r="AK143" i="4"/>
  <c r="AF143" i="4"/>
  <c r="AK142" i="4"/>
  <c r="AF142" i="4"/>
  <c r="AK195" i="4"/>
  <c r="AJ195" i="4"/>
  <c r="AI195" i="4"/>
  <c r="AG195" i="4"/>
  <c r="AF195" i="4"/>
  <c r="AE195" i="4"/>
  <c r="AK194" i="4"/>
  <c r="AJ194" i="4"/>
  <c r="AI194" i="4"/>
  <c r="AG194" i="4"/>
  <c r="AF194" i="4"/>
  <c r="AE194" i="4"/>
  <c r="AK193" i="4"/>
  <c r="AJ193" i="4"/>
  <c r="AI193" i="4"/>
  <c r="AG193" i="4"/>
  <c r="AF193" i="4"/>
  <c r="AE193" i="4"/>
  <c r="AK192" i="4"/>
  <c r="AJ192" i="4"/>
  <c r="AI192" i="4"/>
  <c r="AG192" i="4"/>
  <c r="AF192" i="4"/>
  <c r="AE192" i="4"/>
  <c r="AK191" i="4"/>
  <c r="AJ191" i="4"/>
  <c r="AI191" i="4"/>
  <c r="AG191" i="4"/>
  <c r="AF191" i="4"/>
  <c r="AE191" i="4"/>
  <c r="AC191" i="4"/>
  <c r="AK190" i="4"/>
  <c r="AJ190" i="4"/>
  <c r="AI190" i="4"/>
  <c r="AG190" i="4"/>
  <c r="AF190" i="4"/>
  <c r="AE190" i="4"/>
  <c r="AC190" i="4"/>
  <c r="AK189" i="4"/>
  <c r="AJ189" i="4"/>
  <c r="AI189" i="4"/>
  <c r="AH189" i="4"/>
  <c r="AG189" i="4"/>
  <c r="AF189" i="4"/>
  <c r="AE189" i="4"/>
  <c r="AD189" i="4"/>
  <c r="AC189" i="4"/>
  <c r="AB189" i="4"/>
  <c r="AK188" i="4"/>
  <c r="AJ188" i="4"/>
  <c r="AI188" i="4"/>
  <c r="AH188" i="4"/>
  <c r="AG188" i="4"/>
  <c r="AF188" i="4"/>
  <c r="AE188" i="4"/>
  <c r="AD188" i="4"/>
  <c r="AC188" i="4"/>
  <c r="AB188" i="4"/>
  <c r="AK187" i="4"/>
  <c r="AJ187" i="4"/>
  <c r="AI187" i="4"/>
  <c r="AH187" i="4"/>
  <c r="AG187" i="4"/>
  <c r="AF187" i="4"/>
  <c r="AE187" i="4"/>
  <c r="AD187" i="4"/>
  <c r="AC187" i="4"/>
  <c r="AB187" i="4"/>
  <c r="AK186" i="4"/>
  <c r="AJ186" i="4"/>
  <c r="AI186" i="4"/>
  <c r="AH186" i="4"/>
  <c r="AG186" i="4"/>
  <c r="AF186" i="4"/>
  <c r="AE186" i="4"/>
  <c r="AD186" i="4"/>
  <c r="AC186" i="4"/>
  <c r="AB186" i="4"/>
  <c r="AK185" i="4"/>
  <c r="AJ185" i="4"/>
  <c r="AI185" i="4"/>
  <c r="AH185" i="4"/>
  <c r="AG185" i="4"/>
  <c r="AF185" i="4"/>
  <c r="AE185" i="4"/>
  <c r="AD185" i="4"/>
  <c r="AC185" i="4"/>
  <c r="AB185" i="4"/>
  <c r="AK184" i="4"/>
  <c r="AJ184" i="4"/>
  <c r="AI184" i="4"/>
  <c r="AH184" i="4"/>
  <c r="AG184" i="4"/>
  <c r="AF184" i="4"/>
  <c r="AE184" i="4"/>
  <c r="AD184" i="4"/>
  <c r="AC184" i="4"/>
  <c r="AB184" i="4"/>
  <c r="AK183" i="4"/>
  <c r="AJ183" i="4"/>
  <c r="AI183" i="4"/>
  <c r="AH183" i="4"/>
  <c r="AG183" i="4"/>
  <c r="AF183" i="4"/>
  <c r="AE183" i="4"/>
  <c r="AD183" i="4"/>
  <c r="AC183" i="4"/>
  <c r="AB183" i="4"/>
  <c r="AK170" i="4"/>
  <c r="AJ170" i="4"/>
  <c r="AI170" i="4"/>
  <c r="AH170" i="4"/>
  <c r="AG170" i="4"/>
  <c r="AF170" i="4"/>
  <c r="AE170" i="4"/>
  <c r="AD170" i="4"/>
  <c r="AC170" i="4"/>
  <c r="AB170" i="4"/>
  <c r="AK181" i="4"/>
  <c r="AJ181" i="4"/>
  <c r="AI181" i="4"/>
  <c r="AH181" i="4"/>
  <c r="AG181" i="4"/>
  <c r="AF181" i="4"/>
  <c r="AE181" i="4"/>
  <c r="AD181" i="4"/>
  <c r="AC181" i="4"/>
  <c r="AB181" i="4"/>
  <c r="AK180" i="4"/>
  <c r="AJ180" i="4"/>
  <c r="AI180" i="4"/>
  <c r="AH180" i="4"/>
  <c r="AG180" i="4"/>
  <c r="AF180" i="4"/>
  <c r="AE180" i="4"/>
  <c r="AD180" i="4"/>
  <c r="AC180" i="4"/>
  <c r="AB180" i="4"/>
  <c r="AK179" i="4"/>
  <c r="AJ179" i="4"/>
  <c r="AI179" i="4"/>
  <c r="AH179" i="4"/>
  <c r="AG179" i="4"/>
  <c r="AF179" i="4"/>
  <c r="AE179" i="4"/>
  <c r="AD179" i="4"/>
  <c r="AC179" i="4"/>
  <c r="AB179" i="4"/>
  <c r="AK177" i="4"/>
  <c r="AJ177" i="4"/>
  <c r="AI177" i="4"/>
  <c r="AH177" i="4"/>
  <c r="AG177" i="4"/>
  <c r="AF177" i="4"/>
  <c r="AE177" i="4"/>
  <c r="AD177" i="4"/>
  <c r="AC177" i="4"/>
  <c r="AB177" i="4"/>
  <c r="AK176" i="4"/>
  <c r="AJ176" i="4"/>
  <c r="AI176" i="4"/>
  <c r="AH176" i="4"/>
  <c r="AG176" i="4"/>
  <c r="AF176" i="4"/>
  <c r="AE176" i="4"/>
  <c r="AD176" i="4"/>
  <c r="AC176" i="4"/>
  <c r="AB176" i="4"/>
  <c r="AK175" i="4"/>
  <c r="AJ175" i="4"/>
  <c r="AI175" i="4"/>
  <c r="AH175" i="4"/>
  <c r="AG175" i="4"/>
  <c r="AF175" i="4"/>
  <c r="AE175" i="4"/>
  <c r="AD175" i="4"/>
  <c r="AC175" i="4"/>
  <c r="AB175" i="4"/>
  <c r="AK182" i="4"/>
  <c r="AJ182" i="4"/>
  <c r="AI182" i="4"/>
  <c r="AH182" i="4"/>
  <c r="AG182" i="4"/>
  <c r="AF182" i="4"/>
  <c r="AE182" i="4"/>
  <c r="AD182" i="4"/>
  <c r="AC182" i="4"/>
  <c r="AB182" i="4"/>
  <c r="AK153" i="4"/>
  <c r="AJ153" i="4"/>
  <c r="AI153" i="4"/>
  <c r="AH153" i="4"/>
  <c r="AG153" i="4"/>
  <c r="AF153" i="4"/>
  <c r="AE153" i="4"/>
  <c r="AD153" i="4"/>
  <c r="AC153" i="4"/>
  <c r="AB153" i="4"/>
  <c r="AU195" i="4"/>
  <c r="AP195" i="4"/>
  <c r="AO195" i="4"/>
  <c r="AK174" i="4"/>
  <c r="AJ174" i="4"/>
  <c r="AI174" i="4"/>
  <c r="AH174" i="4"/>
  <c r="AG174" i="4"/>
  <c r="AF174" i="4"/>
  <c r="AE174" i="4"/>
  <c r="AD174" i="4"/>
  <c r="AC174" i="4"/>
  <c r="AB174" i="4"/>
  <c r="AK178" i="4"/>
  <c r="AJ178" i="4"/>
  <c r="AI178" i="4"/>
  <c r="AH178" i="4"/>
  <c r="AG178" i="4"/>
  <c r="AF178" i="4"/>
  <c r="AE178" i="4"/>
  <c r="AD178" i="4"/>
  <c r="AC178" i="4"/>
  <c r="AB178" i="4"/>
  <c r="AK173" i="4"/>
  <c r="AJ173" i="4"/>
  <c r="AI173" i="4"/>
  <c r="AH173" i="4"/>
  <c r="AG173" i="4"/>
  <c r="AF173" i="4"/>
  <c r="AE173" i="4"/>
  <c r="AD173" i="4"/>
  <c r="AC173" i="4"/>
  <c r="AB173" i="4"/>
  <c r="AK172" i="4"/>
  <c r="AJ172" i="4"/>
  <c r="AI172" i="4"/>
  <c r="AH172" i="4"/>
  <c r="AG172" i="4"/>
  <c r="AF172" i="4"/>
  <c r="AE172" i="4"/>
  <c r="AD172" i="4"/>
  <c r="AC172" i="4"/>
  <c r="AB172" i="4"/>
  <c r="AK171" i="4"/>
  <c r="AJ171" i="4"/>
  <c r="AI171" i="4"/>
  <c r="AH171" i="4"/>
  <c r="AG171" i="4"/>
  <c r="AF171" i="4"/>
  <c r="AE171" i="4"/>
  <c r="AD171" i="4"/>
  <c r="AC171" i="4"/>
  <c r="AB171" i="4"/>
  <c r="AK169" i="4"/>
  <c r="AJ169" i="4"/>
  <c r="AI169" i="4"/>
  <c r="AH169" i="4"/>
  <c r="AG169" i="4"/>
  <c r="AF169" i="4"/>
  <c r="AE169" i="4"/>
  <c r="AD169" i="4"/>
  <c r="AC169" i="4"/>
  <c r="AB169" i="4"/>
  <c r="AK168" i="4"/>
  <c r="AJ168" i="4"/>
  <c r="AI168" i="4"/>
  <c r="AH168" i="4"/>
  <c r="AG168" i="4"/>
  <c r="AF168" i="4"/>
  <c r="AE168" i="4"/>
  <c r="AD168" i="4"/>
  <c r="AB168" i="4"/>
  <c r="AK167" i="4"/>
  <c r="AJ167" i="4"/>
  <c r="AI167" i="4"/>
  <c r="AH167" i="4"/>
  <c r="AG167" i="4"/>
  <c r="AF167" i="4"/>
  <c r="AE167" i="4"/>
  <c r="AD167" i="4"/>
  <c r="AC167" i="4"/>
  <c r="AB167" i="4"/>
  <c r="AK166" i="4"/>
  <c r="AJ166" i="4"/>
  <c r="AI166" i="4"/>
  <c r="AH166" i="4"/>
  <c r="AG166" i="4"/>
  <c r="AF166" i="4"/>
  <c r="AE166" i="4"/>
  <c r="AD166" i="4"/>
  <c r="AC166" i="4"/>
  <c r="AB166" i="4"/>
  <c r="AK165" i="4"/>
  <c r="AJ165" i="4"/>
  <c r="AI165" i="4"/>
  <c r="AH165" i="4"/>
  <c r="AG165" i="4"/>
  <c r="AF165" i="4"/>
  <c r="AE165" i="4"/>
  <c r="AD165" i="4"/>
  <c r="AC165" i="4"/>
  <c r="AB165" i="4"/>
  <c r="AK164" i="4"/>
  <c r="AJ164" i="4"/>
  <c r="AI164" i="4"/>
  <c r="AH164" i="4"/>
  <c r="AG164" i="4"/>
  <c r="AF164" i="4"/>
  <c r="AE164" i="4"/>
  <c r="AD164" i="4"/>
  <c r="AC164" i="4"/>
  <c r="AB164" i="4"/>
  <c r="AK163" i="4"/>
  <c r="AJ163" i="4"/>
  <c r="AI163" i="4"/>
  <c r="AH163" i="4"/>
  <c r="AG163" i="4"/>
  <c r="AF163" i="4"/>
  <c r="AE163" i="4"/>
  <c r="AD163" i="4"/>
  <c r="AC163" i="4"/>
  <c r="AB163" i="4"/>
  <c r="AK162" i="4"/>
  <c r="AJ162" i="4"/>
  <c r="AI162" i="4"/>
  <c r="AH162" i="4"/>
  <c r="AG162" i="4"/>
  <c r="AF162" i="4"/>
  <c r="AE162" i="4"/>
  <c r="AD162" i="4"/>
  <c r="AC162" i="4"/>
  <c r="AB162" i="4"/>
  <c r="AK160" i="4"/>
  <c r="AJ160" i="4"/>
  <c r="AI160" i="4"/>
  <c r="AH160" i="4"/>
  <c r="AG160" i="4"/>
  <c r="AF160" i="4"/>
  <c r="AE160" i="4"/>
  <c r="AD160" i="4"/>
  <c r="AC160" i="4"/>
  <c r="AB160" i="4"/>
  <c r="AK159" i="4"/>
  <c r="AJ159" i="4"/>
  <c r="AI159" i="4"/>
  <c r="AH159" i="4"/>
  <c r="AG159" i="4"/>
  <c r="AF159" i="4"/>
  <c r="AE159" i="4"/>
  <c r="AD159" i="4"/>
  <c r="AC159" i="4"/>
  <c r="AB159" i="4"/>
  <c r="AK158" i="4"/>
  <c r="AJ158" i="4"/>
  <c r="AI158" i="4"/>
  <c r="AH158" i="4"/>
  <c r="AG158" i="4"/>
  <c r="AF158" i="4"/>
  <c r="AE158" i="4"/>
  <c r="AD158" i="4"/>
  <c r="AC158" i="4"/>
  <c r="AB158" i="4"/>
  <c r="AK157" i="4"/>
  <c r="AJ157" i="4"/>
  <c r="AI157" i="4"/>
  <c r="AH157" i="4"/>
  <c r="AG157" i="4"/>
  <c r="AF157" i="4"/>
  <c r="AE157" i="4"/>
  <c r="AD157" i="4"/>
  <c r="AC157" i="4"/>
  <c r="AB157" i="4"/>
  <c r="AK156" i="4"/>
  <c r="AJ156" i="4"/>
  <c r="AI156" i="4"/>
  <c r="AH156" i="4"/>
  <c r="AG156" i="4"/>
  <c r="AF156" i="4"/>
  <c r="AE156" i="4"/>
  <c r="AD156" i="4"/>
  <c r="AC156" i="4"/>
  <c r="AB156" i="4"/>
  <c r="AK155" i="4"/>
  <c r="AJ155" i="4"/>
  <c r="AI155" i="4"/>
  <c r="AH155" i="4"/>
  <c r="AG155" i="4"/>
  <c r="AF155" i="4"/>
  <c r="AE155" i="4"/>
  <c r="AD155" i="4"/>
  <c r="AC155" i="4"/>
  <c r="AB155" i="4"/>
  <c r="AK154" i="4"/>
  <c r="AJ154" i="4"/>
  <c r="AI154" i="4"/>
  <c r="AH154" i="4"/>
  <c r="AG154" i="4"/>
  <c r="AF154" i="4"/>
  <c r="AE154" i="4"/>
  <c r="AD154" i="4"/>
  <c r="AC154" i="4"/>
  <c r="AB154" i="4"/>
  <c r="AU178" i="4"/>
  <c r="AP178" i="4"/>
  <c r="AK31" i="4"/>
  <c r="AJ31" i="4"/>
  <c r="AI31" i="4"/>
  <c r="AH31" i="4"/>
  <c r="AG31" i="4"/>
  <c r="AF31" i="4"/>
  <c r="AE31" i="4"/>
  <c r="AD31" i="4"/>
  <c r="AC31" i="4"/>
  <c r="AB31" i="4"/>
  <c r="AK30" i="4"/>
  <c r="AJ30" i="4"/>
  <c r="AI30" i="4"/>
  <c r="AH30" i="4"/>
  <c r="AG30" i="4"/>
  <c r="AF30" i="4"/>
  <c r="AE30" i="4"/>
  <c r="AD30" i="4"/>
  <c r="AC30" i="4"/>
  <c r="AB30" i="4"/>
  <c r="AK29" i="4"/>
  <c r="AJ29" i="4"/>
  <c r="AI29" i="4"/>
  <c r="AH29" i="4"/>
  <c r="AG29" i="4"/>
  <c r="AF29" i="4"/>
  <c r="AE29" i="4"/>
  <c r="AD29" i="4"/>
  <c r="AC29" i="4"/>
  <c r="AB29" i="4"/>
  <c r="AK28" i="4"/>
  <c r="AJ28" i="4"/>
  <c r="AI28" i="4"/>
  <c r="AH28" i="4"/>
  <c r="AG28" i="4"/>
  <c r="AF28" i="4"/>
  <c r="AE28" i="4"/>
  <c r="AD28" i="4"/>
  <c r="AC28" i="4"/>
  <c r="AB28" i="4"/>
  <c r="AK26" i="4"/>
  <c r="AJ26" i="4"/>
  <c r="AI26" i="4"/>
  <c r="AH26" i="4"/>
  <c r="AG26" i="4"/>
  <c r="AF26" i="4"/>
  <c r="AE26" i="4"/>
  <c r="AD26" i="4"/>
  <c r="AC26" i="4"/>
  <c r="AB26" i="4"/>
  <c r="AK25" i="4"/>
  <c r="AJ25" i="4"/>
  <c r="AI25" i="4"/>
  <c r="AH25" i="4"/>
  <c r="AG25" i="4"/>
  <c r="AF25" i="4"/>
  <c r="AE25" i="4"/>
  <c r="AD25" i="4"/>
  <c r="AC25" i="4"/>
  <c r="AB25" i="4"/>
  <c r="AK24" i="4"/>
  <c r="AJ24" i="4"/>
  <c r="AI24" i="4"/>
  <c r="AH24" i="4"/>
  <c r="AG24" i="4"/>
  <c r="AF24" i="4"/>
  <c r="AE24" i="4"/>
  <c r="AD24" i="4"/>
  <c r="AC24" i="4"/>
  <c r="AB24" i="4"/>
  <c r="AK23" i="4"/>
  <c r="AJ23" i="4"/>
  <c r="AI23" i="4"/>
  <c r="AH23" i="4"/>
  <c r="AG23" i="4"/>
  <c r="AF23" i="4"/>
  <c r="AE23" i="4"/>
  <c r="AD23" i="4"/>
  <c r="AC23" i="4"/>
  <c r="AB23" i="4"/>
  <c r="AK22" i="4"/>
  <c r="AJ22" i="4"/>
  <c r="AI22" i="4"/>
  <c r="AH22" i="4"/>
  <c r="AG22" i="4"/>
  <c r="AF22" i="4"/>
  <c r="AE22" i="4"/>
  <c r="AD22" i="4"/>
  <c r="AC22" i="4"/>
  <c r="AB22" i="4"/>
  <c r="AU31" i="4"/>
  <c r="AS31" i="4"/>
  <c r="AP31" i="4"/>
  <c r="AO31" i="4"/>
  <c r="AK106" i="4"/>
  <c r="AJ106" i="4"/>
  <c r="AI106" i="4"/>
  <c r="AH106" i="4"/>
  <c r="AG106" i="4"/>
  <c r="AF106" i="4"/>
  <c r="AE106" i="4"/>
  <c r="AD106" i="4"/>
  <c r="AC106" i="4"/>
  <c r="AB106" i="4"/>
  <c r="AK97" i="4"/>
  <c r="AJ97" i="4"/>
  <c r="AI97" i="4"/>
  <c r="AH97" i="4"/>
  <c r="AG97" i="4"/>
  <c r="AF97" i="4"/>
  <c r="AE97" i="4"/>
  <c r="AD97" i="4"/>
  <c r="AC97" i="4"/>
  <c r="AB97" i="4"/>
  <c r="AK94" i="4"/>
  <c r="AJ94" i="4"/>
  <c r="AI94" i="4"/>
  <c r="AH94" i="4"/>
  <c r="AG94" i="4"/>
  <c r="AF94" i="4"/>
  <c r="AE94" i="4"/>
  <c r="AD94" i="4"/>
  <c r="AC94" i="4"/>
  <c r="AB94" i="4"/>
  <c r="AK93" i="4"/>
  <c r="AJ93" i="4"/>
  <c r="AI93" i="4"/>
  <c r="AH93" i="4"/>
  <c r="AG93" i="4"/>
  <c r="AF93" i="4"/>
  <c r="AE93" i="4"/>
  <c r="AD93" i="4"/>
  <c r="AC93" i="4"/>
  <c r="AB93" i="4"/>
  <c r="AK92" i="4"/>
  <c r="AJ92" i="4"/>
  <c r="AI92" i="4"/>
  <c r="AH92" i="4"/>
  <c r="AG92" i="4"/>
  <c r="AF92" i="4"/>
  <c r="AE92" i="4"/>
  <c r="AD92" i="4"/>
  <c r="AC92" i="4"/>
  <c r="AB92" i="4"/>
  <c r="AK91" i="4"/>
  <c r="AJ91" i="4"/>
  <c r="AI91" i="4"/>
  <c r="AH91" i="4"/>
  <c r="AG91" i="4"/>
  <c r="AF91" i="4"/>
  <c r="AE91" i="4"/>
  <c r="AD91" i="4"/>
  <c r="AC91" i="4"/>
  <c r="AB91" i="4"/>
  <c r="AK90" i="4"/>
  <c r="AJ90" i="4"/>
  <c r="AI90" i="4"/>
  <c r="AH90" i="4"/>
  <c r="AG90" i="4"/>
  <c r="AF90" i="4"/>
  <c r="AE90" i="4"/>
  <c r="AD90" i="4"/>
  <c r="AC90" i="4"/>
  <c r="AB90" i="4"/>
  <c r="AK87" i="4"/>
  <c r="AJ87" i="4"/>
  <c r="AI87" i="4"/>
  <c r="AH87" i="4"/>
  <c r="AG87" i="4"/>
  <c r="AF87" i="4"/>
  <c r="AE87" i="4"/>
  <c r="AD87" i="4"/>
  <c r="AC87" i="4"/>
  <c r="AB87" i="4"/>
  <c r="AK81" i="4"/>
  <c r="AJ81" i="4"/>
  <c r="AI81" i="4"/>
  <c r="AH81" i="4"/>
  <c r="AG81" i="4"/>
  <c r="AF81" i="4"/>
  <c r="AE81" i="4"/>
  <c r="AD81" i="4"/>
  <c r="AC81" i="4"/>
  <c r="AB81" i="4"/>
  <c r="AK78" i="4"/>
  <c r="AJ78" i="4"/>
  <c r="AI78" i="4"/>
  <c r="AH78" i="4"/>
  <c r="AG78" i="4"/>
  <c r="AF78" i="4"/>
  <c r="AE78" i="4"/>
  <c r="AD78" i="4"/>
  <c r="AC78" i="4"/>
  <c r="AB78" i="4"/>
  <c r="AK77" i="4"/>
  <c r="AJ77" i="4"/>
  <c r="AI77" i="4"/>
  <c r="AH77" i="4"/>
  <c r="AG77" i="4"/>
  <c r="AF77" i="4"/>
  <c r="AE77" i="4"/>
  <c r="AD77" i="4"/>
  <c r="AC77" i="4"/>
  <c r="AB77" i="4"/>
  <c r="AK76" i="4"/>
  <c r="AJ76" i="4"/>
  <c r="AI76" i="4"/>
  <c r="AH76" i="4"/>
  <c r="AG76" i="4"/>
  <c r="AF76" i="4"/>
  <c r="AE76" i="4"/>
  <c r="AD76" i="4"/>
  <c r="AC76" i="4"/>
  <c r="AB76" i="4"/>
  <c r="AK75" i="4"/>
  <c r="AJ75" i="4"/>
  <c r="AI75" i="4"/>
  <c r="AH75" i="4"/>
  <c r="AG75" i="4"/>
  <c r="AF75" i="4"/>
  <c r="AE75" i="4"/>
  <c r="AD75" i="4"/>
  <c r="AC75" i="4"/>
  <c r="AB75" i="4"/>
  <c r="AK73" i="4"/>
  <c r="AJ73" i="4"/>
  <c r="AI73" i="4"/>
  <c r="AH73" i="4"/>
  <c r="AG73" i="4"/>
  <c r="AF73" i="4"/>
  <c r="AE73" i="4"/>
  <c r="AD73" i="4"/>
  <c r="AC73" i="4"/>
  <c r="AB73" i="4"/>
  <c r="AK72" i="4"/>
  <c r="AJ72" i="4"/>
  <c r="AI72" i="4"/>
  <c r="AH72" i="4"/>
  <c r="AG72" i="4"/>
  <c r="AF72" i="4"/>
  <c r="AE72" i="4"/>
  <c r="AD72" i="4"/>
  <c r="AC72" i="4"/>
  <c r="AB72" i="4"/>
  <c r="AK71" i="4"/>
  <c r="AJ71" i="4"/>
  <c r="AI71" i="4"/>
  <c r="AH71" i="4"/>
  <c r="AG71" i="4"/>
  <c r="AF71" i="4"/>
  <c r="AE71" i="4"/>
  <c r="AD71" i="4"/>
  <c r="AC71" i="4"/>
  <c r="AB71" i="4"/>
  <c r="AK70" i="4"/>
  <c r="AJ70" i="4"/>
  <c r="AI70" i="4"/>
  <c r="AH70" i="4"/>
  <c r="AG70" i="4"/>
  <c r="AF70" i="4"/>
  <c r="AE70" i="4"/>
  <c r="AD70" i="4"/>
  <c r="AC70" i="4"/>
  <c r="AB70" i="4"/>
  <c r="AK69" i="4"/>
  <c r="AJ69" i="4"/>
  <c r="AI69" i="4"/>
  <c r="AH69" i="4"/>
  <c r="AG69" i="4"/>
  <c r="AF69" i="4"/>
  <c r="AE69" i="4"/>
  <c r="AD69" i="4"/>
  <c r="AC69" i="4"/>
  <c r="AB69" i="4"/>
  <c r="AK68" i="4"/>
  <c r="AJ68" i="4"/>
  <c r="AI68" i="4"/>
  <c r="AH68" i="4"/>
  <c r="AG68" i="4"/>
  <c r="AF68" i="4"/>
  <c r="AE68" i="4"/>
  <c r="AD68" i="4"/>
  <c r="AC68" i="4"/>
  <c r="AB68" i="4"/>
  <c r="AK67" i="4"/>
  <c r="AJ67" i="4"/>
  <c r="AI67" i="4"/>
  <c r="AH67" i="4"/>
  <c r="AG67" i="4"/>
  <c r="AF67" i="4"/>
  <c r="AE67" i="4"/>
  <c r="AD67" i="4"/>
  <c r="AC67" i="4"/>
  <c r="AB67" i="4"/>
  <c r="AK66" i="4"/>
  <c r="AJ66" i="4"/>
  <c r="AI66" i="4"/>
  <c r="AH66" i="4"/>
  <c r="AG66" i="4"/>
  <c r="AF66" i="4"/>
  <c r="AE66" i="4"/>
  <c r="AD66" i="4"/>
  <c r="AC66" i="4"/>
  <c r="AB66" i="4"/>
  <c r="AK65" i="4"/>
  <c r="AJ65" i="4"/>
  <c r="AI65" i="4"/>
  <c r="AH65" i="4"/>
  <c r="AG65" i="4"/>
  <c r="AF65" i="4"/>
  <c r="AE65" i="4"/>
  <c r="AD65" i="4"/>
  <c r="AC65" i="4"/>
  <c r="AB65" i="4"/>
  <c r="AK64" i="4"/>
  <c r="AJ64" i="4"/>
  <c r="AI64" i="4"/>
  <c r="AH64" i="4"/>
  <c r="AG64" i="4"/>
  <c r="AF64" i="4"/>
  <c r="AE64" i="4"/>
  <c r="AD64" i="4"/>
  <c r="AC64" i="4"/>
  <c r="AB64" i="4"/>
  <c r="AK63" i="4"/>
  <c r="AJ63" i="4"/>
  <c r="AI63" i="4"/>
  <c r="AH63" i="4"/>
  <c r="AG63" i="4"/>
  <c r="AF63" i="4"/>
  <c r="AE63" i="4"/>
  <c r="AD63" i="4"/>
  <c r="AC63" i="4"/>
  <c r="AB63" i="4"/>
  <c r="AK62" i="4"/>
  <c r="AJ62" i="4"/>
  <c r="AI62" i="4"/>
  <c r="AH62" i="4"/>
  <c r="AG62" i="4"/>
  <c r="AF62" i="4"/>
  <c r="AE62" i="4"/>
  <c r="AD62" i="4"/>
  <c r="AC62" i="4"/>
  <c r="AB62" i="4"/>
  <c r="AK61" i="4"/>
  <c r="AJ61" i="4"/>
  <c r="AI61" i="4"/>
  <c r="AH61" i="4"/>
  <c r="AG61" i="4"/>
  <c r="AF61" i="4"/>
  <c r="AE61" i="4"/>
  <c r="AD61" i="4"/>
  <c r="AC61" i="4"/>
  <c r="AB61" i="4"/>
  <c r="AK57" i="4"/>
  <c r="AJ57" i="4"/>
  <c r="AI57" i="4"/>
  <c r="AH57" i="4"/>
  <c r="AG57" i="4"/>
  <c r="AF57" i="4"/>
  <c r="AE57" i="4"/>
  <c r="AD57" i="4"/>
  <c r="AC57" i="4"/>
  <c r="AB57" i="4"/>
  <c r="AK21" i="4"/>
  <c r="AJ21" i="4"/>
  <c r="AI21" i="4"/>
  <c r="AH21" i="4"/>
  <c r="AG21" i="4"/>
  <c r="AF21" i="4"/>
  <c r="AE21" i="4"/>
  <c r="AD21" i="4"/>
  <c r="AC21" i="4"/>
  <c r="AB21" i="4"/>
  <c r="AK20" i="4"/>
  <c r="AJ20" i="4"/>
  <c r="AI20" i="4"/>
  <c r="AH20" i="4"/>
  <c r="AG20" i="4"/>
  <c r="AF20" i="4"/>
  <c r="AE20" i="4"/>
  <c r="AD20" i="4"/>
  <c r="AC20" i="4"/>
  <c r="AB20" i="4"/>
  <c r="AK19" i="4"/>
  <c r="AJ19" i="4"/>
  <c r="AI19" i="4"/>
  <c r="AH19" i="4"/>
  <c r="AG19" i="4"/>
  <c r="AF19" i="4"/>
  <c r="AE19" i="4"/>
  <c r="AD19" i="4"/>
  <c r="AB19" i="4"/>
  <c r="AK18" i="4"/>
  <c r="AJ18" i="4"/>
  <c r="AI18" i="4"/>
  <c r="AH18" i="4"/>
  <c r="AG18" i="4"/>
  <c r="AF18" i="4"/>
  <c r="AE18" i="4"/>
  <c r="AD18" i="4"/>
  <c r="AC18" i="4"/>
  <c r="AB18" i="4"/>
  <c r="AK17" i="4"/>
  <c r="AJ17" i="4"/>
  <c r="AI17" i="4"/>
  <c r="AH17" i="4"/>
  <c r="AG17" i="4"/>
  <c r="AF17" i="4"/>
  <c r="AE17" i="4"/>
  <c r="AD17" i="4"/>
  <c r="AC17" i="4"/>
  <c r="AB17" i="4"/>
  <c r="AK16" i="4"/>
  <c r="AJ16" i="4"/>
  <c r="AI16" i="4"/>
  <c r="AH16" i="4"/>
  <c r="AG16" i="4"/>
  <c r="AF16" i="4"/>
  <c r="AE16" i="4"/>
  <c r="AD16" i="4"/>
  <c r="AC16" i="4"/>
  <c r="AB16" i="4"/>
  <c r="AK15" i="4"/>
  <c r="AJ15" i="4"/>
  <c r="AI15" i="4"/>
  <c r="AH15" i="4"/>
  <c r="AG15" i="4"/>
  <c r="AF15" i="4"/>
  <c r="AE15" i="4"/>
  <c r="AD15" i="4"/>
  <c r="AC15" i="4"/>
  <c r="AB15" i="4"/>
  <c r="AK14" i="4"/>
  <c r="AJ14" i="4"/>
  <c r="AI14" i="4"/>
  <c r="AH14" i="4"/>
  <c r="AG14" i="4"/>
  <c r="AF14" i="4"/>
  <c r="AE14" i="4"/>
  <c r="AD14" i="4"/>
  <c r="AC14" i="4"/>
  <c r="AB14" i="4"/>
  <c r="AK13" i="4"/>
  <c r="AJ13" i="4"/>
  <c r="AI13" i="4"/>
  <c r="AH13" i="4"/>
  <c r="AG13" i="4"/>
  <c r="AF13" i="4"/>
  <c r="AE13" i="4"/>
  <c r="AD13" i="4"/>
  <c r="AC13" i="4"/>
  <c r="AB13" i="4"/>
  <c r="AK12" i="4"/>
  <c r="AJ12" i="4"/>
  <c r="AI12" i="4"/>
  <c r="AH12" i="4"/>
  <c r="AG12" i="4"/>
  <c r="AF12" i="4"/>
  <c r="AE12" i="4"/>
  <c r="AD12" i="4"/>
  <c r="AC12" i="4"/>
  <c r="AB12" i="4"/>
  <c r="AK11" i="4"/>
  <c r="AJ11" i="4"/>
  <c r="AG11" i="4"/>
  <c r="AF11" i="4"/>
  <c r="AD11" i="4"/>
  <c r="AC11" i="4"/>
  <c r="AB11" i="4"/>
  <c r="AK10" i="4"/>
  <c r="AJ10" i="4"/>
  <c r="AI10" i="4"/>
  <c r="AH10" i="4"/>
  <c r="AF10" i="4"/>
  <c r="AE10" i="4"/>
  <c r="AD10" i="4"/>
  <c r="AB10" i="4"/>
  <c r="AK9" i="4"/>
  <c r="AJ9" i="4"/>
  <c r="AI9" i="4"/>
  <c r="AH9" i="4"/>
  <c r="AG9" i="4"/>
  <c r="AF9" i="4"/>
  <c r="AE9" i="4"/>
  <c r="AD9" i="4"/>
  <c r="AC9" i="4"/>
  <c r="AB9" i="4"/>
  <c r="AK8" i="4"/>
  <c r="AJ8" i="4"/>
  <c r="AI8" i="4"/>
  <c r="AH8" i="4"/>
  <c r="AG8" i="4"/>
  <c r="AF8" i="4"/>
  <c r="AE8" i="4"/>
  <c r="AD8" i="4"/>
  <c r="AC8" i="4"/>
  <c r="AB8" i="4"/>
  <c r="AK7" i="4"/>
  <c r="AJ7" i="4"/>
  <c r="AG7" i="4"/>
  <c r="AF7" i="4"/>
  <c r="AD7" i="4"/>
  <c r="AC7" i="4"/>
  <c r="AB7" i="4"/>
  <c r="AU106" i="4"/>
  <c r="AP106" i="4"/>
  <c r="AK138" i="4"/>
  <c r="AJ138" i="4"/>
  <c r="AI138" i="4"/>
  <c r="AH138" i="4"/>
  <c r="AG138" i="4"/>
  <c r="AF138" i="4"/>
  <c r="AE138" i="4"/>
  <c r="AD138" i="4"/>
  <c r="AC138" i="4"/>
  <c r="AB138" i="4"/>
  <c r="AK60" i="4"/>
  <c r="AJ60" i="4"/>
  <c r="AI60" i="4"/>
  <c r="AH60" i="4"/>
  <c r="AG60" i="4"/>
  <c r="AF60" i="4"/>
  <c r="AE60" i="4"/>
  <c r="AD60" i="4"/>
  <c r="AC60" i="4"/>
  <c r="AB60" i="4"/>
  <c r="AK59" i="4"/>
  <c r="AJ59" i="4"/>
  <c r="AI59" i="4"/>
  <c r="AH59" i="4"/>
  <c r="AG59" i="4"/>
  <c r="AF59" i="4"/>
  <c r="AE59" i="4"/>
  <c r="AD59" i="4"/>
  <c r="AC59" i="4"/>
  <c r="AB59" i="4"/>
  <c r="AK58" i="4"/>
  <c r="AJ58" i="4"/>
  <c r="AI58" i="4"/>
  <c r="AH58" i="4"/>
  <c r="AG58" i="4"/>
  <c r="AF58" i="4"/>
  <c r="AE58" i="4"/>
  <c r="AD58" i="4"/>
  <c r="AC58" i="4"/>
  <c r="AB58" i="4"/>
  <c r="AK56" i="4"/>
  <c r="AJ56" i="4"/>
  <c r="AI56" i="4"/>
  <c r="AH56" i="4"/>
  <c r="AG56" i="4"/>
  <c r="AF56" i="4"/>
  <c r="AE56" i="4"/>
  <c r="AD56" i="4"/>
  <c r="AC56" i="4"/>
  <c r="AB56" i="4"/>
  <c r="AK55" i="4"/>
  <c r="AJ55" i="4"/>
  <c r="AI55" i="4"/>
  <c r="AH55" i="4"/>
  <c r="AG55" i="4"/>
  <c r="AF55" i="4"/>
  <c r="AE55" i="4"/>
  <c r="AD55" i="4"/>
  <c r="AC55" i="4"/>
  <c r="AB55" i="4"/>
  <c r="AK54" i="4"/>
  <c r="AJ54" i="4"/>
  <c r="AI54" i="4"/>
  <c r="AH54" i="4"/>
  <c r="AG54" i="4"/>
  <c r="AF54" i="4"/>
  <c r="AE54" i="4"/>
  <c r="AD54" i="4"/>
  <c r="AK53" i="4"/>
  <c r="AJ53" i="4"/>
  <c r="AI53" i="4"/>
  <c r="AH53" i="4"/>
  <c r="AG53" i="4"/>
  <c r="AF53" i="4"/>
  <c r="AE53" i="4"/>
  <c r="AD53" i="4"/>
  <c r="AC53" i="4"/>
  <c r="AB53" i="4"/>
  <c r="AK52" i="4"/>
  <c r="AJ52" i="4"/>
  <c r="AI52" i="4"/>
  <c r="AH52" i="4"/>
  <c r="AG52" i="4"/>
  <c r="AF52" i="4"/>
  <c r="AE52" i="4"/>
  <c r="AD52" i="4"/>
  <c r="AC52" i="4"/>
  <c r="AB52" i="4"/>
  <c r="AK51" i="4"/>
  <c r="AJ51" i="4"/>
  <c r="AI51" i="4"/>
  <c r="AH51" i="4"/>
  <c r="AG51" i="4"/>
  <c r="AF51" i="4"/>
  <c r="AE51" i="4"/>
  <c r="AD51" i="4"/>
  <c r="AC51" i="4"/>
  <c r="AB51" i="4"/>
  <c r="AK50" i="4"/>
  <c r="AJ50" i="4"/>
  <c r="AI50" i="4"/>
  <c r="AH50" i="4"/>
  <c r="AG50" i="4"/>
  <c r="AF50" i="4"/>
  <c r="AE50" i="4"/>
  <c r="AD50" i="4"/>
  <c r="AC50" i="4"/>
  <c r="AB50" i="4"/>
  <c r="AK49" i="4"/>
  <c r="AJ49" i="4"/>
  <c r="AI49" i="4"/>
  <c r="AH49" i="4"/>
  <c r="AG49" i="4"/>
  <c r="AF49" i="4"/>
  <c r="AE49" i="4"/>
  <c r="AD49" i="4"/>
  <c r="AC49" i="4"/>
  <c r="AB49" i="4"/>
  <c r="AK48" i="4"/>
  <c r="AJ48" i="4"/>
  <c r="AI48" i="4"/>
  <c r="AH48" i="4"/>
  <c r="AG48" i="4"/>
  <c r="AF48" i="4"/>
  <c r="AE48" i="4"/>
  <c r="AD48" i="4"/>
  <c r="AC48" i="4"/>
  <c r="AB48" i="4"/>
  <c r="AK47" i="4"/>
  <c r="AJ47" i="4"/>
  <c r="AI47" i="4"/>
  <c r="AH47" i="4"/>
  <c r="AG47" i="4"/>
  <c r="AF47" i="4"/>
  <c r="AE47" i="4"/>
  <c r="AD47" i="4"/>
  <c r="AK46" i="4"/>
  <c r="AJ46" i="4"/>
  <c r="AI46" i="4"/>
  <c r="AH46" i="4"/>
  <c r="AG46" i="4"/>
  <c r="AF46" i="4"/>
  <c r="AE46" i="4"/>
  <c r="AD46" i="4"/>
  <c r="AC46" i="4"/>
  <c r="AB46" i="4"/>
  <c r="AK45" i="4"/>
  <c r="AJ45" i="4"/>
  <c r="AI45" i="4"/>
  <c r="AH45" i="4"/>
  <c r="AG45" i="4"/>
  <c r="AF45" i="4"/>
  <c r="AE45" i="4"/>
  <c r="AD45" i="4"/>
  <c r="AC45" i="4"/>
  <c r="AB45" i="4"/>
  <c r="AK44" i="4"/>
  <c r="AJ44" i="4"/>
  <c r="AI44" i="4"/>
  <c r="AH44" i="4"/>
  <c r="AG44" i="4"/>
  <c r="AF44" i="4"/>
  <c r="AE44" i="4"/>
  <c r="AD44" i="4"/>
  <c r="AK43" i="4"/>
  <c r="AJ43" i="4"/>
  <c r="AI43" i="4"/>
  <c r="AH43" i="4"/>
  <c r="AG43" i="4"/>
  <c r="AF43" i="4"/>
  <c r="AE43" i="4"/>
  <c r="AD43" i="4"/>
  <c r="AC43" i="4"/>
  <c r="AB43" i="4"/>
  <c r="AK42" i="4"/>
  <c r="AJ42" i="4"/>
  <c r="AI42" i="4"/>
  <c r="AH42" i="4"/>
  <c r="AG42" i="4"/>
  <c r="AF42" i="4"/>
  <c r="AE42" i="4"/>
  <c r="AD42" i="4"/>
  <c r="AC42" i="4"/>
  <c r="AB42" i="4"/>
  <c r="AK41" i="4"/>
  <c r="AJ41" i="4"/>
  <c r="AI41" i="4"/>
  <c r="AH41" i="4"/>
  <c r="AG41" i="4"/>
  <c r="AF41" i="4"/>
  <c r="AE41" i="4"/>
  <c r="AD41" i="4"/>
  <c r="AC41" i="4"/>
  <c r="AB41" i="4"/>
  <c r="AK40" i="4"/>
  <c r="AJ40" i="4"/>
  <c r="AI40" i="4"/>
  <c r="AH40" i="4"/>
  <c r="AG40" i="4"/>
  <c r="AF40" i="4"/>
  <c r="AE40" i="4"/>
  <c r="AD40" i="4"/>
  <c r="AC40" i="4"/>
  <c r="AB40" i="4"/>
  <c r="AK39" i="4"/>
  <c r="AJ39" i="4"/>
  <c r="AI39" i="4"/>
  <c r="AH39" i="4"/>
  <c r="AG39" i="4"/>
  <c r="AF39" i="4"/>
  <c r="AE39" i="4"/>
  <c r="AD39" i="4"/>
  <c r="AC39" i="4"/>
  <c r="AB39" i="4"/>
  <c r="AK38" i="4"/>
  <c r="AJ38" i="4"/>
  <c r="AI38" i="4"/>
  <c r="AH38" i="4"/>
  <c r="AG38" i="4"/>
  <c r="AF38" i="4"/>
  <c r="AE38" i="4"/>
  <c r="AD38" i="4"/>
  <c r="AC38" i="4"/>
  <c r="AB38" i="4"/>
  <c r="AK37" i="4"/>
  <c r="AJ37" i="4"/>
  <c r="AI37" i="4"/>
  <c r="AH37" i="4"/>
  <c r="AG37" i="4"/>
  <c r="AF37" i="4"/>
  <c r="AE37" i="4"/>
  <c r="AD37" i="4"/>
  <c r="AC37" i="4"/>
  <c r="AB37" i="4"/>
  <c r="AK36" i="4"/>
  <c r="AJ36" i="4"/>
  <c r="AI36" i="4"/>
  <c r="AH36" i="4"/>
  <c r="AG36" i="4"/>
  <c r="AF36" i="4"/>
  <c r="AE36" i="4"/>
  <c r="AD36" i="4"/>
  <c r="AC36" i="4"/>
  <c r="AB36" i="4"/>
  <c r="AK35" i="4"/>
  <c r="AJ35" i="4"/>
  <c r="AI35" i="4"/>
  <c r="AH35" i="4"/>
  <c r="AG35" i="4"/>
  <c r="AF35" i="4"/>
  <c r="AE35" i="4"/>
  <c r="AD35" i="4"/>
  <c r="AC35" i="4"/>
  <c r="AB35" i="4"/>
  <c r="AK34" i="4"/>
  <c r="AJ34" i="4"/>
  <c r="AI34" i="4"/>
  <c r="AH34" i="4"/>
  <c r="AG34" i="4"/>
  <c r="AF34" i="4"/>
  <c r="AE34" i="4"/>
  <c r="AD34" i="4"/>
  <c r="AC34" i="4"/>
  <c r="AB34" i="4"/>
  <c r="AK33" i="4"/>
  <c r="AJ33" i="4"/>
  <c r="AI33" i="4"/>
  <c r="AH33" i="4"/>
  <c r="AG33" i="4"/>
  <c r="AF33" i="4"/>
  <c r="AE33" i="4"/>
  <c r="AD33" i="4"/>
  <c r="AC33" i="4"/>
  <c r="AB33" i="4"/>
  <c r="AK32" i="4"/>
  <c r="AJ32" i="4"/>
  <c r="AI32" i="4"/>
  <c r="AH32" i="4"/>
  <c r="AG32" i="4"/>
  <c r="AF32" i="4"/>
  <c r="AE32" i="4"/>
  <c r="AD32" i="4"/>
  <c r="AC32" i="4"/>
  <c r="AB32" i="4"/>
  <c r="AK27" i="4"/>
  <c r="AJ27" i="4"/>
  <c r="AI27" i="4"/>
  <c r="AH27" i="4"/>
  <c r="AG27" i="4"/>
  <c r="AF27" i="4"/>
  <c r="AE27" i="4"/>
  <c r="AD27" i="4"/>
  <c r="AC27" i="4"/>
  <c r="AB27" i="4"/>
  <c r="AU138" i="4"/>
  <c r="AP138" i="4"/>
  <c r="AK161" i="4" l="1"/>
  <c r="AJ161" i="4"/>
  <c r="AI161" i="4"/>
  <c r="AH161" i="4"/>
  <c r="AG161" i="4"/>
  <c r="AF161" i="4"/>
  <c r="AE161" i="4"/>
  <c r="AD161" i="4"/>
  <c r="AC161" i="4"/>
  <c r="AB161" i="4"/>
  <c r="AK102" i="4"/>
  <c r="AJ102" i="4"/>
  <c r="AI102" i="4"/>
  <c r="AH102" i="4"/>
  <c r="AG102" i="4"/>
  <c r="AF102" i="4"/>
  <c r="AE102" i="4"/>
  <c r="AD102" i="4"/>
  <c r="AC102" i="4"/>
  <c r="AB102" i="4"/>
  <c r="AK101" i="4"/>
  <c r="AJ101" i="4"/>
  <c r="AI101" i="4"/>
  <c r="AH101" i="4"/>
  <c r="AG101" i="4"/>
  <c r="AF101" i="4"/>
  <c r="AE101" i="4"/>
  <c r="AD101" i="4"/>
  <c r="AC101" i="4"/>
  <c r="AB101" i="4"/>
  <c r="AK100" i="4"/>
  <c r="AJ100" i="4"/>
  <c r="AI100" i="4"/>
  <c r="AH100" i="4"/>
  <c r="AG100" i="4"/>
  <c r="AF100" i="4"/>
  <c r="AE100" i="4"/>
  <c r="AD100" i="4"/>
  <c r="AC100" i="4"/>
  <c r="AB100" i="4"/>
  <c r="AK96" i="4"/>
  <c r="AJ96" i="4"/>
  <c r="AI96" i="4"/>
  <c r="AH96" i="4"/>
  <c r="AG96" i="4"/>
  <c r="AF96" i="4"/>
  <c r="AE96" i="4"/>
  <c r="AD96" i="4"/>
  <c r="AC96" i="4"/>
  <c r="AB96" i="4"/>
  <c r="AK95" i="4"/>
  <c r="AJ95" i="4"/>
  <c r="AI95" i="4"/>
  <c r="AH95" i="4"/>
  <c r="AF95" i="4"/>
  <c r="AD95" i="4"/>
  <c r="AB95" i="4"/>
  <c r="AK88" i="4"/>
  <c r="AJ88" i="4"/>
  <c r="AI88" i="4"/>
  <c r="AH88" i="4"/>
  <c r="AG88" i="4"/>
  <c r="AF88" i="4"/>
  <c r="AE88" i="4"/>
  <c r="AD88" i="4"/>
  <c r="AC88" i="4"/>
  <c r="AB88" i="4"/>
  <c r="AK89" i="4"/>
  <c r="AJ89" i="4"/>
  <c r="AI89" i="4"/>
  <c r="AH89" i="4"/>
  <c r="AG89" i="4"/>
  <c r="AF89" i="4"/>
  <c r="AE89" i="4"/>
  <c r="AD89" i="4"/>
  <c r="AC89" i="4"/>
  <c r="AB89" i="4"/>
  <c r="AK86" i="4"/>
  <c r="AJ86" i="4"/>
  <c r="AI86" i="4"/>
  <c r="AH86" i="4"/>
  <c r="AG86" i="4"/>
  <c r="AF86" i="4"/>
  <c r="AE86" i="4"/>
  <c r="AD86" i="4"/>
  <c r="AC86" i="4"/>
  <c r="AB86" i="4"/>
  <c r="AK85" i="4"/>
  <c r="AJ85" i="4"/>
  <c r="AI85" i="4"/>
  <c r="AH85" i="4"/>
  <c r="AG85" i="4"/>
  <c r="AF85" i="4"/>
  <c r="AE85" i="4"/>
  <c r="AD85" i="4"/>
  <c r="AC85" i="4"/>
  <c r="AB85" i="4"/>
  <c r="AK84" i="4"/>
  <c r="AJ84" i="4"/>
  <c r="AI84" i="4"/>
  <c r="AH84" i="4"/>
  <c r="AG84" i="4"/>
  <c r="AF84" i="4"/>
  <c r="AE84" i="4"/>
  <c r="AD84" i="4"/>
  <c r="AC84" i="4"/>
  <c r="AB84" i="4"/>
  <c r="AK83" i="4"/>
  <c r="AJ83" i="4"/>
  <c r="AI83" i="4"/>
  <c r="AH83" i="4"/>
  <c r="AG83" i="4"/>
  <c r="AF83" i="4"/>
  <c r="AE83" i="4"/>
  <c r="AD83" i="4"/>
  <c r="AC83" i="4"/>
  <c r="AB83" i="4"/>
  <c r="AK82" i="4"/>
  <c r="AJ82" i="4"/>
  <c r="AI82" i="4"/>
  <c r="AH82" i="4"/>
  <c r="AG82" i="4"/>
  <c r="AF82" i="4"/>
  <c r="AE82" i="4"/>
  <c r="AD82" i="4"/>
  <c r="AC82" i="4"/>
  <c r="AB82" i="4"/>
  <c r="AK80" i="4"/>
  <c r="AJ80" i="4"/>
  <c r="AI80" i="4"/>
  <c r="AH80" i="4"/>
  <c r="AG80" i="4"/>
  <c r="AF80" i="4"/>
  <c r="AE80" i="4"/>
  <c r="AD80" i="4"/>
  <c r="AC80" i="4"/>
  <c r="AB80" i="4"/>
  <c r="AU161" i="4"/>
  <c r="AP161" i="4"/>
  <c r="AK117" i="4"/>
  <c r="AJ117" i="4"/>
  <c r="AI117" i="4"/>
  <c r="AH117" i="4"/>
  <c r="AG117" i="4"/>
  <c r="AF117" i="4"/>
  <c r="AE117" i="4"/>
  <c r="AD117" i="4"/>
  <c r="AC117" i="4"/>
  <c r="AB117" i="4"/>
  <c r="AK116" i="4"/>
  <c r="AJ116" i="4"/>
  <c r="AI116" i="4"/>
  <c r="AH116" i="4"/>
  <c r="AG116" i="4"/>
  <c r="AF116" i="4"/>
  <c r="AE116" i="4"/>
  <c r="AD116" i="4"/>
  <c r="AC116" i="4"/>
  <c r="AB116" i="4"/>
  <c r="AK115" i="4"/>
  <c r="AJ115" i="4"/>
  <c r="AI115" i="4"/>
  <c r="AH115" i="4"/>
  <c r="AG115" i="4"/>
  <c r="AF115" i="4"/>
  <c r="AE115" i="4"/>
  <c r="AD115" i="4"/>
  <c r="AC115" i="4"/>
  <c r="AB115" i="4"/>
  <c r="AK114" i="4"/>
  <c r="AJ114" i="4"/>
  <c r="AI114" i="4"/>
  <c r="AH114" i="4"/>
  <c r="AG114" i="4"/>
  <c r="AF114" i="4"/>
  <c r="AE114" i="4"/>
  <c r="AD114" i="4"/>
  <c r="AC114" i="4"/>
  <c r="AB114" i="4"/>
  <c r="AK113" i="4"/>
  <c r="AJ113" i="4"/>
  <c r="AI113" i="4"/>
  <c r="AH113" i="4"/>
  <c r="AG113" i="4"/>
  <c r="AF113" i="4"/>
  <c r="AE113" i="4"/>
  <c r="AD113" i="4"/>
  <c r="AC113" i="4"/>
  <c r="AB113" i="4"/>
  <c r="AK112" i="4"/>
  <c r="AJ112" i="4"/>
  <c r="AI112" i="4"/>
  <c r="AH112" i="4"/>
  <c r="AG112" i="4"/>
  <c r="AF112" i="4"/>
  <c r="AE112" i="4"/>
  <c r="AD112" i="4"/>
  <c r="AC112" i="4"/>
  <c r="AB112" i="4"/>
  <c r="AK111" i="4"/>
  <c r="AJ111" i="4"/>
  <c r="AI111" i="4"/>
  <c r="AH111" i="4"/>
  <c r="AG111" i="4"/>
  <c r="AF111" i="4"/>
  <c r="AE111" i="4"/>
  <c r="AD111" i="4"/>
  <c r="AC111" i="4"/>
  <c r="AB111" i="4"/>
  <c r="AK110" i="4"/>
  <c r="AJ110" i="4"/>
  <c r="AI110" i="4"/>
  <c r="AH110" i="4"/>
  <c r="AG110" i="4"/>
  <c r="AF110" i="4"/>
  <c r="AE110" i="4"/>
  <c r="AD110" i="4"/>
  <c r="AC110" i="4"/>
  <c r="AB110" i="4"/>
  <c r="AK109" i="4"/>
  <c r="AJ109" i="4"/>
  <c r="AI109" i="4"/>
  <c r="AH109" i="4"/>
  <c r="AG109" i="4"/>
  <c r="AF109" i="4"/>
  <c r="AE109" i="4"/>
  <c r="AD109" i="4"/>
  <c r="AC109" i="4"/>
  <c r="AB109" i="4"/>
  <c r="AK108" i="4"/>
  <c r="AJ108" i="4"/>
  <c r="AI108" i="4"/>
  <c r="AH108" i="4"/>
  <c r="AG108" i="4"/>
  <c r="AF108" i="4"/>
  <c r="AE108" i="4"/>
  <c r="AD108" i="4"/>
  <c r="AC108" i="4"/>
  <c r="AB108" i="4"/>
  <c r="AK107" i="4"/>
  <c r="AJ107" i="4"/>
  <c r="AI107" i="4"/>
  <c r="AH107" i="4"/>
  <c r="AG107" i="4"/>
  <c r="AF107" i="4"/>
  <c r="AE107" i="4"/>
  <c r="AD107" i="4"/>
  <c r="AC107" i="4"/>
  <c r="AB107" i="4"/>
  <c r="AK105" i="4"/>
  <c r="AJ105" i="4"/>
  <c r="AI105" i="4"/>
  <c r="AH105" i="4"/>
  <c r="AG105" i="4"/>
  <c r="AF105" i="4"/>
  <c r="AE105" i="4"/>
  <c r="AD105" i="4"/>
  <c r="AC105" i="4"/>
  <c r="AB105" i="4"/>
  <c r="AK104" i="4"/>
  <c r="AJ104" i="4"/>
  <c r="AI104" i="4"/>
  <c r="AH104" i="4"/>
  <c r="AG104" i="4"/>
  <c r="AF104" i="4"/>
  <c r="AE104" i="4"/>
  <c r="AD104" i="4"/>
  <c r="AC104" i="4"/>
  <c r="AB104" i="4"/>
  <c r="AK103" i="4"/>
  <c r="AJ103" i="4"/>
  <c r="AI103" i="4"/>
  <c r="AH103" i="4"/>
  <c r="AG103" i="4"/>
  <c r="AF103" i="4"/>
  <c r="AE103" i="4"/>
  <c r="AD103" i="4"/>
  <c r="AC103" i="4"/>
  <c r="AB103" i="4"/>
  <c r="AU117" i="4"/>
  <c r="AT117" i="4"/>
  <c r="AS117" i="4"/>
  <c r="AP117" i="4"/>
  <c r="AU139" i="4"/>
  <c r="AP139" i="4"/>
  <c r="AK139" i="4"/>
  <c r="AJ139" i="4"/>
  <c r="AI139" i="4"/>
  <c r="AH139" i="4"/>
  <c r="AG139" i="4"/>
  <c r="AF139" i="4"/>
  <c r="AE139" i="4"/>
  <c r="AD139" i="4"/>
  <c r="AC139" i="4"/>
  <c r="AB139" i="4"/>
  <c r="AK137" i="4"/>
  <c r="AJ137" i="4"/>
  <c r="AI137" i="4"/>
  <c r="AH137" i="4"/>
  <c r="AG137" i="4"/>
  <c r="AF137" i="4"/>
  <c r="AE137" i="4"/>
  <c r="AD137" i="4"/>
  <c r="AC137" i="4"/>
  <c r="AB137" i="4"/>
  <c r="AK136" i="4"/>
  <c r="AJ136" i="4"/>
  <c r="AI136" i="4"/>
  <c r="AH136" i="4"/>
  <c r="AG136" i="4"/>
  <c r="AF136" i="4"/>
  <c r="AE136" i="4"/>
  <c r="AD136" i="4"/>
  <c r="AC136" i="4"/>
  <c r="AB136" i="4"/>
  <c r="AK135" i="4"/>
  <c r="AJ135" i="4"/>
  <c r="AI135" i="4"/>
  <c r="AH135" i="4"/>
  <c r="AG135" i="4"/>
  <c r="AF135" i="4"/>
  <c r="AE135" i="4"/>
  <c r="AD135" i="4"/>
  <c r="AC135" i="4"/>
  <c r="AB135" i="4"/>
  <c r="AK134" i="4"/>
  <c r="AJ134" i="4"/>
  <c r="AI134" i="4"/>
  <c r="AH134" i="4"/>
  <c r="AG134" i="4"/>
  <c r="AF134" i="4"/>
  <c r="AE134" i="4"/>
  <c r="AD134" i="4"/>
  <c r="AC134" i="4"/>
  <c r="AB134" i="4"/>
  <c r="AK132" i="4"/>
  <c r="AJ132" i="4"/>
  <c r="AI132" i="4"/>
  <c r="AH132" i="4"/>
  <c r="AG132" i="4"/>
  <c r="AF132" i="4"/>
  <c r="AE132" i="4"/>
  <c r="AD132" i="4"/>
  <c r="AB132" i="4"/>
  <c r="AK131" i="4"/>
  <c r="AJ131" i="4"/>
  <c r="AI131" i="4"/>
  <c r="AH131" i="4"/>
  <c r="AG131" i="4"/>
  <c r="AF131" i="4"/>
  <c r="AE131" i="4"/>
  <c r="AD131" i="4"/>
  <c r="AC131" i="4"/>
  <c r="AB131" i="4"/>
  <c r="AK130" i="4"/>
  <c r="AJ130" i="4"/>
  <c r="AI130" i="4"/>
  <c r="AH130" i="4"/>
  <c r="AG130" i="4"/>
  <c r="AF130" i="4"/>
  <c r="AE130" i="4"/>
  <c r="AD130" i="4"/>
  <c r="AC130" i="4"/>
  <c r="AB130" i="4"/>
  <c r="AK79" i="4"/>
  <c r="AJ79" i="4"/>
  <c r="AI79" i="4"/>
  <c r="AH79" i="4"/>
  <c r="AG79" i="4"/>
  <c r="AF79" i="4"/>
  <c r="AE79" i="4"/>
  <c r="AD79" i="4"/>
  <c r="AC79" i="4"/>
  <c r="AB79" i="4"/>
  <c r="AK99" i="4"/>
  <c r="AJ99" i="4"/>
  <c r="AI99" i="4"/>
  <c r="AH99" i="4"/>
  <c r="AF99" i="4"/>
  <c r="AE99" i="4"/>
  <c r="AD99" i="4"/>
  <c r="AC99" i="4"/>
  <c r="AK98" i="4"/>
  <c r="AJ98" i="4"/>
  <c r="AI98" i="4"/>
  <c r="AH98" i="4"/>
  <c r="AF98" i="4"/>
  <c r="AE98" i="4"/>
  <c r="AD98" i="4"/>
  <c r="AC98" i="4"/>
  <c r="AK3" i="4"/>
  <c r="AJ3" i="4"/>
  <c r="AG3" i="4"/>
  <c r="AE3" i="4"/>
  <c r="AC3" i="4"/>
  <c r="AK118" i="4"/>
  <c r="AJ118" i="4"/>
  <c r="AI118" i="4"/>
  <c r="AH118" i="4"/>
  <c r="AG118" i="4"/>
  <c r="AF118" i="4"/>
  <c r="AE118" i="4"/>
  <c r="AD118" i="4"/>
  <c r="AC118" i="4"/>
  <c r="AB118" i="4"/>
  <c r="AK119" i="4"/>
  <c r="AJ119" i="4"/>
  <c r="AI119" i="4"/>
  <c r="AH119" i="4"/>
  <c r="AG119" i="4"/>
  <c r="AF119" i="4"/>
  <c r="AE119" i="4"/>
  <c r="AD119" i="4"/>
  <c r="AB119" i="4"/>
  <c r="AK120" i="4"/>
  <c r="AJ120" i="4"/>
  <c r="AI120" i="4"/>
  <c r="AH120" i="4"/>
  <c r="AG120" i="4"/>
  <c r="AF120" i="4"/>
  <c r="AE120" i="4"/>
  <c r="AD120" i="4"/>
  <c r="AC120" i="4"/>
  <c r="AB120" i="4"/>
  <c r="AK121" i="4"/>
  <c r="AJ121" i="4"/>
  <c r="AI121" i="4"/>
  <c r="AH121" i="4"/>
  <c r="AG121" i="4"/>
  <c r="AF121" i="4"/>
  <c r="AE121" i="4"/>
  <c r="AD121" i="4"/>
  <c r="AC121" i="4"/>
  <c r="AB121" i="4"/>
  <c r="AK122" i="4"/>
  <c r="AJ122" i="4"/>
  <c r="AI122" i="4"/>
  <c r="AH122" i="4"/>
  <c r="AG122" i="4"/>
  <c r="AF122" i="4"/>
  <c r="AE122" i="4"/>
  <c r="AD122" i="4"/>
  <c r="AC122" i="4"/>
  <c r="AB122" i="4"/>
  <c r="AK123" i="4"/>
  <c r="AJ123" i="4"/>
  <c r="AI123" i="4"/>
  <c r="AH123" i="4"/>
  <c r="AG123" i="4"/>
  <c r="AF123" i="4"/>
  <c r="AE123" i="4"/>
  <c r="AD123" i="4"/>
  <c r="AC123" i="4"/>
  <c r="AB123" i="4"/>
  <c r="AK124" i="4"/>
  <c r="AJ124" i="4"/>
  <c r="AI124" i="4"/>
  <c r="AH124" i="4"/>
  <c r="AG124" i="4"/>
  <c r="AF124" i="4"/>
  <c r="AE124" i="4"/>
  <c r="AD124" i="4"/>
  <c r="AC124" i="4"/>
  <c r="AB124" i="4"/>
  <c r="AK125" i="4"/>
  <c r="AJ125" i="4"/>
  <c r="AI125" i="4"/>
  <c r="AH125" i="4"/>
  <c r="AG125" i="4"/>
  <c r="AF125" i="4"/>
  <c r="AE125" i="4"/>
  <c r="AD125" i="4"/>
  <c r="AC125" i="4"/>
  <c r="AB125" i="4"/>
  <c r="AK126" i="4"/>
  <c r="AJ126" i="4"/>
  <c r="AI126" i="4"/>
  <c r="AH126" i="4"/>
  <c r="AG126" i="4"/>
  <c r="AF126" i="4"/>
  <c r="AE126" i="4"/>
  <c r="AD126" i="4"/>
  <c r="AC126" i="4"/>
  <c r="AB126" i="4"/>
  <c r="AK127" i="4"/>
  <c r="AJ127" i="4"/>
  <c r="AI127" i="4"/>
  <c r="AH127" i="4"/>
  <c r="AG127" i="4"/>
  <c r="AF127" i="4"/>
  <c r="AE127" i="4"/>
  <c r="AD127" i="4"/>
  <c r="AC127" i="4"/>
  <c r="AB127" i="4"/>
  <c r="AK128" i="4"/>
  <c r="AJ128" i="4"/>
  <c r="AI128" i="4"/>
  <c r="AH128" i="4"/>
  <c r="AG128" i="4"/>
  <c r="AF128" i="4"/>
  <c r="AE128" i="4"/>
  <c r="AD128" i="4"/>
  <c r="AC128" i="4"/>
  <c r="AB128" i="4"/>
  <c r="AK129" i="4"/>
  <c r="AJ129" i="4"/>
  <c r="AI129" i="4"/>
  <c r="AH129" i="4"/>
  <c r="AG129" i="4"/>
  <c r="AF129" i="4"/>
  <c r="AE129" i="4"/>
  <c r="AD129" i="4"/>
  <c r="AC129" i="4"/>
  <c r="AB129" i="4"/>
  <c r="AD140" i="4"/>
  <c r="AU3" i="4"/>
  <c r="AT3" i="4"/>
  <c r="AQ3" i="4"/>
  <c r="AO3" i="4"/>
  <c r="AM3" i="4"/>
  <c r="BV408" i="4" l="1"/>
  <c r="DF11" i="4"/>
  <c r="DF7" i="4"/>
  <c r="DR11" i="4"/>
  <c r="DR7" i="4"/>
  <c r="DF190" i="4"/>
  <c r="DF191" i="4"/>
  <c r="DF192" i="4"/>
  <c r="DF193" i="4"/>
  <c r="DF194" i="4"/>
  <c r="DF195" i="4"/>
  <c r="BJ190" i="4"/>
  <c r="BJ191" i="4"/>
  <c r="BJ192" i="4"/>
  <c r="BJ193" i="4"/>
  <c r="BJ194" i="4"/>
  <c r="BJ195" i="4"/>
  <c r="AX54" i="4"/>
  <c r="AX47" i="4"/>
  <c r="AX44" i="4"/>
  <c r="AX190" i="4"/>
  <c r="AX191" i="4"/>
  <c r="AX192" i="4"/>
  <c r="AX193" i="4"/>
  <c r="AX194" i="4"/>
  <c r="AX195" i="4"/>
  <c r="BC195" i="4"/>
  <c r="AX200" i="4"/>
  <c r="AX99" i="4"/>
  <c r="AX98" i="4"/>
  <c r="AX224" i="4"/>
  <c r="AX312" i="4" l="1"/>
  <c r="AX311" i="4"/>
  <c r="DR312" i="4"/>
  <c r="DR311" i="4"/>
  <c r="DF312" i="4"/>
  <c r="DF311" i="4"/>
  <c r="AK312" i="4"/>
  <c r="AJ312" i="4"/>
  <c r="AF312" i="4"/>
  <c r="AE312" i="4"/>
  <c r="AD312" i="4"/>
  <c r="AK311" i="4"/>
  <c r="AJ311" i="4"/>
  <c r="AF311" i="4"/>
  <c r="AE311" i="4"/>
  <c r="AD311" i="4"/>
  <c r="CI312" i="4"/>
  <c r="CW312" i="4"/>
  <c r="CX312" i="4" s="1"/>
  <c r="CW311" i="4"/>
  <c r="CX311" i="4" s="1"/>
  <c r="AC205" i="4"/>
  <c r="CI204" i="4"/>
  <c r="AK196" i="4"/>
  <c r="AJ196" i="4"/>
  <c r="AI196" i="4"/>
  <c r="AH196" i="4"/>
  <c r="AG196" i="4"/>
  <c r="AF196" i="4"/>
  <c r="AE196" i="4"/>
  <c r="AD196" i="4"/>
  <c r="AC196" i="4"/>
  <c r="AB196" i="4"/>
  <c r="AK197" i="4"/>
  <c r="AJ197" i="4"/>
  <c r="AI197" i="4"/>
  <c r="AH197" i="4"/>
  <c r="AG197" i="4"/>
  <c r="AF197" i="4"/>
  <c r="AE197" i="4"/>
  <c r="AD197" i="4"/>
  <c r="AC197" i="4"/>
  <c r="AB197" i="4"/>
  <c r="AK198" i="4"/>
  <c r="AJ198" i="4"/>
  <c r="AI198" i="4"/>
  <c r="AH198" i="4"/>
  <c r="AG198" i="4"/>
  <c r="AF198" i="4"/>
  <c r="AE198" i="4"/>
  <c r="AD198" i="4"/>
  <c r="AB198" i="4"/>
  <c r="AK199" i="4"/>
  <c r="AJ199" i="4"/>
  <c r="AI199" i="4"/>
  <c r="AH199" i="4"/>
  <c r="AG199" i="4"/>
  <c r="AF199" i="4"/>
  <c r="AE199" i="4"/>
  <c r="AD199" i="4"/>
  <c r="AC199" i="4"/>
  <c r="AB199" i="4"/>
  <c r="AK200" i="4"/>
  <c r="AJ200" i="4"/>
  <c r="AI200" i="4"/>
  <c r="AH200" i="4"/>
  <c r="AG200" i="4"/>
  <c r="AF200" i="4"/>
  <c r="AE200" i="4"/>
  <c r="AD200" i="4"/>
  <c r="AC200" i="4"/>
  <c r="AK201" i="4"/>
  <c r="AJ201" i="4"/>
  <c r="AI201" i="4"/>
  <c r="AH201" i="4"/>
  <c r="AG201" i="4"/>
  <c r="AF201" i="4"/>
  <c r="AE201" i="4"/>
  <c r="AD201" i="4"/>
  <c r="AC201" i="4"/>
  <c r="AB201" i="4"/>
  <c r="AK202" i="4"/>
  <c r="AJ202" i="4"/>
  <c r="AI202" i="4"/>
  <c r="AH202" i="4"/>
  <c r="AG202" i="4"/>
  <c r="AF202" i="4"/>
  <c r="AE202" i="4"/>
  <c r="AD202" i="4"/>
  <c r="AC202" i="4"/>
  <c r="AB202" i="4"/>
  <c r="AK203" i="4"/>
  <c r="AJ203" i="4"/>
  <c r="AI203" i="4"/>
  <c r="AH203" i="4"/>
  <c r="AG203" i="4"/>
  <c r="AF203" i="4"/>
  <c r="AE203" i="4"/>
  <c r="AD203" i="4"/>
  <c r="AC203" i="4"/>
  <c r="AB203" i="4"/>
  <c r="AK204" i="4"/>
  <c r="AJ204" i="4"/>
  <c r="AI204" i="4"/>
  <c r="AH204" i="4"/>
  <c r="AG204" i="4"/>
  <c r="AF204" i="4"/>
  <c r="AE204" i="4"/>
  <c r="AD204" i="4"/>
  <c r="AB204" i="4"/>
  <c r="AK205" i="4"/>
  <c r="AJ205" i="4"/>
  <c r="AI205" i="4"/>
  <c r="AH205" i="4"/>
  <c r="AG205" i="4"/>
  <c r="AF205" i="4"/>
  <c r="AE205" i="4"/>
  <c r="AD205" i="4"/>
  <c r="AB205" i="4"/>
  <c r="AK206" i="4"/>
  <c r="AJ206" i="4"/>
  <c r="AI206" i="4"/>
  <c r="AH206" i="4"/>
  <c r="AG206" i="4"/>
  <c r="AF206" i="4"/>
  <c r="AE206" i="4"/>
  <c r="AD206" i="4"/>
  <c r="AC206" i="4"/>
  <c r="AB206" i="4"/>
  <c r="AK207" i="4"/>
  <c r="AJ207" i="4"/>
  <c r="AI207" i="4"/>
  <c r="AH207" i="4"/>
  <c r="AG207" i="4"/>
  <c r="AF207" i="4"/>
  <c r="AE207" i="4"/>
  <c r="AD207" i="4"/>
  <c r="AC207" i="4"/>
  <c r="AB207" i="4"/>
  <c r="AY200" i="4"/>
  <c r="AZ200" i="4" s="1"/>
  <c r="CG204" i="4"/>
  <c r="CH204" i="4" s="1"/>
  <c r="CG205" i="4"/>
  <c r="CH205" i="4" s="1"/>
  <c r="AG98" i="4"/>
  <c r="BO150" i="4"/>
  <c r="BC150" i="4"/>
  <c r="DW150" i="4"/>
  <c r="DK150" i="4"/>
  <c r="BJ147" i="4"/>
  <c r="BJ146" i="4"/>
  <c r="BJ145" i="4"/>
  <c r="BJ144" i="4"/>
  <c r="BJ143" i="4"/>
  <c r="BJ142" i="4"/>
  <c r="AX147" i="4"/>
  <c r="AX146" i="4"/>
  <c r="AX145" i="4"/>
  <c r="AX144" i="4"/>
  <c r="AX143" i="4"/>
  <c r="AX142" i="4"/>
  <c r="DR147" i="4"/>
  <c r="DR146" i="4"/>
  <c r="DR145" i="4"/>
  <c r="DR144" i="4"/>
  <c r="DR143" i="4"/>
  <c r="DR142" i="4"/>
  <c r="DF147" i="4"/>
  <c r="DF146" i="4"/>
  <c r="DF145" i="4"/>
  <c r="DF144" i="4"/>
  <c r="DF143" i="4"/>
  <c r="DF142" i="4"/>
  <c r="EC142" i="4"/>
  <c r="ED142" i="4" s="1"/>
  <c r="EC143" i="4"/>
  <c r="ED143" i="4" s="1"/>
  <c r="CO144" i="4"/>
  <c r="CP144" i="4" s="1"/>
  <c r="EC145" i="4"/>
  <c r="ED145" i="4" s="1"/>
  <c r="EC146" i="4"/>
  <c r="ED146" i="4" s="1"/>
  <c r="EC147" i="4"/>
  <c r="ED147" i="4" s="1"/>
  <c r="DW138" i="4"/>
  <c r="DK138" i="4"/>
  <c r="BO138" i="4"/>
  <c r="BC138" i="4"/>
  <c r="BO106" i="4"/>
  <c r="BC106" i="4"/>
  <c r="DW106" i="4"/>
  <c r="DK106" i="4"/>
  <c r="AE11" i="4"/>
  <c r="AE7" i="4"/>
  <c r="CG19" i="4"/>
  <c r="CH19" i="4" s="1"/>
  <c r="BO31" i="4"/>
  <c r="BC31" i="4"/>
  <c r="DK31" i="4"/>
  <c r="BO139" i="4"/>
  <c r="BC139" i="4"/>
  <c r="DW139" i="4"/>
  <c r="DK139" i="4"/>
  <c r="CG132" i="4"/>
  <c r="CH132" i="4" s="1"/>
  <c r="AB99" i="4" l="1"/>
  <c r="BA200" i="4"/>
  <c r="AB200" i="4"/>
  <c r="AH145" i="4"/>
  <c r="AB145" i="4"/>
  <c r="AI142" i="4"/>
  <c r="AD142" i="4"/>
  <c r="AE143" i="4"/>
  <c r="AJ143" i="4"/>
  <c r="AG143" i="4"/>
  <c r="AC143" i="4"/>
  <c r="AG144" i="4"/>
  <c r="AC144" i="4"/>
  <c r="AE144" i="4"/>
  <c r="AJ144" i="4"/>
  <c r="AG146" i="4"/>
  <c r="AC146" i="4"/>
  <c r="AE146" i="4"/>
  <c r="AJ146" i="4"/>
  <c r="AI143" i="4"/>
  <c r="AD143" i="4"/>
  <c r="AH144" i="4"/>
  <c r="AI146" i="4"/>
  <c r="AB144" i="4"/>
  <c r="AD146" i="4"/>
  <c r="CI147" i="4"/>
  <c r="AE147" i="4"/>
  <c r="AJ147" i="4"/>
  <c r="AG147" i="4"/>
  <c r="AC147" i="4"/>
  <c r="EE145" i="4"/>
  <c r="AE145" i="4"/>
  <c r="AJ145" i="4"/>
  <c r="AG145" i="4"/>
  <c r="AC145" i="4"/>
  <c r="AI147" i="4"/>
  <c r="AH143" i="4"/>
  <c r="AH147" i="4"/>
  <c r="AI145" i="4"/>
  <c r="AB143" i="4"/>
  <c r="AB147" i="4"/>
  <c r="AD145" i="4"/>
  <c r="CI142" i="4"/>
  <c r="AG142" i="4"/>
  <c r="AC142" i="4"/>
  <c r="AE142" i="4"/>
  <c r="AJ142" i="4"/>
  <c r="AD147" i="4"/>
  <c r="AH142" i="4"/>
  <c r="AH146" i="4"/>
  <c r="AI144" i="4"/>
  <c r="AB142" i="4"/>
  <c r="AB146" i="4"/>
  <c r="AD144" i="4"/>
  <c r="AI11" i="4"/>
  <c r="CI19" i="4"/>
  <c r="AC19" i="4"/>
  <c r="AI7" i="4"/>
  <c r="AH7" i="4"/>
  <c r="AG10" i="4"/>
  <c r="AC10" i="4"/>
  <c r="AH11" i="4"/>
  <c r="CI132" i="4"/>
  <c r="AC132" i="4"/>
  <c r="AB98" i="4"/>
  <c r="CG10" i="4"/>
  <c r="CH10" i="4" s="1"/>
  <c r="CW10" i="4"/>
  <c r="CX10" i="4" s="1"/>
  <c r="CI10" i="4"/>
  <c r="CY10" i="4"/>
  <c r="CO7" i="4"/>
  <c r="CP7" i="4" s="1"/>
  <c r="DS7" i="4"/>
  <c r="DT7" i="4" s="1"/>
  <c r="DG7" i="4"/>
  <c r="DH7" i="4" s="1"/>
  <c r="CQ11" i="4"/>
  <c r="DI11" i="4"/>
  <c r="DU11" i="4"/>
  <c r="CG198" i="4"/>
  <c r="CH198" i="4" s="1"/>
  <c r="CO198" i="4"/>
  <c r="CP198" i="4" s="1"/>
  <c r="CQ7" i="4"/>
  <c r="DU7" i="4"/>
  <c r="DI7" i="4"/>
  <c r="CI198" i="4"/>
  <c r="CQ198" i="4"/>
  <c r="CO11" i="4"/>
  <c r="CP11" i="4" s="1"/>
  <c r="DG11" i="4"/>
  <c r="DH11" i="4" s="1"/>
  <c r="DS11" i="4"/>
  <c r="DT11" i="4" s="1"/>
  <c r="CW99" i="4"/>
  <c r="CX99" i="4" s="1"/>
  <c r="AY99" i="4"/>
  <c r="AZ99" i="4" s="1"/>
  <c r="CW98" i="4"/>
  <c r="CX98" i="4" s="1"/>
  <c r="AY98" i="4"/>
  <c r="AZ98" i="4" s="1"/>
  <c r="CY98" i="4"/>
  <c r="BA98" i="4"/>
  <c r="CI205" i="4"/>
  <c r="AI311" i="4"/>
  <c r="CY311" i="4"/>
  <c r="DU312" i="4"/>
  <c r="AC311" i="4"/>
  <c r="AG311" i="4"/>
  <c r="CG311" i="4"/>
  <c r="CH311" i="4" s="1"/>
  <c r="AB312" i="4"/>
  <c r="DG312" i="4"/>
  <c r="DH312" i="4" s="1"/>
  <c r="AI312" i="4"/>
  <c r="DI312" i="4"/>
  <c r="DS312" i="4"/>
  <c r="DT312" i="4" s="1"/>
  <c r="BA312" i="4"/>
  <c r="CG312" i="4"/>
  <c r="CH312" i="4" s="1"/>
  <c r="CY312" i="4"/>
  <c r="AH312" i="4"/>
  <c r="DG311" i="4"/>
  <c r="DH311" i="4" s="1"/>
  <c r="DS311" i="4"/>
  <c r="DT311" i="4" s="1"/>
  <c r="AY312" i="4"/>
  <c r="AZ312" i="4" s="1"/>
  <c r="CI311" i="4"/>
  <c r="AC312" i="4"/>
  <c r="AG312" i="4"/>
  <c r="AY311" i="4"/>
  <c r="AZ311" i="4" s="1"/>
  <c r="AB311" i="4"/>
  <c r="BA311" i="4"/>
  <c r="DU311" i="4"/>
  <c r="AH311" i="4"/>
  <c r="DI311" i="4"/>
  <c r="AC198" i="4"/>
  <c r="AC204" i="4"/>
  <c r="CO142" i="4"/>
  <c r="CP142" i="4" s="1"/>
  <c r="BK146" i="4"/>
  <c r="BL146" i="4" s="1"/>
  <c r="BM143" i="4"/>
  <c r="DI143" i="4"/>
  <c r="BA147" i="4"/>
  <c r="CG144" i="4"/>
  <c r="CH144" i="4" s="1"/>
  <c r="CO146" i="4"/>
  <c r="CP146" i="4" s="1"/>
  <c r="DS144" i="4"/>
  <c r="DT144" i="4" s="1"/>
  <c r="EE147" i="4"/>
  <c r="DG144" i="4"/>
  <c r="DH144" i="4" s="1"/>
  <c r="EE142" i="4"/>
  <c r="AY143" i="4"/>
  <c r="AZ143" i="4" s="1"/>
  <c r="DU143" i="4"/>
  <c r="DI147" i="4"/>
  <c r="BK144" i="4"/>
  <c r="BL144" i="4" s="1"/>
  <c r="CW146" i="4"/>
  <c r="CX146" i="4" s="1"/>
  <c r="EE143" i="4"/>
  <c r="CO143" i="4"/>
  <c r="CP143" i="4" s="1"/>
  <c r="DS143" i="4"/>
  <c r="DT143" i="4" s="1"/>
  <c r="CO147" i="4"/>
  <c r="CP147" i="4" s="1"/>
  <c r="BK143" i="4"/>
  <c r="BL143" i="4" s="1"/>
  <c r="BM145" i="4"/>
  <c r="CI143" i="4"/>
  <c r="CW143" i="4"/>
  <c r="CX143" i="4" s="1"/>
  <c r="BM142" i="4"/>
  <c r="BK145" i="4"/>
  <c r="BL145" i="4" s="1"/>
  <c r="CW142" i="4"/>
  <c r="CX142" i="4" s="1"/>
  <c r="CW147" i="4"/>
  <c r="CX147" i="4" s="1"/>
  <c r="EC144" i="4"/>
  <c r="ED144" i="4" s="1"/>
  <c r="AY145" i="4"/>
  <c r="AZ145" i="4" s="1"/>
  <c r="BM144" i="4"/>
  <c r="DI144" i="4"/>
  <c r="BA144" i="4"/>
  <c r="BA146" i="4"/>
  <c r="CG145" i="4"/>
  <c r="CH145" i="4" s="1"/>
  <c r="CQ145" i="4"/>
  <c r="DG143" i="4"/>
  <c r="DH143" i="4" s="1"/>
  <c r="DI146" i="4"/>
  <c r="DG147" i="4"/>
  <c r="DH147" i="4" s="1"/>
  <c r="DU144" i="4"/>
  <c r="DU145" i="4"/>
  <c r="DU146" i="4"/>
  <c r="BA143" i="4"/>
  <c r="BA145" i="4"/>
  <c r="AY147" i="4"/>
  <c r="AZ147" i="4" s="1"/>
  <c r="BK147" i="4"/>
  <c r="BL147" i="4" s="1"/>
  <c r="CG143" i="4"/>
  <c r="CH143" i="4" s="1"/>
  <c r="CI145" i="4"/>
  <c r="CG147" i="4"/>
  <c r="CH147" i="4" s="1"/>
  <c r="CY143" i="4"/>
  <c r="CW145" i="4"/>
  <c r="CX145" i="4" s="1"/>
  <c r="CY147" i="4"/>
  <c r="CQ143" i="4"/>
  <c r="CO145" i="4"/>
  <c r="CP145" i="4" s="1"/>
  <c r="CQ147" i="4"/>
  <c r="BM146" i="4"/>
  <c r="CI146" i="4"/>
  <c r="CY144" i="4"/>
  <c r="EE146" i="4"/>
  <c r="CQ144" i="4"/>
  <c r="DG142" i="4"/>
  <c r="DH142" i="4" s="1"/>
  <c r="DG145" i="4"/>
  <c r="DH145" i="4" s="1"/>
  <c r="DS145" i="4"/>
  <c r="DT145" i="4" s="1"/>
  <c r="DS146" i="4"/>
  <c r="DT146" i="4" s="1"/>
  <c r="BK142" i="4"/>
  <c r="BL142" i="4" s="1"/>
  <c r="CY145" i="4"/>
  <c r="DI142" i="4"/>
  <c r="DI145" i="4"/>
  <c r="DG146" i="4"/>
  <c r="DH146" i="4" s="1"/>
  <c r="DS142" i="4"/>
  <c r="DT142" i="4" s="1"/>
  <c r="DS147" i="4"/>
  <c r="DT147" i="4" s="1"/>
  <c r="AY144" i="4"/>
  <c r="AZ144" i="4" s="1"/>
  <c r="AY146" i="4"/>
  <c r="AZ146" i="4" s="1"/>
  <c r="CG142" i="4"/>
  <c r="CH142" i="4" s="1"/>
  <c r="CI144" i="4"/>
  <c r="CG146" i="4"/>
  <c r="CH146" i="4" s="1"/>
  <c r="CY142" i="4"/>
  <c r="CW144" i="4"/>
  <c r="CX144" i="4" s="1"/>
  <c r="CY146" i="4"/>
  <c r="EE144" i="4"/>
  <c r="CQ142" i="4"/>
  <c r="CQ146" i="4"/>
  <c r="BM147" i="4"/>
  <c r="AY142" i="4"/>
  <c r="AZ142" i="4" s="1"/>
  <c r="BA142" i="4"/>
  <c r="DU147" i="4"/>
  <c r="DU142" i="4"/>
  <c r="AS139" i="4"/>
  <c r="BA99" i="4" l="1"/>
  <c r="AG99" i="4"/>
  <c r="CY99" i="4"/>
  <c r="AO139" i="4"/>
  <c r="AT139" i="4"/>
  <c r="AQ139" i="4"/>
  <c r="AM139" i="4"/>
  <c r="AR139" i="4"/>
  <c r="AN139" i="4"/>
  <c r="AL139" i="4"/>
  <c r="BO140" i="4" l="1"/>
  <c r="BC140" i="4"/>
  <c r="DW140" i="4"/>
  <c r="DK140" i="4"/>
  <c r="AK140" i="4"/>
  <c r="AJ140" i="4"/>
  <c r="AI140" i="4"/>
  <c r="AH140" i="4"/>
  <c r="AG140" i="4"/>
  <c r="AF140" i="4"/>
  <c r="AE140" i="4"/>
  <c r="AC140" i="4"/>
  <c r="AB140" i="4"/>
  <c r="CG119" i="4"/>
  <c r="CH119" i="4" s="1"/>
  <c r="AC44" i="4" l="1"/>
  <c r="AB44" i="4"/>
  <c r="AC54" i="4"/>
  <c r="AB54" i="4"/>
  <c r="AC47" i="4"/>
  <c r="AB47" i="4"/>
  <c r="CI119" i="4"/>
  <c r="AC119" i="4"/>
  <c r="CG47" i="4"/>
  <c r="CH47" i="4" s="1"/>
  <c r="AY47" i="4"/>
  <c r="AZ47" i="4" s="1"/>
  <c r="CI44" i="4"/>
  <c r="BA44" i="4"/>
  <c r="CG44" i="4"/>
  <c r="CH44" i="4" s="1"/>
  <c r="AY44" i="4"/>
  <c r="AZ44" i="4" s="1"/>
  <c r="CI47" i="4"/>
  <c r="BA47" i="4"/>
  <c r="CI54" i="4"/>
  <c r="BA54" i="4"/>
  <c r="CG54" i="4"/>
  <c r="CH54" i="4" s="1"/>
  <c r="AY54" i="4"/>
  <c r="AZ54" i="4" s="1"/>
  <c r="BO195" i="4" l="1"/>
  <c r="DW195" i="4"/>
  <c r="DK195" i="4"/>
  <c r="DG190" i="4" l="1"/>
  <c r="DH190" i="4" s="1"/>
  <c r="DG191" i="4"/>
  <c r="DH191" i="4" s="1"/>
  <c r="BO117" i="4"/>
  <c r="BC117" i="4"/>
  <c r="DK117" i="4"/>
  <c r="BO161" i="4"/>
  <c r="BC161" i="4"/>
  <c r="DW161" i="4"/>
  <c r="DK161" i="4"/>
  <c r="CW95" i="4"/>
  <c r="CX95" i="4" s="1"/>
  <c r="DK178" i="4"/>
  <c r="BO178" i="4"/>
  <c r="DW178" i="4"/>
  <c r="BC178" i="4"/>
  <c r="CG168" i="4"/>
  <c r="CH168" i="4" s="1"/>
  <c r="AX222" i="4"/>
  <c r="AX221" i="4"/>
  <c r="BJ222" i="4"/>
  <c r="BJ221" i="4"/>
  <c r="DR222" i="4"/>
  <c r="DR221" i="4"/>
  <c r="BJ214" i="4"/>
  <c r="BJ216" i="4"/>
  <c r="BJ215" i="4"/>
  <c r="BJ213" i="4"/>
  <c r="BJ212" i="4"/>
  <c r="BJ211" i="4"/>
  <c r="BJ210" i="4"/>
  <c r="BJ209" i="4"/>
  <c r="BJ208" i="4"/>
  <c r="AX214" i="4"/>
  <c r="AX216" i="4"/>
  <c r="AX215" i="4"/>
  <c r="AX213" i="4"/>
  <c r="AX212" i="4"/>
  <c r="AX211" i="4"/>
  <c r="AX210" i="4"/>
  <c r="AX209" i="4"/>
  <c r="AX208" i="4"/>
  <c r="DR218" i="4"/>
  <c r="DF218" i="4"/>
  <c r="DF217" i="4"/>
  <c r="AC216" i="4"/>
  <c r="AC214" i="4"/>
  <c r="CI213" i="4"/>
  <c r="CI211" i="4"/>
  <c r="AD210" i="4"/>
  <c r="CI208" i="4"/>
  <c r="AE218" i="4"/>
  <c r="DR217" i="4"/>
  <c r="AK208" i="4"/>
  <c r="AI208" i="4"/>
  <c r="AH208" i="4"/>
  <c r="AF208" i="4"/>
  <c r="AK209" i="4"/>
  <c r="AI209" i="4"/>
  <c r="AH209" i="4"/>
  <c r="AF209" i="4"/>
  <c r="AK210" i="4"/>
  <c r="AI210" i="4"/>
  <c r="AH210" i="4"/>
  <c r="AF210" i="4"/>
  <c r="AK211" i="4"/>
  <c r="AI211" i="4"/>
  <c r="AH211" i="4"/>
  <c r="AG211" i="4"/>
  <c r="AF211" i="4"/>
  <c r="AK212" i="4"/>
  <c r="AI212" i="4"/>
  <c r="AH212" i="4"/>
  <c r="AG212" i="4"/>
  <c r="AF212" i="4"/>
  <c r="AK213" i="4"/>
  <c r="AI213" i="4"/>
  <c r="AH213" i="4"/>
  <c r="AG213" i="4"/>
  <c r="AF213" i="4"/>
  <c r="AK214" i="4"/>
  <c r="AJ214" i="4"/>
  <c r="AI214" i="4"/>
  <c r="AH214" i="4"/>
  <c r="AG214" i="4"/>
  <c r="AF214" i="4"/>
  <c r="AE214" i="4"/>
  <c r="AK215" i="4"/>
  <c r="AJ215" i="4"/>
  <c r="AI215" i="4"/>
  <c r="AH215" i="4"/>
  <c r="AG215" i="4"/>
  <c r="AF215" i="4"/>
  <c r="AK216" i="4"/>
  <c r="AJ216" i="4"/>
  <c r="AI216" i="4"/>
  <c r="AH216" i="4"/>
  <c r="AG216" i="4"/>
  <c r="AF216" i="4"/>
  <c r="AE216" i="4"/>
  <c r="AK217" i="4"/>
  <c r="AJ217" i="4"/>
  <c r="AG217" i="4"/>
  <c r="AF217" i="4"/>
  <c r="AD217" i="4"/>
  <c r="AC217" i="4"/>
  <c r="AB217" i="4"/>
  <c r="AK218" i="4"/>
  <c r="AJ218" i="4"/>
  <c r="AG218" i="4"/>
  <c r="AF218" i="4"/>
  <c r="AD218" i="4"/>
  <c r="AC218" i="4"/>
  <c r="AB218" i="4"/>
  <c r="AK219" i="4"/>
  <c r="AJ219" i="4"/>
  <c r="AI219" i="4"/>
  <c r="AH219" i="4"/>
  <c r="AG219" i="4"/>
  <c r="AF219" i="4"/>
  <c r="AE219" i="4"/>
  <c r="AD219" i="4"/>
  <c r="AC219" i="4"/>
  <c r="AB219" i="4"/>
  <c r="AK220" i="4"/>
  <c r="AJ220" i="4"/>
  <c r="AI220" i="4"/>
  <c r="AH220" i="4"/>
  <c r="AG220" i="4"/>
  <c r="AF220" i="4"/>
  <c r="AE220" i="4"/>
  <c r="AD220" i="4"/>
  <c r="AC220" i="4"/>
  <c r="AB220" i="4"/>
  <c r="AK221" i="4"/>
  <c r="AH221" i="4"/>
  <c r="AF221" i="4"/>
  <c r="AK222" i="4"/>
  <c r="AJ222" i="4"/>
  <c r="AH222" i="4"/>
  <c r="AF222" i="4"/>
  <c r="CW208" i="4"/>
  <c r="CX208" i="4" s="1"/>
  <c r="EC209" i="4"/>
  <c r="ED209" i="4" s="1"/>
  <c r="CG210" i="4"/>
  <c r="CH210" i="4" s="1"/>
  <c r="CO211" i="4"/>
  <c r="CP211" i="4" s="1"/>
  <c r="CO212" i="4"/>
  <c r="CP212" i="4" s="1"/>
  <c r="EC213" i="4"/>
  <c r="ED213" i="4" s="1"/>
  <c r="CG214" i="4"/>
  <c r="CH214" i="4" s="1"/>
  <c r="CG215" i="4"/>
  <c r="CH215" i="4" s="1"/>
  <c r="CO217" i="4"/>
  <c r="CP217" i="4" s="1"/>
  <c r="CO218" i="4"/>
  <c r="CP218" i="4" s="1"/>
  <c r="EC221" i="4"/>
  <c r="ED221" i="4" s="1"/>
  <c r="CG222" i="4"/>
  <c r="CH222" i="4" s="1"/>
  <c r="BM221" i="4" l="1"/>
  <c r="CI209" i="4"/>
  <c r="AE212" i="4"/>
  <c r="CQ212" i="4"/>
  <c r="DI193" i="4"/>
  <c r="AC193" i="4"/>
  <c r="AD193" i="4"/>
  <c r="AB193" i="4"/>
  <c r="AH193" i="4"/>
  <c r="DI195" i="4"/>
  <c r="AH195" i="4"/>
  <c r="AD195" i="4"/>
  <c r="AB195" i="4"/>
  <c r="AC195" i="4"/>
  <c r="AB194" i="4"/>
  <c r="AC194" i="4"/>
  <c r="AH194" i="4"/>
  <c r="AD194" i="4"/>
  <c r="AB192" i="4"/>
  <c r="AD192" i="4"/>
  <c r="AC192" i="4"/>
  <c r="AH192" i="4"/>
  <c r="DI191" i="4"/>
  <c r="AH191" i="4"/>
  <c r="AD191" i="4"/>
  <c r="AB191" i="4"/>
  <c r="AB190" i="4"/>
  <c r="AH190" i="4"/>
  <c r="AD190" i="4"/>
  <c r="CI168" i="4"/>
  <c r="AC168" i="4"/>
  <c r="CY95" i="4"/>
  <c r="AG95" i="4"/>
  <c r="AC95" i="4"/>
  <c r="AE95" i="4"/>
  <c r="CG95" i="4"/>
  <c r="CH95" i="4" s="1"/>
  <c r="CO95" i="4"/>
  <c r="CP95" i="4" s="1"/>
  <c r="CI95" i="4"/>
  <c r="CQ95" i="4"/>
  <c r="BM194" i="4"/>
  <c r="DI194" i="4"/>
  <c r="BK194" i="4"/>
  <c r="BL194" i="4" s="1"/>
  <c r="DG194" i="4"/>
  <c r="DH194" i="4" s="1"/>
  <c r="DI190" i="4"/>
  <c r="BK195" i="4"/>
  <c r="BL195" i="4" s="1"/>
  <c r="DG195" i="4"/>
  <c r="DH195" i="4" s="1"/>
  <c r="BK193" i="4"/>
  <c r="BL193" i="4" s="1"/>
  <c r="DG193" i="4"/>
  <c r="DH193" i="4" s="1"/>
  <c r="BK192" i="4"/>
  <c r="BL192" i="4" s="1"/>
  <c r="DG192" i="4"/>
  <c r="DH192" i="4" s="1"/>
  <c r="BM192" i="4"/>
  <c r="DI192" i="4"/>
  <c r="AY191" i="4"/>
  <c r="AZ191" i="4" s="1"/>
  <c r="BK191" i="4"/>
  <c r="BL191" i="4" s="1"/>
  <c r="BA191" i="4"/>
  <c r="BM191" i="4"/>
  <c r="AY190" i="4"/>
  <c r="AZ190" i="4" s="1"/>
  <c r="BK190" i="4"/>
  <c r="BL190" i="4" s="1"/>
  <c r="BM193" i="4"/>
  <c r="BM195" i="4"/>
  <c r="BA190" i="4"/>
  <c r="BM190" i="4"/>
  <c r="CI194" i="4"/>
  <c r="BA194" i="4"/>
  <c r="CI195" i="4"/>
  <c r="BA195" i="4"/>
  <c r="CG195" i="4"/>
  <c r="CH195" i="4" s="1"/>
  <c r="AY195" i="4"/>
  <c r="AZ195" i="4" s="1"/>
  <c r="CG193" i="4"/>
  <c r="CH193" i="4" s="1"/>
  <c r="AY193" i="4"/>
  <c r="AZ193" i="4" s="1"/>
  <c r="CG194" i="4"/>
  <c r="CH194" i="4" s="1"/>
  <c r="AY194" i="4"/>
  <c r="AZ194" i="4" s="1"/>
  <c r="CI193" i="4"/>
  <c r="BA193" i="4"/>
  <c r="CG192" i="4"/>
  <c r="CH192" i="4" s="1"/>
  <c r="AY192" i="4"/>
  <c r="AZ192" i="4" s="1"/>
  <c r="CI192" i="4"/>
  <c r="BA192" i="4"/>
  <c r="AD211" i="4"/>
  <c r="AD216" i="4"/>
  <c r="AE211" i="4"/>
  <c r="DS222" i="4"/>
  <c r="DT222" i="4" s="1"/>
  <c r="AY222" i="4"/>
  <c r="AZ222" i="4" s="1"/>
  <c r="BK216" i="4"/>
  <c r="BL216" i="4" s="1"/>
  <c r="CQ218" i="4"/>
  <c r="CY208" i="4"/>
  <c r="BK215" i="4"/>
  <c r="BL215" i="4" s="1"/>
  <c r="CO222" i="4"/>
  <c r="CP222" i="4" s="1"/>
  <c r="AC211" i="4"/>
  <c r="AJ213" i="4"/>
  <c r="AJ211" i="4"/>
  <c r="CO215" i="4"/>
  <c r="CP215" i="4" s="1"/>
  <c r="EC211" i="4"/>
  <c r="ED211" i="4" s="1"/>
  <c r="CG208" i="4"/>
  <c r="CH208" i="4" s="1"/>
  <c r="EE213" i="4"/>
  <c r="AD222" i="4"/>
  <c r="AD214" i="4"/>
  <c r="AC213" i="4"/>
  <c r="AJ212" i="4"/>
  <c r="AE208" i="4"/>
  <c r="AJ208" i="4"/>
  <c r="DS218" i="4"/>
  <c r="DT218" i="4" s="1"/>
  <c r="AY211" i="4"/>
  <c r="AZ211" i="4" s="1"/>
  <c r="AY216" i="4"/>
  <c r="AZ216" i="4" s="1"/>
  <c r="CG212" i="4"/>
  <c r="CH212" i="4" s="1"/>
  <c r="CQ211" i="4"/>
  <c r="AI222" i="4"/>
  <c r="BA208" i="4"/>
  <c r="CG216" i="4"/>
  <c r="CH216" i="4" s="1"/>
  <c r="AD208" i="4"/>
  <c r="BM208" i="4"/>
  <c r="CQ208" i="4"/>
  <c r="EC208" i="4"/>
  <c r="ED208" i="4" s="1"/>
  <c r="EC212" i="4"/>
  <c r="ED212" i="4" s="1"/>
  <c r="BM210" i="4"/>
  <c r="CI215" i="4"/>
  <c r="CO209" i="4"/>
  <c r="CP209" i="4" s="1"/>
  <c r="CO213" i="4"/>
  <c r="CP213" i="4" s="1"/>
  <c r="BM214" i="4"/>
  <c r="CW221" i="4"/>
  <c r="CX221" i="4" s="1"/>
  <c r="BK221" i="4"/>
  <c r="BL221" i="4" s="1"/>
  <c r="AG222" i="4"/>
  <c r="AE217" i="4"/>
  <c r="AC210" i="4"/>
  <c r="AY210" i="4"/>
  <c r="AZ210" i="4" s="1"/>
  <c r="CG213" i="4"/>
  <c r="CH213" i="4" s="1"/>
  <c r="CI214" i="4"/>
  <c r="CO210" i="4"/>
  <c r="CP210" i="4" s="1"/>
  <c r="CW210" i="4"/>
  <c r="CX210" i="4" s="1"/>
  <c r="CW222" i="4"/>
  <c r="CX222" i="4" s="1"/>
  <c r="BA222" i="4"/>
  <c r="AE222" i="4"/>
  <c r="AD213" i="4"/>
  <c r="AC212" i="4"/>
  <c r="AE210" i="4"/>
  <c r="AC208" i="4"/>
  <c r="AG208" i="4"/>
  <c r="DI217" i="4"/>
  <c r="AY208" i="4"/>
  <c r="AZ208" i="4" s="1"/>
  <c r="AY212" i="4"/>
  <c r="AZ212" i="4" s="1"/>
  <c r="BA215" i="4"/>
  <c r="AY214" i="4"/>
  <c r="AZ214" i="4" s="1"/>
  <c r="BM211" i="4"/>
  <c r="BK212" i="4"/>
  <c r="BL212" i="4" s="1"/>
  <c r="CG211" i="4"/>
  <c r="CH211" i="4" s="1"/>
  <c r="CQ217" i="4"/>
  <c r="CO208" i="4"/>
  <c r="CP208" i="4" s="1"/>
  <c r="CQ210" i="4"/>
  <c r="CQ215" i="4"/>
  <c r="BK214" i="4"/>
  <c r="BL214" i="4" s="1"/>
  <c r="EE208" i="4"/>
  <c r="EC210" i="4"/>
  <c r="ED210" i="4" s="1"/>
  <c r="CY210" i="4"/>
  <c r="CY222" i="4"/>
  <c r="CO221" i="4"/>
  <c r="CP221" i="4" s="1"/>
  <c r="AY221" i="4"/>
  <c r="AZ221" i="4" s="1"/>
  <c r="AE215" i="4"/>
  <c r="BK209" i="4"/>
  <c r="BL209" i="4" s="1"/>
  <c r="BK213" i="4"/>
  <c r="BL213" i="4" s="1"/>
  <c r="CI210" i="4"/>
  <c r="CW209" i="4"/>
  <c r="CX209" i="4" s="1"/>
  <c r="AC222" i="4"/>
  <c r="AD215" i="4"/>
  <c r="AG210" i="4"/>
  <c r="AY213" i="4"/>
  <c r="AZ213" i="4" s="1"/>
  <c r="CG209" i="4"/>
  <c r="CH209" i="4" s="1"/>
  <c r="EE210" i="4"/>
  <c r="DU222" i="4"/>
  <c r="CI222" i="4"/>
  <c r="BM222" i="4"/>
  <c r="AE221" i="4"/>
  <c r="AH217" i="4"/>
  <c r="AC215" i="4"/>
  <c r="AE213" i="4"/>
  <c r="AD212" i="4"/>
  <c r="AJ210" i="4"/>
  <c r="DS217" i="4"/>
  <c r="DT217" i="4" s="1"/>
  <c r="DI218" i="4"/>
  <c r="AY209" i="4"/>
  <c r="AZ209" i="4" s="1"/>
  <c r="BA213" i="4"/>
  <c r="AY215" i="4"/>
  <c r="AZ215" i="4" s="1"/>
  <c r="BK208" i="4"/>
  <c r="BL208" i="4" s="1"/>
  <c r="BK210" i="4"/>
  <c r="BL210" i="4" s="1"/>
  <c r="BK211" i="4"/>
  <c r="BL211" i="4" s="1"/>
  <c r="BM213" i="4"/>
  <c r="CI216" i="4"/>
  <c r="CQ213" i="4"/>
  <c r="BM216" i="4"/>
  <c r="EE211" i="4"/>
  <c r="CG221" i="4"/>
  <c r="CH221" i="4" s="1"/>
  <c r="CQ222" i="4"/>
  <c r="BK222" i="4"/>
  <c r="BL222" i="4" s="1"/>
  <c r="AB222" i="4"/>
  <c r="DS221" i="4"/>
  <c r="DT221" i="4" s="1"/>
  <c r="BM215" i="4"/>
  <c r="BA214" i="4"/>
  <c r="AB214" i="4"/>
  <c r="AB216" i="4"/>
  <c r="BA216" i="4"/>
  <c r="AB215" i="4"/>
  <c r="AB208" i="4"/>
  <c r="AB213" i="4"/>
  <c r="BA212" i="4"/>
  <c r="AB211" i="4"/>
  <c r="BA211" i="4"/>
  <c r="BA210" i="4"/>
  <c r="AB210" i="4"/>
  <c r="DU218" i="4"/>
  <c r="AI218" i="4"/>
  <c r="AH218" i="4"/>
  <c r="DG218" i="4"/>
  <c r="DH218" i="4" s="1"/>
  <c r="DG217" i="4"/>
  <c r="DH217" i="4" s="1"/>
  <c r="AI217" i="4"/>
  <c r="DU217" i="4"/>
  <c r="BA209" i="4" l="1"/>
  <c r="AG209" i="4"/>
  <c r="BM209" i="4"/>
  <c r="CY209" i="4"/>
  <c r="CQ209" i="4"/>
  <c r="AC209" i="4"/>
  <c r="DU221" i="4"/>
  <c r="AJ221" i="4"/>
  <c r="AB209" i="4"/>
  <c r="AI221" i="4"/>
  <c r="AE209" i="4"/>
  <c r="EE212" i="4"/>
  <c r="AD209" i="4"/>
  <c r="BM212" i="4"/>
  <c r="CQ221" i="4"/>
  <c r="EE209" i="4"/>
  <c r="EE221" i="4"/>
  <c r="AB212" i="4"/>
  <c r="CI212" i="4"/>
  <c r="AG221" i="4"/>
  <c r="CI221" i="4"/>
  <c r="AJ209" i="4"/>
  <c r="BA221" i="4"/>
  <c r="AC221" i="4"/>
  <c r="AB221" i="4"/>
  <c r="CY221" i="4"/>
  <c r="AD221" i="4"/>
  <c r="AT106" i="4"/>
  <c r="AO106" i="4"/>
  <c r="AQ106" i="4"/>
  <c r="AM106" i="4"/>
  <c r="AS106" i="4"/>
  <c r="AN106" i="4"/>
  <c r="AR106" i="4"/>
  <c r="AL106" i="4"/>
  <c r="DR309" i="4" l="1"/>
  <c r="DF309" i="4"/>
  <c r="CH309" i="4"/>
  <c r="BJ309" i="4"/>
  <c r="AX309" i="4"/>
  <c r="CH310" i="4"/>
  <c r="CH308" i="4"/>
  <c r="CH307" i="4"/>
  <c r="BJ310" i="4"/>
  <c r="BJ308" i="4"/>
  <c r="BJ307" i="4"/>
  <c r="AX310" i="4"/>
  <c r="AX308" i="4"/>
  <c r="AX307" i="4"/>
  <c r="DR310" i="4"/>
  <c r="DR308" i="4"/>
  <c r="DR307" i="4"/>
  <c r="DF310" i="4"/>
  <c r="DF308" i="4"/>
  <c r="DF307" i="4"/>
  <c r="AG307" i="4"/>
  <c r="AG308" i="4"/>
  <c r="CQ309" i="4"/>
  <c r="CW307" i="4"/>
  <c r="CX307" i="4" s="1"/>
  <c r="CO308" i="4"/>
  <c r="CP308" i="4" s="1"/>
  <c r="CO309" i="4"/>
  <c r="CP309" i="4" s="1"/>
  <c r="EC310" i="4"/>
  <c r="ED310" i="4" s="1"/>
  <c r="AK307" i="4"/>
  <c r="AF307" i="4"/>
  <c r="AK308" i="4"/>
  <c r="AF308" i="4"/>
  <c r="AK309" i="4"/>
  <c r="AJ309" i="4"/>
  <c r="AF309" i="4"/>
  <c r="AK310" i="4"/>
  <c r="AF310" i="4"/>
  <c r="DF234" i="4"/>
  <c r="DF232" i="4"/>
  <c r="DR234" i="4"/>
  <c r="DR232" i="4"/>
  <c r="BJ234" i="4"/>
  <c r="BJ232" i="4"/>
  <c r="AX234" i="4"/>
  <c r="AX232" i="4"/>
  <c r="AX233" i="4"/>
  <c r="CO233" i="4"/>
  <c r="CP233" i="4" s="1"/>
  <c r="DR262" i="4"/>
  <c r="DR264" i="4"/>
  <c r="DR263" i="4"/>
  <c r="BJ255" i="4"/>
  <c r="BJ254" i="4"/>
  <c r="BJ253" i="4"/>
  <c r="BJ3" i="4"/>
  <c r="AD3" i="4" s="1"/>
  <c r="DF264" i="4"/>
  <c r="DF255" i="4"/>
  <c r="DF254" i="4"/>
  <c r="DF253" i="4"/>
  <c r="CG256" i="4"/>
  <c r="CH256" i="4" s="1"/>
  <c r="AX253" i="4"/>
  <c r="AX254" i="4"/>
  <c r="AX255" i="4"/>
  <c r="AX260" i="4"/>
  <c r="AX259" i="4"/>
  <c r="AX262" i="4"/>
  <c r="AB417" i="4"/>
  <c r="AB416" i="4"/>
  <c r="AB415" i="4"/>
  <c r="AB378" i="4"/>
  <c r="AB377" i="4"/>
  <c r="AB376" i="4"/>
  <c r="AB345" i="4"/>
  <c r="AB344" i="4"/>
  <c r="AB343" i="4"/>
  <c r="AX263" i="4"/>
  <c r="AC256" i="4"/>
  <c r="AC260" i="4"/>
  <c r="CG253" i="4"/>
  <c r="CH253" i="4" s="1"/>
  <c r="CO254" i="4"/>
  <c r="CP254" i="4" s="1"/>
  <c r="CO255" i="4"/>
  <c r="CP255" i="4" s="1"/>
  <c r="CG259" i="4"/>
  <c r="CH259" i="4" s="1"/>
  <c r="CG260" i="4"/>
  <c r="CH260" i="4" s="1"/>
  <c r="EC262" i="4"/>
  <c r="ED262" i="4" s="1"/>
  <c r="CW263" i="4"/>
  <c r="CX263" i="4" s="1"/>
  <c r="CW264" i="4"/>
  <c r="CX264" i="4" s="1"/>
  <c r="DW306" i="4"/>
  <c r="BK3" i="4" l="1"/>
  <c r="BL3" i="4" s="1"/>
  <c r="BM3" i="4"/>
  <c r="AI264" i="4"/>
  <c r="EE310" i="4"/>
  <c r="BA310" i="4"/>
  <c r="AB259" i="4"/>
  <c r="AH255" i="4"/>
  <c r="AB262" i="4"/>
  <c r="AJ262" i="4"/>
  <c r="AC262" i="4"/>
  <c r="AB260" i="4"/>
  <c r="CY263" i="4"/>
  <c r="AG263" i="4"/>
  <c r="AE253" i="4"/>
  <c r="AC253" i="4"/>
  <c r="AC255" i="4"/>
  <c r="AE255" i="4"/>
  <c r="CI259" i="4"/>
  <c r="AC259" i="4"/>
  <c r="AB253" i="4"/>
  <c r="AI263" i="4"/>
  <c r="AD253" i="4"/>
  <c r="AB263" i="4"/>
  <c r="AB255" i="4"/>
  <c r="AH253" i="4"/>
  <c r="AD255" i="4"/>
  <c r="AI262" i="4"/>
  <c r="AH254" i="4"/>
  <c r="AD254" i="4"/>
  <c r="AE254" i="4"/>
  <c r="AB254" i="4"/>
  <c r="AC254" i="4"/>
  <c r="AB234" i="4"/>
  <c r="AI234" i="4"/>
  <c r="AB232" i="4"/>
  <c r="AI232" i="4"/>
  <c r="BM234" i="4"/>
  <c r="AD234" i="4"/>
  <c r="AB233" i="4"/>
  <c r="AH234" i="4"/>
  <c r="AC233" i="4"/>
  <c r="AE233" i="4"/>
  <c r="BM232" i="4"/>
  <c r="AD232" i="4"/>
  <c r="AH232" i="4"/>
  <c r="AD308" i="4"/>
  <c r="AY308" i="4"/>
  <c r="AZ308" i="4" s="1"/>
  <c r="AY309" i="4"/>
  <c r="AZ309" i="4" s="1"/>
  <c r="CI309" i="4"/>
  <c r="AE308" i="4"/>
  <c r="BK234" i="4"/>
  <c r="BL234" i="4" s="1"/>
  <c r="AJ308" i="4"/>
  <c r="EE309" i="4"/>
  <c r="AE309" i="4"/>
  <c r="AI309" i="4"/>
  <c r="BK310" i="4"/>
  <c r="BL310" i="4" s="1"/>
  <c r="CO310" i="4"/>
  <c r="CP310" i="4" s="1"/>
  <c r="DU309" i="4"/>
  <c r="AD309" i="4"/>
  <c r="AH309" i="4"/>
  <c r="AC308" i="4"/>
  <c r="AB308" i="4"/>
  <c r="BM308" i="4"/>
  <c r="AC309" i="4"/>
  <c r="AG309" i="4"/>
  <c r="DG310" i="4"/>
  <c r="DH310" i="4" s="1"/>
  <c r="CW309" i="4"/>
  <c r="CX309" i="4" s="1"/>
  <c r="BA232" i="4"/>
  <c r="DS307" i="4"/>
  <c r="DT307" i="4" s="1"/>
  <c r="BK307" i="4"/>
  <c r="BL307" i="4" s="1"/>
  <c r="AC307" i="4"/>
  <c r="DG308" i="4"/>
  <c r="DH308" i="4" s="1"/>
  <c r="DS310" i="4"/>
  <c r="DT310" i="4" s="1"/>
  <c r="CW308" i="4"/>
  <c r="CX308" i="4" s="1"/>
  <c r="DG309" i="4"/>
  <c r="DH309" i="4" s="1"/>
  <c r="CI233" i="4"/>
  <c r="CQ233" i="4"/>
  <c r="CI307" i="4"/>
  <c r="EE307" i="4"/>
  <c r="CQ307" i="4"/>
  <c r="DS232" i="4"/>
  <c r="DT232" i="4" s="1"/>
  <c r="CG233" i="4"/>
  <c r="CH233" i="4" s="1"/>
  <c r="AJ307" i="4"/>
  <c r="DG307" i="4"/>
  <c r="DH307" i="4" s="1"/>
  <c r="DS308" i="4"/>
  <c r="DT308" i="4" s="1"/>
  <c r="AY310" i="4"/>
  <c r="AZ310" i="4" s="1"/>
  <c r="CY307" i="4"/>
  <c r="CW310" i="4"/>
  <c r="CX310" i="4" s="1"/>
  <c r="CQ308" i="4"/>
  <c r="BA309" i="4"/>
  <c r="DI307" i="4"/>
  <c r="AE307" i="4"/>
  <c r="AI307" i="4"/>
  <c r="AY307" i="4"/>
  <c r="AZ307" i="4" s="1"/>
  <c r="BA308" i="4"/>
  <c r="CI308" i="4"/>
  <c r="CY308" i="4"/>
  <c r="EC307" i="4"/>
  <c r="ED307" i="4" s="1"/>
  <c r="EE308" i="4"/>
  <c r="CO307" i="4"/>
  <c r="CP307" i="4" s="1"/>
  <c r="CQ310" i="4"/>
  <c r="BK309" i="4"/>
  <c r="BL309" i="4" s="1"/>
  <c r="DI309" i="4"/>
  <c r="EC309" i="4"/>
  <c r="ED309" i="4" s="1"/>
  <c r="AY232" i="4"/>
  <c r="AZ232" i="4" s="1"/>
  <c r="BK232" i="4"/>
  <c r="BL232" i="4" s="1"/>
  <c r="AH308" i="4"/>
  <c r="AD307" i="4"/>
  <c r="AH307" i="4"/>
  <c r="DI308" i="4"/>
  <c r="DU307" i="4"/>
  <c r="BM307" i="4"/>
  <c r="BK308" i="4"/>
  <c r="BL308" i="4" s="1"/>
  <c r="EC308" i="4"/>
  <c r="ED308" i="4" s="1"/>
  <c r="BM309" i="4"/>
  <c r="CY309" i="4"/>
  <c r="DS309" i="4"/>
  <c r="DT309" i="4" s="1"/>
  <c r="AB309" i="4"/>
  <c r="AB307" i="4"/>
  <c r="BA307" i="4"/>
  <c r="DU308" i="4"/>
  <c r="AI308" i="4"/>
  <c r="AH310" i="4"/>
  <c r="DI234" i="4"/>
  <c r="BA234" i="4"/>
  <c r="DS234" i="4"/>
  <c r="DT234" i="4" s="1"/>
  <c r="DG234" i="4"/>
  <c r="DH234" i="4" s="1"/>
  <c r="DG232" i="4"/>
  <c r="DH232" i="4" s="1"/>
  <c r="DU234" i="4"/>
  <c r="AY234" i="4"/>
  <c r="AZ234" i="4" s="1"/>
  <c r="DU232" i="4"/>
  <c r="DI232" i="4"/>
  <c r="AY233" i="4"/>
  <c r="AZ233" i="4" s="1"/>
  <c r="BA233" i="4"/>
  <c r="DI255" i="4"/>
  <c r="DS262" i="4"/>
  <c r="DT262" i="4" s="1"/>
  <c r="AY262" i="4"/>
  <c r="AZ262" i="4" s="1"/>
  <c r="BA260" i="4"/>
  <c r="BM253" i="4"/>
  <c r="DU262" i="4"/>
  <c r="DI254" i="4"/>
  <c r="BA262" i="4"/>
  <c r="CQ254" i="4"/>
  <c r="DS264" i="4"/>
  <c r="DT264" i="4" s="1"/>
  <c r="DS263" i="4"/>
  <c r="DT263" i="4" s="1"/>
  <c r="AY253" i="4"/>
  <c r="AZ253" i="4" s="1"/>
  <c r="BM254" i="4"/>
  <c r="DU264" i="4"/>
  <c r="DG255" i="4"/>
  <c r="DH255" i="4" s="1"/>
  <c r="BK255" i="4"/>
  <c r="BL255" i="4" s="1"/>
  <c r="CI262" i="4"/>
  <c r="EE262" i="4"/>
  <c r="DU263" i="4"/>
  <c r="AY263" i="4"/>
  <c r="AZ263" i="4" s="1"/>
  <c r="DG254" i="4"/>
  <c r="DH254" i="4" s="1"/>
  <c r="AY254" i="4"/>
  <c r="AZ254" i="4" s="1"/>
  <c r="CI256" i="4"/>
  <c r="AY260" i="4"/>
  <c r="AZ260" i="4" s="1"/>
  <c r="CG255" i="4"/>
  <c r="CH255" i="4" s="1"/>
  <c r="BA253" i="4"/>
  <c r="AY259" i="4"/>
  <c r="AZ259" i="4" s="1"/>
  <c r="AY255" i="4"/>
  <c r="AZ255" i="4" s="1"/>
  <c r="CI260" i="4"/>
  <c r="CI254" i="4"/>
  <c r="BM255" i="4"/>
  <c r="BK254" i="4"/>
  <c r="BL254" i="4" s="1"/>
  <c r="BK253" i="4"/>
  <c r="BL253" i="4" s="1"/>
  <c r="BA263" i="4"/>
  <c r="DG253" i="4"/>
  <c r="DH253" i="4" s="1"/>
  <c r="BA255" i="4"/>
  <c r="CG262" i="4"/>
  <c r="CH262" i="4" s="1"/>
  <c r="CG254" i="4"/>
  <c r="CH254" i="4" s="1"/>
  <c r="CO253" i="4"/>
  <c r="CP253" i="4" s="1"/>
  <c r="CQ255" i="4"/>
  <c r="DG264" i="4"/>
  <c r="DH264" i="4" s="1"/>
  <c r="CY264" i="4"/>
  <c r="CQ253" i="4"/>
  <c r="CI253" i="4"/>
  <c r="CI255" i="4"/>
  <c r="DI253" i="4"/>
  <c r="BA254" i="4"/>
  <c r="BA259" i="4"/>
  <c r="AS152" i="4" l="1"/>
  <c r="AO152" i="4"/>
  <c r="AL152" i="4"/>
  <c r="AQ152" i="4"/>
  <c r="AR152" i="4"/>
  <c r="AT152" i="4"/>
  <c r="AN152" i="4"/>
  <c r="AM152" i="4"/>
  <c r="DI310" i="4"/>
  <c r="AI310" i="4"/>
  <c r="CY310" i="4"/>
  <c r="AB310" i="4"/>
  <c r="CI310" i="4"/>
  <c r="AC310" i="4"/>
  <c r="AJ310" i="4"/>
  <c r="AE310" i="4"/>
  <c r="BM310" i="4"/>
  <c r="AD310" i="4"/>
  <c r="DU310" i="4"/>
  <c r="AG310" i="4"/>
  <c r="AH264" i="4"/>
  <c r="DI264" i="4"/>
  <c r="AG264" i="4"/>
  <c r="BO306" i="4"/>
  <c r="AY224" i="4"/>
  <c r="AZ224" i="4" s="1"/>
  <c r="BC306" i="4"/>
  <c r="DK306" i="4"/>
  <c r="BO328" i="4"/>
  <c r="BC328" i="4"/>
  <c r="DW328" i="4"/>
  <c r="DK328" i="4"/>
  <c r="AN345" i="4"/>
  <c r="AL345" i="4"/>
  <c r="AU345" i="4"/>
  <c r="AT345" i="4"/>
  <c r="AS345" i="4"/>
  <c r="AR345" i="4"/>
  <c r="AQ345" i="4"/>
  <c r="AP345" i="4"/>
  <c r="AO345" i="4"/>
  <c r="AM345" i="4"/>
  <c r="AK345" i="4"/>
  <c r="AI345" i="4"/>
  <c r="AH345" i="4"/>
  <c r="AG345" i="4"/>
  <c r="AF345" i="4"/>
  <c r="AE345" i="4"/>
  <c r="AD345" i="4"/>
  <c r="AC345" i="4"/>
  <c r="AK344" i="4"/>
  <c r="AJ344" i="4"/>
  <c r="AI344" i="4"/>
  <c r="AH344" i="4"/>
  <c r="AF344" i="4"/>
  <c r="AD344" i="4"/>
  <c r="AC344" i="4"/>
  <c r="AK343" i="4"/>
  <c r="AI343" i="4"/>
  <c r="AH343" i="4"/>
  <c r="AG343" i="4"/>
  <c r="AF343" i="4"/>
  <c r="AE343" i="4"/>
  <c r="AD343" i="4"/>
  <c r="AC343" i="4"/>
  <c r="AJ345" i="4"/>
  <c r="EE343" i="4"/>
  <c r="EC345" i="4"/>
  <c r="ED345" i="4" s="1"/>
  <c r="CW344" i="4"/>
  <c r="CX344" i="4" s="1"/>
  <c r="EC343" i="4"/>
  <c r="ED343" i="4" s="1"/>
  <c r="BO354" i="4"/>
  <c r="BC354" i="4"/>
  <c r="DW354" i="4"/>
  <c r="DK354" i="4"/>
  <c r="BC336" i="4"/>
  <c r="BO336" i="4"/>
  <c r="DK336" i="4"/>
  <c r="DW336" i="4"/>
  <c r="BO3" i="4"/>
  <c r="AN3" i="4" s="1"/>
  <c r="BO342" i="4"/>
  <c r="BJ340" i="4"/>
  <c r="BJ339" i="4"/>
  <c r="BJ338" i="4"/>
  <c r="BJ337" i="4"/>
  <c r="AX3" i="4"/>
  <c r="AB3" i="4" s="1"/>
  <c r="BC3" i="4"/>
  <c r="AL3" i="4" s="1"/>
  <c r="AX340" i="4"/>
  <c r="AX339" i="4"/>
  <c r="AX338" i="4"/>
  <c r="AX337" i="4"/>
  <c r="BC342" i="4"/>
  <c r="AD339" i="4" l="1"/>
  <c r="AB338" i="4"/>
  <c r="AD340" i="4"/>
  <c r="AB337" i="4"/>
  <c r="AB340" i="4"/>
  <c r="AD338" i="4"/>
  <c r="AB339" i="4"/>
  <c r="AD337" i="4"/>
  <c r="AY3" i="4"/>
  <c r="AZ3" i="4" s="1"/>
  <c r="BM340" i="4"/>
  <c r="BK340" i="4"/>
  <c r="BL340" i="4" s="1"/>
  <c r="BM339" i="4"/>
  <c r="BK339" i="4"/>
  <c r="BL339" i="4" s="1"/>
  <c r="BM338" i="4"/>
  <c r="BK338" i="4"/>
  <c r="BL338" i="4" s="1"/>
  <c r="BM337" i="4"/>
  <c r="BK337" i="4"/>
  <c r="BL337" i="4" s="1"/>
  <c r="CO344" i="4"/>
  <c r="CP344" i="4" s="1"/>
  <c r="AG344" i="4"/>
  <c r="CQ344" i="4"/>
  <c r="AE344" i="4"/>
  <c r="EE345" i="4"/>
  <c r="AJ343" i="4"/>
  <c r="CY344" i="4"/>
  <c r="AY338" i="4"/>
  <c r="AZ338" i="4" s="1"/>
  <c r="AY337" i="4"/>
  <c r="AZ337" i="4" s="1"/>
  <c r="AY340" i="4"/>
  <c r="AZ340" i="4" s="1"/>
  <c r="AO342" i="4"/>
  <c r="BA340" i="4"/>
  <c r="AY339" i="4"/>
  <c r="AZ339" i="4" s="1"/>
  <c r="BA337" i="4"/>
  <c r="BA338" i="4"/>
  <c r="BA3" i="4"/>
  <c r="BA339" i="4"/>
  <c r="AL342" i="4" l="1"/>
  <c r="AN342" i="4"/>
  <c r="DK3" i="4" l="1"/>
  <c r="AR3" i="4" s="1"/>
  <c r="AK417" i="4" l="1"/>
  <c r="AJ417" i="4"/>
  <c r="AI417" i="4"/>
  <c r="AH417" i="4"/>
  <c r="AG417" i="4"/>
  <c r="AF417" i="4"/>
  <c r="AE417" i="4"/>
  <c r="AD417" i="4"/>
  <c r="AC417" i="4"/>
  <c r="AK416" i="4"/>
  <c r="AJ416" i="4"/>
  <c r="AI416" i="4"/>
  <c r="AH416" i="4"/>
  <c r="AG416" i="4"/>
  <c r="AF416" i="4"/>
  <c r="AE416" i="4"/>
  <c r="AD416" i="4"/>
  <c r="AC416" i="4"/>
  <c r="AK415" i="4"/>
  <c r="AJ415" i="4"/>
  <c r="AI415" i="4"/>
  <c r="AH415" i="4"/>
  <c r="AG415" i="4"/>
  <c r="AF415" i="4"/>
  <c r="AE415" i="4"/>
  <c r="AD415" i="4"/>
  <c r="AC415" i="4"/>
  <c r="AK378" i="4"/>
  <c r="AJ378" i="4"/>
  <c r="AI378" i="4"/>
  <c r="AH378" i="4"/>
  <c r="AG378" i="4"/>
  <c r="AF378" i="4"/>
  <c r="AE378" i="4"/>
  <c r="AD378" i="4"/>
  <c r="AC378" i="4"/>
  <c r="AK377" i="4"/>
  <c r="AJ377" i="4"/>
  <c r="AI377" i="4"/>
  <c r="AH377" i="4"/>
  <c r="AG377" i="4"/>
  <c r="AF377" i="4"/>
  <c r="AE377" i="4"/>
  <c r="AD377" i="4"/>
  <c r="AC377" i="4"/>
  <c r="AK376" i="4"/>
  <c r="AJ376" i="4"/>
  <c r="AI376" i="4"/>
  <c r="AH376" i="4"/>
  <c r="AG376" i="4"/>
  <c r="AF376" i="4"/>
  <c r="AE376" i="4"/>
  <c r="AD376" i="4"/>
  <c r="AC376" i="4"/>
  <c r="DW3" i="4"/>
  <c r="AS3" i="4" s="1"/>
  <c r="DW414" i="4"/>
  <c r="CA414" i="4"/>
  <c r="DK414" i="4"/>
  <c r="DW375" i="4"/>
  <c r="DK375" i="4"/>
  <c r="CA375" i="4"/>
  <c r="BW408" i="4"/>
  <c r="BX408" i="4" s="1"/>
  <c r="CA3" i="4"/>
  <c r="AP3" i="4" s="1"/>
  <c r="CA390" i="4"/>
  <c r="DK390" i="4"/>
  <c r="DW390" i="4"/>
  <c r="AQ117" i="4" l="1"/>
  <c r="AN117" i="4"/>
  <c r="AO117" i="4"/>
  <c r="AL117" i="4"/>
  <c r="AR117" i="4"/>
  <c r="AM117" i="4"/>
  <c r="AF408" i="4"/>
  <c r="BY408" i="4"/>
  <c r="AT414" i="4"/>
  <c r="AP414" i="4"/>
  <c r="AQ414" i="4"/>
  <c r="AM414" i="4"/>
  <c r="AR414" i="4"/>
  <c r="AS414" i="4"/>
  <c r="AO414" i="4"/>
  <c r="BV390" i="4" l="1"/>
  <c r="BV3" i="4"/>
  <c r="CI3" i="4"/>
  <c r="CG3" i="4"/>
  <c r="CH3" i="4" s="1"/>
  <c r="CQ3" i="4"/>
  <c r="CO3" i="4"/>
  <c r="CP3" i="4" s="1"/>
  <c r="CY3" i="4"/>
  <c r="CW3" i="4"/>
  <c r="CX3" i="4" s="1"/>
  <c r="DF3" i="4"/>
  <c r="DI3" i="4" s="1"/>
  <c r="DR3" i="4"/>
  <c r="EE3" i="4"/>
  <c r="EC3" i="4"/>
  <c r="ED3" i="4" s="1"/>
  <c r="DF387" i="4"/>
  <c r="DF386" i="4"/>
  <c r="DF385" i="4"/>
  <c r="DF382" i="4"/>
  <c r="DF381" i="4"/>
  <c r="DF380" i="4"/>
  <c r="DF379" i="4"/>
  <c r="DR387" i="4"/>
  <c r="DR386" i="4"/>
  <c r="DR385" i="4"/>
  <c r="DR382" i="4"/>
  <c r="DR381" i="4"/>
  <c r="DR380" i="4"/>
  <c r="DR379" i="4"/>
  <c r="DU3" i="4" l="1"/>
  <c r="AI3" i="4"/>
  <c r="BW3" i="4"/>
  <c r="BX3" i="4" s="1"/>
  <c r="AF3" i="4"/>
  <c r="DG3" i="4"/>
  <c r="DH3" i="4" s="1"/>
  <c r="AH3" i="4"/>
  <c r="DS3" i="4"/>
  <c r="DT3" i="4" s="1"/>
  <c r="BY3" i="4"/>
  <c r="AQ31" i="4" l="1"/>
  <c r="AT31" i="4"/>
  <c r="AN31" i="4"/>
  <c r="AL31" i="4"/>
  <c r="AM31" i="4"/>
  <c r="AR31" i="4"/>
  <c r="AQ336" i="4"/>
  <c r="AR336" i="4"/>
  <c r="AT336" i="4"/>
  <c r="AM336" i="4"/>
  <c r="AL336" i="4"/>
  <c r="AN336" i="4"/>
  <c r="AO336" i="4"/>
  <c r="AS336" i="4"/>
  <c r="BV382" i="4"/>
  <c r="BV381" i="4"/>
  <c r="BV380" i="4"/>
  <c r="BV379" i="4"/>
  <c r="AL390" i="4"/>
  <c r="AN390" i="4"/>
  <c r="AU390" i="4"/>
  <c r="AF390" i="4"/>
  <c r="BV389" i="4"/>
  <c r="BV388" i="4"/>
  <c r="BV387" i="4"/>
  <c r="BV386" i="4"/>
  <c r="BV385" i="4"/>
  <c r="AC384" i="4"/>
  <c r="AC383" i="4"/>
  <c r="BW390" i="4"/>
  <c r="BX390" i="4" s="1"/>
  <c r="CG384" i="4"/>
  <c r="CH384" i="4" s="1"/>
  <c r="CG383" i="4"/>
  <c r="CH383" i="4" s="1"/>
  <c r="CG382" i="4"/>
  <c r="CH382" i="4" s="1"/>
  <c r="AF385" i="4" l="1"/>
  <c r="AF380" i="4"/>
  <c r="AE381" i="4"/>
  <c r="AJ381" i="4"/>
  <c r="AG381" i="4"/>
  <c r="AC381" i="4"/>
  <c r="AH381" i="4"/>
  <c r="AI381" i="4"/>
  <c r="AI387" i="4"/>
  <c r="AH387" i="4"/>
  <c r="AJ382" i="4"/>
  <c r="AG382" i="4"/>
  <c r="AC382" i="4"/>
  <c r="AE382" i="4"/>
  <c r="AH382" i="4"/>
  <c r="AI382" i="4"/>
  <c r="AF387" i="4"/>
  <c r="AF389" i="4"/>
  <c r="AF382" i="4"/>
  <c r="AE379" i="4"/>
  <c r="AJ379" i="4"/>
  <c r="AG379" i="4"/>
  <c r="AC379" i="4"/>
  <c r="AI379" i="4"/>
  <c r="AH379" i="4"/>
  <c r="AI385" i="4"/>
  <c r="AH385" i="4"/>
  <c r="AJ380" i="4"/>
  <c r="AG380" i="4"/>
  <c r="AC380" i="4"/>
  <c r="AE380" i="4"/>
  <c r="AI380" i="4"/>
  <c r="AH380" i="4"/>
  <c r="AF386" i="4"/>
  <c r="AF388" i="4"/>
  <c r="AF381" i="4"/>
  <c r="AI386" i="4"/>
  <c r="AH386" i="4"/>
  <c r="AF379" i="4"/>
  <c r="BW381" i="4"/>
  <c r="BX381" i="4" s="1"/>
  <c r="CG380" i="4"/>
  <c r="CH380" i="4" s="1"/>
  <c r="CW380" i="4"/>
  <c r="CX380" i="4" s="1"/>
  <c r="EC380" i="4"/>
  <c r="ED380" i="4" s="1"/>
  <c r="CO380" i="4"/>
  <c r="CP380" i="4" s="1"/>
  <c r="DG380" i="4"/>
  <c r="DH380" i="4" s="1"/>
  <c r="DS380" i="4"/>
  <c r="DT380" i="4" s="1"/>
  <c r="BY390" i="4"/>
  <c r="CI383" i="4"/>
  <c r="DS386" i="4"/>
  <c r="DT386" i="4" s="1"/>
  <c r="DG386" i="4"/>
  <c r="DH386" i="4" s="1"/>
  <c r="CG381" i="4"/>
  <c r="CH381" i="4" s="1"/>
  <c r="EC381" i="4"/>
  <c r="ED381" i="4" s="1"/>
  <c r="DS381" i="4"/>
  <c r="DT381" i="4" s="1"/>
  <c r="CW381" i="4"/>
  <c r="CX381" i="4" s="1"/>
  <c r="CO381" i="4"/>
  <c r="CP381" i="4" s="1"/>
  <c r="DG381" i="4"/>
  <c r="DH381" i="4" s="1"/>
  <c r="DG385" i="4"/>
  <c r="DH385" i="4" s="1"/>
  <c r="DS385" i="4"/>
  <c r="DT385" i="4" s="1"/>
  <c r="BW388" i="4"/>
  <c r="BX388" i="4" s="1"/>
  <c r="BW380" i="4"/>
  <c r="BX380" i="4" s="1"/>
  <c r="BW385" i="4"/>
  <c r="BX385" i="4" s="1"/>
  <c r="BW389" i="4"/>
  <c r="BX389" i="4" s="1"/>
  <c r="BW382" i="4"/>
  <c r="BX382" i="4" s="1"/>
  <c r="CI384" i="4"/>
  <c r="CG379" i="4"/>
  <c r="CH379" i="4" s="1"/>
  <c r="CW379" i="4"/>
  <c r="CX379" i="4" s="1"/>
  <c r="CO379" i="4"/>
  <c r="CP379" i="4" s="1"/>
  <c r="DS379" i="4"/>
  <c r="DT379" i="4" s="1"/>
  <c r="DG379" i="4"/>
  <c r="DH379" i="4" s="1"/>
  <c r="EC379" i="4"/>
  <c r="ED379" i="4" s="1"/>
  <c r="DS387" i="4"/>
  <c r="DT387" i="4" s="1"/>
  <c r="DG387" i="4"/>
  <c r="DH387" i="4" s="1"/>
  <c r="CW382" i="4"/>
  <c r="CX382" i="4" s="1"/>
  <c r="CO382" i="4"/>
  <c r="CP382" i="4" s="1"/>
  <c r="EC382" i="4"/>
  <c r="ED382" i="4" s="1"/>
  <c r="DS382" i="4"/>
  <c r="DT382" i="4" s="1"/>
  <c r="DG382" i="4"/>
  <c r="DH382" i="4" s="1"/>
  <c r="CY380" i="4"/>
  <c r="CQ380" i="4"/>
  <c r="EE380" i="4"/>
  <c r="DU380" i="4"/>
  <c r="DI380" i="4"/>
  <c r="BW387" i="4"/>
  <c r="BX387" i="4" s="1"/>
  <c r="BW386" i="4"/>
  <c r="BX386" i="4" s="1"/>
  <c r="BW379" i="4"/>
  <c r="BX379" i="4" s="1"/>
  <c r="DI387" i="4"/>
  <c r="DU387" i="4"/>
  <c r="DU386" i="4"/>
  <c r="DI386" i="4"/>
  <c r="DI385" i="4"/>
  <c r="DU385" i="4"/>
  <c r="BY381" i="4"/>
  <c r="CY381" i="4"/>
  <c r="DU381" i="4"/>
  <c r="CQ381" i="4"/>
  <c r="EE381" i="4"/>
  <c r="DI381" i="4"/>
  <c r="EE382" i="4"/>
  <c r="CY382" i="4"/>
  <c r="CQ382" i="4"/>
  <c r="DU382" i="4"/>
  <c r="DI382" i="4"/>
  <c r="EE379" i="4"/>
  <c r="DU379" i="4"/>
  <c r="CY379" i="4"/>
  <c r="CQ379" i="4"/>
  <c r="DI379" i="4"/>
  <c r="BY380" i="4"/>
  <c r="BY382" i="4"/>
  <c r="BY379" i="4"/>
  <c r="CI380" i="4"/>
  <c r="BY385" i="4"/>
  <c r="BY388" i="4"/>
  <c r="BY386" i="4"/>
  <c r="BY389" i="4"/>
  <c r="BY387" i="4"/>
  <c r="CI381" i="4"/>
  <c r="CI379" i="4"/>
  <c r="CI382" i="4"/>
  <c r="AQ375" i="4" l="1"/>
  <c r="AO375" i="4"/>
  <c r="AR375" i="4"/>
  <c r="AM375" i="4"/>
  <c r="AS375" i="4"/>
  <c r="AT375" i="4"/>
  <c r="AP375" i="4"/>
  <c r="AN354" i="4"/>
  <c r="AT354" i="4"/>
  <c r="AM354" i="4"/>
  <c r="AQ354" i="4"/>
  <c r="AS354" i="4"/>
  <c r="AL354" i="4"/>
  <c r="AR354" i="4"/>
  <c r="AQ140" i="4"/>
  <c r="AS140" i="4"/>
  <c r="AO140" i="4"/>
  <c r="AR140" i="4"/>
  <c r="AL140" i="4"/>
  <c r="AM140" i="4"/>
  <c r="AN140" i="4"/>
  <c r="AL138" i="4"/>
  <c r="AQ138" i="4"/>
  <c r="AN138" i="4"/>
  <c r="AT138" i="4"/>
  <c r="AM138" i="4"/>
  <c r="AS138" i="4"/>
  <c r="AO138" i="4"/>
  <c r="AR138" i="4"/>
  <c r="AT150" i="4"/>
  <c r="AR150" i="4"/>
  <c r="AO150" i="4"/>
  <c r="AS150" i="4"/>
  <c r="AM150" i="4"/>
  <c r="AL150" i="4"/>
  <c r="AQ150" i="4"/>
  <c r="AN150" i="4"/>
  <c r="AN178" i="4"/>
  <c r="AM178" i="4"/>
  <c r="AL178" i="4"/>
  <c r="AT178" i="4"/>
  <c r="AS178" i="4"/>
  <c r="AR178" i="4"/>
  <c r="AQ178" i="4"/>
  <c r="AO178" i="4"/>
  <c r="AN195" i="4"/>
  <c r="AQ195" i="4"/>
  <c r="AR195" i="4"/>
  <c r="AL195" i="4"/>
  <c r="AT195" i="4"/>
  <c r="AS195" i="4"/>
  <c r="AM195" i="4"/>
  <c r="AS390" i="4"/>
  <c r="AR390" i="4"/>
  <c r="AP390" i="4"/>
  <c r="AM390" i="4"/>
  <c r="AQ390" i="4"/>
  <c r="AT390" i="4"/>
  <c r="AO390" i="4"/>
  <c r="AB224" i="4" l="1"/>
  <c r="BA224" i="4"/>
  <c r="AL161" i="4" l="1"/>
  <c r="AN161" i="4"/>
  <c r="AS161" i="4"/>
  <c r="AR161" i="4"/>
  <c r="AT161" i="4"/>
  <c r="AM161" i="4"/>
  <c r="AQ161" i="4"/>
  <c r="AO161" i="4"/>
  <c r="AR328" i="4"/>
  <c r="AT328" i="4"/>
  <c r="AS328" i="4"/>
  <c r="AO328" i="4"/>
  <c r="AM328" i="4"/>
  <c r="AQ328" i="4"/>
  <c r="AN328" i="4"/>
  <c r="AL328" i="4"/>
  <c r="AQ306" i="4"/>
  <c r="AO306" i="4"/>
  <c r="AN306" i="4"/>
  <c r="AT306" i="4"/>
  <c r="AM306" i="4"/>
  <c r="AL306" i="4"/>
  <c r="AR306" i="4"/>
  <c r="AS306" i="4"/>
  <c r="R109" i="4" l="1"/>
  <c r="Z109" i="4" l="1"/>
  <c r="ES109" i="4" s="1"/>
  <c r="X109" i="4"/>
  <c r="F3" i="5"/>
</calcChain>
</file>

<file path=xl/sharedStrings.xml><?xml version="1.0" encoding="utf-8"?>
<sst xmlns="http://schemas.openxmlformats.org/spreadsheetml/2006/main" count="8823" uniqueCount="1839">
  <si>
    <t>KATALOG LAIN &gt; REFERENSI</t>
  </si>
  <si>
    <t>KATALOG LAIN &gt; RATA - RATA</t>
  </si>
  <si>
    <t>CATENZO</t>
  </si>
  <si>
    <t>GARSEL</t>
  </si>
  <si>
    <t>RAINDOZ</t>
  </si>
  <si>
    <t>GARUCCI</t>
  </si>
  <si>
    <t>CATENZO JUNIOR</t>
  </si>
  <si>
    <t>BASAMA SOGA</t>
  </si>
  <si>
    <t>JAVA SEVEN</t>
  </si>
  <si>
    <t>CBR SIX</t>
  </si>
  <si>
    <t>GIARDINO</t>
  </si>
  <si>
    <t>No</t>
  </si>
  <si>
    <t>Kode</t>
  </si>
  <si>
    <t>Kode 12 Nov</t>
  </si>
  <si>
    <t>* Cek</t>
  </si>
  <si>
    <t>Sample ID</t>
  </si>
  <si>
    <t>Kategori</t>
  </si>
  <si>
    <t>Supplier</t>
  </si>
  <si>
    <t>Size</t>
  </si>
  <si>
    <t>Tipe</t>
  </si>
  <si>
    <t>Harga Supplier</t>
  </si>
  <si>
    <t>Hasil Nego</t>
  </si>
  <si>
    <t>Selisih</t>
  </si>
  <si>
    <t>Harga Gross</t>
  </si>
  <si>
    <t>Harga</t>
  </si>
  <si>
    <t>Margin</t>
  </si>
  <si>
    <t>%</t>
  </si>
  <si>
    <t>Buffer</t>
  </si>
  <si>
    <t>AVG</t>
  </si>
  <si>
    <t>Keterangan</t>
  </si>
  <si>
    <t>CTZ</t>
  </si>
  <si>
    <t>GSL</t>
  </si>
  <si>
    <t>RND</t>
  </si>
  <si>
    <t>GRC</t>
  </si>
  <si>
    <t>CJR</t>
  </si>
  <si>
    <t>BSM</t>
  </si>
  <si>
    <t>JVS</t>
  </si>
  <si>
    <t>CBR</t>
  </si>
  <si>
    <t>AZR</t>
  </si>
  <si>
    <t>GDN</t>
  </si>
  <si>
    <t>AZZURRA</t>
  </si>
  <si>
    <t>OK</t>
  </si>
  <si>
    <t>-</t>
  </si>
  <si>
    <t>ASSESS</t>
  </si>
  <si>
    <t>??</t>
  </si>
  <si>
    <t xml:space="preserve">Siti Sri Handayani - LSH </t>
  </si>
  <si>
    <t>BCL - Ce - Sandal - Teplek - Tali</t>
  </si>
  <si>
    <t>BCL - Ce - Sandal - Teplek</t>
  </si>
  <si>
    <t>BCL - Ce - Sepatu - Formal - Kulit</t>
  </si>
  <si>
    <t>BCL - Ce - Sepatu - Ballet</t>
  </si>
  <si>
    <t>BCL - Ce - Sepatu - Casual</t>
  </si>
  <si>
    <t>BCL - Ce - Sepatu - Sport</t>
  </si>
  <si>
    <t>BCL - Ce - Sepatu - Boot</t>
  </si>
  <si>
    <t>BCL - Co - Sepatu - Casual - Sintetis</t>
  </si>
  <si>
    <t>BCL - Co - Sepatu - Sport - Futsal</t>
  </si>
  <si>
    <t>BCL - Co - Sandal - Kulit</t>
  </si>
  <si>
    <t>BCL - Co - Sandal - Casual</t>
  </si>
  <si>
    <t>Lama</t>
  </si>
  <si>
    <t>Baru</t>
  </si>
  <si>
    <t>BCL - Anak - Ce - Sepatu - 30</t>
  </si>
  <si>
    <t>552-27</t>
  </si>
  <si>
    <t>BNI 351</t>
  </si>
  <si>
    <t>GSG 3099</t>
  </si>
  <si>
    <t>BCL - Co - Sepatu - Casual - Kulit</t>
  </si>
  <si>
    <t>DM 2029</t>
  </si>
  <si>
    <t>DM 102</t>
  </si>
  <si>
    <t>RI 010</t>
  </si>
  <si>
    <t>GRN 2506</t>
  </si>
  <si>
    <t>GRN 2502</t>
  </si>
  <si>
    <t>GAJ 2008</t>
  </si>
  <si>
    <t>BJB 024</t>
  </si>
  <si>
    <t>BJB 022</t>
  </si>
  <si>
    <t>BDL 339</t>
  </si>
  <si>
    <t>BSM 306</t>
  </si>
  <si>
    <t>550-08</t>
  </si>
  <si>
    <t>BSC 210</t>
  </si>
  <si>
    <t>BSC 761</t>
  </si>
  <si>
    <t>BSC 706</t>
  </si>
  <si>
    <t>RMP 096</t>
  </si>
  <si>
    <t>GOR 0379</t>
  </si>
  <si>
    <t>BCL - Ce - Sandal - Wedges</t>
  </si>
  <si>
    <t>BCL - Ce - Sandal - Wedges - Tali</t>
  </si>
  <si>
    <t>BEP 025</t>
  </si>
  <si>
    <t>GUD 6571</t>
  </si>
  <si>
    <t>GDO 2751</t>
  </si>
  <si>
    <t>GHE 2756</t>
  </si>
  <si>
    <t>NS 092</t>
  </si>
  <si>
    <t>&lt;&lt; CJR, &lt;&lt; BSM, == GSL, &gt; CBR, &gt;&gt; JVS</t>
  </si>
  <si>
    <t>GRD 4005</t>
  </si>
  <si>
    <t>GBJ 8257</t>
  </si>
  <si>
    <t xml:space="preserve"> GAI 8501</t>
  </si>
  <si>
    <t xml:space="preserve"> GTD 8011</t>
  </si>
  <si>
    <t>JJ 117</t>
  </si>
  <si>
    <t>GDO 7243</t>
  </si>
  <si>
    <t>GKK 8118</t>
  </si>
  <si>
    <t>GJS 8115</t>
  </si>
  <si>
    <t>BYI 857</t>
  </si>
  <si>
    <t>BYI 971</t>
  </si>
  <si>
    <t>CYE 218</t>
  </si>
  <si>
    <t>&lt;&lt; CTZ, = BSM</t>
  </si>
  <si>
    <t>&lt;&lt; RND, &lt;&lt; JVS, &lt; GRC, &lt; CBR, == CTZ, == GSL, &gt;&gt; BSM</t>
  </si>
  <si>
    <t>== GSL</t>
  </si>
  <si>
    <t>&lt;&lt; GSL, &lt;&lt; RND, &lt;&lt; AZR, &gt;&gt; CTZ, &gt;&gt; BSM, &gt;&gt; GRC, &gt;&gt; CBR, &gt;&gt; JVS</t>
  </si>
  <si>
    <t>&lt;&lt; RND, == CTZ, &gt; BSM, &gt; GSL, &gt; GRC, &gt;&gt; JVS</t>
  </si>
  <si>
    <t>&lt;&lt; BSM, &lt;&lt; GSL, &gt;&gt; GRC</t>
  </si>
  <si>
    <t>&lt;&lt; AZR, &gt; RND, &gt; CTZ, &gt; GRC, &gt; GSL, &gt; BSM, &gt; CBR, &gt; JVS</t>
  </si>
  <si>
    <t>&lt; CTZ, &gt; GSL</t>
  </si>
  <si>
    <t>&gt; CTZ, &gt;&gt; GSL</t>
  </si>
  <si>
    <t>&lt;&lt; AZR, &lt; CBR, &lt; CTZ, &gt; RND, &gt; GSL, &gt;&gt; JVS, &gt;&gt; GRC, &gt;&gt; BSM</t>
  </si>
  <si>
    <t>&gt; BSM, &gt; GSL,</t>
  </si>
  <si>
    <t>&lt;&lt; GRC, == CBR, == JVS</t>
  </si>
  <si>
    <t>&gt;&gt; GRC, &gt;&gt; CBR, &gt;&gt; JVS</t>
  </si>
  <si>
    <t>&gt;&gt; GSL</t>
  </si>
  <si>
    <t>&lt;&lt; AZR, &lt;&lt; CTZ, &lt;&lt; CBR, &gt; RND, &gt; GSL, &gt; JVS, &gt;&gt; GRC, &gt;&gt; BSM</t>
  </si>
  <si>
    <t>&lt;&lt; AZR, &lt;&lt; CTZ, &lt;&lt; RND, &lt;&lt; JVS, &lt;&lt; BSM, &gt; GSL</t>
  </si>
  <si>
    <t>&lt;&lt; AZR, &lt;&lt; CTZ, &lt; BSM, &gt; GSL, &gt;&gt; RND, &gt;&gt; GRC, &gt;&gt; CBR, &gt;&gt; JVS</t>
  </si>
  <si>
    <t>&lt;&lt; GSL, &lt; GRC</t>
  </si>
  <si>
    <t>&lt;&lt; CTZ</t>
  </si>
  <si>
    <t>&lt;&lt; GSL</t>
  </si>
  <si>
    <t>&lt; GSL, == RND, &gt; CTZ, &gt;&gt; JVS</t>
  </si>
  <si>
    <t>&lt; GSL, &gt; RND, &gt; CTZ, &gt;&gt; JVS</t>
  </si>
  <si>
    <t>&lt;&lt; GSL, &lt;&lt; RND, &lt;&lt; CTZ, &gt; JVS</t>
  </si>
  <si>
    <t>&lt;&lt; RND, &lt;&lt; CTZ,&lt;&lt; JVS</t>
  </si>
  <si>
    <t>&lt;&lt; RND, &lt;&lt; CTZ, &gt; JVS</t>
  </si>
  <si>
    <t>&lt;&lt; AZR, &lt;&lt; GSL, &lt;&lt; CTZ, == BSM, &gt; RND, &gt;&gt; CBR, &gt;&gt; JVS</t>
  </si>
  <si>
    <t>&lt;&lt; ALL</t>
  </si>
  <si>
    <t>&lt;&lt;BSM, &lt;&lt; GSL &lt;&lt; AZR, &lt;&lt; GRC, &lt;&lt; CTZ, &lt;&lt; RND, &gt;&gt; JVS, &gt;&gt; CBR</t>
  </si>
  <si>
    <t>&gt;&gt; ALL</t>
  </si>
  <si>
    <t>&lt;&lt; BSM, &gt; GSL, &gt;&gt; AZR, &gt;&gt; GRC, &gt;&gt; CTZ, &gt;&gt; RND, &gt;&gt; JVS, &gt;&gt; CBR</t>
  </si>
  <si>
    <t>&lt;&lt; BSM, &lt;&lt; GSL, == AZR, &gt;&gt; GRC, &gt;&gt; CTZ, &gt;&gt; RND, &gt;&gt; JVS, &gt;&gt; CBR</t>
  </si>
  <si>
    <t>&lt;&lt; AZR, &lt;&lt; GRC, &gt; GSL, &gt; CTZ, &gt; RND, &gt;&gt; JVS, &gt;&gt; CBR, &gt;&gt; BSM</t>
  </si>
  <si>
    <t>&lt;&lt; GSL, &lt;&lt; AZR, &lt;&lt; BSM, &lt;&lt; CTZ, &gt; GRC, &gt;&gt; JVS, &gt;&gt; CBR, &gt;&gt; RND</t>
  </si>
  <si>
    <t>BCL - Co - Sepatu - Formal</t>
  </si>
  <si>
    <t>LSI 201</t>
  </si>
  <si>
    <t>&lt;&lt; AZR, &lt;&lt; GSL, &lt;&lt; CTZ, &gt; CBR, &gt;&gt; BSM, &gt;&gt; JVS, &gt;&gt; RND</t>
  </si>
  <si>
    <t>&gt;&gt; AZR</t>
  </si>
  <si>
    <t>&gt;&gt; BSM, &gt;&gt; GRC</t>
  </si>
  <si>
    <t>&lt;&lt; GRC, &lt;&lt; GSL, &lt;&lt; CTZ</t>
  </si>
  <si>
    <t>&lt;&lt; CTZ, &gt; RND, &gt; CBR, &gt;&gt; JVS</t>
  </si>
  <si>
    <t>== CTZ, &gt;&gt; RND, &gt;&gt; CBR, &gt;&gt; JVS</t>
  </si>
  <si>
    <t>&lt;&lt; CTZ, &lt;&lt; RND</t>
  </si>
  <si>
    <t>&gt;&gt; CTZ, &gt;&gt; RND</t>
  </si>
  <si>
    <t>&lt;&lt; GRC, &gt;&gt; RND, &gt;&gt; CTZ</t>
  </si>
  <si>
    <t>&lt;&lt; CBR, &lt;&lt; JVS, &lt;&lt; GRC, == AZR, &gt; CTZ, &gt; GSL, &gt;&gt; RND, &gt;&gt; BSM</t>
  </si>
  <si>
    <t>&lt;&lt; GSL, &lt;&lt; GRC, &lt;&lt; CTZ, &gt; RND, &gt; JVS</t>
  </si>
  <si>
    <t>&lt;&lt; AZR, &lt;&lt; GSL, &gt;&gt; CTZ, &gt;&gt; CBR</t>
  </si>
  <si>
    <t>&gt; BSM, &gt; CBR, &gt; CTZ</t>
  </si>
  <si>
    <t>&lt;&lt; JVS, &gt;&gt; BSM, &gt;&gt; CBR</t>
  </si>
  <si>
    <t>&lt;&lt; AZR, &lt;&lt; CTZ, &gt; RND, &gt; GSL, &gt; CBR, &gt; JVS, &gt; BSM, &gt; GRC</t>
  </si>
  <si>
    <t>&lt;&lt; CTZ, &lt;&lt; RND, &lt; AZR, &lt;&lt; CBR, &lt;&lt; GSL, &lt;&lt; BSM, &gt; GRC</t>
  </si>
  <si>
    <t>&lt;&lt; CTZ, &lt;&lt; RND, &lt;&lt; CBR, &lt;&lt; GSL, &lt;&lt; BSM, &gt; GRC</t>
  </si>
  <si>
    <t>&lt; ALL</t>
  </si>
  <si>
    <t>&gt; JVS, &gt; CBR, &gt;&gt; GRC</t>
  </si>
  <si>
    <t>&lt;&lt; CBR, &lt;&lt; JVS, == BSM, &gt; GSL, &gt;&gt; CTZ</t>
  </si>
  <si>
    <t>&lt;&lt; AZR, &lt; CBR, &lt; JVS, = CTZ, = BSM, &gt; GSL, &gt;&gt; RND, &gt;&gt; GRC</t>
  </si>
  <si>
    <t>&lt; AZR, &gt;&gt; OTHERS</t>
  </si>
  <si>
    <t>&gt; GRC, &gt; CJR, &gt;&gt; GSL, &gt;&gt; JVS, &gt;&gt; CBR, &gt;&gt; BSM</t>
  </si>
  <si>
    <t>&gt; CJR, &lt;&lt; OTHERS</t>
  </si>
  <si>
    <t>&lt;&lt; AZR, &lt; GSL, == GRC, &gt; CJR, &gt;&gt; JVS, &gt;&gt; BSM, &gt;&gt; CBR</t>
  </si>
  <si>
    <t>&gt; CJR, &gt; JVS, &gt; CBR</t>
  </si>
  <si>
    <t>&gt; CJR</t>
  </si>
  <si>
    <t>&lt;&lt; AZR, &lt;&lt; GSL, == CJR, &gt; GRC, &gt; CBR, &gt;&gt; BSM, &gt;&gt; JVS</t>
  </si>
  <si>
    <t>LPR 387</t>
  </si>
  <si>
    <t>LLD 591</t>
  </si>
  <si>
    <t>LDG 831</t>
  </si>
  <si>
    <t>BCL - Ce - Sandal - Highheels - Tali</t>
  </si>
  <si>
    <t>BCL - Ce - Sandal - Highheels</t>
  </si>
  <si>
    <t>BCL - Ce - Sandal - Teplek - Puyuh</t>
  </si>
  <si>
    <t>BCL - Ce - Sepatu - Wedges</t>
  </si>
  <si>
    <t>BCL - Co - Sepatu - Sport</t>
  </si>
  <si>
    <t>BCL - Ce - Sepatu - Ballet - Casual</t>
  </si>
  <si>
    <t>BCL - Ce - Sepatu - Formal - Sintetis</t>
  </si>
  <si>
    <t>BCL - Ce - Sepatu - Formal - Semi</t>
  </si>
  <si>
    <t>BCL - Co - Sepatu - Casual</t>
  </si>
  <si>
    <t>BCL - Co - Sepatu - Boot</t>
  </si>
  <si>
    <t>BCL - Co - Sepatu - Bustong</t>
  </si>
  <si>
    <t>BCL - Co - Sepatu - Casual - Canvas</t>
  </si>
  <si>
    <t>BCL - Co - Sepatu - Gunung</t>
  </si>
  <si>
    <t xml:space="preserve">BCL - Co - Sepatu - Casual </t>
  </si>
  <si>
    <t>BCL - Co - Sandal - Gunung</t>
  </si>
  <si>
    <t>BCL - Co - Sandal - Gunung - Tali</t>
  </si>
  <si>
    <t>BCL - Anak - Sepatu - Co - 30</t>
  </si>
  <si>
    <t>BCL - Anak - Sepatu - Co - Boot 30</t>
  </si>
  <si>
    <t>BCL - Anak - Sepatu - Co - 26</t>
  </si>
  <si>
    <t>BCL - Anak - Sepatu - Co - Boot</t>
  </si>
  <si>
    <t>BCL - Baby - Sepatu - Co</t>
  </si>
  <si>
    <t>BCL - Anak - Sandal - Co</t>
  </si>
  <si>
    <t>BCL - Anak - Sandal - Co - 30</t>
  </si>
  <si>
    <t>BCL - Anak - Sandal - Ce</t>
  </si>
  <si>
    <t>BCL - Anak - Sepatu - Ce - 30</t>
  </si>
  <si>
    <t>BCL - Anak - Sepatu - Ce - 26</t>
  </si>
  <si>
    <t>LKO 628</t>
  </si>
  <si>
    <t>LJU 204</t>
  </si>
  <si>
    <t>LKO 796</t>
  </si>
  <si>
    <t>LJU 372</t>
  </si>
  <si>
    <t>SITI KOMARIAH - NEW</t>
  </si>
  <si>
    <t>DADANG JUANEDI - NEW</t>
  </si>
  <si>
    <t>Asep Hasan - LAX</t>
  </si>
  <si>
    <t>Sopi - LDG</t>
  </si>
  <si>
    <t>Bambang Udaya - LLM</t>
  </si>
  <si>
    <t>Anang - LOL</t>
  </si>
  <si>
    <t>ALO - LTD</t>
  </si>
  <si>
    <t>DEDI R - LED</t>
  </si>
  <si>
    <t>KUSMAWAN - NEW</t>
  </si>
  <si>
    <t>Lili - LOD</t>
  </si>
  <si>
    <t>Tito (New) - LTO</t>
  </si>
  <si>
    <t>Yanto (New) - LWA</t>
  </si>
  <si>
    <t>ERI - LPI</t>
  </si>
  <si>
    <t>OHA - NEW</t>
  </si>
  <si>
    <t>JOKO - NEW</t>
  </si>
  <si>
    <t>Asep Permana - LDO</t>
  </si>
  <si>
    <t>Ayi - LTE</t>
  </si>
  <si>
    <t>UDAN - LCC</t>
  </si>
  <si>
    <t>Aisyah - LLE</t>
  </si>
  <si>
    <t>Mulyadi - LLD</t>
  </si>
  <si>
    <t>Ai Lestari</t>
  </si>
  <si>
    <t>EPI - LPE</t>
  </si>
  <si>
    <t>Enan Supriatna - LCU</t>
  </si>
  <si>
    <t>SITI NURJANAH</t>
  </si>
  <si>
    <t>Usep Yadi</t>
  </si>
  <si>
    <t>DHEA - NEW</t>
  </si>
  <si>
    <t>ERNI - LRN</t>
  </si>
  <si>
    <t>Herman - LFS</t>
  </si>
  <si>
    <t>ANDI S (UJANG) - NEW</t>
  </si>
  <si>
    <t>Jejen (New) - LJJ</t>
  </si>
  <si>
    <t>Asep Rangga - LAG</t>
  </si>
  <si>
    <t>Dadang Sandal - LPM</t>
  </si>
  <si>
    <t>DEDE - LTW</t>
  </si>
  <si>
    <t>AHMAD - NEW</t>
  </si>
  <si>
    <t>Rita - LJH</t>
  </si>
  <si>
    <t>Asep Kartiwa - LEP</t>
  </si>
  <si>
    <t>Enok - LDI</t>
  </si>
  <si>
    <t>ELIH MUSLIH - NEW</t>
  </si>
  <si>
    <t>DADANG - LPM</t>
  </si>
  <si>
    <t>Teddy Cokro - LIS</t>
  </si>
  <si>
    <t>Riki (New) - LRK</t>
  </si>
  <si>
    <t>RENI - LCN</t>
  </si>
  <si>
    <t>Hasan - LSM</t>
  </si>
  <si>
    <t>Ooy Mulyana - LNW</t>
  </si>
  <si>
    <t>Ena - LMV</t>
  </si>
  <si>
    <t>Agus Gunawan - New</t>
  </si>
  <si>
    <t>Opang (New) - LOP</t>
  </si>
  <si>
    <t>ASEP SUKRON HIDAYAT - NEW</t>
  </si>
  <si>
    <t>DANI - LJT</t>
  </si>
  <si>
    <t>Yani - LYN</t>
  </si>
  <si>
    <t>IREN - NEW</t>
  </si>
  <si>
    <t>Sandi - LSI (New)</t>
  </si>
  <si>
    <t>YANA MULYANA</t>
  </si>
  <si>
    <t>Iwa - LRS</t>
  </si>
  <si>
    <t>Dinar Syah</t>
  </si>
  <si>
    <t>Irsan - LIR</t>
  </si>
  <si>
    <t>HENDRA - NEW 1</t>
  </si>
  <si>
    <t>AHMAD YANI - LSO</t>
  </si>
  <si>
    <t>NENENG NEW</t>
  </si>
  <si>
    <t>Sony Sonjaya - LJO</t>
  </si>
  <si>
    <t>JAMAL - LTG</t>
  </si>
  <si>
    <t>YAYAT ROBI - LYY</t>
  </si>
  <si>
    <t>IPAN / INA ROSITA</t>
  </si>
  <si>
    <t>Nandang - LAD/LSW</t>
  </si>
  <si>
    <t>IWAN SUDRAJAT - NEW</t>
  </si>
  <si>
    <t>ASEP RAHMAT - NEW</t>
  </si>
  <si>
    <t>Dadang K - LDA</t>
  </si>
  <si>
    <t>ANDI SUTISNA - NEW</t>
  </si>
  <si>
    <t>UTAMI DAMIYANTI - NEW</t>
  </si>
  <si>
    <t>Arifin - LDX</t>
  </si>
  <si>
    <t>Dadang Santy - LEN</t>
  </si>
  <si>
    <t>Mukhtiar - LTC</t>
  </si>
  <si>
    <t>Imas - LLT</t>
  </si>
  <si>
    <t>ROSMAYANTI NEW</t>
  </si>
  <si>
    <t>Robi - LSN</t>
  </si>
  <si>
    <t>HERI - LYP</t>
  </si>
  <si>
    <t>Acep Rohimat - LCP</t>
  </si>
  <si>
    <t>RUDIANSYAH - LDH</t>
  </si>
  <si>
    <t>NIA - NEW</t>
  </si>
  <si>
    <t>Cepi - LDE</t>
  </si>
  <si>
    <t>DINA - LDP</t>
  </si>
  <si>
    <t>ABUYA IDRIS - LBY</t>
  </si>
  <si>
    <t>Ivan (New) - LIV</t>
  </si>
  <si>
    <t>ROZI - NEW</t>
  </si>
  <si>
    <t>Duhri Arifin - LFM</t>
  </si>
  <si>
    <t>EDI RIADI - LRE</t>
  </si>
  <si>
    <t>Feri Irawan - LJA</t>
  </si>
  <si>
    <t>Usep (New) - LSU</t>
  </si>
  <si>
    <t>Mahfudin (New) - LMF</t>
  </si>
  <si>
    <t>Rudi Hermawan - LAY</t>
  </si>
  <si>
    <t>ANWAR - NEW</t>
  </si>
  <si>
    <t>Teddy - LLX</t>
  </si>
  <si>
    <t>APRI - NEW</t>
  </si>
  <si>
    <t>Asep Wildan - LTA</t>
  </si>
  <si>
    <t>Rendi - LBU</t>
  </si>
  <si>
    <t>BUDI RAHAYU - LBD</t>
  </si>
  <si>
    <t>RIANI</t>
  </si>
  <si>
    <t>Kinkin - LNG</t>
  </si>
  <si>
    <t>Aden - LWI</t>
  </si>
  <si>
    <t>ERWIN - LTF</t>
  </si>
  <si>
    <t>Anggi/Rizky Yunus - LAT</t>
  </si>
  <si>
    <t>Yosep - LNU</t>
  </si>
  <si>
    <t>Wawan - LNY</t>
  </si>
  <si>
    <t>Wawan Onay - LID</t>
  </si>
  <si>
    <t>ADI - NEW</t>
  </si>
  <si>
    <t>GUNAWAN - LGN</t>
  </si>
  <si>
    <t>Edih - LEF</t>
  </si>
  <si>
    <t>Cucu - LMJ</t>
  </si>
  <si>
    <t>Iman New - LMG</t>
  </si>
  <si>
    <t>Roni - LFW</t>
  </si>
  <si>
    <t>Ebek</t>
  </si>
  <si>
    <t>ERPAN - NEW</t>
  </si>
  <si>
    <t>Reren - LOA</t>
  </si>
  <si>
    <t>OZAN - LZA</t>
  </si>
  <si>
    <t>ANDI - LND</t>
  </si>
  <si>
    <t>Didin S - LBP</t>
  </si>
  <si>
    <t>Asep Majid - LAM</t>
  </si>
  <si>
    <t>DADAN - LDL</t>
  </si>
  <si>
    <t>DEWI - LTI</t>
  </si>
  <si>
    <t>Edih - LHO</t>
  </si>
  <si>
    <t>Maman (New) - LMN</t>
  </si>
  <si>
    <t>Sendi - New</t>
  </si>
  <si>
    <t>ECEP - LCS</t>
  </si>
  <si>
    <t>AEP SAEPUDDIN - NEW</t>
  </si>
  <si>
    <t>AGUS SURYANA - NEW</t>
  </si>
  <si>
    <t>RENI - NEW</t>
  </si>
  <si>
    <t>Heni - LME</t>
  </si>
  <si>
    <t>Cecep Sandal - LFG</t>
  </si>
  <si>
    <t>TANTAN MEGANTARA - NEW</t>
  </si>
  <si>
    <t>ILHAM ROHMAT - NEW</t>
  </si>
  <si>
    <t>Dede - LTV</t>
  </si>
  <si>
    <t>Arief - LKS</t>
  </si>
  <si>
    <t>Kusdarja - LRY</t>
  </si>
  <si>
    <t>ASURAHMAN - NEW</t>
  </si>
  <si>
    <t>RIZKY RAHAYU - LAB</t>
  </si>
  <si>
    <t>Rolis - LRA</t>
  </si>
  <si>
    <t>Sheny - LIF</t>
  </si>
  <si>
    <t>Sopi Sopiawati - LTH</t>
  </si>
  <si>
    <t>LKO 376</t>
  </si>
  <si>
    <t>LAX 739</t>
  </si>
  <si>
    <t>LDG 130</t>
  </si>
  <si>
    <t>LAX 433</t>
  </si>
  <si>
    <t>LLM 565</t>
  </si>
  <si>
    <t>LKO 283</t>
  </si>
  <si>
    <t>LAX 704</t>
  </si>
  <si>
    <t>LOL 128</t>
  </si>
  <si>
    <t>LDG 966</t>
  </si>
  <si>
    <t>LTD 311</t>
  </si>
  <si>
    <t>LDG 982</t>
  </si>
  <si>
    <t>LED 505</t>
  </si>
  <si>
    <t>LMW 262</t>
  </si>
  <si>
    <t>LOD 877</t>
  </si>
  <si>
    <t>LED 948</t>
  </si>
  <si>
    <t>LTO 756</t>
  </si>
  <si>
    <t>LWA 823</t>
  </si>
  <si>
    <t>LPI 047</t>
  </si>
  <si>
    <t>LHA 799</t>
  </si>
  <si>
    <t>LJK 421</t>
  </si>
  <si>
    <t>LDO 609</t>
  </si>
  <si>
    <t>LJK 148</t>
  </si>
  <si>
    <t>LTE 271</t>
  </si>
  <si>
    <t>LCC 472</t>
  </si>
  <si>
    <t>LLE 412</t>
  </si>
  <si>
    <t>LTE 506</t>
  </si>
  <si>
    <t>LFX 653</t>
  </si>
  <si>
    <t>LCC 918</t>
  </si>
  <si>
    <t>LLS 263</t>
  </si>
  <si>
    <t>LOL 800</t>
  </si>
  <si>
    <t>LPE 495</t>
  </si>
  <si>
    <t>LSH 781</t>
  </si>
  <si>
    <t>LGG 272</t>
  </si>
  <si>
    <t>LOD 775</t>
  </si>
  <si>
    <t>LCU 019</t>
  </si>
  <si>
    <t>LCU 743</t>
  </si>
  <si>
    <t>LYT 898</t>
  </si>
  <si>
    <t>LDO 221</t>
  </si>
  <si>
    <t>LOD 462</t>
  </si>
  <si>
    <t>LSP 496</t>
  </si>
  <si>
    <t>LPE 868</t>
  </si>
  <si>
    <t>LOD 343</t>
  </si>
  <si>
    <t>LOD 710</t>
  </si>
  <si>
    <t>LYT 282</t>
  </si>
  <si>
    <t>LYT 927</t>
  </si>
  <si>
    <t>LUD 280</t>
  </si>
  <si>
    <t>LYT 894</t>
  </si>
  <si>
    <t>LLS 762</t>
  </si>
  <si>
    <t>LTE 555</t>
  </si>
  <si>
    <t>LLH 195</t>
  </si>
  <si>
    <t>LLH 402</t>
  </si>
  <si>
    <t>LTE 227</t>
  </si>
  <si>
    <t>LKO 317</t>
  </si>
  <si>
    <t>LRN 020</t>
  </si>
  <si>
    <t>LLS 172</t>
  </si>
  <si>
    <t>LCC 773</t>
  </si>
  <si>
    <t>LTE 423</t>
  </si>
  <si>
    <t>LDG 771</t>
  </si>
  <si>
    <t>LTE 767</t>
  </si>
  <si>
    <t>LFS 182</t>
  </si>
  <si>
    <t>LTE 657</t>
  </si>
  <si>
    <t>LUJ 224</t>
  </si>
  <si>
    <t>LJJ 766</t>
  </si>
  <si>
    <t>LUJ 273</t>
  </si>
  <si>
    <t>LCU 132</t>
  </si>
  <si>
    <t>LJU 553</t>
  </si>
  <si>
    <t>LDO 394</t>
  </si>
  <si>
    <t>LDO 813</t>
  </si>
  <si>
    <t>LFX 507</t>
  </si>
  <si>
    <t>LDO 265</t>
  </si>
  <si>
    <t>LAG 770</t>
  </si>
  <si>
    <t>LCU 442</t>
  </si>
  <si>
    <t>LAG 194</t>
  </si>
  <si>
    <t>LCU 612</t>
  </si>
  <si>
    <t>LDO 645</t>
  </si>
  <si>
    <t>LPM 726</t>
  </si>
  <si>
    <t>LDO 209</t>
  </si>
  <si>
    <t>LTW 170</t>
  </si>
  <si>
    <t>LTW 125</t>
  </si>
  <si>
    <t>LMD 827</t>
  </si>
  <si>
    <t>LJH 882</t>
  </si>
  <si>
    <t>LDO 246</t>
  </si>
  <si>
    <t>LEP 601</t>
  </si>
  <si>
    <t>LFX 722</t>
  </si>
  <si>
    <t>LTE 608</t>
  </si>
  <si>
    <t>LDI 999</t>
  </si>
  <si>
    <t>LDO 632</t>
  </si>
  <si>
    <t>LDO 805</t>
  </si>
  <si>
    <t>LFS 422</t>
  </si>
  <si>
    <t>LKO 126</t>
  </si>
  <si>
    <t>LTE 519</t>
  </si>
  <si>
    <t>LLS 801</t>
  </si>
  <si>
    <t>LTE 826</t>
  </si>
  <si>
    <t>LMS 440</t>
  </si>
  <si>
    <t>LTE 498</t>
  </si>
  <si>
    <t>LKO 342</t>
  </si>
  <si>
    <t>LPM 517</t>
  </si>
  <si>
    <t>LIS 837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</si>
  <si>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</si>
  <si>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</si>
  <si>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</si>
  <si>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</si>
  <si>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</si>
  <si>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</si>
  <si>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</si>
  <si>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</si>
  <si>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</si>
  <si>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</si>
  <si>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LIS 333</t>
  </si>
  <si>
    <t>LRK 563</t>
  </si>
  <si>
    <t>LTE 842</t>
  </si>
  <si>
    <t>LNC 232</t>
  </si>
  <si>
    <t>LLH 493</t>
  </si>
  <si>
    <t>LIS 424</t>
  </si>
  <si>
    <t>LFX 103</t>
  </si>
  <si>
    <t>LSM 561</t>
  </si>
  <si>
    <t>LNW 902</t>
  </si>
  <si>
    <t>LMV 374</t>
  </si>
  <si>
    <t>LDG 162</t>
  </si>
  <si>
    <t>LGA 673</t>
  </si>
  <si>
    <t>LMV 616</t>
  </si>
  <si>
    <t>LOP 757</t>
  </si>
  <si>
    <t>LKR 352</t>
  </si>
  <si>
    <t>LJT 362</t>
  </si>
  <si>
    <t>LYN 206</t>
  </si>
  <si>
    <t>LPS 240</t>
  </si>
  <si>
    <t>LKR 583</t>
  </si>
  <si>
    <t>LDO 545</t>
  </si>
  <si>
    <t>LKR 523</t>
  </si>
  <si>
    <t>LSI 688</t>
  </si>
  <si>
    <t>LKP 696</t>
  </si>
  <si>
    <t>LSI 820</t>
  </si>
  <si>
    <t>LDS 683</t>
  </si>
  <si>
    <t>LYN 843</t>
  </si>
  <si>
    <t>LIR 926</t>
  </si>
  <si>
    <t>LYA 983</t>
  </si>
  <si>
    <t>LJO 437</t>
  </si>
  <si>
    <t>LDR 814</t>
  </si>
  <si>
    <t>LDR 199</t>
  </si>
  <si>
    <t>LSO 844</t>
  </si>
  <si>
    <t>LNN 487</t>
  </si>
  <si>
    <t>LJO 648</t>
  </si>
  <si>
    <t>LOP 231</t>
  </si>
  <si>
    <t>LTG 582</t>
  </si>
  <si>
    <t>LIR 247</t>
  </si>
  <si>
    <t>LYY 499</t>
  </si>
  <si>
    <t>LPI 524</t>
  </si>
  <si>
    <t>LYY 335</t>
  </si>
  <si>
    <t>LLE 795</t>
  </si>
  <si>
    <t>LAR 373</t>
  </si>
  <si>
    <t>LAD 473</t>
  </si>
  <si>
    <t>LWS 798</t>
  </si>
  <si>
    <t>LBT 735</t>
  </si>
  <si>
    <t>LHM 330</t>
  </si>
  <si>
    <t>LMW 455</t>
  </si>
  <si>
    <t>LDA 570</t>
  </si>
  <si>
    <t>LMW 152</t>
  </si>
  <si>
    <t>LDA 790</t>
  </si>
  <si>
    <t>LMW 489</t>
  </si>
  <si>
    <t>LMV 313</t>
  </si>
  <si>
    <t>LOP 351</t>
  </si>
  <si>
    <t>LMV 436</t>
  </si>
  <si>
    <t>LTD 382</t>
  </si>
  <si>
    <t>LMW 745</t>
  </si>
  <si>
    <t>LSS 236</t>
  </si>
  <si>
    <t>LTM 884</t>
  </si>
  <si>
    <t>LDX 980</t>
  </si>
  <si>
    <t>LEN 142</t>
  </si>
  <si>
    <t>LEN 716</t>
  </si>
  <si>
    <t>LTC 840</t>
  </si>
  <si>
    <t>LTC 153</t>
  </si>
  <si>
    <t>LTC 281</t>
  </si>
  <si>
    <t>LLT 949</t>
  </si>
  <si>
    <t>LTD 853</t>
  </si>
  <si>
    <t>LLM 428</t>
  </si>
  <si>
    <t>LRM 269</t>
  </si>
  <si>
    <t>LLM 253</t>
  </si>
  <si>
    <t>LSN 171</t>
  </si>
  <si>
    <t>LED 234</t>
  </si>
  <si>
    <t>LYP 136</t>
  </si>
  <si>
    <t>LSN 984</t>
  </si>
  <si>
    <t>LSN 759</t>
  </si>
  <si>
    <t>LCP 242</t>
  </si>
  <si>
    <t>LDH 780</t>
  </si>
  <si>
    <t>LSN 252</t>
  </si>
  <si>
    <t>LSN 261</t>
  </si>
  <si>
    <t>LIA 573</t>
  </si>
  <si>
    <t>LDE 043</t>
  </si>
  <si>
    <t>LDP 623</t>
  </si>
  <si>
    <t>LTE 952</t>
  </si>
  <si>
    <t>LDP 890</t>
  </si>
  <si>
    <t>LDE 851</t>
  </si>
  <si>
    <t>LBY 548</t>
  </si>
  <si>
    <t>LIV 413</t>
  </si>
  <si>
    <t>LBY 212</t>
  </si>
  <si>
    <t>LFS 668</t>
  </si>
  <si>
    <t>LZO 322</t>
  </si>
  <si>
    <t>LFM 932</t>
  </si>
  <si>
    <t>LZO 640</t>
  </si>
  <si>
    <t>LRE 520</t>
  </si>
  <si>
    <t>LSM 155</t>
  </si>
  <si>
    <t>LBY 522</t>
  </si>
  <si>
    <t>LJA 557</t>
  </si>
  <si>
    <t>LSU 747</t>
  </si>
  <si>
    <t>LMF 316</t>
  </si>
  <si>
    <t>LDO 356</t>
  </si>
  <si>
    <t>LSM 320</t>
  </si>
  <si>
    <t>LAY 210</t>
  </si>
  <si>
    <t>LJA 332</t>
  </si>
  <si>
    <t>LWN 312</t>
  </si>
  <si>
    <t>LSM 349</t>
  </si>
  <si>
    <t>LAY 690</t>
  </si>
  <si>
    <t>LSI 299</t>
  </si>
  <si>
    <t>LLX 624</t>
  </si>
  <si>
    <t>LLX 708</t>
  </si>
  <si>
    <t>LLX 482</t>
  </si>
  <si>
    <t>LPR 414</t>
  </si>
  <si>
    <t>LTA 991</t>
  </si>
  <si>
    <t>LPR 448</t>
  </si>
  <si>
    <t>LBU 532</t>
  </si>
  <si>
    <t>LBU 845</t>
  </si>
  <si>
    <t>LBU 865</t>
  </si>
  <si>
    <t>LBU 712</t>
  </si>
  <si>
    <t>LBY 778</t>
  </si>
  <si>
    <t>LBD 306</t>
  </si>
  <si>
    <t>LNI 384</t>
  </si>
  <si>
    <t>LSI 841</t>
  </si>
  <si>
    <t>LNG 547</t>
  </si>
  <si>
    <t>LZO 848</t>
  </si>
  <si>
    <t>LWI 965</t>
  </si>
  <si>
    <t>LSI 897</t>
  </si>
  <si>
    <t>LDE 631</t>
  </si>
  <si>
    <t>LZO 364</t>
  </si>
  <si>
    <t>LSM 360</t>
  </si>
  <si>
    <t>LTF 873</t>
  </si>
  <si>
    <t>LAT 849</t>
  </si>
  <si>
    <t>LAY 453</t>
  </si>
  <si>
    <t>LAY 705</t>
  </si>
  <si>
    <t>LIV 584</t>
  </si>
  <si>
    <t>LZO 874</t>
  </si>
  <si>
    <t>LNU 867</t>
  </si>
  <si>
    <t>LSM 578</t>
  </si>
  <si>
    <t>LNY 956</t>
  </si>
  <si>
    <t>LFS 642</t>
  </si>
  <si>
    <t>LAT 876</t>
  </si>
  <si>
    <t>LID 197</t>
  </si>
  <si>
    <t>LMX 652</t>
  </si>
  <si>
    <t>LDE 264</t>
  </si>
  <si>
    <t>LAY 788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</si>
  <si>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</si>
  <si>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</si>
  <si>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</si>
  <si>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</si>
  <si>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</si>
  <si>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</si>
  <si>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</si>
  <si>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</si>
  <si>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</si>
  <si>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</si>
  <si>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</si>
  <si>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</si>
  <si>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</si>
  <si>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</si>
  <si>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</si>
  <si>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LEF 855</t>
  </si>
  <si>
    <t>LEF 470</t>
  </si>
  <si>
    <t>LEF 606</t>
  </si>
  <si>
    <t>LMJ 173</t>
  </si>
  <si>
    <t>LSM 045</t>
  </si>
  <si>
    <t>LMG 149</t>
  </si>
  <si>
    <t>LFW 580</t>
  </si>
  <si>
    <t>LRE 446</t>
  </si>
  <si>
    <t>LRE 724</t>
  </si>
  <si>
    <t>LSU 679</t>
  </si>
  <si>
    <t>LAW 192</t>
  </si>
  <si>
    <t>LCK 426</t>
  </si>
  <si>
    <t>LFS 643</t>
  </si>
  <si>
    <t>LMV 363</t>
  </si>
  <si>
    <t>LFS 366</t>
  </si>
  <si>
    <t>LPN 430</t>
  </si>
  <si>
    <t>LRE 284</t>
  </si>
  <si>
    <t>LMG 114</t>
  </si>
  <si>
    <t>LOA 858</t>
  </si>
  <si>
    <t>LMJ 063</t>
  </si>
  <si>
    <t>LAW 804</t>
  </si>
  <si>
    <t>LMG 164</t>
  </si>
  <si>
    <t>LMV 127</t>
  </si>
  <si>
    <t>LZA 789</t>
  </si>
  <si>
    <t>LOA 879</t>
  </si>
  <si>
    <t>LZA 203</t>
  </si>
  <si>
    <t>LOA 908</t>
  </si>
  <si>
    <t>LSM 682</t>
  </si>
  <si>
    <t>LND 625</t>
  </si>
  <si>
    <t>LRS 700</t>
  </si>
  <si>
    <t>LOA 587</t>
  </si>
  <si>
    <t>LSM 444</t>
  </si>
  <si>
    <t>LSM 699</t>
  </si>
  <si>
    <t>LOA 904</t>
  </si>
  <si>
    <t>LSM 677</t>
  </si>
  <si>
    <t>LSM 859</t>
  </si>
  <si>
    <t>LBP 706</t>
  </si>
  <si>
    <t>LAM 219</t>
  </si>
  <si>
    <t>LRS 131</t>
  </si>
  <si>
    <t>LBP 847</t>
  </si>
  <si>
    <t>LAM 973</t>
  </si>
  <si>
    <t>LBP 249</t>
  </si>
  <si>
    <t>LAM 514</t>
  </si>
  <si>
    <t>LAY 279</t>
  </si>
  <si>
    <t>LDL 288</t>
  </si>
  <si>
    <t>LTI 903</t>
  </si>
  <si>
    <t>LHO 161</t>
  </si>
  <si>
    <t>LMN 986</t>
  </si>
  <si>
    <t>LDL 122</t>
  </si>
  <si>
    <t>LLX 454</t>
  </si>
  <si>
    <t>LSD 725</t>
  </si>
  <si>
    <t>LCS 275</t>
  </si>
  <si>
    <t>LBD 187</t>
  </si>
  <si>
    <t>LDS 129</t>
  </si>
  <si>
    <t>LGS 260</t>
  </si>
  <si>
    <t>LCU 828</t>
  </si>
  <si>
    <t>LTZ 483</t>
  </si>
  <si>
    <t>LME 916</t>
  </si>
  <si>
    <t>LGS 451</t>
  </si>
  <si>
    <t>LFG 328</t>
  </si>
  <si>
    <t>LSM 940</t>
  </si>
  <si>
    <t>LFG 613</t>
  </si>
  <si>
    <t>LTN 593</t>
  </si>
  <si>
    <t>LRO 971</t>
  </si>
  <si>
    <t>LMW 503</t>
  </si>
  <si>
    <t>LJJ 719</t>
  </si>
  <si>
    <t>LJJ 866</t>
  </si>
  <si>
    <t>LJJ 992</t>
  </si>
  <si>
    <t>LRS 978</t>
  </si>
  <si>
    <t>LBP 475</t>
  </si>
  <si>
    <t>LRK 881</t>
  </si>
  <si>
    <t>LTV 326</t>
  </si>
  <si>
    <t>LKS 872</t>
  </si>
  <si>
    <t>LBP 291</t>
  </si>
  <si>
    <t>LJO 070</t>
  </si>
  <si>
    <t>LMN 791</t>
  </si>
  <si>
    <t>LME 615</t>
  </si>
  <si>
    <t>LBD 686</t>
  </si>
  <si>
    <t>LRY 723</t>
  </si>
  <si>
    <t>LID 829</t>
  </si>
  <si>
    <t>LAP 663</t>
  </si>
  <si>
    <t>LME 777</t>
  </si>
  <si>
    <t>LRU 988</t>
  </si>
  <si>
    <t>LRU 883</t>
  </si>
  <si>
    <t>LAY 836</t>
  </si>
  <si>
    <t>LME 588</t>
  </si>
  <si>
    <t>LDL 684</t>
  </si>
  <si>
    <t>LAB 303</t>
  </si>
  <si>
    <t>LAB 157</t>
  </si>
  <si>
    <t>LAB 656</t>
  </si>
  <si>
    <t>LCU 146</t>
  </si>
  <si>
    <t>LRA 181</t>
  </si>
  <si>
    <t>LRU 371</t>
  </si>
  <si>
    <t>LRA 325</t>
  </si>
  <si>
    <t>LFS 123</t>
  </si>
  <si>
    <t>LIF 480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</si>
  <si>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</si>
  <si>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</si>
  <si>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</si>
  <si>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</si>
  <si>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</si>
  <si>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</si>
  <si>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</si>
  <si>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</si>
  <si>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</si>
  <si>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</si>
  <si>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</si>
  <si>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</si>
  <si>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LDI 626</t>
  </si>
  <si>
    <t>LME 854</t>
  </si>
  <si>
    <t>LTH 834</t>
  </si>
  <si>
    <t>LTH 889</t>
  </si>
  <si>
    <t>BARU</t>
  </si>
  <si>
    <t>LAMA</t>
  </si>
  <si>
    <t>Gross</t>
  </si>
  <si>
    <t>Deni New</t>
  </si>
  <si>
    <t>Check 1</t>
  </si>
  <si>
    <t>Kode RND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</si>
  <si>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</si>
  <si>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</si>
  <si>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</si>
  <si>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</si>
  <si>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</si>
  <si>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</si>
  <si>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</si>
  <si>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</si>
  <si>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</si>
  <si>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Catt</t>
  </si>
  <si>
    <t>HPP2</t>
  </si>
  <si>
    <t>Harga Jual</t>
  </si>
  <si>
    <t>Harga Kertas</t>
  </si>
  <si>
    <t>Diskon</t>
  </si>
  <si>
    <t>Harga Round</t>
  </si>
  <si>
    <t>LTS 821</t>
  </si>
  <si>
    <t>INF - Ce - Tas Wanita</t>
  </si>
  <si>
    <t>Rahmat Sonjaya - NEW</t>
  </si>
  <si>
    <t>katalog,slip,hangtag,logam mikel,laken XL</t>
  </si>
  <si>
    <t>LSB 953</t>
  </si>
  <si>
    <t>Belum - Ada - Kategori</t>
  </si>
  <si>
    <t>Tati Hardiati - SRI/SKS/SFC/LSR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</si>
  <si>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</si>
  <si>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</si>
  <si>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</si>
  <si>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</si>
  <si>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</si>
  <si>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</si>
  <si>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</si>
  <si>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Amar - SUM/LEV</t>
  </si>
  <si>
    <t>katalog, slip kain, hangtag, logam emas, laken xl</t>
  </si>
  <si>
    <t>LJC 369</t>
  </si>
  <si>
    <t>RAHMAT H - LJC</t>
  </si>
  <si>
    <t>LEV 169</t>
  </si>
  <si>
    <t>katalog, slip kain, hangtag, logam emas, laken L</t>
  </si>
  <si>
    <t>LMI 951</t>
  </si>
  <si>
    <t>BCL - Co - Sepatu - Touring</t>
  </si>
  <si>
    <t>LEO 695</t>
  </si>
  <si>
    <t>IIS AISYAH - SII/LEO</t>
  </si>
  <si>
    <t>katalog,slip,hangtag,logam emas,laken L</t>
  </si>
  <si>
    <t>LHI 938</t>
  </si>
  <si>
    <t>Fahmi - SFM</t>
  </si>
  <si>
    <t>LTU 911</t>
  </si>
  <si>
    <t>ANDRI STU</t>
  </si>
  <si>
    <t>katalog,slip,hangtag,laken XL</t>
  </si>
  <si>
    <t>LAC 353</t>
  </si>
  <si>
    <t>Danu Wijaya - LAC/SNU</t>
  </si>
  <si>
    <t>LSB 223</t>
  </si>
  <si>
    <t>LMA 486</t>
  </si>
  <si>
    <t>MILA - SSD</t>
  </si>
  <si>
    <t>Net</t>
  </si>
  <si>
    <t>katalog, slip karet, hangtag, logam nikel, laken L</t>
  </si>
  <si>
    <t>LAC 439</t>
  </si>
  <si>
    <t>LOY 268</t>
  </si>
  <si>
    <t>Doni - LOY</t>
  </si>
  <si>
    <t>LHI 390</t>
  </si>
  <si>
    <t>LTS 515</t>
  </si>
  <si>
    <t>INF - Ce - Tas Punggung Sintetis</t>
  </si>
  <si>
    <t>LHI 886</t>
  </si>
  <si>
    <t>LSR 754</t>
  </si>
  <si>
    <t>LOT 698</t>
  </si>
  <si>
    <t>INF - Ce - Tas Punggung Dinir</t>
  </si>
  <si>
    <t>AGUS KEBON LEGA - NEW</t>
  </si>
  <si>
    <t>LTY 812</t>
  </si>
  <si>
    <t>Feri - SFR/LTY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</si>
  <si>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</si>
  <si>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</si>
  <si>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</si>
  <si>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</si>
  <si>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</si>
  <si>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katalog, slip, hangtag, logam emas, laken xl</t>
  </si>
  <si>
    <t>LKN 463</t>
  </si>
  <si>
    <t>katalog, hangtag kulit, slip kain, emblem baju #2, laken XL</t>
  </si>
  <si>
    <t>LJC 321</t>
  </si>
  <si>
    <t>LMI 121</t>
  </si>
  <si>
    <t>LDT 216</t>
  </si>
  <si>
    <t>DIDIT NEW</t>
  </si>
  <si>
    <t>LBA 930</t>
  </si>
  <si>
    <t>Budi - SPT</t>
  </si>
  <si>
    <t>katalog,slip karet,hangtag,laken M</t>
  </si>
  <si>
    <t>LBA 860</t>
  </si>
  <si>
    <t>LGI 659</t>
  </si>
  <si>
    <t>INF - Ce - Dompet</t>
  </si>
  <si>
    <t>Taryono - SGI</t>
  </si>
  <si>
    <t>Buffer / Net</t>
  </si>
  <si>
    <t>Katalog - Laken (M) - Hangtag Kulit - Slip Karet - Logam Cor Nikel</t>
  </si>
  <si>
    <t>LEO 431</t>
  </si>
  <si>
    <t>katalog,slip karet,hangtag,logam emas,laken S</t>
  </si>
  <si>
    <t>LMB 101</t>
  </si>
  <si>
    <t>Wawan-SMB</t>
  </si>
  <si>
    <t>LNF 411</t>
  </si>
  <si>
    <t>Indra - SFL</t>
  </si>
  <si>
    <t>Katalog - Laken (S) - Hangtag Kulit - Slip Kain</t>
  </si>
  <si>
    <t>LMB 581</t>
  </si>
  <si>
    <t>LWJ 228</t>
  </si>
  <si>
    <t>WANJA - STV</t>
  </si>
  <si>
    <t>LWJ 792</t>
  </si>
  <si>
    <t>LMB 728</t>
  </si>
  <si>
    <t>katalog,slip karet,hangtag,laken S</t>
  </si>
  <si>
    <t>LWJ 786</t>
  </si>
  <si>
    <t>LJB 919</t>
  </si>
  <si>
    <t>INF - Co - Tas - Punggung</t>
  </si>
  <si>
    <t>Maman Bejo - SMM</t>
  </si>
  <si>
    <t>LJB 141</t>
  </si>
  <si>
    <t>LMH 598</t>
  </si>
  <si>
    <t>MUHSIN</t>
  </si>
  <si>
    <t>LJB 510</t>
  </si>
  <si>
    <t>katalog, hangtag, slip, label ID, kulit lubang, laken XL</t>
  </si>
  <si>
    <t>LHL 267</t>
  </si>
  <si>
    <t>AYEP M - LHL</t>
  </si>
  <si>
    <t>LJB 319</t>
  </si>
  <si>
    <t>LTK 669</t>
  </si>
  <si>
    <t>TAUFIK - STK</t>
  </si>
  <si>
    <t>katalog, slip, label ID, hangtag, label woven + kulit, slip karet laptop, laken XL</t>
  </si>
  <si>
    <t>LJB 380</t>
  </si>
  <si>
    <t>LJB 667</t>
  </si>
  <si>
    <t>LVN 765</t>
  </si>
  <si>
    <t>Ervin - SVN</t>
  </si>
  <si>
    <t>katalog,slip,label ID,handtag,laken XL,Label+woven, Slip karet tali laptop</t>
  </si>
  <si>
    <t>yuni tas - new</t>
  </si>
  <si>
    <t>LJB 386</t>
  </si>
  <si>
    <t>LNO 388</t>
  </si>
  <si>
    <t>NOVAN - NEW</t>
  </si>
  <si>
    <t>LJB 427</t>
  </si>
  <si>
    <t>LYI 409</t>
  </si>
  <si>
    <t>LTK 641</t>
  </si>
  <si>
    <t>LTK 539</t>
  </si>
  <si>
    <t>LTK 415</t>
  </si>
  <si>
    <t>LJB 537</t>
  </si>
  <si>
    <t>LJB 535</t>
  </si>
  <si>
    <t>katalog, hangtag, slip, label ID, kulit jeans, laken M</t>
  </si>
  <si>
    <t>LJB 817</t>
  </si>
  <si>
    <t>katalog, hangtag, slip, label ID, kulit jeans, laken L</t>
  </si>
  <si>
    <t>LTT 748</t>
  </si>
  <si>
    <t>INF - Co - Tas - Samping</t>
  </si>
  <si>
    <t>DEDE TATANG - NEW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</si>
  <si>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</si>
  <si>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</si>
  <si>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</si>
  <si>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</si>
  <si>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</si>
  <si>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</si>
  <si>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</t>
  </si>
  <si>
    <t>katalog, hangtag, slip, label ID, kulit + woven, laken XL</t>
  </si>
  <si>
    <t>LJB 053</t>
  </si>
  <si>
    <t>INF - Co - Tas - Ransel</t>
  </si>
  <si>
    <t>LOZ 308</t>
  </si>
  <si>
    <t>Katalog, Hangtag Kulit, Slip Kain, Label ID</t>
  </si>
  <si>
    <t>LCP 567</t>
  </si>
  <si>
    <t>INF - Co - Aksesoris - Dompet</t>
  </si>
  <si>
    <t>katalog, slip, hangtag, dus</t>
  </si>
  <si>
    <t>LNF 160</t>
  </si>
  <si>
    <t>Katalog - Dus - Hangtag Kulit - Slip Kain</t>
  </si>
  <si>
    <t>LPR 552</t>
  </si>
  <si>
    <t>PRANANTA M - NEW</t>
  </si>
  <si>
    <t>LPU 456</t>
  </si>
  <si>
    <t>ISEP - SPU/LPU</t>
  </si>
  <si>
    <t>Buffer / Gross</t>
  </si>
  <si>
    <t>LNF 746</t>
  </si>
  <si>
    <t>LDY 345</t>
  </si>
  <si>
    <t>DAYI - LDY/SDY</t>
  </si>
  <si>
    <t>katalog, laken s hangtag, slip</t>
  </si>
  <si>
    <t>LKP 202</t>
  </si>
  <si>
    <t>LST 750</t>
  </si>
  <si>
    <t>Asep Supriatna - SLN/LST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</si>
  <si>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</si>
  <si>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</si>
  <si>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</si>
  <si>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</si>
  <si>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</si>
  <si>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</si>
  <si>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</si>
  <si>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</si>
  <si>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</si>
  <si>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</si>
  <si>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</si>
  <si>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</si>
  <si>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</si>
  <si>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</si>
  <si>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katalog, slip, label ID, hangtag, label kain, laken XL, slip karet laptop</t>
  </si>
  <si>
    <t>katalog, hangtag, slip, label ID, kulit lubang, laken XL, slip karet tali tas laptop</t>
  </si>
  <si>
    <t>katalog, hangtag, slip kain, label ID, logam nikel, lakken XL, slip karet tali tas laptop</t>
  </si>
  <si>
    <t>katalog, hangtag, slip kain, label ID, logam nikel, laken XL, slip karet tali tas laptop</t>
  </si>
  <si>
    <t>katalog, hangtag, slip, label ID, laken XL, slip karet laptop</t>
  </si>
  <si>
    <t>katalog, hangtag, slip, label ID, label kain, kulit lubang, slip karet laptop</t>
  </si>
  <si>
    <t>katalog, hangtag, slip, label ID, kulit, laken XL, slip karet laptop</t>
  </si>
  <si>
    <t>katalog, hangtag, slip kain, label ID, laken XL</t>
  </si>
  <si>
    <t>katalog, hangtag, slip kain, label id, logam nikel, laken XL, slip karet laptop</t>
  </si>
  <si>
    <t>katalog, slip kain, hangtag, dus</t>
  </si>
  <si>
    <t>katalog, slip, hangtag, logam nikel, laken L</t>
  </si>
  <si>
    <t>katalog, slip, hangtag, logam nikel, laken XL</t>
  </si>
  <si>
    <t>katalog, slip, hangtag, logam emas, laken L</t>
  </si>
  <si>
    <t>katalog, slip, hnagtag, logam emas, laken L</t>
  </si>
  <si>
    <t>LGG 222</t>
  </si>
  <si>
    <t>LGG 738</t>
  </si>
  <si>
    <t>LGG 285</t>
  </si>
  <si>
    <t>LGG 477</t>
  </si>
  <si>
    <t>LGG 629</t>
  </si>
  <si>
    <t>LGG 476</t>
  </si>
  <si>
    <t>HERLAN - LFX</t>
  </si>
  <si>
    <t>S1812964</t>
  </si>
  <si>
    <t>S1811951</t>
  </si>
  <si>
    <t>S1812977</t>
  </si>
  <si>
    <t>S1811561</t>
  </si>
  <si>
    <t>S1812498</t>
  </si>
  <si>
    <t>S1812189</t>
  </si>
  <si>
    <t>S1812564</t>
  </si>
  <si>
    <t>S1812972</t>
  </si>
  <si>
    <t>S1812566</t>
  </si>
  <si>
    <t>S1810939</t>
  </si>
  <si>
    <t>S1812495</t>
  </si>
  <si>
    <t>S1811792</t>
  </si>
  <si>
    <t>S1810903</t>
  </si>
  <si>
    <t>S1812374</t>
  </si>
  <si>
    <t>S1811270</t>
  </si>
  <si>
    <t>S1812565</t>
  </si>
  <si>
    <t>S1812373</t>
  </si>
  <si>
    <t>S1812561</t>
  </si>
  <si>
    <t>S1810116</t>
  </si>
  <si>
    <t>S1812491</t>
  </si>
  <si>
    <t>S1810890</t>
  </si>
  <si>
    <t>S1813150</t>
  </si>
  <si>
    <t>S1812479</t>
  </si>
  <si>
    <t>S1813146</t>
  </si>
  <si>
    <t>S1813673</t>
  </si>
  <si>
    <t>S1813527</t>
  </si>
  <si>
    <t>S1813672</t>
  </si>
  <si>
    <t>S1812512</t>
  </si>
  <si>
    <t>S1813444</t>
  </si>
  <si>
    <t>S1812425</t>
  </si>
  <si>
    <t>S1813433</t>
  </si>
  <si>
    <t>HERLAN</t>
  </si>
  <si>
    <t>S1812514</t>
  </si>
  <si>
    <t>S1811949</t>
  </si>
  <si>
    <t>S1813447</t>
  </si>
  <si>
    <t>S1812511</t>
  </si>
  <si>
    <t>S1813431</t>
  </si>
  <si>
    <t>S1812516</t>
  </si>
  <si>
    <t>S1813445</t>
  </si>
  <si>
    <t>S1812518</t>
  </si>
  <si>
    <t>S1813451</t>
  </si>
  <si>
    <t>S1812528</t>
  </si>
  <si>
    <t>SITI SRI HANDAYANI</t>
  </si>
  <si>
    <t>S1813446</t>
  </si>
  <si>
    <t>S1812524</t>
  </si>
  <si>
    <t>S1810687</t>
  </si>
  <si>
    <t>S1812494</t>
  </si>
  <si>
    <t>S1810322</t>
  </si>
  <si>
    <t>S1812562</t>
  </si>
  <si>
    <t>S1811299</t>
  </si>
  <si>
    <t>S1810686</t>
  </si>
  <si>
    <t>S1810176</t>
  </si>
  <si>
    <t>S1812205</t>
  </si>
  <si>
    <t>S1812475</t>
  </si>
  <si>
    <t>S1810688</t>
  </si>
  <si>
    <t>S1812533</t>
  </si>
  <si>
    <t>S1812470</t>
  </si>
  <si>
    <t>S1811808</t>
  </si>
  <si>
    <t>Ahmad Suhanda - LUD</t>
  </si>
  <si>
    <t>S1812431</t>
  </si>
  <si>
    <t>S1813429</t>
  </si>
  <si>
    <t>S1812433</t>
  </si>
  <si>
    <t>S1813393</t>
  </si>
  <si>
    <t>S1813395</t>
  </si>
  <si>
    <t>S1812457</t>
  </si>
  <si>
    <t>S1812978</t>
  </si>
  <si>
    <t>S1812446</t>
  </si>
  <si>
    <t>S1813430</t>
  </si>
  <si>
    <t>S1810845</t>
  </si>
  <si>
    <t>S1812493</t>
  </si>
  <si>
    <t>S1810900</t>
  </si>
  <si>
    <t>S1812441</t>
  </si>
  <si>
    <t>S1810241</t>
  </si>
  <si>
    <t>S1812423</t>
  </si>
  <si>
    <t>S1813550</t>
  </si>
  <si>
    <t>S1812558</t>
  </si>
  <si>
    <t>S1813548</t>
  </si>
  <si>
    <t>S1812487</t>
  </si>
  <si>
    <t>S1812206</t>
  </si>
  <si>
    <t>S1810420</t>
  </si>
  <si>
    <t>S1812428</t>
  </si>
  <si>
    <t>S1813417</t>
  </si>
  <si>
    <t>S1810307</t>
  </si>
  <si>
    <t>S1812473</t>
  </si>
  <si>
    <t>S1810653</t>
  </si>
  <si>
    <t>Herlan - LHR</t>
  </si>
  <si>
    <t>S1812605</t>
  </si>
  <si>
    <t>S1812538</t>
  </si>
  <si>
    <t>S1810320</t>
  </si>
  <si>
    <t>S1812456</t>
  </si>
  <si>
    <t>S1811840</t>
  </si>
  <si>
    <t>S1812508</t>
  </si>
  <si>
    <t>S1812292</t>
  </si>
  <si>
    <t>S1812295</t>
  </si>
  <si>
    <t>S1810447</t>
  </si>
  <si>
    <t>S1810771</t>
  </si>
  <si>
    <t>S1811303</t>
  </si>
  <si>
    <t>S1812471</t>
  </si>
  <si>
    <t>S1813418</t>
  </si>
  <si>
    <t>S1812547</t>
  </si>
  <si>
    <t>S1812282</t>
  </si>
  <si>
    <t>S1812975</t>
  </si>
  <si>
    <t>S1812466</t>
  </si>
  <si>
    <t>S1811292</t>
  </si>
  <si>
    <t>S1811297</t>
  </si>
  <si>
    <t>S1812544</t>
  </si>
  <si>
    <t>S1812967</t>
  </si>
  <si>
    <t>S1812432</t>
  </si>
  <si>
    <t>S1813382</t>
  </si>
  <si>
    <t>S1812275</t>
  </si>
  <si>
    <t>S1810170</t>
  </si>
  <si>
    <t>S1812278</t>
  </si>
  <si>
    <t>S1812974</t>
  </si>
  <si>
    <t>S1811838</t>
  </si>
  <si>
    <t>S1812412</t>
  </si>
  <si>
    <t>S1812416</t>
  </si>
  <si>
    <t>S1810056</t>
  </si>
  <si>
    <t>S1812276</t>
  </si>
  <si>
    <t>S1813380</t>
  </si>
  <si>
    <t>S1811229</t>
  </si>
  <si>
    <t>S1813384</t>
  </si>
  <si>
    <t>S1810060</t>
  </si>
  <si>
    <t>S1812284</t>
  </si>
  <si>
    <t>S1813526</t>
  </si>
  <si>
    <t>S1813443</t>
  </si>
  <si>
    <t>S1812413</t>
  </si>
  <si>
    <t>S1810767</t>
  </si>
  <si>
    <t>S1812281</t>
  </si>
  <si>
    <t>S1812556</t>
  </si>
  <si>
    <t>LAS 226</t>
  </si>
  <si>
    <t>S1812550</t>
  </si>
  <si>
    <t>S1811232</t>
  </si>
  <si>
    <t>S1812553</t>
  </si>
  <si>
    <t>S1813420</t>
  </si>
  <si>
    <t>S1813525</t>
  </si>
  <si>
    <t>S1811802</t>
  </si>
  <si>
    <t>S1810184</t>
  </si>
  <si>
    <t>S1812426</t>
  </si>
  <si>
    <t>S1810438</t>
  </si>
  <si>
    <t>S1810181</t>
  </si>
  <si>
    <t>S1812628</t>
  </si>
  <si>
    <t>S1810501</t>
  </si>
  <si>
    <t>S1812626</t>
  </si>
  <si>
    <t>S1812025</t>
  </si>
  <si>
    <t>S1812623</t>
  </si>
  <si>
    <t>S1810508</t>
  </si>
  <si>
    <t>S1812627</t>
  </si>
  <si>
    <t>S1810504</t>
  </si>
  <si>
    <t>S1812359</t>
  </si>
  <si>
    <t>S1812559</t>
  </si>
  <si>
    <t>S1812358</t>
  </si>
  <si>
    <t>S1811651</t>
  </si>
  <si>
    <t>S1810698</t>
  </si>
  <si>
    <t>S1812028</t>
  </si>
  <si>
    <t>S1812536</t>
  </si>
  <si>
    <t>S1811376</t>
  </si>
  <si>
    <t>S1812535</t>
  </si>
  <si>
    <t>S1811321</t>
  </si>
  <si>
    <t>S1811323</t>
  </si>
  <si>
    <t>S1812792</t>
  </si>
  <si>
    <t>S1810340</t>
  </si>
  <si>
    <t>S1810407</t>
  </si>
  <si>
    <t>S1810351</t>
  </si>
  <si>
    <t>S1810044</t>
  </si>
  <si>
    <t>S1812554</t>
  </si>
  <si>
    <t>S1810919</t>
  </si>
  <si>
    <t>S1812555</t>
  </si>
  <si>
    <t>S1810912</t>
  </si>
  <si>
    <t>S1812540</t>
  </si>
  <si>
    <t>S1811244</t>
  </si>
  <si>
    <t>S1812552</t>
  </si>
  <si>
    <t>S1810281</t>
  </si>
  <si>
    <t>S1812551</t>
  </si>
  <si>
    <t>S1810487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</si>
  <si>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</si>
  <si>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</si>
  <si>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</si>
  <si>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</si>
  <si>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</si>
  <si>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</si>
  <si>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</si>
  <si>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</si>
  <si>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</si>
  <si>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</si>
  <si>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</si>
  <si>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S1810934</t>
  </si>
  <si>
    <t>S1812543</t>
  </si>
  <si>
    <t>S1813516</t>
  </si>
  <si>
    <t>S1813517</t>
  </si>
  <si>
    <t>S1810693</t>
  </si>
  <si>
    <t>S1812585</t>
  </si>
  <si>
    <t>S1810695</t>
  </si>
  <si>
    <t>S1812541</t>
  </si>
  <si>
    <t>S1811793</t>
  </si>
  <si>
    <t>S1812501</t>
  </si>
  <si>
    <t>S1811370</t>
  </si>
  <si>
    <t>S1810545</t>
  </si>
  <si>
    <t>S1813514</t>
  </si>
  <si>
    <t>S1810284</t>
  </si>
  <si>
    <t>S1813512</t>
  </si>
  <si>
    <t>S1810660</t>
  </si>
  <si>
    <t>S1813511</t>
  </si>
  <si>
    <t>S1810787</t>
  </si>
  <si>
    <t>S1810997</t>
  </si>
  <si>
    <t>S1813560</t>
  </si>
  <si>
    <t>S1810793</t>
  </si>
  <si>
    <t>S1813515</t>
  </si>
  <si>
    <t>S1812011</t>
  </si>
  <si>
    <t>S1813513</t>
  </si>
  <si>
    <t>S1810589</t>
  </si>
  <si>
    <t>S1813559</t>
  </si>
  <si>
    <t>S1813410</t>
  </si>
  <si>
    <t>S1813558</t>
  </si>
  <si>
    <t>S1809995</t>
  </si>
  <si>
    <t>S1812672</t>
  </si>
  <si>
    <t>S1810430</t>
  </si>
  <si>
    <t>S1812676</t>
  </si>
  <si>
    <t>S1813477</t>
  </si>
  <si>
    <t>S1812669</t>
  </si>
  <si>
    <t>S1813459</t>
  </si>
  <si>
    <t>S1812719</t>
  </si>
  <si>
    <t>S1812430</t>
  </si>
  <si>
    <t>S1813667</t>
  </si>
  <si>
    <t>Siti Apep - New</t>
  </si>
  <si>
    <t>S1812660</t>
  </si>
  <si>
    <t>S1810645</t>
  </si>
  <si>
    <t>S1812659</t>
  </si>
  <si>
    <t>S1811041</t>
  </si>
  <si>
    <t>S1812661</t>
  </si>
  <si>
    <t>S1813441</t>
  </si>
  <si>
    <t>S1813555</t>
  </si>
  <si>
    <t>S1810643</t>
  </si>
  <si>
    <t>S1811770</t>
  </si>
  <si>
    <t>S1813440</t>
  </si>
  <si>
    <t>S1813556</t>
  </si>
  <si>
    <t>S1812370</t>
  </si>
  <si>
    <t>S1812686</t>
  </si>
  <si>
    <t>S1812341</t>
  </si>
  <si>
    <t>S1813510</t>
  </si>
  <si>
    <t>S1813085</t>
  </si>
  <si>
    <t>S1812683</t>
  </si>
  <si>
    <t>S1813087</t>
  </si>
  <si>
    <t>S1812656</t>
  </si>
  <si>
    <t>S1810745</t>
  </si>
  <si>
    <t>S1812684</t>
  </si>
  <si>
    <t>S1812657</t>
  </si>
  <si>
    <t>S1812658</t>
  </si>
  <si>
    <t>S1810432</t>
  </si>
  <si>
    <t>S1812679</t>
  </si>
  <si>
    <t>S1811669</t>
  </si>
  <si>
    <t>S1812364</t>
  </si>
  <si>
    <t>S1812682</t>
  </si>
  <si>
    <t>S1813461</t>
  </si>
  <si>
    <t>S1812670</t>
  </si>
  <si>
    <t>S1812362</t>
  </si>
  <si>
    <t>S1811473</t>
  </si>
  <si>
    <t>S1813481</t>
  </si>
  <si>
    <t>S1812668</t>
  </si>
  <si>
    <t>S1810203</t>
  </si>
  <si>
    <t>S1810354</t>
  </si>
  <si>
    <t>S1812459</t>
  </si>
  <si>
    <t>S1810386</t>
  </si>
  <si>
    <t>S1812677</t>
  </si>
  <si>
    <t>S1813457</t>
  </si>
  <si>
    <t>S1812665</t>
  </si>
  <si>
    <t>S1810213</t>
  </si>
  <si>
    <t>S1812680</t>
  </si>
  <si>
    <t>S1811160</t>
  </si>
  <si>
    <t>S1810355</t>
  </si>
  <si>
    <t>S1812664</t>
  </si>
  <si>
    <t>S1813486</t>
  </si>
  <si>
    <t>S1811478</t>
  </si>
  <si>
    <t>S1810385</t>
  </si>
  <si>
    <t>S1810908</t>
  </si>
  <si>
    <t>S1812667</t>
  </si>
  <si>
    <t>S1811037</t>
  </si>
  <si>
    <t>S1810088</t>
  </si>
  <si>
    <t>S1812662</t>
  </si>
  <si>
    <t>S1810560</t>
  </si>
  <si>
    <t>S1810089</t>
  </si>
  <si>
    <t>S1812666</t>
  </si>
  <si>
    <t>S1812371</t>
  </si>
  <si>
    <t>S1810214</t>
  </si>
  <si>
    <t>S1812663</t>
  </si>
  <si>
    <t>S1811322</t>
  </si>
  <si>
    <t>S1813489</t>
  </si>
  <si>
    <t>S1813436</t>
  </si>
  <si>
    <t>S1812654</t>
  </si>
  <si>
    <t>S1813553</t>
  </si>
  <si>
    <t>S1813554</t>
  </si>
  <si>
    <t>S1812685</t>
  </si>
  <si>
    <t>S1810458</t>
  </si>
  <si>
    <t>S1812699</t>
  </si>
  <si>
    <t>S1810710</t>
  </si>
  <si>
    <t>S1812701</t>
  </si>
  <si>
    <t>S1812209</t>
  </si>
  <si>
    <t>S1812693</t>
  </si>
  <si>
    <t>S1812738</t>
  </si>
  <si>
    <t>S1812687</t>
  </si>
  <si>
    <t>DENI - NEW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</si>
  <si>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</si>
  <si>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</si>
  <si>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</si>
  <si>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</si>
  <si>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</si>
  <si>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</si>
  <si>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</si>
  <si>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</si>
  <si>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</si>
  <si>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S1812741</t>
  </si>
  <si>
    <t>S1812697</t>
  </si>
  <si>
    <t>S1810178</t>
  </si>
  <si>
    <t>S1812703</t>
  </si>
  <si>
    <t>S1813164</t>
  </si>
  <si>
    <t>S1812702</t>
  </si>
  <si>
    <t>S1813165</t>
  </si>
  <si>
    <t>S1810218</t>
  </si>
  <si>
    <t>S1812709</t>
  </si>
  <si>
    <t>S1811660</t>
  </si>
  <si>
    <t>S1812463</t>
  </si>
  <si>
    <t>S1812744</t>
  </si>
  <si>
    <t>S1812705</t>
  </si>
  <si>
    <t>S1810018</t>
  </si>
  <si>
    <t>S1812708</t>
  </si>
  <si>
    <t>S1812743</t>
  </si>
  <si>
    <t>S1812716</t>
  </si>
  <si>
    <t>S1812721</t>
  </si>
  <si>
    <t>S1812723</t>
  </si>
  <si>
    <t>S1810528</t>
  </si>
  <si>
    <t>S1812720</t>
  </si>
  <si>
    <t>S1810535</t>
  </si>
  <si>
    <t>S1812700</t>
  </si>
  <si>
    <t>S1810383</t>
  </si>
  <si>
    <t>S1812653</t>
  </si>
  <si>
    <t>S1810568</t>
  </si>
  <si>
    <t>S1812642</t>
  </si>
  <si>
    <t>S1811356</t>
  </si>
  <si>
    <t>S1812655</t>
  </si>
  <si>
    <t>S1810835</t>
  </si>
  <si>
    <t>S1812651</t>
  </si>
  <si>
    <t>S1810803</t>
  </si>
  <si>
    <t>S1812646</t>
  </si>
  <si>
    <t>S1810549</t>
  </si>
  <si>
    <t>S1812648</t>
  </si>
  <si>
    <t>S1810922</t>
  </si>
  <si>
    <t>S1811993</t>
  </si>
  <si>
    <t>S1810369</t>
  </si>
  <si>
    <t>S1813552</t>
  </si>
  <si>
    <t>S1810926</t>
  </si>
  <si>
    <t>S1812639</t>
  </si>
  <si>
    <t>S1810211</t>
  </si>
  <si>
    <t>S1812447</t>
  </si>
  <si>
    <t>S1810830</t>
  </si>
  <si>
    <t>S1810247</t>
  </si>
  <si>
    <t>S1811266</t>
  </si>
  <si>
    <t>S1812444</t>
  </si>
  <si>
    <t>S1810295</t>
  </si>
  <si>
    <t>S1812460</t>
  </si>
  <si>
    <t>S1812630</t>
  </si>
  <si>
    <t>S1812462</t>
  </si>
  <si>
    <t>S1810758</t>
  </si>
  <si>
    <t>S1810157</t>
  </si>
  <si>
    <t>S1810095</t>
  </si>
  <si>
    <t>S1810532</t>
  </si>
  <si>
    <t>S1812724</t>
  </si>
  <si>
    <t>S1812376</t>
  </si>
  <si>
    <t>S1812726</t>
  </si>
  <si>
    <t>S1810546</t>
  </si>
  <si>
    <t>S1812728</t>
  </si>
  <si>
    <t>S1810166</t>
  </si>
  <si>
    <t>S1810513</t>
  </si>
  <si>
    <t>S1810990</t>
  </si>
  <si>
    <t>S1810526</t>
  </si>
  <si>
    <t>S1810525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</si>
  <si>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</si>
  <si>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</si>
  <si>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</si>
  <si>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</si>
  <si>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</si>
  <si>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</si>
  <si>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</si>
  <si>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</si>
  <si>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S1810523</t>
  </si>
  <si>
    <t>S1812730</t>
  </si>
  <si>
    <t>S1811156</t>
  </si>
  <si>
    <t>S1812242</t>
  </si>
  <si>
    <t>S1812696</t>
  </si>
  <si>
    <t>S1811152</t>
  </si>
  <si>
    <t>S1811257</t>
  </si>
  <si>
    <t>S1812694</t>
  </si>
  <si>
    <t>S1812711</t>
  </si>
  <si>
    <t>S1812215</t>
  </si>
  <si>
    <t>S1810248</t>
  </si>
  <si>
    <t>S1810210</t>
  </si>
  <si>
    <t>S1810255</t>
  </si>
  <si>
    <t>S1812704</t>
  </si>
  <si>
    <t>S1812692</t>
  </si>
  <si>
    <t>S1812043</t>
  </si>
  <si>
    <t>S1812690</t>
  </si>
  <si>
    <t>S1811258</t>
  </si>
  <si>
    <t>S1812688</t>
  </si>
  <si>
    <t>S1812035</t>
  </si>
  <si>
    <t>S1813277</t>
  </si>
  <si>
    <t>S1812522</t>
  </si>
  <si>
    <t>S1813276</t>
  </si>
  <si>
    <t>S1813272</t>
  </si>
  <si>
    <t>S1812526</t>
  </si>
  <si>
    <t>S1812534</t>
  </si>
  <si>
    <t>S1812527</t>
  </si>
  <si>
    <t>S1812529</t>
  </si>
  <si>
    <t>S1812530</t>
  </si>
  <si>
    <t>S1812531</t>
  </si>
  <si>
    <t>S1813020</t>
  </si>
  <si>
    <t>S1812305</t>
  </si>
  <si>
    <t>S1810944</t>
  </si>
  <si>
    <t>S1812521</t>
  </si>
  <si>
    <t>S1812525</t>
  </si>
  <si>
    <t>S1811415</t>
  </si>
  <si>
    <t>S1812523</t>
  </si>
  <si>
    <t>S1812080</t>
  </si>
  <si>
    <t>DONI - LOY</t>
  </si>
  <si>
    <t>S1812298</t>
  </si>
  <si>
    <t>S1813282</t>
  </si>
  <si>
    <t>S1812300</t>
  </si>
  <si>
    <t>S1812519</t>
  </si>
  <si>
    <t>S1813155</t>
  </si>
  <si>
    <t>S1812321</t>
  </si>
  <si>
    <t>S1813528</t>
  </si>
  <si>
    <t>S1813004</t>
  </si>
  <si>
    <t>S1812517</t>
  </si>
  <si>
    <t>S1812985</t>
  </si>
  <si>
    <t>S1813655</t>
  </si>
  <si>
    <t>S1812513</t>
  </si>
  <si>
    <t>S1812510</t>
  </si>
  <si>
    <t>S1812515</t>
  </si>
  <si>
    <t>S1812629</t>
  </si>
  <si>
    <t>S1813656</t>
  </si>
  <si>
    <t>S1813242</t>
  </si>
  <si>
    <t>S1813036</t>
  </si>
  <si>
    <t>S1812631</t>
  </si>
  <si>
    <t>S1813035</t>
  </si>
  <si>
    <t>S1812402</t>
  </si>
  <si>
    <t>S1812399</t>
  </si>
  <si>
    <t>S1813034</t>
  </si>
  <si>
    <t>S1812403</t>
  </si>
  <si>
    <t>S1813241</t>
  </si>
  <si>
    <t>S1813592</t>
  </si>
  <si>
    <t>LJB 549</t>
  </si>
  <si>
    <t>S1812640</t>
  </si>
  <si>
    <t>S1812635</t>
  </si>
  <si>
    <t>S1812634</t>
  </si>
  <si>
    <t>S1812647</t>
  </si>
  <si>
    <t>S1812645</t>
  </si>
  <si>
    <t>S1812649</t>
  </si>
  <si>
    <t>S1812995</t>
  </si>
  <si>
    <t>S1812637</t>
  </si>
  <si>
    <t>S1812643</t>
  </si>
  <si>
    <t>S1812385</t>
  </si>
  <si>
    <t>S1812636</t>
  </si>
  <si>
    <t>S1811186</t>
  </si>
  <si>
    <t>S1811078</t>
  </si>
  <si>
    <t>S1813007</t>
  </si>
  <si>
    <t>S1812990</t>
  </si>
  <si>
    <t>S1813583</t>
  </si>
  <si>
    <t>LJB 100</t>
  </si>
  <si>
    <t>S1812998</t>
  </si>
  <si>
    <t>S1812992</t>
  </si>
  <si>
    <t>S1812644</t>
  </si>
  <si>
    <t>S1811079</t>
  </si>
  <si>
    <t>S1811048</t>
  </si>
  <si>
    <t>S1812915</t>
  </si>
  <si>
    <t>S1813151</t>
  </si>
  <si>
    <t>S1812632</t>
  </si>
  <si>
    <t>BELUM ADA SUPPLIER</t>
  </si>
  <si>
    <t>S1811764</t>
  </si>
  <si>
    <t>S1813421</t>
  </si>
  <si>
    <t>S1812633</t>
  </si>
  <si>
    <t>S1812652</t>
  </si>
  <si>
    <t>S1812717</t>
  </si>
  <si>
    <t>S1812678</t>
  </si>
  <si>
    <t>S1810742</t>
  </si>
  <si>
    <t>S1812718</t>
  </si>
  <si>
    <t>S1812698</t>
  </si>
  <si>
    <t>S1811392</t>
  </si>
  <si>
    <t>S1812691</t>
  </si>
  <si>
    <t>S1811812</t>
  </si>
  <si>
    <t>S1812675</t>
  </si>
  <si>
    <t>S1811822</t>
  </si>
  <si>
    <t>S1811316</t>
  </si>
  <si>
    <t>S1811435</t>
  </si>
  <si>
    <t>S1811827</t>
  </si>
  <si>
    <t>S1811818</t>
  </si>
  <si>
    <t>S1811813</t>
  </si>
  <si>
    <t>S1811390</t>
  </si>
  <si>
    <t>S1812681</t>
  </si>
  <si>
    <t>S1811820</t>
  </si>
  <si>
    <t>LHR 377</t>
  </si>
  <si>
    <t>LTE 302</t>
  </si>
  <si>
    <t>LTB 031</t>
  </si>
  <si>
    <t>LPS 928</t>
  </si>
  <si>
    <t>LPS 937</t>
  </si>
  <si>
    <t>LRO 301</t>
  </si>
  <si>
    <t xml:space="preserve">Ahmad Suhanda </t>
  </si>
  <si>
    <t>katalog, slip, hangtag, laken s</t>
  </si>
  <si>
    <t>Kardin</t>
  </si>
  <si>
    <t>LKD 512</t>
  </si>
  <si>
    <t>katalog, slip, hangtag, label ID, label karet laptop, woven + kulit, kulit lubang, laken XL</t>
  </si>
  <si>
    <t>katalog, slip, hangtag, label ID, karet tas laptop, woven + kulit, laken XL</t>
  </si>
  <si>
    <t>katalog, slip, hangtag, laken xl</t>
  </si>
  <si>
    <t>katalog, slip, hangtag, label kulit, laken L</t>
  </si>
  <si>
    <t>katalog, slip karet, hangtag, logam emas, laken XL</t>
  </si>
  <si>
    <t>katalog, slip karet, hangtag, logam nikel, laken XL</t>
  </si>
  <si>
    <t>katalog,, label ID, hangtag, karet tas laptop, kain tas, laken XL</t>
  </si>
  <si>
    <t>katalog, slip, hangtag, logam emas, laken M</t>
  </si>
  <si>
    <t>katalog, slip, hangtag, logam nikel, laken S</t>
  </si>
  <si>
    <t>katalog, slip, hangtag, logam nikel, dus dompet</t>
  </si>
  <si>
    <t>katalog, slip, label ID, hangtag, woven + kulit, slip karet laptop, laken XL</t>
  </si>
  <si>
    <t>LTE 294</t>
  </si>
  <si>
    <t>kata;og, slip, hangtag, logam emas, alken L</t>
  </si>
  <si>
    <t>katalog, slip, label id, karet laptop, logam nikel, laken XL</t>
  </si>
  <si>
    <t>BCL - Anak - Sandal - Co - Gunung Tali</t>
  </si>
  <si>
    <t>LJJ 238</t>
  </si>
  <si>
    <t>BCL - Anak - Sandal - Co - Gunung Capit</t>
  </si>
  <si>
    <t>SRI 111</t>
  </si>
  <si>
    <t>LGG 761</t>
  </si>
  <si>
    <t>katalog, slip, label ID, karet laptop, woven + kulit, laken XL</t>
  </si>
  <si>
    <t>LMC 666</t>
  </si>
  <si>
    <t xml:space="preserve">  </t>
  </si>
  <si>
    <t>katalog, slip, hangtag, logam emas, laken XL</t>
  </si>
  <si>
    <t>LBU 783</t>
  </si>
  <si>
    <t>BCL - Ce - Sepatu - Formal</t>
  </si>
  <si>
    <t>katalog, slip karet, hangtag, logam emas, laken S</t>
  </si>
  <si>
    <t>Daftar Produk Katalog</t>
  </si>
  <si>
    <t>S1813687</t>
  </si>
  <si>
    <t>LTE 595</t>
  </si>
  <si>
    <t>S1813683</t>
  </si>
  <si>
    <t>S1813688</t>
  </si>
  <si>
    <t>S1813684</t>
  </si>
  <si>
    <t>S1813691</t>
  </si>
  <si>
    <t>LDP 145</t>
  </si>
  <si>
    <t>S1813696</t>
  </si>
  <si>
    <t>S1810920</t>
  </si>
  <si>
    <t>S1813657</t>
  </si>
  <si>
    <t>S1813700</t>
  </si>
  <si>
    <t>S1813698</t>
  </si>
  <si>
    <t>S1813699</t>
  </si>
  <si>
    <t>Tati (Sri)</t>
  </si>
  <si>
    <t>S1813295</t>
  </si>
  <si>
    <t>S1811423</t>
  </si>
  <si>
    <t>lMC 666</t>
  </si>
  <si>
    <t>katalog, slip, hangtag, label lacoste, laken M</t>
  </si>
  <si>
    <t>katalog, slip, hangtag, logam bakar, laken XL</t>
  </si>
  <si>
    <t>LMB 054</t>
  </si>
  <si>
    <t>LSR 111</t>
  </si>
  <si>
    <t>36 - 40</t>
  </si>
  <si>
    <t>BHN PU-PVC SOL PVC-KARET H. 11 CM</t>
  </si>
  <si>
    <t>COKLAT</t>
  </si>
  <si>
    <t>BHN PU-PVC SOL PVC H. 12 CM</t>
  </si>
  <si>
    <t>KREM</t>
  </si>
  <si>
    <t>BHN PU-PVC SOL FIBER H. 5 CM</t>
  </si>
  <si>
    <t>TAN</t>
  </si>
  <si>
    <t>ABU</t>
  </si>
  <si>
    <t>HITAM</t>
  </si>
  <si>
    <t>BHN PU-PVC SOL FIBER H. 7 CM</t>
  </si>
  <si>
    <t>BHN PU-PVC SOL FIBER H. 6 CM</t>
  </si>
  <si>
    <t>HTMGLD</t>
  </si>
  <si>
    <t>BHN PU-PVC SOL PVC-KARET H. 12 CM</t>
  </si>
  <si>
    <t>BHN PU-PVC SOL FIBER H. 3 CM</t>
  </si>
  <si>
    <t>BHN PU-PVC SOL FIBER H. 4 CM</t>
  </si>
  <si>
    <t>BHN PU-PVC SOL FIBER</t>
  </si>
  <si>
    <t>BHN PU-PVC SOL TPR H. 8 CM</t>
  </si>
  <si>
    <t>PTHHTM</t>
  </si>
  <si>
    <t>HTMABU</t>
  </si>
  <si>
    <t>BHN PU-PVC SOL FIBER H. 9 CM</t>
  </si>
  <si>
    <t>ABUHTM</t>
  </si>
  <si>
    <t>BHN PU-PVC SOL FIBER H. 8 CM</t>
  </si>
  <si>
    <t>NAVY</t>
  </si>
  <si>
    <t>BHN PU-PVC SOL TPR H. 4 CM</t>
  </si>
  <si>
    <t>KREPNK</t>
  </si>
  <si>
    <t>BHN PU-PVC SOL KARET H. 8 CM</t>
  </si>
  <si>
    <t>SLMABU</t>
  </si>
  <si>
    <t>BHN PU-PVC SOL TPR H. 5 CM</t>
  </si>
  <si>
    <t>CKLKRE</t>
  </si>
  <si>
    <t>BHN PU-PVC SOL PVC-KARET H. 8 CM</t>
  </si>
  <si>
    <t>ABUKRE</t>
  </si>
  <si>
    <t>BHN PU-PVC SOL PVC H. 8 CM</t>
  </si>
  <si>
    <t>KRMPNK</t>
  </si>
  <si>
    <t>BIRU</t>
  </si>
  <si>
    <t>SALEM</t>
  </si>
  <si>
    <t>BHN PU-CANVAS SOL PVC-KARET H. 8 CM</t>
  </si>
  <si>
    <t>BHN PU-PVC SOL TPR H. 7 CM</t>
  </si>
  <si>
    <t>BHN PU-PVC SOL PVC-KARET H. 7 CM</t>
  </si>
  <si>
    <t>BHN PU-PVC SOL PVC H. 6 CM</t>
  </si>
  <si>
    <t>CKLKOM</t>
  </si>
  <si>
    <t>BHN PU-PVC SOL PU H. 7 CM</t>
  </si>
  <si>
    <t>BHN PU-PVC SOL KELOM-KARET H. 5 CM</t>
  </si>
  <si>
    <t>BHN PU-PVC SOL FIBER T H. 6 CM</t>
  </si>
  <si>
    <t>CKLTAN</t>
  </si>
  <si>
    <t>BHN PU-PVC SOL PVC-KARET H. 9 CM</t>
  </si>
  <si>
    <t>MRHKOM</t>
  </si>
  <si>
    <t>BHN PU-PVC SOL KELOM-KARET H. 6 CM</t>
  </si>
  <si>
    <t>HTMKOM</t>
  </si>
  <si>
    <t>MERAH</t>
  </si>
  <si>
    <t>BHN PU-PVC SOL PVC-SPON H. 3 CM ???</t>
  </si>
  <si>
    <t>KRMKOM</t>
  </si>
  <si>
    <t>BHN PU-PVC SOL TPR H. 3 CM</t>
  </si>
  <si>
    <t>BHN PU-PVC SOL PVC-SPON H. 3 CM</t>
  </si>
  <si>
    <t>BHN PU-PVC SOL SPON</t>
  </si>
  <si>
    <t>BHN PU-PVC SOL SPON-KARET H. 3 CM</t>
  </si>
  <si>
    <t>BHN PU-PVC SOL TPR</t>
  </si>
  <si>
    <t>BHN WEBBING SOL PVC-SPON</t>
  </si>
  <si>
    <t>LTE #761</t>
  </si>
  <si>
    <t>BHN PU-PVC SOL TPR H. 6 CM</t>
  </si>
  <si>
    <t>BHN PU-PVC SOL PVC-KARET H. 4 CM</t>
  </si>
  <si>
    <t>BHN PU-PVC SOL PVC H. 3 CM</t>
  </si>
  <si>
    <t>CKLTUA</t>
  </si>
  <si>
    <t>SILVER</t>
  </si>
  <si>
    <t>KRECKL</t>
  </si>
  <si>
    <t>BHN PU-PVC SOL TPR H.4 CM</t>
  </si>
  <si>
    <t>HTMKRE</t>
  </si>
  <si>
    <t>BHN PU-PVC SOL KELOM KAYU-KARET H. 5 CM</t>
  </si>
  <si>
    <t>CKLHTM</t>
  </si>
  <si>
    <t>SLMKOM</t>
  </si>
  <si>
    <t>BHN PU PVC SOL SPON H. 3 CM</t>
  </si>
  <si>
    <t>MOCCA</t>
  </si>
  <si>
    <t>KREKOM</t>
  </si>
  <si>
    <t>PINK</t>
  </si>
  <si>
    <t>BHN PU-PVC SOL PVC-KARET</t>
  </si>
  <si>
    <t>BHN PU-PVC SOL PVC SPON</t>
  </si>
  <si>
    <t>BHN PU-PVC SOL PVC-SPON</t>
  </si>
  <si>
    <t>PUTIH</t>
  </si>
  <si>
    <t>ABUKOM</t>
  </si>
  <si>
    <t>BHN PU-PVC SOL KARET</t>
  </si>
  <si>
    <t>PTHPNK</t>
  </si>
  <si>
    <t>BHN CANVAS SOL TPR</t>
  </si>
  <si>
    <t>ABUPNK</t>
  </si>
  <si>
    <t>BHN PVC-MASH SOL TPR</t>
  </si>
  <si>
    <t>NAVKOM</t>
  </si>
  <si>
    <t>PTHKOM</t>
  </si>
  <si>
    <t>BHN PVC SOL TPR</t>
  </si>
  <si>
    <t>MARUN</t>
  </si>
  <si>
    <t>BHN PVC SOL FIBER</t>
  </si>
  <si>
    <t>CKLGLD</t>
  </si>
  <si>
    <t>S1813703</t>
  </si>
  <si>
    <t>LDX #187</t>
  </si>
  <si>
    <t>Kulit</t>
  </si>
  <si>
    <t>Hitam</t>
  </si>
  <si>
    <t>S1813707</t>
  </si>
  <si>
    <t>LDX #188</t>
  </si>
  <si>
    <t>S1813704</t>
  </si>
  <si>
    <t>LDX #189</t>
  </si>
  <si>
    <t>BHN KULIT SOL TPR H. 4 CM</t>
  </si>
  <si>
    <t>BHN KULIT SOL TPR H. 5 CM</t>
  </si>
  <si>
    <t>BHN KULIT SOL TPR</t>
  </si>
  <si>
    <t>BHN KULIT SUPER SOL TPR</t>
  </si>
  <si>
    <t>BHN KULIT SOL TPR H. 3 CM</t>
  </si>
  <si>
    <t>BHN LAX FERDINAN SOL FIBER H. 6 CM</t>
  </si>
  <si>
    <t>PTHABU</t>
  </si>
  <si>
    <t>39 - 43</t>
  </si>
  <si>
    <t>38 - 43</t>
  </si>
  <si>
    <t>BHN KULIT PREMIUM SOL FIBER</t>
  </si>
  <si>
    <t>HTMOLV</t>
  </si>
  <si>
    <t>BHN PU SOL TPR</t>
  </si>
  <si>
    <t>BHN PVC-GOSOK SOL TPR</t>
  </si>
  <si>
    <t>BHN SUEDE SOL KARET</t>
  </si>
  <si>
    <t>BHN KULIT SUEDE SOL KARET</t>
  </si>
  <si>
    <t>BHN SUEDE SOL TPR</t>
  </si>
  <si>
    <t>BHN KULIT SUEDE SOL TPR</t>
  </si>
  <si>
    <t>BHN PU-PVC SOL TPR-KARET</t>
  </si>
  <si>
    <t>S1813712</t>
  </si>
  <si>
    <t>LDP #230</t>
  </si>
  <si>
    <t>BHN</t>
  </si>
  <si>
    <t>BHN CANVAS SOL KARET</t>
  </si>
  <si>
    <t>BHN PVC-PVC SOL TPR</t>
  </si>
  <si>
    <t>BHN PVC-CANVAS SOL TPR</t>
  </si>
  <si>
    <t>BHN KULIT SOL TPR-KARET</t>
  </si>
  <si>
    <t>OLIVE</t>
  </si>
  <si>
    <t>BHN PVC SOL TPR-KARET</t>
  </si>
  <si>
    <t>BHN KULIT SUEDE SOL TPR KARET</t>
  </si>
  <si>
    <t>BHN KULIT PVC SOL KARET</t>
  </si>
  <si>
    <t>BHN KULIT SUEDE-PVC SOL TPR</t>
  </si>
  <si>
    <t>NAVCKL</t>
  </si>
  <si>
    <t>BHN SUEDE-CANVAS SOL TPR</t>
  </si>
  <si>
    <t>BHN JEANS SOL TPR</t>
  </si>
  <si>
    <t>BHN PVC-MASH SOL BERBATOS</t>
  </si>
  <si>
    <t>BHN PVC- MASH SOL TPR</t>
  </si>
  <si>
    <t>HTMCKL</t>
  </si>
  <si>
    <t>BHN PVC-MASH SOL TPR-KARET</t>
  </si>
  <si>
    <t>PTHHIJ</t>
  </si>
  <si>
    <t>BHN PVC-MASH SOL KARET</t>
  </si>
  <si>
    <t>MRHHTM</t>
  </si>
  <si>
    <t>BHN KARLIT SOL TPR-KARET</t>
  </si>
  <si>
    <t>MRHKNG</t>
  </si>
  <si>
    <t>BHN KARLIT SOL TPR</t>
  </si>
  <si>
    <t>HIJHTM</t>
  </si>
  <si>
    <t>BHN FULL KULIT SUPER SOL TPR</t>
  </si>
  <si>
    <t>BHN PU-PVC SOL PVC KARET</t>
  </si>
  <si>
    <t>BHN PVC SOL SPON-KARET</t>
  </si>
  <si>
    <t>BHN PU-PVC SOL TPR KARET</t>
  </si>
  <si>
    <t>HTMPTH</t>
  </si>
  <si>
    <t>CKLABU</t>
  </si>
  <si>
    <t>BHN PVC SOL SPON KARET</t>
  </si>
  <si>
    <t>ABUCKL</t>
  </si>
  <si>
    <t>BHN PU-CANVAS SOL TPR</t>
  </si>
  <si>
    <t>BHN WEBBING SOL KARET</t>
  </si>
  <si>
    <t>S1810112</t>
  </si>
  <si>
    <t>LAM 238</t>
  </si>
  <si>
    <t>HTMMRH</t>
  </si>
  <si>
    <t>MRHABU</t>
  </si>
  <si>
    <t>LRS #345</t>
  </si>
  <si>
    <t>31 - 35</t>
  </si>
  <si>
    <t>32 - 37</t>
  </si>
  <si>
    <t>32 - 36</t>
  </si>
  <si>
    <t>31 - 36</t>
  </si>
  <si>
    <t>30 - 35</t>
  </si>
  <si>
    <t>BHN SUEDE-PVC SOL TPR</t>
  </si>
  <si>
    <t>BHN PVC-CANVAS SOL KARET</t>
  </si>
  <si>
    <t>LGS #358</t>
  </si>
  <si>
    <t>27 - 31</t>
  </si>
  <si>
    <t>31 - 35 ???</t>
  </si>
  <si>
    <t>26 - 30</t>
  </si>
  <si>
    <t>22 - 26</t>
  </si>
  <si>
    <t>28 - 37</t>
  </si>
  <si>
    <t>CKLBIR</t>
  </si>
  <si>
    <t>BIRHTM</t>
  </si>
  <si>
    <t>HIJKOM</t>
  </si>
  <si>
    <t>LRS #378</t>
  </si>
  <si>
    <t>31- 36</t>
  </si>
  <si>
    <t>21 - 28 ???</t>
  </si>
  <si>
    <t>BIRKOM</t>
  </si>
  <si>
    <t>31 - 37</t>
  </si>
  <si>
    <t>HTMPNK</t>
  </si>
  <si>
    <t>PNKKOM</t>
  </si>
  <si>
    <t>25 - 30</t>
  </si>
  <si>
    <t>TSCKRE</t>
  </si>
  <si>
    <t>TANKRE</t>
  </si>
  <si>
    <t>CKLMRH</t>
  </si>
  <si>
    <t>KNGKOM</t>
  </si>
  <si>
    <t>CKLUNG</t>
  </si>
  <si>
    <t>28 - 32</t>
  </si>
  <si>
    <t>MRHPTH</t>
  </si>
  <si>
    <t>26 - 35</t>
  </si>
  <si>
    <t>21 - 26</t>
  </si>
  <si>
    <t>TSCSLM</t>
  </si>
  <si>
    <t>32X29X11</t>
  </si>
  <si>
    <t>BHN VIROTEX</t>
  </si>
  <si>
    <t>35X24X12</t>
  </si>
  <si>
    <t>BHN TAIGA</t>
  </si>
  <si>
    <t>40X28X12</t>
  </si>
  <si>
    <t>36X25X11</t>
  </si>
  <si>
    <t>33X29X12</t>
  </si>
  <si>
    <t>30X23X13</t>
  </si>
  <si>
    <t>21X18X10</t>
  </si>
  <si>
    <t>21X20X10</t>
  </si>
  <si>
    <t>BHN PENDORA</t>
  </si>
  <si>
    <t>27X20X10</t>
  </si>
  <si>
    <t>25X19X10</t>
  </si>
  <si>
    <t>BHN JORDAN</t>
  </si>
  <si>
    <t>27X22X9</t>
  </si>
  <si>
    <t>35X22X13</t>
  </si>
  <si>
    <t>BHN AUTO LEADER</t>
  </si>
  <si>
    <t>28X20X10</t>
  </si>
  <si>
    <t>BHN ZENIT</t>
  </si>
  <si>
    <t>25X16X8</t>
  </si>
  <si>
    <t>30X23X12</t>
  </si>
  <si>
    <t>TOSKA</t>
  </si>
  <si>
    <t>25X21X13</t>
  </si>
  <si>
    <t>BHN DIEGO</t>
  </si>
  <si>
    <t>BHN PVC</t>
  </si>
  <si>
    <t>24X32X16</t>
  </si>
  <si>
    <t>37X36X12</t>
  </si>
  <si>
    <t>BHN CANVAS</t>
  </si>
  <si>
    <t>20X20X10</t>
  </si>
  <si>
    <t>BHN SINTETIS</t>
  </si>
  <si>
    <t>27X31X13</t>
  </si>
  <si>
    <t>23X29X10</t>
  </si>
  <si>
    <t>BHN LC</t>
  </si>
  <si>
    <t>28X35X10</t>
  </si>
  <si>
    <t>BHN LAVENDER</t>
  </si>
  <si>
    <t>22X31X11</t>
  </si>
  <si>
    <t>50X15X33 ???</t>
  </si>
  <si>
    <t>28X32X12</t>
  </si>
  <si>
    <t>27X17X12</t>
  </si>
  <si>
    <t>32X26X13</t>
  </si>
  <si>
    <t>BHN SKELEFON</t>
  </si>
  <si>
    <t>ABU TUA</t>
  </si>
  <si>
    <t>24X21X10</t>
  </si>
  <si>
    <t>BHN SERUNI</t>
  </si>
  <si>
    <t>BHN GEOVANI</t>
  </si>
  <si>
    <t>19X8X3</t>
  </si>
  <si>
    <t>BHN PU</t>
  </si>
  <si>
    <t>23X13X3</t>
  </si>
  <si>
    <t>BHN SPON PRADA</t>
  </si>
  <si>
    <t>20X13X4</t>
  </si>
  <si>
    <t>2X11X2</t>
  </si>
  <si>
    <t>BHN SPON</t>
  </si>
  <si>
    <t>20X11X2</t>
  </si>
  <si>
    <t>BHN SAPIANA</t>
  </si>
  <si>
    <t>MRHKRE</t>
  </si>
  <si>
    <t>20X10X2</t>
  </si>
  <si>
    <t>BHN PRADA</t>
  </si>
  <si>
    <t>UNGU</t>
  </si>
  <si>
    <t>23X12X2</t>
  </si>
  <si>
    <t>19X10X2</t>
  </si>
  <si>
    <t>BHN LAVIS CARVIL</t>
  </si>
  <si>
    <t>BHN LEONARDO</t>
  </si>
  <si>
    <t>14X11X3</t>
  </si>
  <si>
    <t>BHN TERA</t>
  </si>
  <si>
    <t>10X11X3</t>
  </si>
  <si>
    <t>19X11X3</t>
  </si>
  <si>
    <t>20X10X3</t>
  </si>
  <si>
    <t>33X45X17</t>
  </si>
  <si>
    <t>BHN D 300 KOM</t>
  </si>
  <si>
    <t>COKLAT LAPTOP</t>
  </si>
  <si>
    <t>30X46X16</t>
  </si>
  <si>
    <t>HITAM LAPTOP</t>
  </si>
  <si>
    <t>34X47X14</t>
  </si>
  <si>
    <t>35X46X18</t>
  </si>
  <si>
    <t>BHN CORDURA</t>
  </si>
  <si>
    <t>NAVY LAPTOP</t>
  </si>
  <si>
    <t>28X42X13</t>
  </si>
  <si>
    <t>ABUBIR LAPTOP</t>
  </si>
  <si>
    <t>35X44X18</t>
  </si>
  <si>
    <t>BHN DINNIR</t>
  </si>
  <si>
    <t>30X40X14</t>
  </si>
  <si>
    <t>ABUPTH LAPTOP</t>
  </si>
  <si>
    <t>30X60X15</t>
  </si>
  <si>
    <t>HTMCKL LAPTOP</t>
  </si>
  <si>
    <t>27X37X15</t>
  </si>
  <si>
    <t>30X45X15</t>
  </si>
  <si>
    <t>OLIVE LAPTOP</t>
  </si>
  <si>
    <t>32X48X17</t>
  </si>
  <si>
    <t>BHN CORDURA KOM</t>
  </si>
  <si>
    <t>HTMMTF LAPTOP</t>
  </si>
  <si>
    <t>26X38X16</t>
  </si>
  <si>
    <t>28X41X13</t>
  </si>
  <si>
    <t>NAVHTM LAPTOP</t>
  </si>
  <si>
    <t>32X47X16</t>
  </si>
  <si>
    <t>BHN D 300</t>
  </si>
  <si>
    <t>CKLKOM LAPTOP</t>
  </si>
  <si>
    <t>37X45X15</t>
  </si>
  <si>
    <t>30X40X15</t>
  </si>
  <si>
    <t>MERAH LAPTOP</t>
  </si>
  <si>
    <t>28X51X14</t>
  </si>
  <si>
    <t>BHN CORDURA NILON</t>
  </si>
  <si>
    <t>HIJKOM LAPTOP</t>
  </si>
  <si>
    <t>30X50X15</t>
  </si>
  <si>
    <t>HTMKOM LAPTOP</t>
  </si>
  <si>
    <t>NAVABU LAPTOP</t>
  </si>
  <si>
    <t>31X41X13</t>
  </si>
  <si>
    <t>HTMABU LAPTOP</t>
  </si>
  <si>
    <t>21X21X2</t>
  </si>
  <si>
    <t>22X29X9</t>
  </si>
  <si>
    <t>35X21X10</t>
  </si>
  <si>
    <t>29X40X8</t>
  </si>
  <si>
    <t>BHN DOLBY</t>
  </si>
  <si>
    <t>ABU LAPTOP</t>
  </si>
  <si>
    <t>22X27X8</t>
  </si>
  <si>
    <t>30X20X10</t>
  </si>
  <si>
    <t>48X30X20</t>
  </si>
  <si>
    <t>51X33X20</t>
  </si>
  <si>
    <t>30X65X26</t>
  </si>
  <si>
    <t>BHN D 300 NILON</t>
  </si>
  <si>
    <t>11X9X2</t>
  </si>
  <si>
    <t>BHN MAGNUM</t>
  </si>
  <si>
    <t>BHN PVC GOSOK</t>
  </si>
  <si>
    <t>BHN SELY</t>
  </si>
  <si>
    <t>11X9X3</t>
  </si>
  <si>
    <t>BHN JAVAN</t>
  </si>
  <si>
    <t>9X12X2</t>
  </si>
  <si>
    <t>9x16X3</t>
  </si>
  <si>
    <t>18X9X2</t>
  </si>
  <si>
    <t>BHN PEDRO</t>
  </si>
  <si>
    <t>10X12X2</t>
  </si>
  <si>
    <t>12X9X2</t>
  </si>
  <si>
    <t>BHN IMITASI</t>
  </si>
  <si>
    <t>BHN SILKY</t>
  </si>
  <si>
    <t>BHN TOPAS</t>
  </si>
  <si>
    <t>BHN GOSOK</t>
  </si>
  <si>
    <t>LJJ 239</t>
  </si>
  <si>
    <t>Dina - LDP</t>
  </si>
  <si>
    <t>LRS 345</t>
  </si>
  <si>
    <t>katalog, slip, label ID, Hangtag, label karet, kulit, laken XL</t>
  </si>
  <si>
    <t>LSM 112</t>
  </si>
  <si>
    <t>katalog, slip, label ID, hangtag, woven + kulit, karet tas laptop, lakeb XL</t>
  </si>
  <si>
    <t>LSB 345</t>
  </si>
  <si>
    <t>LDP 108</t>
  </si>
  <si>
    <t>LDX 050</t>
  </si>
  <si>
    <t>LDX 211</t>
  </si>
  <si>
    <t>LDX 367</t>
  </si>
  <si>
    <t>LRS 344</t>
  </si>
  <si>
    <t>LGS 627</t>
  </si>
  <si>
    <t>BCL - Co - Sepatu - Sport - Bola</t>
  </si>
  <si>
    <t>LMX 030</t>
  </si>
  <si>
    <t>LEF 241</t>
  </si>
  <si>
    <t>LEF 888</t>
  </si>
  <si>
    <t xml:space="preserve">31 - 35 </t>
  </si>
  <si>
    <t>26 - 31</t>
  </si>
  <si>
    <t>Cek Aris</t>
  </si>
  <si>
    <t>Ket</t>
  </si>
  <si>
    <t>Tambahan pakai lidah</t>
  </si>
  <si>
    <t>diform 97500</t>
  </si>
  <si>
    <t>Buffer 4.000</t>
  </si>
  <si>
    <t>diform PO 72500</t>
  </si>
  <si>
    <t>Buffer 3000</t>
  </si>
  <si>
    <t>diform 72500</t>
  </si>
  <si>
    <t>Suplier a.n Dina</t>
  </si>
  <si>
    <t>diform 100000</t>
  </si>
  <si>
    <t>buffer 2000</t>
  </si>
  <si>
    <t>buffer 2500</t>
  </si>
  <si>
    <t>diform 83500</t>
  </si>
  <si>
    <t>buffer 1500</t>
  </si>
  <si>
    <t>diform 89000</t>
  </si>
  <si>
    <t>diform 58500</t>
  </si>
  <si>
    <t>diform 58000</t>
  </si>
  <si>
    <t>buffer 3000</t>
  </si>
  <si>
    <t>buffer 1000</t>
  </si>
  <si>
    <t>diform 63500</t>
  </si>
  <si>
    <t>cancel</t>
  </si>
  <si>
    <t>diform 61500</t>
  </si>
  <si>
    <t>Buffer 4.000 (2 th)</t>
  </si>
  <si>
    <t>Buffer 2.000</t>
  </si>
  <si>
    <t>buffer 1500 (harga lama 74.000)</t>
  </si>
  <si>
    <t>diform nego 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</si>
</sst>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color theme="0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7" fontId="0" fillId="0" borderId="0" xfId="0" applyNumberFormat="1" applyFill="1" applyAlignment="1">
      <alignment horizontal="center" vertical="center"/>
    </xf>
    <xf numFmtId="37" fontId="7" fillId="12" borderId="0" xfId="0" applyNumberFormat="1" applyFont="1" applyFill="1" applyAlignment="1">
      <alignment horizontal="center" vertical="center"/>
    </xf>
    <xf numFmtId="37" fontId="7" fillId="13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2" fillId="4" borderId="0" xfId="1" applyNumberFormat="1" applyFont="1" applyFill="1" applyAlignment="1">
      <alignment horizontal="center" vertical="center"/>
    </xf>
    <xf numFmtId="165" fontId="2" fillId="3" borderId="0" xfId="1" applyNumberFormat="1" applyFont="1" applyFill="1" applyAlignment="1">
      <alignment horizontal="center" vertical="center"/>
    </xf>
    <xf numFmtId="165" fontId="8" fillId="14" borderId="0" xfId="1" applyNumberFormat="1" applyFont="1" applyFill="1" applyAlignment="1">
      <alignment horizontal="center" vertical="center"/>
    </xf>
    <xf numFmtId="43" fontId="8" fillId="14" borderId="0" xfId="0" applyNumberFormat="1" applyFont="1" applyFill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165" fontId="7" fillId="14" borderId="0" xfId="1" applyNumberFormat="1" applyFont="1" applyFill="1" applyAlignment="1">
      <alignment horizontal="center" vertical="center"/>
    </xf>
    <xf numFmtId="165" fontId="8" fillId="15" borderId="0" xfId="1" applyNumberFormat="1" applyFont="1" applyFill="1" applyAlignment="1">
      <alignment horizontal="center" vertical="center"/>
    </xf>
    <xf numFmtId="43" fontId="8" fillId="15" borderId="0" xfId="0" applyNumberFormat="1" applyFon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165" fontId="7" fillId="15" borderId="0" xfId="1" applyNumberFormat="1" applyFont="1" applyFill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41" fontId="8" fillId="14" borderId="0" xfId="3" applyFont="1" applyFill="1" applyAlignment="1">
      <alignment horizontal="center" vertical="center"/>
    </xf>
    <xf numFmtId="43" fontId="7" fillId="14" borderId="0" xfId="0" applyNumberFormat="1" applyFont="1" applyFill="1" applyAlignment="1">
      <alignment horizontal="center" vertical="center"/>
    </xf>
    <xf numFmtId="165" fontId="0" fillId="8" borderId="0" xfId="1" applyNumberFormat="1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65" fontId="7" fillId="14" borderId="0" xfId="0" applyNumberFormat="1" applyFont="1" applyFill="1" applyAlignment="1">
      <alignment horizontal="center" vertical="center"/>
    </xf>
    <xf numFmtId="165" fontId="7" fillId="15" borderId="0" xfId="0" applyNumberFormat="1" applyFont="1" applyFill="1" applyAlignment="1">
      <alignment horizontal="center" vertical="center"/>
    </xf>
    <xf numFmtId="9" fontId="7" fillId="14" borderId="0" xfId="2" applyFont="1" applyFill="1" applyAlignment="1">
      <alignment horizontal="center" vertical="center"/>
    </xf>
    <xf numFmtId="165" fontId="0" fillId="15" borderId="0" xfId="1" applyNumberFormat="1" applyFont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9" fillId="17" borderId="0" xfId="0" applyFont="1" applyFill="1" applyAlignment="1">
      <alignment vertical="center"/>
    </xf>
    <xf numFmtId="0" fontId="9" fillId="17" borderId="0" xfId="0" applyFont="1" applyFill="1" applyBorder="1" applyAlignment="1">
      <alignment horizontal="right"/>
    </xf>
    <xf numFmtId="0" fontId="0" fillId="18" borderId="0" xfId="0" applyFill="1" applyAlignment="1">
      <alignment horizontal="center"/>
    </xf>
    <xf numFmtId="0" fontId="0" fillId="18" borderId="0" xfId="0" applyFill="1"/>
    <xf numFmtId="0" fontId="9" fillId="18" borderId="0" xfId="0" applyFont="1" applyFill="1" applyBorder="1" applyAlignment="1">
      <alignment horizontal="center" vertical="center"/>
    </xf>
    <xf numFmtId="41" fontId="9" fillId="18" borderId="0" xfId="3" applyFont="1" applyFill="1" applyBorder="1" applyAlignment="1">
      <alignment horizontal="right"/>
    </xf>
    <xf numFmtId="41" fontId="9" fillId="18" borderId="0" xfId="0" applyNumberFormat="1" applyFont="1" applyFill="1" applyBorder="1" applyAlignment="1">
      <alignment horizontal="center" vertical="center"/>
    </xf>
    <xf numFmtId="41" fontId="9" fillId="18" borderId="0" xfId="3" applyFont="1" applyFill="1" applyBorder="1" applyAlignment="1">
      <alignment horizontal="center"/>
    </xf>
    <xf numFmtId="41" fontId="9" fillId="18" borderId="0" xfId="3" applyFont="1" applyFill="1" applyBorder="1" applyAlignment="1">
      <alignment horizontal="center" vertical="center"/>
    </xf>
    <xf numFmtId="41" fontId="9" fillId="18" borderId="0" xfId="3" applyFont="1" applyFill="1" applyBorder="1"/>
    <xf numFmtId="165" fontId="9" fillId="18" borderId="0" xfId="1" applyNumberFormat="1" applyFont="1" applyFill="1"/>
    <xf numFmtId="3" fontId="9" fillId="18" borderId="0" xfId="0" applyNumberFormat="1" applyFont="1" applyFill="1" applyBorder="1" applyAlignment="1">
      <alignment horizontal="right"/>
    </xf>
    <xf numFmtId="165" fontId="9" fillId="18" borderId="0" xfId="1" applyNumberFormat="1" applyFont="1" applyFill="1" applyAlignment="1">
      <alignment horizontal="center"/>
    </xf>
    <xf numFmtId="165" fontId="9" fillId="18" borderId="0" xfId="1" applyNumberFormat="1" applyFont="1" applyFill="1" applyAlignment="1">
      <alignment horizontal="center" vertical="center"/>
    </xf>
    <xf numFmtId="37" fontId="10" fillId="17" borderId="0" xfId="0" applyNumberFormat="1" applyFont="1" applyFill="1" applyAlignment="1">
      <alignment horizontal="center" vertical="center"/>
    </xf>
    <xf numFmtId="41" fontId="9" fillId="20" borderId="0" xfId="3" applyFont="1" applyFill="1" applyAlignment="1">
      <alignment vertical="center"/>
    </xf>
    <xf numFmtId="10" fontId="9" fillId="20" borderId="0" xfId="2" applyNumberFormat="1" applyFont="1" applyFill="1" applyAlignment="1">
      <alignment vertical="center"/>
    </xf>
    <xf numFmtId="41" fontId="9" fillId="6" borderId="0" xfId="3" applyFont="1" applyFill="1" applyAlignment="1">
      <alignment vertical="center"/>
    </xf>
    <xf numFmtId="41" fontId="9" fillId="21" borderId="0" xfId="3" applyFont="1" applyFill="1" applyAlignment="1">
      <alignment vertical="center"/>
    </xf>
    <xf numFmtId="10" fontId="9" fillId="21" borderId="0" xfId="2" applyNumberFormat="1" applyFont="1" applyFill="1" applyAlignment="1">
      <alignment vertical="center"/>
    </xf>
    <xf numFmtId="0" fontId="7" fillId="22" borderId="0" xfId="0" applyFont="1" applyFill="1"/>
    <xf numFmtId="37" fontId="7" fillId="22" borderId="0" xfId="0" applyNumberFormat="1" applyFont="1" applyFill="1" applyAlignment="1">
      <alignment horizontal="center" vertical="center"/>
    </xf>
    <xf numFmtId="41" fontId="11" fillId="22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10" fontId="9" fillId="0" borderId="0" xfId="2" applyNumberFormat="1" applyFont="1" applyAlignment="1">
      <alignment horizontal="right" vertical="center"/>
    </xf>
    <xf numFmtId="41" fontId="9" fillId="20" borderId="0" xfId="3" applyFont="1" applyFill="1" applyAlignment="1">
      <alignment horizontal="center" vertical="center"/>
    </xf>
    <xf numFmtId="0" fontId="9" fillId="18" borderId="0" xfId="0" applyFont="1" applyFill="1" applyAlignment="1">
      <alignment horizontal="center" vertical="center"/>
    </xf>
    <xf numFmtId="0" fontId="0" fillId="18" borderId="0" xfId="0" applyFont="1" applyFill="1" applyAlignment="1">
      <alignment horizontal="center"/>
    </xf>
    <xf numFmtId="41" fontId="12" fillId="18" borderId="0" xfId="3" applyFont="1" applyFill="1" applyBorder="1" applyAlignment="1">
      <alignment horizontal="center" vertical="center"/>
    </xf>
    <xf numFmtId="165" fontId="9" fillId="9" borderId="0" xfId="1" applyNumberFormat="1" applyFont="1" applyFill="1" applyAlignment="1">
      <alignment vertical="center"/>
    </xf>
    <xf numFmtId="165" fontId="9" fillId="9" borderId="0" xfId="1" applyNumberFormat="1" applyFont="1" applyFill="1" applyAlignment="1">
      <alignment horizontal="right" vertical="center"/>
    </xf>
    <xf numFmtId="41" fontId="9" fillId="4" borderId="0" xfId="0" applyNumberFormat="1" applyFont="1" applyFill="1" applyAlignment="1">
      <alignment horizontal="right" vertical="center"/>
    </xf>
    <xf numFmtId="164" fontId="9" fillId="4" borderId="0" xfId="2" applyNumberFormat="1" applyFont="1" applyFill="1" applyAlignment="1">
      <alignment horizontal="right" vertical="center"/>
    </xf>
    <xf numFmtId="9" fontId="9" fillId="16" borderId="0" xfId="2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9" fillId="18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41" fontId="9" fillId="16" borderId="0" xfId="3" applyFont="1" applyFill="1" applyBorder="1"/>
    <xf numFmtId="41" fontId="9" fillId="18" borderId="0" xfId="0" applyNumberFormat="1" applyFont="1" applyFill="1" applyBorder="1" applyAlignment="1">
      <alignment vertical="center"/>
    </xf>
    <xf numFmtId="41" fontId="9" fillId="16" borderId="0" xfId="3" applyFont="1" applyFill="1" applyBorder="1" applyAlignment="1">
      <alignment horizontal="center"/>
    </xf>
    <xf numFmtId="41" fontId="13" fillId="18" borderId="0" xfId="3" applyFont="1" applyFill="1" applyAlignment="1">
      <alignment horizontal="left" vertical="center"/>
    </xf>
    <xf numFmtId="0" fontId="12" fillId="18" borderId="0" xfId="0" applyFont="1" applyFill="1" applyBorder="1" applyAlignment="1">
      <alignment vertical="center"/>
    </xf>
    <xf numFmtId="3" fontId="0" fillId="18" borderId="0" xfId="0" applyNumberFormat="1" applyFill="1"/>
    <xf numFmtId="41" fontId="0" fillId="18" borderId="0" xfId="3" applyFont="1" applyFill="1" applyAlignment="1"/>
    <xf numFmtId="0" fontId="0" fillId="19" borderId="0" xfId="0" applyFill="1" applyAlignment="1">
      <alignment horizontal="center"/>
    </xf>
    <xf numFmtId="41" fontId="5" fillId="16" borderId="0" xfId="3" applyFont="1" applyFill="1" applyAlignment="1">
      <alignment horizontal="center"/>
    </xf>
    <xf numFmtId="41" fontId="5" fillId="18" borderId="0" xfId="3" applyFont="1" applyFill="1" applyAlignment="1">
      <alignment horizontal="center"/>
    </xf>
    <xf numFmtId="41" fontId="5" fillId="18" borderId="0" xfId="3" applyFont="1" applyFill="1" applyAlignment="1"/>
    <xf numFmtId="41" fontId="14" fillId="18" borderId="0" xfId="3" applyFont="1" applyFill="1" applyAlignment="1">
      <alignment horizontal="left"/>
    </xf>
    <xf numFmtId="165" fontId="0" fillId="18" borderId="0" xfId="1" applyNumberFormat="1" applyFont="1" applyFill="1"/>
    <xf numFmtId="165" fontId="5" fillId="16" borderId="0" xfId="1" applyNumberFormat="1" applyFont="1" applyFill="1" applyAlignment="1">
      <alignment horizontal="center"/>
    </xf>
    <xf numFmtId="41" fontId="1" fillId="18" borderId="0" xfId="3" applyFont="1" applyFill="1" applyAlignment="1"/>
    <xf numFmtId="0" fontId="13" fillId="18" borderId="0" xfId="0" applyFont="1" applyFill="1" applyAlignment="1">
      <alignment vertical="center"/>
    </xf>
    <xf numFmtId="41" fontId="14" fillId="18" borderId="0" xfId="3" applyFont="1" applyFill="1" applyAlignment="1">
      <alignment horizontal="left" vertical="center"/>
    </xf>
    <xf numFmtId="0" fontId="0" fillId="18" borderId="0" xfId="0" applyFont="1" applyFill="1" applyBorder="1" applyAlignment="1">
      <alignment horizontal="center"/>
    </xf>
    <xf numFmtId="3" fontId="0" fillId="18" borderId="0" xfId="0" applyNumberFormat="1" applyFont="1" applyFill="1"/>
    <xf numFmtId="0" fontId="0" fillId="2" borderId="0" xfId="0" applyFont="1" applyFill="1" applyAlignment="1">
      <alignment horizontal="center"/>
    </xf>
    <xf numFmtId="41" fontId="1" fillId="16" borderId="0" xfId="3" applyFont="1" applyFill="1" applyAlignment="1">
      <alignment horizontal="center"/>
    </xf>
    <xf numFmtId="41" fontId="1" fillId="18" borderId="0" xfId="3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9" fillId="20" borderId="0" xfId="0" applyFont="1" applyFill="1" applyAlignment="1">
      <alignment horizontal="center" vertical="center"/>
    </xf>
    <xf numFmtId="0" fontId="9" fillId="20" borderId="0" xfId="0" applyFont="1" applyFill="1" applyBorder="1" applyAlignment="1">
      <alignment horizontal="center"/>
    </xf>
    <xf numFmtId="0" fontId="9" fillId="20" borderId="0" xfId="0" applyFon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/>
    </xf>
    <xf numFmtId="0" fontId="9" fillId="17" borderId="0" xfId="0" applyFont="1" applyFill="1" applyBorder="1" applyAlignment="1">
      <alignment horizontal="left" vertical="center"/>
    </xf>
    <xf numFmtId="0" fontId="9" fillId="17" borderId="0" xfId="0" applyFont="1" applyFill="1" applyBorder="1" applyAlignment="1">
      <alignment vertical="center"/>
    </xf>
    <xf numFmtId="0" fontId="9" fillId="17" borderId="0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horizontal="left"/>
    </xf>
    <xf numFmtId="0" fontId="9" fillId="17" borderId="0" xfId="0" applyFont="1" applyFill="1" applyAlignment="1">
      <alignment horizontal="left" vertical="center"/>
    </xf>
    <xf numFmtId="37" fontId="0" fillId="0" borderId="0" xfId="0" applyNumberFormat="1" applyFont="1" applyFill="1" applyAlignment="1">
      <alignment horizontal="center" vertical="center"/>
    </xf>
    <xf numFmtId="37" fontId="0" fillId="10" borderId="0" xfId="0" applyNumberFormat="1" applyFont="1" applyFill="1" applyAlignment="1">
      <alignment horizontal="center" vertical="center"/>
    </xf>
    <xf numFmtId="37" fontId="0" fillId="0" borderId="0" xfId="0" applyNumberFormat="1" applyFont="1" applyAlignment="1">
      <alignment horizontal="center" vertical="center"/>
    </xf>
    <xf numFmtId="41" fontId="0" fillId="18" borderId="0" xfId="3" applyFont="1" applyFill="1" applyBorder="1" applyAlignment="1">
      <alignment horizontal="center" vertical="center"/>
    </xf>
    <xf numFmtId="0" fontId="10" fillId="18" borderId="0" xfId="0" applyFont="1" applyFill="1"/>
    <xf numFmtId="41" fontId="10" fillId="18" borderId="0" xfId="3" applyFont="1" applyFill="1" applyBorder="1" applyAlignment="1">
      <alignment horizontal="center" vertical="center"/>
    </xf>
    <xf numFmtId="37" fontId="10" fillId="0" borderId="0" xfId="0" applyNumberFormat="1" applyFont="1" applyAlignment="1">
      <alignment vertical="center"/>
    </xf>
    <xf numFmtId="37" fontId="0" fillId="17" borderId="0" xfId="0" applyNumberFormat="1" applyFill="1" applyAlignment="1">
      <alignment vertical="center"/>
    </xf>
    <xf numFmtId="41" fontId="7" fillId="22" borderId="0" xfId="3" applyFont="1" applyFill="1" applyBorder="1" applyAlignment="1">
      <alignment horizontal="center" vertical="center"/>
    </xf>
    <xf numFmtId="0" fontId="9" fillId="23" borderId="0" xfId="0" applyFont="1" applyFill="1" applyBorder="1" applyAlignment="1">
      <alignment vertical="center"/>
    </xf>
    <xf numFmtId="0" fontId="15" fillId="17" borderId="0" xfId="0" applyFont="1" applyFill="1" applyAlignment="1">
      <alignment horizontal="center"/>
    </xf>
    <xf numFmtId="0" fontId="9" fillId="20" borderId="0" xfId="0" applyFont="1" applyFill="1" applyBorder="1" applyAlignment="1">
      <alignment horizontal="right"/>
    </xf>
    <xf numFmtId="0" fontId="9" fillId="20" borderId="0" xfId="0" applyFont="1" applyFill="1" applyAlignment="1">
      <alignment vertical="center"/>
    </xf>
    <xf numFmtId="0" fontId="0" fillId="18" borderId="0" xfId="0" applyFill="1" applyAlignment="1">
      <alignment horizontal="center" wrapText="1"/>
    </xf>
    <xf numFmtId="0" fontId="0" fillId="18" borderId="0" xfId="0" applyFill="1" applyBorder="1" applyAlignment="1">
      <alignment horizontal="center"/>
    </xf>
    <xf numFmtId="0" fontId="9" fillId="20" borderId="0" xfId="0" applyFont="1" applyFill="1" applyAlignment="1">
      <alignment horizontal="right" vertical="center"/>
    </xf>
    <xf numFmtId="0" fontId="16" fillId="17" borderId="0" xfId="0" applyFont="1" applyFill="1" applyAlignment="1">
      <alignment horizontal="left" vertical="center"/>
    </xf>
    <xf numFmtId="0" fontId="1" fillId="17" borderId="0" xfId="0" applyFont="1" applyFill="1" applyAlignment="1">
      <alignment vertical="center"/>
    </xf>
    <xf numFmtId="37" fontId="5" fillId="17" borderId="0" xfId="0" applyNumberFormat="1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165" fontId="6" fillId="5" borderId="0" xfId="1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Comma [0]" xfId="3" builtinId="6"/>
    <cellStyle name="Normal" xfId="0" builtinId="0"/>
    <cellStyle name="Percent" xfId="2" builtinId="5"/>
  </cellStyles>
  <dxfs count="1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1" tint="4.9989318521683403E-2"/>
      </font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C057"/>
      <color rgb="FF00A249"/>
      <color rgb="FF00D05E"/>
      <color rgb="FF007635"/>
      <color rgb="FF00B050"/>
      <color rgb="FF3399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T519"/>
  <sheetViews>
    <sheetView tabSelected="1" zoomScale="85" zoomScaleNormal="85" workbookViewId="0">
      <pane xSplit="16" topLeftCell="Z1" activePane="topRight" state="frozen"/>
      <selection pane="topRight" activeCell="ES429" sqref="ES42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11.28515625" style="1" hidden="1" customWidth="1"/>
    <col min="4" max="4" width="8.5703125" style="1" hidden="1" customWidth="1"/>
    <col min="5" max="5" width="12.85546875" style="1" hidden="1" customWidth="1"/>
    <col min="6" max="6" width="40.7109375" style="1" customWidth="1"/>
    <col min="7" max="7" width="40.42578125" style="1" hidden="1" customWidth="1"/>
    <col min="8" max="10" width="11.28515625" style="1" customWidth="1"/>
    <col min="11" max="11" width="2.140625" style="1" customWidth="1"/>
    <col min="12" max="12" width="25.85546875" style="1" customWidth="1"/>
    <col min="13" max="13" width="10.7109375" style="1" customWidth="1"/>
    <col min="14" max="14" width="6" style="1" hidden="1" customWidth="1"/>
    <col min="15" max="15" width="5.5703125" style="8" hidden="1" customWidth="1"/>
    <col min="16" max="16" width="10.5703125" style="1" customWidth="1"/>
    <col min="17" max="17" width="15" style="2" hidden="1" customWidth="1"/>
    <col min="18" max="18" width="15.42578125" style="119" hidden="1" customWidth="1"/>
    <col min="19" max="23" width="16.5703125" style="2" hidden="1" customWidth="1"/>
    <col min="24" max="24" width="12.85546875" style="2" hidden="1" customWidth="1"/>
    <col min="25" max="25" width="12.140625" style="2" hidden="1" customWidth="1"/>
    <col min="26" max="26" width="15" style="125" customWidth="1"/>
    <col min="27" max="27" width="62" style="1" hidden="1" customWidth="1"/>
    <col min="28" max="31" width="10.140625" style="1" hidden="1" customWidth="1"/>
    <col min="32" max="32" width="9.42578125" style="1" hidden="1" customWidth="1"/>
    <col min="33" max="35" width="10.140625" style="1" hidden="1" customWidth="1"/>
    <col min="36" max="36" width="11.28515625" style="1" hidden="1" customWidth="1"/>
    <col min="37" max="37" width="10.140625" style="1" hidden="1" customWidth="1"/>
    <col min="38" max="41" width="11.28515625" style="1" hidden="1" customWidth="1"/>
    <col min="42" max="42" width="9.28515625" style="1" hidden="1" customWidth="1"/>
    <col min="43" max="47" width="11.28515625" style="1" hidden="1" customWidth="1"/>
    <col min="48" max="51" width="11.42578125" style="1" hidden="1" customWidth="1"/>
    <col min="52" max="52" width="7.140625" style="1" hidden="1" customWidth="1"/>
    <col min="53" max="53" width="11.42578125" style="1" hidden="1" customWidth="1"/>
    <col min="54" max="54" width="25.7109375" style="1" hidden="1" customWidth="1"/>
    <col min="55" max="55" width="9" style="1" hidden="1" customWidth="1"/>
    <col min="56" max="56" width="7" style="1" hidden="1" customWidth="1"/>
    <col min="57" max="59" width="9" style="1" hidden="1" customWidth="1"/>
    <col min="60" max="60" width="11.42578125" style="1" hidden="1" customWidth="1"/>
    <col min="61" max="61" width="7" style="1" hidden="1" customWidth="1"/>
    <col min="62" max="62" width="9" style="1" hidden="1" customWidth="1"/>
    <col min="63" max="63" width="12.85546875" style="1" hidden="1" customWidth="1"/>
    <col min="64" max="64" width="7.140625" style="1" hidden="1" customWidth="1"/>
    <col min="65" max="65" width="12.85546875" style="1" hidden="1" customWidth="1"/>
    <col min="66" max="66" width="25.7109375" style="1" hidden="1" customWidth="1"/>
    <col min="67" max="67" width="9" style="1" hidden="1" customWidth="1"/>
    <col min="68" max="68" width="7" style="1" hidden="1" customWidth="1"/>
    <col min="69" max="71" width="9" style="1" hidden="1" customWidth="1"/>
    <col min="72" max="72" width="11.85546875" style="1" hidden="1" customWidth="1"/>
    <col min="73" max="73" width="7" style="1" hidden="1" customWidth="1"/>
    <col min="74" max="74" width="8" style="1" hidden="1" customWidth="1"/>
    <col min="75" max="75" width="12.85546875" style="1" hidden="1" customWidth="1"/>
    <col min="76" max="76" width="8" style="1" hidden="1" customWidth="1"/>
    <col min="77" max="77" width="12.85546875" style="1" hidden="1" customWidth="1"/>
    <col min="78" max="78" width="17" style="1" hidden="1" customWidth="1"/>
    <col min="79" max="79" width="8" style="1" hidden="1" customWidth="1"/>
    <col min="80" max="80" width="7" style="1" hidden="1" customWidth="1"/>
    <col min="81" max="81" width="8" style="1" hidden="1" customWidth="1"/>
    <col min="82" max="82" width="9" style="1" hidden="1" customWidth="1"/>
    <col min="83" max="83" width="8" style="1" hidden="1" customWidth="1"/>
    <col min="84" max="85" width="11.42578125" style="1" hidden="1" customWidth="1"/>
    <col min="86" max="86" width="7.140625" style="1" hidden="1" customWidth="1"/>
    <col min="87" max="87" width="11.42578125" style="1" hidden="1" customWidth="1"/>
    <col min="88" max="88" width="25.7109375" style="1" hidden="1" customWidth="1"/>
    <col min="89" max="91" width="11.7109375" style="1" hidden="1" customWidth="1"/>
    <col min="92" max="93" width="11.42578125" style="1" hidden="1" customWidth="1"/>
    <col min="94" max="94" width="7.140625" style="1" hidden="1" customWidth="1"/>
    <col min="95" max="95" width="11.42578125" style="1" hidden="1" customWidth="1"/>
    <col min="96" max="96" width="25.7109375" style="1" hidden="1" customWidth="1"/>
    <col min="97" max="99" width="11.7109375" style="1" hidden="1" customWidth="1"/>
    <col min="100" max="101" width="11.42578125" style="1" hidden="1" customWidth="1"/>
    <col min="102" max="102" width="7.140625" style="1" hidden="1" customWidth="1"/>
    <col min="103" max="103" width="11.42578125" style="1" hidden="1" customWidth="1"/>
    <col min="104" max="104" width="25.7109375" style="1" hidden="1" customWidth="1"/>
    <col min="105" max="108" width="11.7109375" style="1" hidden="1" customWidth="1"/>
    <col min="109" max="109" width="8" style="18" hidden="1" customWidth="1"/>
    <col min="110" max="110" width="12" style="1" hidden="1" customWidth="1"/>
    <col min="111" max="111" width="12.85546875" style="1" hidden="1" customWidth="1"/>
    <col min="112" max="112" width="8.140625" style="1" hidden="1" customWidth="1"/>
    <col min="113" max="113" width="13" style="1" hidden="1" customWidth="1"/>
    <col min="114" max="114" width="17" style="1" hidden="1" customWidth="1"/>
    <col min="115" max="115" width="11.7109375" style="1" hidden="1" customWidth="1"/>
    <col min="116" max="116" width="9.7109375" style="1" hidden="1" customWidth="1"/>
    <col min="117" max="119" width="12" style="1" hidden="1" customWidth="1"/>
    <col min="120" max="120" width="11.42578125" style="1" hidden="1" customWidth="1"/>
    <col min="121" max="121" width="9.5703125" style="1" hidden="1" customWidth="1"/>
    <col min="122" max="122" width="11.85546875" style="1" hidden="1" customWidth="1"/>
    <col min="123" max="123" width="12.85546875" style="1" hidden="1" customWidth="1"/>
    <col min="124" max="124" width="7.140625" style="1" hidden="1" customWidth="1"/>
    <col min="125" max="125" width="11.42578125" style="1" hidden="1" customWidth="1"/>
    <col min="126" max="126" width="25.7109375" style="1" hidden="1" customWidth="1"/>
    <col min="127" max="127" width="11.7109375" style="1" hidden="1" customWidth="1"/>
    <col min="128" max="128" width="9.5703125" style="1" hidden="1" customWidth="1"/>
    <col min="129" max="131" width="11.7109375" style="1" hidden="1" customWidth="1"/>
    <col min="132" max="133" width="11.42578125" style="1" hidden="1" customWidth="1"/>
    <col min="134" max="134" width="7.140625" style="1" hidden="1" customWidth="1"/>
    <col min="135" max="135" width="11.42578125" style="1" hidden="1" customWidth="1"/>
    <col min="136" max="136" width="25.7109375" style="1" hidden="1" customWidth="1"/>
    <col min="137" max="138" width="11.85546875" style="1" hidden="1" customWidth="1"/>
    <col min="139" max="139" width="11.7109375" style="1" hidden="1" customWidth="1"/>
    <col min="140" max="141" width="11.42578125" style="1" hidden="1" customWidth="1"/>
    <col min="142" max="142" width="7.140625" style="1" hidden="1" customWidth="1"/>
    <col min="143" max="143" width="11.42578125" style="1" hidden="1" customWidth="1"/>
    <col min="144" max="144" width="25.7109375" style="1" hidden="1" customWidth="1"/>
    <col min="145" max="147" width="10.5703125" style="1" hidden="1" customWidth="1"/>
    <col min="148" max="149" width="9.140625" style="1"/>
    <col min="150" max="150" width="30.42578125" style="1" bestFit="1" customWidth="1"/>
    <col min="151" max="16384" width="9.140625" style="1"/>
  </cols>
  <sheetData>
    <row r="1" spans="1:150" ht="15" customHeight="1" x14ac:dyDescent="0.25">
      <c r="B1" s="10"/>
      <c r="C1" s="10"/>
      <c r="D1" s="10"/>
      <c r="E1" s="10"/>
      <c r="F1" s="9"/>
      <c r="H1" s="11"/>
      <c r="I1" s="11"/>
      <c r="J1" s="11"/>
      <c r="K1" s="11"/>
    </row>
    <row r="2" spans="1:150" ht="15" customHeight="1" x14ac:dyDescent="0.25">
      <c r="B2" s="10"/>
      <c r="C2" s="10"/>
      <c r="D2" s="10"/>
      <c r="E2" s="10"/>
      <c r="F2" s="9"/>
      <c r="H2" s="11"/>
      <c r="I2" s="11"/>
      <c r="J2" s="11"/>
      <c r="K2" s="11"/>
      <c r="R2" s="14" t="s">
        <v>43</v>
      </c>
    </row>
    <row r="3" spans="1:150" ht="15" customHeight="1" x14ac:dyDescent="0.25">
      <c r="B3" s="10"/>
      <c r="C3" s="10"/>
      <c r="D3" s="10"/>
      <c r="E3" s="10"/>
      <c r="F3" s="9"/>
      <c r="H3" s="11"/>
      <c r="I3" s="11"/>
      <c r="J3" s="11"/>
      <c r="K3" s="11"/>
      <c r="N3" s="16" t="s">
        <v>44</v>
      </c>
      <c r="O3" s="17"/>
      <c r="R3" s="13" t="s">
        <v>41</v>
      </c>
      <c r="AB3" s="19" t="e">
        <f>IF(AX3&lt;&gt;"",#REF!- AX3, 0)</f>
        <v>#REF!</v>
      </c>
      <c r="AC3" s="19" t="e">
        <f>IF(CF3&lt;&gt;"",#REF!- CF3, 0)</f>
        <v>#REF!</v>
      </c>
      <c r="AD3" s="19" t="e">
        <f>IF(BJ3&lt;&gt;"",#REF!- BJ3, 0)</f>
        <v>#REF!</v>
      </c>
      <c r="AE3" s="19" t="e">
        <f>IF(CN3&lt;&gt;"",#REF!- CN3, 0)</f>
        <v>#REF!</v>
      </c>
      <c r="AF3" s="19" t="e">
        <f>IF(BV3&lt;&gt;"",#REF!- BV3, 0)</f>
        <v>#REF!</v>
      </c>
      <c r="AG3" s="19" t="e">
        <f>IF(CV3&lt;&gt;"",#REF!- CV3, 0)</f>
        <v>#REF!</v>
      </c>
      <c r="AH3" s="19" t="e">
        <f>IF(DF3&lt;&gt;"",#REF!-DF3, 0)</f>
        <v>#REF!</v>
      </c>
      <c r="AI3" s="19" t="e">
        <f>IF(DR3&lt;&gt;"",#REF!-DR3, 0)</f>
        <v>#REF!</v>
      </c>
      <c r="AJ3" s="19" t="e">
        <f>IF(EB3&lt;&gt;"",#REF!- EB3, 0)</f>
        <v>#REF!</v>
      </c>
      <c r="AK3" s="19">
        <f>IF(EJ3&lt;&gt;"",#REF!- EJ3, 0)</f>
        <v>0</v>
      </c>
      <c r="AL3" s="20" t="e">
        <f>IF(BC3&lt;&gt;"",#REF!- BC3, 0)</f>
        <v>#REF!</v>
      </c>
      <c r="AM3" s="20">
        <f>IF(CK3&lt;&gt;"",#REF!- CK3, 0)</f>
        <v>0</v>
      </c>
      <c r="AN3" s="20" t="e">
        <f>IF(BO3&lt;&gt;"",#REF!- BO3, )</f>
        <v>#REF!</v>
      </c>
      <c r="AO3" s="20">
        <f>IF(CS3&lt;&gt;"",#REF!- CS3, 0)</f>
        <v>0</v>
      </c>
      <c r="AP3" s="20" t="e">
        <f>IF(CA3&lt;&gt;"",#REF!-CA3, 0)</f>
        <v>#REF!</v>
      </c>
      <c r="AQ3" s="20">
        <f>IF(DA3&lt;&gt;"",#REF!- DA3, 0)</f>
        <v>0</v>
      </c>
      <c r="AR3" s="20" t="e">
        <f>IF(DK3&lt;&gt;"",#REF!- DK3, 0)</f>
        <v>#REF!</v>
      </c>
      <c r="AS3" s="20" t="e">
        <f>IF(DW3&lt;&gt;"",#REF!- DW3, 0)</f>
        <v>#REF!</v>
      </c>
      <c r="AT3" s="20">
        <f>IF(EG3&lt;&gt;"",#REF!- EG3, 0)</f>
        <v>0</v>
      </c>
      <c r="AU3" s="20">
        <f>IF(EO3&lt;&gt;"",#REF!- EO3, 0)</f>
        <v>0</v>
      </c>
      <c r="AV3" s="29">
        <v>84825</v>
      </c>
      <c r="AW3" s="29">
        <v>2500</v>
      </c>
      <c r="AX3" s="29">
        <f>AV3+AW3</f>
        <v>87325</v>
      </c>
      <c r="AY3" s="25">
        <f>AX3-Z3</f>
        <v>87325</v>
      </c>
      <c r="AZ3" s="26">
        <f>AY3/AV3</f>
        <v>1.0294724432655467</v>
      </c>
      <c r="BA3" s="25" t="e">
        <f>#REF!-AX3</f>
        <v>#REF!</v>
      </c>
      <c r="BB3" s="28" t="s">
        <v>28</v>
      </c>
      <c r="BC3" s="38">
        <f>BE3+BD3</f>
        <v>76300</v>
      </c>
      <c r="BD3" s="29">
        <v>2500</v>
      </c>
      <c r="BE3" s="29">
        <v>73800</v>
      </c>
      <c r="BF3" s="29">
        <v>90900</v>
      </c>
      <c r="BG3" s="29">
        <v>54450</v>
      </c>
      <c r="BH3" s="24">
        <v>82200</v>
      </c>
      <c r="BI3" s="21">
        <v>3000</v>
      </c>
      <c r="BJ3" s="21">
        <f>BH3+BI3</f>
        <v>85200</v>
      </c>
      <c r="BK3" s="21">
        <f>BJ3-Z3</f>
        <v>85200</v>
      </c>
      <c r="BL3" s="22">
        <f>BK3/BH3</f>
        <v>1.0364963503649636</v>
      </c>
      <c r="BM3" s="21" t="e">
        <f>#REF!-BJ3</f>
        <v>#REF!</v>
      </c>
      <c r="BN3" s="23" t="s">
        <v>28</v>
      </c>
      <c r="BO3" s="24">
        <f>BQ3+BP3</f>
        <v>79720</v>
      </c>
      <c r="BP3" s="24">
        <v>2500</v>
      </c>
      <c r="BQ3" s="24">
        <v>77220</v>
      </c>
      <c r="BR3" s="24">
        <v>82350</v>
      </c>
      <c r="BS3" s="24">
        <v>69750</v>
      </c>
      <c r="BT3" s="29">
        <v>68850</v>
      </c>
      <c r="BU3" s="29">
        <v>2500</v>
      </c>
      <c r="BV3" s="25">
        <f>BT3+BU3</f>
        <v>71350</v>
      </c>
      <c r="BW3" s="25">
        <f>BV3-Z3</f>
        <v>71350</v>
      </c>
      <c r="BX3" s="26">
        <f t="shared" ref="BX3" si="0">BW3/BT3</f>
        <v>1.0363108206245462</v>
      </c>
      <c r="BY3" s="25" t="e">
        <f>#REF!-BV3</f>
        <v>#REF!</v>
      </c>
      <c r="BZ3" s="28" t="s">
        <v>28</v>
      </c>
      <c r="CA3" s="29">
        <f>CC3+CB3</f>
        <v>91283</v>
      </c>
      <c r="CB3" s="29">
        <v>2500</v>
      </c>
      <c r="CC3" s="29">
        <v>88783</v>
      </c>
      <c r="CD3" s="29">
        <v>109350</v>
      </c>
      <c r="CE3" s="29">
        <v>71550</v>
      </c>
      <c r="CF3" s="24">
        <v>75060</v>
      </c>
      <c r="CG3" s="24">
        <f>CF3-Z3</f>
        <v>75060</v>
      </c>
      <c r="CH3" s="34">
        <f>CG3/CF3</f>
        <v>1</v>
      </c>
      <c r="CI3" s="24" t="e">
        <f>#REF!-CF3</f>
        <v>#REF!</v>
      </c>
      <c r="CJ3" s="23" t="s">
        <v>28</v>
      </c>
      <c r="CN3" s="25">
        <v>74520</v>
      </c>
      <c r="CO3" s="25">
        <f>CN3-Z3</f>
        <v>74520</v>
      </c>
      <c r="CP3" s="26">
        <f>CO3/CN3</f>
        <v>1</v>
      </c>
      <c r="CQ3" s="25" t="e">
        <f>#REF!-CN3</f>
        <v>#REF!</v>
      </c>
      <c r="CR3" s="30" t="s">
        <v>28</v>
      </c>
      <c r="CV3" s="21">
        <v>65855</v>
      </c>
      <c r="CW3" s="21">
        <f>CV3-Z3</f>
        <v>65855</v>
      </c>
      <c r="CX3" s="22">
        <f>CW3/CV3</f>
        <v>1</v>
      </c>
      <c r="CY3" s="21" t="e">
        <f>#REF!-CV3</f>
        <v>#REF!</v>
      </c>
      <c r="CZ3" s="31" t="s">
        <v>28</v>
      </c>
      <c r="DD3" s="29">
        <v>64295</v>
      </c>
      <c r="DE3" s="25">
        <v>2500</v>
      </c>
      <c r="DF3" s="29">
        <f>DD3+DE3</f>
        <v>66795</v>
      </c>
      <c r="DG3" s="25">
        <f>DF3-Z3</f>
        <v>66795</v>
      </c>
      <c r="DH3" s="26">
        <f>DG3/DF3</f>
        <v>1</v>
      </c>
      <c r="DI3" s="25" t="e">
        <f>#REF!-DF3</f>
        <v>#REF!</v>
      </c>
      <c r="DJ3" s="28" t="s">
        <v>28</v>
      </c>
      <c r="DK3" s="29">
        <f>DM3+DL3</f>
        <v>72010</v>
      </c>
      <c r="DL3" s="29">
        <v>2500</v>
      </c>
      <c r="DM3" s="29">
        <v>69510</v>
      </c>
      <c r="DN3" s="29">
        <v>82687</v>
      </c>
      <c r="DO3" s="29">
        <v>54862</v>
      </c>
      <c r="DP3" s="21">
        <v>63195</v>
      </c>
      <c r="DQ3" s="21">
        <v>2500</v>
      </c>
      <c r="DR3" s="21">
        <f>DP3+DQ3</f>
        <v>65695</v>
      </c>
      <c r="DS3" s="21">
        <f>DR3-Z3</f>
        <v>65695</v>
      </c>
      <c r="DT3" s="32">
        <f>DS3/DR3</f>
        <v>1</v>
      </c>
      <c r="DU3" s="33" t="e">
        <f>#REF!-DR3</f>
        <v>#REF!</v>
      </c>
      <c r="DV3" s="31" t="s">
        <v>28</v>
      </c>
      <c r="DW3" s="37">
        <f>DY3+DX3</f>
        <v>90913</v>
      </c>
      <c r="DX3" s="24">
        <v>2500</v>
      </c>
      <c r="DY3" s="24">
        <v>88413</v>
      </c>
      <c r="DZ3" s="24">
        <v>97755</v>
      </c>
      <c r="EA3" s="24">
        <v>66412</v>
      </c>
      <c r="EB3" s="29">
        <v>97143</v>
      </c>
      <c r="EC3" s="25">
        <f>EB3-Z3</f>
        <v>97143</v>
      </c>
      <c r="ED3" s="26">
        <f>EC3/EB3</f>
        <v>1</v>
      </c>
      <c r="EE3" s="25" t="e">
        <f>#REF!-EB3</f>
        <v>#REF!</v>
      </c>
      <c r="EF3" s="28" t="s">
        <v>28</v>
      </c>
    </row>
    <row r="4" spans="1:150" x14ac:dyDescent="0.25">
      <c r="F4" s="8"/>
      <c r="N4" s="15" t="s">
        <v>42</v>
      </c>
      <c r="O4" s="17"/>
      <c r="R4" s="120" t="s">
        <v>42</v>
      </c>
    </row>
    <row r="5" spans="1:150" x14ac:dyDescent="0.25">
      <c r="K5" s="1">
        <f>COUNTA(#REF!)</f>
        <v>1</v>
      </c>
      <c r="AB5" s="140" t="s">
        <v>0</v>
      </c>
      <c r="AC5" s="140"/>
      <c r="AD5" s="140"/>
      <c r="AE5" s="140"/>
      <c r="AF5" s="140"/>
      <c r="AG5" s="140"/>
      <c r="AH5" s="140"/>
      <c r="AI5" s="140"/>
      <c r="AJ5" s="140"/>
      <c r="AK5" s="140"/>
      <c r="AL5" s="141" t="s">
        <v>1</v>
      </c>
      <c r="AM5" s="141"/>
      <c r="AN5" s="141"/>
      <c r="AO5" s="141"/>
      <c r="AP5" s="141"/>
      <c r="AQ5" s="141"/>
      <c r="AR5" s="141"/>
      <c r="AS5" s="141"/>
      <c r="AT5" s="141"/>
      <c r="AU5" s="141"/>
      <c r="AV5" s="138" t="s">
        <v>2</v>
      </c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 t="s">
        <v>4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 t="s">
        <v>6</v>
      </c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 t="s">
        <v>3</v>
      </c>
      <c r="CG5" s="138"/>
      <c r="CH5" s="138"/>
      <c r="CI5" s="138"/>
      <c r="CJ5" s="138"/>
      <c r="CK5" s="138"/>
      <c r="CL5" s="138"/>
      <c r="CM5" s="138"/>
      <c r="CN5" s="138" t="s">
        <v>5</v>
      </c>
      <c r="CO5" s="138"/>
      <c r="CP5" s="138"/>
      <c r="CQ5" s="138"/>
      <c r="CR5" s="138"/>
      <c r="CS5" s="138"/>
      <c r="CT5" s="138"/>
      <c r="CU5" s="138"/>
      <c r="CV5" s="138" t="s">
        <v>7</v>
      </c>
      <c r="CW5" s="138"/>
      <c r="CX5" s="138"/>
      <c r="CY5" s="138"/>
      <c r="CZ5" s="138"/>
      <c r="DA5" s="138"/>
      <c r="DB5" s="138"/>
      <c r="DC5" s="138"/>
      <c r="DD5" s="138" t="s">
        <v>8</v>
      </c>
      <c r="DE5" s="139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 t="s">
        <v>9</v>
      </c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 t="s">
        <v>40</v>
      </c>
      <c r="EC5" s="138"/>
      <c r="ED5" s="138"/>
      <c r="EE5" s="138"/>
      <c r="EF5" s="138"/>
      <c r="EG5" s="138"/>
      <c r="EH5" s="138"/>
      <c r="EI5" s="138"/>
      <c r="EJ5" s="138" t="s">
        <v>10</v>
      </c>
      <c r="EK5" s="138"/>
      <c r="EL5" s="138"/>
      <c r="EM5" s="138"/>
      <c r="EN5" s="138"/>
      <c r="EO5" s="138"/>
      <c r="EP5" s="138"/>
      <c r="EQ5" s="138"/>
    </row>
    <row r="6" spans="1:150" x14ac:dyDescent="0.25">
      <c r="B6" s="3" t="s">
        <v>11</v>
      </c>
      <c r="C6" s="3" t="s">
        <v>13</v>
      </c>
      <c r="D6" s="3" t="s">
        <v>14</v>
      </c>
      <c r="E6" s="3" t="s">
        <v>15</v>
      </c>
      <c r="F6" s="3" t="s">
        <v>16</v>
      </c>
      <c r="G6" s="1" t="s">
        <v>16</v>
      </c>
      <c r="H6" s="3" t="s">
        <v>12</v>
      </c>
      <c r="I6" s="3"/>
      <c r="J6" s="3"/>
      <c r="K6" s="3"/>
      <c r="L6" s="1" t="s">
        <v>17</v>
      </c>
      <c r="M6" s="1" t="s">
        <v>18</v>
      </c>
      <c r="P6" s="1" t="s">
        <v>19</v>
      </c>
      <c r="Q6" s="2" t="s">
        <v>20</v>
      </c>
      <c r="R6" s="121" t="s">
        <v>21</v>
      </c>
      <c r="X6" s="2" t="s">
        <v>22</v>
      </c>
      <c r="Y6" s="2" t="s">
        <v>27</v>
      </c>
      <c r="Z6" s="125" t="s">
        <v>23</v>
      </c>
      <c r="AA6" s="1" t="s">
        <v>29</v>
      </c>
      <c r="AB6" s="4" t="s">
        <v>30</v>
      </c>
      <c r="AC6" s="4" t="s">
        <v>31</v>
      </c>
      <c r="AD6" s="4" t="s">
        <v>32</v>
      </c>
      <c r="AE6" s="4" t="s">
        <v>33</v>
      </c>
      <c r="AF6" s="4" t="s">
        <v>34</v>
      </c>
      <c r="AG6" s="4" t="s">
        <v>35</v>
      </c>
      <c r="AH6" s="4" t="s">
        <v>36</v>
      </c>
      <c r="AI6" s="4" t="s">
        <v>37</v>
      </c>
      <c r="AJ6" s="4" t="s">
        <v>38</v>
      </c>
      <c r="AK6" s="4" t="s">
        <v>39</v>
      </c>
      <c r="AL6" s="5" t="s">
        <v>30</v>
      </c>
      <c r="AM6" s="5" t="s">
        <v>31</v>
      </c>
      <c r="AN6" s="5" t="s">
        <v>32</v>
      </c>
      <c r="AO6" s="5" t="s">
        <v>33</v>
      </c>
      <c r="AP6" s="5" t="s">
        <v>34</v>
      </c>
      <c r="AQ6" s="5" t="s">
        <v>35</v>
      </c>
      <c r="AR6" s="5" t="s">
        <v>36</v>
      </c>
      <c r="AS6" s="5" t="s">
        <v>37</v>
      </c>
      <c r="AT6" s="5" t="s">
        <v>38</v>
      </c>
      <c r="AU6" s="5" t="s">
        <v>39</v>
      </c>
      <c r="AV6" s="6" t="s">
        <v>24</v>
      </c>
      <c r="AW6" s="6"/>
      <c r="AX6" s="6"/>
      <c r="AY6" s="6" t="s">
        <v>25</v>
      </c>
      <c r="AZ6" s="6" t="s">
        <v>26</v>
      </c>
      <c r="BA6" s="6" t="s">
        <v>22</v>
      </c>
      <c r="BB6" s="6" t="s">
        <v>29</v>
      </c>
      <c r="BC6" s="6"/>
      <c r="BD6" s="6"/>
      <c r="BE6" s="6">
        <v>1</v>
      </c>
      <c r="BF6" s="6">
        <v>2</v>
      </c>
      <c r="BG6" s="6">
        <v>3</v>
      </c>
      <c r="BH6" s="7" t="s">
        <v>24</v>
      </c>
      <c r="BI6" s="7"/>
      <c r="BJ6" s="7"/>
      <c r="BK6" s="7" t="s">
        <v>25</v>
      </c>
      <c r="BL6" s="7" t="s">
        <v>26</v>
      </c>
      <c r="BM6" s="7" t="s">
        <v>22</v>
      </c>
      <c r="BN6" s="7" t="s">
        <v>29</v>
      </c>
      <c r="BO6" s="7"/>
      <c r="BP6" s="7"/>
      <c r="BQ6" s="7">
        <v>1</v>
      </c>
      <c r="BR6" s="7">
        <v>2</v>
      </c>
      <c r="BS6" s="7">
        <v>3</v>
      </c>
      <c r="BT6" s="6" t="s">
        <v>24</v>
      </c>
      <c r="BU6" s="6"/>
      <c r="BV6" s="6"/>
      <c r="BW6" s="6" t="s">
        <v>25</v>
      </c>
      <c r="BX6" s="6" t="s">
        <v>26</v>
      </c>
      <c r="BY6" s="6" t="s">
        <v>22</v>
      </c>
      <c r="BZ6" s="6" t="s">
        <v>29</v>
      </c>
      <c r="CA6" s="6"/>
      <c r="CB6" s="6"/>
      <c r="CC6" s="6">
        <v>1</v>
      </c>
      <c r="CD6" s="6">
        <v>2</v>
      </c>
      <c r="CE6" s="6">
        <v>3</v>
      </c>
      <c r="CF6" s="7" t="s">
        <v>24</v>
      </c>
      <c r="CG6" s="7" t="s">
        <v>25</v>
      </c>
      <c r="CH6" s="7" t="s">
        <v>26</v>
      </c>
      <c r="CI6" s="7" t="s">
        <v>22</v>
      </c>
      <c r="CJ6" s="7" t="s">
        <v>29</v>
      </c>
      <c r="CK6" s="7">
        <v>1</v>
      </c>
      <c r="CL6" s="7">
        <v>2</v>
      </c>
      <c r="CM6" s="7">
        <v>3</v>
      </c>
      <c r="CN6" s="6" t="s">
        <v>24</v>
      </c>
      <c r="CO6" s="6" t="s">
        <v>25</v>
      </c>
      <c r="CP6" s="6" t="s">
        <v>26</v>
      </c>
      <c r="CQ6" s="6" t="s">
        <v>22</v>
      </c>
      <c r="CR6" s="6" t="s">
        <v>29</v>
      </c>
      <c r="CS6" s="6">
        <v>1</v>
      </c>
      <c r="CT6" s="6">
        <v>2</v>
      </c>
      <c r="CU6" s="6">
        <v>3</v>
      </c>
      <c r="CV6" s="7" t="s">
        <v>24</v>
      </c>
      <c r="CW6" s="7" t="s">
        <v>25</v>
      </c>
      <c r="CX6" s="7" t="s">
        <v>26</v>
      </c>
      <c r="CY6" s="7" t="s">
        <v>22</v>
      </c>
      <c r="CZ6" s="7" t="s">
        <v>29</v>
      </c>
      <c r="DA6" s="7">
        <v>1</v>
      </c>
      <c r="DB6" s="7">
        <v>2</v>
      </c>
      <c r="DC6" s="7">
        <v>3</v>
      </c>
      <c r="DD6" s="6"/>
      <c r="DE6" s="35"/>
      <c r="DF6" s="6" t="s">
        <v>24</v>
      </c>
      <c r="DG6" s="6" t="s">
        <v>25</v>
      </c>
      <c r="DH6" s="6" t="s">
        <v>26</v>
      </c>
      <c r="DI6" s="6" t="s">
        <v>22</v>
      </c>
      <c r="DJ6" s="6" t="s">
        <v>29</v>
      </c>
      <c r="DK6" s="6"/>
      <c r="DL6" s="6"/>
      <c r="DM6" s="6">
        <v>1</v>
      </c>
      <c r="DN6" s="6">
        <v>2</v>
      </c>
      <c r="DO6" s="6">
        <v>3</v>
      </c>
      <c r="DP6" s="7"/>
      <c r="DQ6" s="7"/>
      <c r="DR6" s="7" t="s">
        <v>24</v>
      </c>
      <c r="DS6" s="7" t="s">
        <v>25</v>
      </c>
      <c r="DT6" s="7" t="s">
        <v>26</v>
      </c>
      <c r="DU6" s="7" t="s">
        <v>22</v>
      </c>
      <c r="DV6" s="7" t="s">
        <v>29</v>
      </c>
      <c r="DW6" s="7"/>
      <c r="DX6" s="7"/>
      <c r="DY6" s="7">
        <v>1</v>
      </c>
      <c r="DZ6" s="7">
        <v>2</v>
      </c>
      <c r="EA6" s="7">
        <v>3</v>
      </c>
      <c r="EB6" s="6" t="s">
        <v>24</v>
      </c>
      <c r="EC6" s="6" t="s">
        <v>25</v>
      </c>
      <c r="ED6" s="6" t="s">
        <v>26</v>
      </c>
      <c r="EE6" s="6" t="s">
        <v>22</v>
      </c>
      <c r="EF6" s="6" t="s">
        <v>29</v>
      </c>
      <c r="EG6" s="6">
        <v>1</v>
      </c>
      <c r="EH6" s="6">
        <v>2</v>
      </c>
      <c r="EI6" s="6">
        <v>3</v>
      </c>
      <c r="EJ6" s="7" t="s">
        <v>24</v>
      </c>
      <c r="EK6" s="7" t="s">
        <v>25</v>
      </c>
      <c r="EL6" s="7" t="s">
        <v>26</v>
      </c>
      <c r="EM6" s="7" t="s">
        <v>22</v>
      </c>
      <c r="EN6" s="7" t="s">
        <v>29</v>
      </c>
      <c r="EO6" s="7">
        <v>1</v>
      </c>
      <c r="EP6" s="7">
        <v>2</v>
      </c>
      <c r="EQ6" s="7">
        <v>3</v>
      </c>
      <c r="ER6" s="3" t="s">
        <v>1813</v>
      </c>
      <c r="ES6" s="1" t="s">
        <v>1814</v>
      </c>
    </row>
    <row r="7" spans="1:150" ht="14.45" hidden="1" customHeight="1" x14ac:dyDescent="0.25">
      <c r="A7" s="112"/>
      <c r="B7" s="131">
        <v>1</v>
      </c>
      <c r="C7" s="112"/>
      <c r="D7" s="112"/>
      <c r="E7" s="112"/>
      <c r="F7" s="113" t="s">
        <v>80</v>
      </c>
      <c r="G7" s="107" t="s">
        <v>80</v>
      </c>
      <c r="H7" s="114" t="s">
        <v>191</v>
      </c>
      <c r="I7" s="115" t="str">
        <f t="shared" ref="I7:I70" si="1">REPLACE(H7,1,3, )</f>
        <v xml:space="preserve"> 628</v>
      </c>
      <c r="J7" t="s">
        <v>191</v>
      </c>
      <c r="K7" s="116">
        <f t="shared" ref="K7:K70" si="2">IF(H7=J7,0,1)</f>
        <v>0</v>
      </c>
      <c r="L7" s="113" t="s">
        <v>195</v>
      </c>
      <c r="M7" t="s">
        <v>1469</v>
      </c>
      <c r="P7" s="45" t="s">
        <v>709</v>
      </c>
      <c r="Q7" s="56">
        <v>85000</v>
      </c>
      <c r="R7" s="122">
        <f t="shared" ref="R7:R38" si="3">V7+W7</f>
        <v>76500</v>
      </c>
      <c r="S7" s="47">
        <v>76500</v>
      </c>
      <c r="T7" s="48">
        <f t="shared" ref="T7:T38" si="4">S7-V7</f>
        <v>8250</v>
      </c>
      <c r="U7" s="46" t="s">
        <v>711</v>
      </c>
      <c r="V7" s="49">
        <f t="shared" ref="V7:V38" si="5">S7-W7</f>
        <v>68250</v>
      </c>
      <c r="W7" s="49">
        <f>2000+5200+600+200+250</f>
        <v>8250</v>
      </c>
      <c r="X7" s="2">
        <f t="shared" ref="X7:X70" si="6">R7-Q7</f>
        <v>-8500</v>
      </c>
      <c r="Z7" s="126">
        <f>R7</f>
        <v>76500</v>
      </c>
      <c r="AA7" s="1" t="s">
        <v>111</v>
      </c>
      <c r="AB7" s="19">
        <f>IF(AX7&lt;&gt;"",#REF!- AX7, 0)</f>
        <v>0</v>
      </c>
      <c r="AC7" s="19">
        <f>IF(CF7&lt;&gt;"",#REF!- CF7, 0)</f>
        <v>0</v>
      </c>
      <c r="AD7" s="19">
        <f>IF(BJ7&lt;&gt;"",#REF!- BJ7, 0)</f>
        <v>0</v>
      </c>
      <c r="AE7" s="19" t="e">
        <f>IF(CN7&lt;&gt;"",#REF!- CN7, 0)</f>
        <v>#REF!</v>
      </c>
      <c r="AF7" s="19">
        <f>IF(BV7&lt;&gt;"",#REF!- BV7, 0)</f>
        <v>0</v>
      </c>
      <c r="AG7" s="19">
        <f>IF(CV7&lt;&gt;"",#REF!- CV7, 0)</f>
        <v>0</v>
      </c>
      <c r="AH7" s="19" t="e">
        <f>IF(DF7&lt;&gt;"",#REF!-DF7, 0)</f>
        <v>#REF!</v>
      </c>
      <c r="AI7" s="19" t="e">
        <f>IF(DR7&lt;&gt;"",#REF!-DR7, 0)</f>
        <v>#REF!</v>
      </c>
      <c r="AJ7" s="19">
        <f>IF(EB7&lt;&gt;"",#REF!- EB7, 0)</f>
        <v>0</v>
      </c>
      <c r="AK7" s="19">
        <f>IF(EJ7&lt;&gt;"",#REF!- EJ7, 0)</f>
        <v>0</v>
      </c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9"/>
      <c r="AW7" s="29"/>
      <c r="AX7" s="29"/>
      <c r="AY7" s="25"/>
      <c r="AZ7" s="26"/>
      <c r="BA7" s="25"/>
      <c r="BB7" s="28"/>
      <c r="BC7" s="27"/>
      <c r="BD7" s="27"/>
      <c r="BE7" s="27"/>
      <c r="BF7" s="27"/>
      <c r="BG7" s="27"/>
      <c r="BH7" s="24"/>
      <c r="BI7" s="21"/>
      <c r="BJ7" s="21"/>
      <c r="BK7" s="21"/>
      <c r="BL7" s="22"/>
      <c r="BM7" s="21"/>
      <c r="BN7" s="23"/>
      <c r="BO7" s="36"/>
      <c r="BP7" s="36"/>
      <c r="BQ7" s="36"/>
      <c r="BR7" s="36"/>
      <c r="BS7" s="36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3"/>
      <c r="CG7" s="23"/>
      <c r="CH7" s="23"/>
      <c r="CI7" s="23"/>
      <c r="CJ7" s="23"/>
      <c r="CK7" s="23"/>
      <c r="CL7" s="23"/>
      <c r="CM7" s="23"/>
      <c r="CN7" s="29">
        <v>107460</v>
      </c>
      <c r="CO7" s="25">
        <f>CN7-Z7</f>
        <v>30960</v>
      </c>
      <c r="CP7" s="26">
        <f>CO7/CN7</f>
        <v>0.28810720268006701</v>
      </c>
      <c r="CQ7" s="25" t="e">
        <f>#REF!-CN7</f>
        <v>#REF!</v>
      </c>
      <c r="CR7" s="30" t="s">
        <v>94</v>
      </c>
      <c r="CS7" s="28"/>
      <c r="CT7" s="28"/>
      <c r="CU7" s="28"/>
      <c r="CV7" s="23"/>
      <c r="CW7" s="23"/>
      <c r="CX7" s="23"/>
      <c r="CY7" s="23"/>
      <c r="CZ7" s="23"/>
      <c r="DA7" s="23"/>
      <c r="DB7" s="23"/>
      <c r="DC7" s="23"/>
      <c r="DD7" s="29">
        <v>102847</v>
      </c>
      <c r="DE7" s="25">
        <v>2500</v>
      </c>
      <c r="DF7" s="29">
        <f>DD7+DE7</f>
        <v>105347</v>
      </c>
      <c r="DG7" s="25">
        <f>DF7-Z7</f>
        <v>28847</v>
      </c>
      <c r="DH7" s="26">
        <f>DG7/DF7</f>
        <v>0.27382839568283862</v>
      </c>
      <c r="DI7" s="25" t="e">
        <f>#REF!-DF7</f>
        <v>#REF!</v>
      </c>
      <c r="DJ7" s="28" t="s">
        <v>28</v>
      </c>
      <c r="DK7" s="28"/>
      <c r="DL7" s="28"/>
      <c r="DM7" s="28"/>
      <c r="DN7" s="28"/>
      <c r="DO7" s="28"/>
      <c r="DP7" s="24">
        <v>102847</v>
      </c>
      <c r="DQ7" s="21">
        <v>3000</v>
      </c>
      <c r="DR7" s="21">
        <f>DP7+DQ7</f>
        <v>105847</v>
      </c>
      <c r="DS7" s="21">
        <f>DR7-Z7</f>
        <v>29347</v>
      </c>
      <c r="DT7" s="32">
        <f>DS7/DR7</f>
        <v>0.27725868470528214</v>
      </c>
      <c r="DU7" s="33" t="e">
        <f>#REF!-DR7</f>
        <v>#REF!</v>
      </c>
      <c r="DV7" s="31" t="s">
        <v>28</v>
      </c>
      <c r="DW7" s="23"/>
      <c r="DX7" s="23"/>
      <c r="DY7" s="23"/>
      <c r="DZ7" s="23"/>
      <c r="EA7" s="23"/>
      <c r="EB7" s="28"/>
      <c r="EC7" s="28"/>
      <c r="ED7" s="28"/>
      <c r="EE7" s="28"/>
      <c r="EF7" s="28"/>
      <c r="EG7" s="28"/>
      <c r="EH7" s="28"/>
      <c r="EI7" s="28"/>
      <c r="EJ7" s="23"/>
      <c r="EK7" s="23"/>
      <c r="EL7" s="23"/>
      <c r="EM7" s="23"/>
      <c r="EN7" s="23"/>
      <c r="EO7" s="23"/>
      <c r="EP7" s="23"/>
      <c r="EQ7" s="23"/>
      <c r="ER7" s="3">
        <v>76500</v>
      </c>
      <c r="ES7" s="2">
        <f t="shared" ref="ES7:ES27" si="7">Z7-ER7</f>
        <v>0</v>
      </c>
    </row>
    <row r="8" spans="1:150" ht="14.45" hidden="1" customHeight="1" x14ac:dyDescent="0.25">
      <c r="A8" s="112"/>
      <c r="B8" s="131">
        <v>2</v>
      </c>
      <c r="C8" s="112"/>
      <c r="D8" s="112"/>
      <c r="E8" s="112"/>
      <c r="F8" s="113" t="s">
        <v>165</v>
      </c>
      <c r="G8" s="107" t="s">
        <v>165</v>
      </c>
      <c r="H8" s="114" t="s">
        <v>192</v>
      </c>
      <c r="I8" s="115" t="str">
        <f t="shared" si="1"/>
        <v xml:space="preserve"> 204</v>
      </c>
      <c r="J8" t="s">
        <v>192</v>
      </c>
      <c r="K8" s="116">
        <f t="shared" si="2"/>
        <v>0</v>
      </c>
      <c r="L8" s="113" t="s">
        <v>196</v>
      </c>
      <c r="M8" t="s">
        <v>1469</v>
      </c>
      <c r="P8" s="45" t="s">
        <v>709</v>
      </c>
      <c r="Q8" s="56">
        <v>90000</v>
      </c>
      <c r="R8" s="122">
        <f t="shared" si="3"/>
        <v>87000</v>
      </c>
      <c r="S8" s="47">
        <v>87000</v>
      </c>
      <c r="T8" s="48">
        <f t="shared" si="4"/>
        <v>8550</v>
      </c>
      <c r="U8" s="46" t="s">
        <v>711</v>
      </c>
      <c r="V8" s="49">
        <f t="shared" si="5"/>
        <v>78450</v>
      </c>
      <c r="W8" s="51">
        <f>2000+5500+600+200+250</f>
        <v>8550</v>
      </c>
      <c r="X8" s="2">
        <f t="shared" si="6"/>
        <v>-3000</v>
      </c>
      <c r="Z8" s="126">
        <f t="shared" ref="Z8:Z71" si="8">R8</f>
        <v>87000</v>
      </c>
      <c r="AA8" s="1" t="s">
        <v>113</v>
      </c>
      <c r="AB8" s="19">
        <f>IF(AX8&lt;&gt;"",#REF!- AX8, 0)</f>
        <v>0</v>
      </c>
      <c r="AC8" s="19">
        <f>IF(CF8&lt;&gt;"",#REF!- CF8, 0)</f>
        <v>0</v>
      </c>
      <c r="AD8" s="19">
        <f>IF(BJ8&lt;&gt;"",#REF!- BJ8, 0)</f>
        <v>0</v>
      </c>
      <c r="AE8" s="19">
        <f>IF(CN8&lt;&gt;"",#REF!- CN8, 0)</f>
        <v>0</v>
      </c>
      <c r="AF8" s="19">
        <f>IF(BV8&lt;&gt;"",#REF!- BV8, 0)</f>
        <v>0</v>
      </c>
      <c r="AG8" s="19">
        <f>IF(CV8&lt;&gt;"",#REF!- CV8, 0)</f>
        <v>0</v>
      </c>
      <c r="AH8" s="19">
        <f>IF(DF8&lt;&gt;"",#REF!-DF8, 0)</f>
        <v>0</v>
      </c>
      <c r="AI8" s="19">
        <f>IF(DR8&lt;&gt;"",#REF!-DR8, 0)</f>
        <v>0</v>
      </c>
      <c r="AJ8" s="19">
        <f>IF(EB8&lt;&gt;"",#REF!- EB8, 0)</f>
        <v>0</v>
      </c>
      <c r="AK8" s="19">
        <f>IF(EJ8&lt;&gt;"",#REF!- EJ8, 0)</f>
        <v>0</v>
      </c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9"/>
      <c r="AW8" s="29"/>
      <c r="AX8" s="29"/>
      <c r="AY8" s="25"/>
      <c r="AZ8" s="26"/>
      <c r="BA8" s="25"/>
      <c r="BB8" s="28"/>
      <c r="BC8" s="27"/>
      <c r="BD8" s="27"/>
      <c r="BE8" s="27"/>
      <c r="BF8" s="27"/>
      <c r="BG8" s="27"/>
      <c r="BH8" s="24"/>
      <c r="BI8" s="21"/>
      <c r="BJ8" s="21"/>
      <c r="BK8" s="21"/>
      <c r="BL8" s="22"/>
      <c r="BM8" s="21"/>
      <c r="BN8" s="23"/>
      <c r="BO8" s="36"/>
      <c r="BP8" s="36"/>
      <c r="BQ8" s="36"/>
      <c r="BR8" s="36"/>
      <c r="BS8" s="36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3"/>
      <c r="CG8" s="23"/>
      <c r="CH8" s="23"/>
      <c r="CI8" s="23"/>
      <c r="CJ8" s="23"/>
      <c r="CK8" s="23"/>
      <c r="CL8" s="23"/>
      <c r="CM8" s="23"/>
      <c r="CN8" s="28"/>
      <c r="CO8" s="28"/>
      <c r="CP8" s="28"/>
      <c r="CQ8" s="28"/>
      <c r="CR8" s="28"/>
      <c r="CS8" s="28"/>
      <c r="CT8" s="28"/>
      <c r="CU8" s="28"/>
      <c r="CV8" s="23"/>
      <c r="CW8" s="23"/>
      <c r="CX8" s="23"/>
      <c r="CY8" s="23"/>
      <c r="CZ8" s="23"/>
      <c r="DA8" s="23"/>
      <c r="DB8" s="23"/>
      <c r="DC8" s="23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8"/>
      <c r="EC8" s="28"/>
      <c r="ED8" s="28"/>
      <c r="EE8" s="28"/>
      <c r="EF8" s="28"/>
      <c r="EG8" s="28"/>
      <c r="EH8" s="28"/>
      <c r="EI8" s="28"/>
      <c r="EJ8" s="23"/>
      <c r="EK8" s="23"/>
      <c r="EL8" s="23"/>
      <c r="EM8" s="23"/>
      <c r="EN8" s="23"/>
      <c r="EO8" s="23"/>
      <c r="EP8" s="23"/>
      <c r="EQ8" s="23"/>
      <c r="ER8" s="3">
        <v>87000</v>
      </c>
      <c r="ES8" s="2">
        <f t="shared" si="7"/>
        <v>0</v>
      </c>
    </row>
    <row r="9" spans="1:150" ht="14.45" hidden="1" customHeight="1" x14ac:dyDescent="0.25">
      <c r="A9" s="112"/>
      <c r="B9" s="131">
        <v>3</v>
      </c>
      <c r="C9" s="112"/>
      <c r="D9" s="112"/>
      <c r="E9" s="112"/>
      <c r="F9" s="113" t="s">
        <v>80</v>
      </c>
      <c r="G9" s="107" t="s">
        <v>80</v>
      </c>
      <c r="H9" s="114" t="s">
        <v>333</v>
      </c>
      <c r="I9" s="115" t="str">
        <f t="shared" si="1"/>
        <v xml:space="preserve"> 376</v>
      </c>
      <c r="J9" t="s">
        <v>333</v>
      </c>
      <c r="K9" s="116">
        <f t="shared" si="2"/>
        <v>0</v>
      </c>
      <c r="L9" s="113" t="s">
        <v>195</v>
      </c>
      <c r="M9" t="s">
        <v>1469</v>
      </c>
      <c r="P9" s="45" t="s">
        <v>709</v>
      </c>
      <c r="Q9" s="56">
        <v>85000</v>
      </c>
      <c r="R9" s="122">
        <f t="shared" si="3"/>
        <v>76500</v>
      </c>
      <c r="S9" s="47">
        <v>76500</v>
      </c>
      <c r="T9" s="48">
        <f t="shared" si="4"/>
        <v>8250</v>
      </c>
      <c r="U9" s="46" t="s">
        <v>711</v>
      </c>
      <c r="V9" s="49">
        <f t="shared" si="5"/>
        <v>68250</v>
      </c>
      <c r="W9" s="49">
        <f>2000+5200+600+200+250</f>
        <v>8250</v>
      </c>
      <c r="X9" s="2">
        <f t="shared" si="6"/>
        <v>-8500</v>
      </c>
      <c r="Z9" s="126">
        <f t="shared" si="8"/>
        <v>76500</v>
      </c>
      <c r="AA9" s="1" t="s">
        <v>113</v>
      </c>
      <c r="AB9" s="19">
        <f>IF(AX9&lt;&gt;"",#REF!- AX9, 0)</f>
        <v>0</v>
      </c>
      <c r="AC9" s="19">
        <f>IF(CF9&lt;&gt;"",#REF!- CF9, 0)</f>
        <v>0</v>
      </c>
      <c r="AD9" s="19">
        <f>IF(BJ9&lt;&gt;"",#REF!- BJ9, 0)</f>
        <v>0</v>
      </c>
      <c r="AE9" s="19">
        <f>IF(CN9&lt;&gt;"",#REF!- CN9, 0)</f>
        <v>0</v>
      </c>
      <c r="AF9" s="19">
        <f>IF(BV9&lt;&gt;"",#REF!- BV9, 0)</f>
        <v>0</v>
      </c>
      <c r="AG9" s="19">
        <f>IF(CV9&lt;&gt;"",#REF!- CV9, 0)</f>
        <v>0</v>
      </c>
      <c r="AH9" s="19">
        <f>IF(DF9&lt;&gt;"",#REF!-DF9, 0)</f>
        <v>0</v>
      </c>
      <c r="AI9" s="19">
        <f>IF(DR9&lt;&gt;"",#REF!-DR9, 0)</f>
        <v>0</v>
      </c>
      <c r="AJ9" s="19">
        <f>IF(EB9&lt;&gt;"",#REF!- EB9, 0)</f>
        <v>0</v>
      </c>
      <c r="AK9" s="19">
        <f>IF(EJ9&lt;&gt;"",#REF!- EJ9, 0)</f>
        <v>0</v>
      </c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9"/>
      <c r="AW9" s="29"/>
      <c r="AX9" s="29"/>
      <c r="AY9" s="25"/>
      <c r="AZ9" s="26"/>
      <c r="BA9" s="25"/>
      <c r="BB9" s="28"/>
      <c r="BC9" s="27"/>
      <c r="BD9" s="27"/>
      <c r="BE9" s="27"/>
      <c r="BF9" s="27"/>
      <c r="BG9" s="27"/>
      <c r="BH9" s="24"/>
      <c r="BI9" s="21"/>
      <c r="BJ9" s="21"/>
      <c r="BK9" s="21"/>
      <c r="BL9" s="22"/>
      <c r="BM9" s="21"/>
      <c r="BN9" s="23"/>
      <c r="BO9" s="36"/>
      <c r="BP9" s="36"/>
      <c r="BQ9" s="36"/>
      <c r="BR9" s="36"/>
      <c r="BS9" s="36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3"/>
      <c r="CG9" s="23"/>
      <c r="CH9" s="23"/>
      <c r="CI9" s="23"/>
      <c r="CJ9" s="23"/>
      <c r="CK9" s="23"/>
      <c r="CL9" s="23"/>
      <c r="CM9" s="23"/>
      <c r="CN9" s="28"/>
      <c r="CO9" s="28"/>
      <c r="CP9" s="28"/>
      <c r="CQ9" s="28"/>
      <c r="CR9" s="28"/>
      <c r="CS9" s="28"/>
      <c r="CT9" s="28"/>
      <c r="CU9" s="28"/>
      <c r="CV9" s="23"/>
      <c r="CW9" s="23"/>
      <c r="CX9" s="23"/>
      <c r="CY9" s="23"/>
      <c r="CZ9" s="23"/>
      <c r="DA9" s="23"/>
      <c r="DB9" s="23"/>
      <c r="DC9" s="23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8"/>
      <c r="EC9" s="28"/>
      <c r="ED9" s="28"/>
      <c r="EE9" s="28"/>
      <c r="EF9" s="28"/>
      <c r="EG9" s="28"/>
      <c r="EH9" s="28"/>
      <c r="EI9" s="28"/>
      <c r="EJ9" s="23"/>
      <c r="EK9" s="23"/>
      <c r="EL9" s="23"/>
      <c r="EM9" s="23"/>
      <c r="EN9" s="23"/>
      <c r="EO9" s="23"/>
      <c r="EP9" s="23"/>
      <c r="EQ9" s="23"/>
      <c r="ER9" s="3">
        <v>76500</v>
      </c>
      <c r="ES9" s="2">
        <f t="shared" si="7"/>
        <v>0</v>
      </c>
    </row>
    <row r="10" spans="1:150" ht="14.45" hidden="1" customHeight="1" x14ac:dyDescent="0.25">
      <c r="A10" s="112"/>
      <c r="B10" s="134">
        <v>4</v>
      </c>
      <c r="C10" s="112"/>
      <c r="D10" s="112"/>
      <c r="E10" s="112"/>
      <c r="F10" s="113" t="s">
        <v>166</v>
      </c>
      <c r="G10" s="107" t="s">
        <v>166</v>
      </c>
      <c r="H10" s="118" t="s">
        <v>334</v>
      </c>
      <c r="I10" s="115" t="str">
        <f t="shared" si="1"/>
        <v xml:space="preserve"> 739</v>
      </c>
      <c r="J10" t="s">
        <v>334</v>
      </c>
      <c r="K10" s="116">
        <f t="shared" si="2"/>
        <v>0</v>
      </c>
      <c r="L10" s="113" t="s">
        <v>197</v>
      </c>
      <c r="M10" t="s">
        <v>1469</v>
      </c>
      <c r="P10" s="45" t="s">
        <v>709</v>
      </c>
      <c r="Q10" s="56">
        <v>98000</v>
      </c>
      <c r="R10" s="122">
        <f t="shared" si="3"/>
        <v>91000</v>
      </c>
      <c r="S10" s="52">
        <v>91000</v>
      </c>
      <c r="T10" s="48">
        <f t="shared" si="4"/>
        <v>8150</v>
      </c>
      <c r="U10" s="46" t="s">
        <v>711</v>
      </c>
      <c r="V10" s="49">
        <f t="shared" si="5"/>
        <v>82850</v>
      </c>
      <c r="W10" s="52">
        <f>2000+5100+600+200+250</f>
        <v>8150</v>
      </c>
      <c r="X10" s="2">
        <f t="shared" si="6"/>
        <v>-7000</v>
      </c>
      <c r="Z10" s="126">
        <f t="shared" si="8"/>
        <v>91000</v>
      </c>
      <c r="AA10" s="1" t="s">
        <v>109</v>
      </c>
      <c r="AB10" s="19">
        <f>IF(AX10&lt;&gt;"",#REF!- AX10, 0)</f>
        <v>0</v>
      </c>
      <c r="AC10" s="19" t="e">
        <f>IF(CF10&lt;&gt;"",#REF!- CF10, 0)</f>
        <v>#REF!</v>
      </c>
      <c r="AD10" s="19">
        <f>IF(BJ10&lt;&gt;"",#REF!- BJ10, 0)</f>
        <v>0</v>
      </c>
      <c r="AE10" s="19">
        <f>IF(CN10&lt;&gt;"",#REF!- CN10, 0)</f>
        <v>0</v>
      </c>
      <c r="AF10" s="19">
        <f>IF(BV10&lt;&gt;"",#REF!- BV10, 0)</f>
        <v>0</v>
      </c>
      <c r="AG10" s="19" t="e">
        <f>IF(CV10&lt;&gt;"",#REF!- CV10, 0)</f>
        <v>#REF!</v>
      </c>
      <c r="AH10" s="19">
        <f>IF(DF10&lt;&gt;"",#REF!-DF10, 0)</f>
        <v>0</v>
      </c>
      <c r="AI10" s="19">
        <f>IF(DR10&lt;&gt;"",#REF!-DR10, 0)</f>
        <v>0</v>
      </c>
      <c r="AJ10" s="19">
        <f>IF(EB10&lt;&gt;"",#REF!- EB10, 0)</f>
        <v>0</v>
      </c>
      <c r="AK10" s="19">
        <f>IF(EJ10&lt;&gt;"",#REF!- EJ10, 0)</f>
        <v>0</v>
      </c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9"/>
      <c r="AW10" s="29"/>
      <c r="AX10" s="29"/>
      <c r="AY10" s="25"/>
      <c r="AZ10" s="26"/>
      <c r="BA10" s="25"/>
      <c r="BB10" s="28"/>
      <c r="BC10" s="27"/>
      <c r="BD10" s="27"/>
      <c r="BE10" s="27"/>
      <c r="BF10" s="27"/>
      <c r="BG10" s="27"/>
      <c r="BH10" s="24"/>
      <c r="BI10" s="21"/>
      <c r="BJ10" s="21"/>
      <c r="BK10" s="21"/>
      <c r="BL10" s="22"/>
      <c r="BM10" s="21"/>
      <c r="BN10" s="23"/>
      <c r="BO10" s="36"/>
      <c r="BP10" s="36"/>
      <c r="BQ10" s="36"/>
      <c r="BR10" s="36"/>
      <c r="BS10" s="36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4">
        <v>96525</v>
      </c>
      <c r="CG10" s="24">
        <f>CF10-Z10</f>
        <v>5525</v>
      </c>
      <c r="CH10" s="34">
        <f>CG10/CF10</f>
        <v>5.7239057239057242E-2</v>
      </c>
      <c r="CI10" s="24" t="e">
        <f>#REF!-CF10</f>
        <v>#REF!</v>
      </c>
      <c r="CJ10" s="23" t="s">
        <v>28</v>
      </c>
      <c r="CK10" s="23"/>
      <c r="CL10" s="23"/>
      <c r="CM10" s="23"/>
      <c r="CN10" s="28"/>
      <c r="CO10" s="28"/>
      <c r="CP10" s="28"/>
      <c r="CQ10" s="28"/>
      <c r="CR10" s="28"/>
      <c r="CS10" s="28"/>
      <c r="CT10" s="28"/>
      <c r="CU10" s="28"/>
      <c r="CV10" s="24">
        <v>97125</v>
      </c>
      <c r="CW10" s="21">
        <f>CV10-Z10</f>
        <v>6125</v>
      </c>
      <c r="CX10" s="22">
        <f>CW10/CV10</f>
        <v>6.3063063063063057E-2</v>
      </c>
      <c r="CY10" s="21" t="e">
        <f>#REF!-CV10</f>
        <v>#REF!</v>
      </c>
      <c r="CZ10" s="23" t="s">
        <v>96</v>
      </c>
      <c r="DA10" s="23"/>
      <c r="DB10" s="23"/>
      <c r="DC10" s="23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8"/>
      <c r="EC10" s="28"/>
      <c r="ED10" s="28"/>
      <c r="EE10" s="28"/>
      <c r="EF10" s="28"/>
      <c r="EG10" s="28"/>
      <c r="EH10" s="28"/>
      <c r="EI10" s="28"/>
      <c r="EJ10" s="23"/>
      <c r="EK10" s="23"/>
      <c r="EL10" s="23"/>
      <c r="EM10" s="23"/>
      <c r="EN10" s="23"/>
      <c r="EO10" s="23"/>
      <c r="EP10" s="23"/>
      <c r="EQ10" s="23"/>
      <c r="ER10" s="3">
        <v>91000</v>
      </c>
      <c r="ES10" s="2">
        <f t="shared" si="7"/>
        <v>0</v>
      </c>
    </row>
    <row r="11" spans="1:150" ht="14.45" hidden="1" customHeight="1" x14ac:dyDescent="0.25">
      <c r="A11" s="112"/>
      <c r="B11" s="130">
        <v>5</v>
      </c>
      <c r="C11" s="112"/>
      <c r="D11" s="112"/>
      <c r="E11" s="112"/>
      <c r="F11" s="113" t="s">
        <v>166</v>
      </c>
      <c r="G11" s="107" t="s">
        <v>166</v>
      </c>
      <c r="H11" s="114" t="s">
        <v>335</v>
      </c>
      <c r="I11" s="115" t="str">
        <f t="shared" si="1"/>
        <v xml:space="preserve"> 130</v>
      </c>
      <c r="J11" t="s">
        <v>335</v>
      </c>
      <c r="K11" s="116">
        <f t="shared" si="2"/>
        <v>0</v>
      </c>
      <c r="L11" s="113" t="s">
        <v>198</v>
      </c>
      <c r="M11" t="s">
        <v>1469</v>
      </c>
      <c r="P11" s="62" t="s">
        <v>710</v>
      </c>
      <c r="Q11" s="63">
        <v>72000</v>
      </c>
      <c r="R11" s="64">
        <f t="shared" si="3"/>
        <v>74500</v>
      </c>
      <c r="S11" s="47">
        <v>74500</v>
      </c>
      <c r="T11" s="48">
        <f t="shared" si="4"/>
        <v>8150</v>
      </c>
      <c r="U11" s="46" t="s">
        <v>711</v>
      </c>
      <c r="V11" s="49">
        <f t="shared" si="5"/>
        <v>66350</v>
      </c>
      <c r="W11" s="49">
        <f>5100+600+200+250+2000</f>
        <v>8150</v>
      </c>
      <c r="X11" s="2">
        <f t="shared" si="6"/>
        <v>2500</v>
      </c>
      <c r="Z11" s="126">
        <f t="shared" si="8"/>
        <v>74500</v>
      </c>
      <c r="AA11" s="1" t="s">
        <v>110</v>
      </c>
      <c r="AB11" s="19">
        <f>IF(AX11&lt;&gt;"",#REF!- AX11, 0)</f>
        <v>0</v>
      </c>
      <c r="AC11" s="19">
        <f>IF(CF11&lt;&gt;"",#REF!- CF11, 0)</f>
        <v>0</v>
      </c>
      <c r="AD11" s="19">
        <f>IF(BJ11&lt;&gt;"",#REF!- BJ11, 0)</f>
        <v>0</v>
      </c>
      <c r="AE11" s="19" t="e">
        <f>IF(CN11&lt;&gt;"",#REF!- CN11, 0)</f>
        <v>#REF!</v>
      </c>
      <c r="AF11" s="19">
        <f>IF(BV11&lt;&gt;"",#REF!- BV11, 0)</f>
        <v>0</v>
      </c>
      <c r="AG11" s="19">
        <f>IF(CV11&lt;&gt;"",#REF!- CV11, 0)</f>
        <v>0</v>
      </c>
      <c r="AH11" s="19" t="e">
        <f>IF(DF11&lt;&gt;"",#REF!-DF11, 0)</f>
        <v>#REF!</v>
      </c>
      <c r="AI11" s="19" t="e">
        <f>IF(DR11&lt;&gt;"",#REF!-DR11, 0)</f>
        <v>#REF!</v>
      </c>
      <c r="AJ11" s="19">
        <f>IF(EB11&lt;&gt;"",#REF!- EB11, 0)</f>
        <v>0</v>
      </c>
      <c r="AK11" s="19">
        <f>IF(EJ11&lt;&gt;"",#REF!- EJ11, 0)</f>
        <v>0</v>
      </c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9"/>
      <c r="AW11" s="29"/>
      <c r="AX11" s="29"/>
      <c r="AY11" s="25"/>
      <c r="AZ11" s="26"/>
      <c r="BA11" s="25"/>
      <c r="BB11" s="28"/>
      <c r="BC11" s="27"/>
      <c r="BD11" s="27"/>
      <c r="BE11" s="27"/>
      <c r="BF11" s="27"/>
      <c r="BG11" s="27"/>
      <c r="BH11" s="24"/>
      <c r="BI11" s="21"/>
      <c r="BJ11" s="21"/>
      <c r="BK11" s="21"/>
      <c r="BL11" s="22"/>
      <c r="BM11" s="21"/>
      <c r="BN11" s="23"/>
      <c r="BO11" s="36"/>
      <c r="BP11" s="36"/>
      <c r="BQ11" s="36"/>
      <c r="BR11" s="36"/>
      <c r="BS11" s="36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3"/>
      <c r="CG11" s="23"/>
      <c r="CH11" s="23"/>
      <c r="CI11" s="23"/>
      <c r="CJ11" s="23"/>
      <c r="CK11" s="23"/>
      <c r="CL11" s="23"/>
      <c r="CM11" s="23"/>
      <c r="CN11" s="29">
        <v>107460</v>
      </c>
      <c r="CO11" s="25">
        <f>CN11-Z11</f>
        <v>32960</v>
      </c>
      <c r="CP11" s="26">
        <f>CO11/CN11</f>
        <v>0.30671877908058814</v>
      </c>
      <c r="CQ11" s="25" t="e">
        <f>#REF!-CN11</f>
        <v>#REF!</v>
      </c>
      <c r="CR11" s="30" t="s">
        <v>94</v>
      </c>
      <c r="CS11" s="28"/>
      <c r="CT11" s="28"/>
      <c r="CU11" s="28"/>
      <c r="CV11" s="23"/>
      <c r="CW11" s="23"/>
      <c r="CX11" s="23"/>
      <c r="CY11" s="23"/>
      <c r="CZ11" s="23"/>
      <c r="DA11" s="23"/>
      <c r="DB11" s="23"/>
      <c r="DC11" s="23"/>
      <c r="DD11" s="29">
        <v>102847</v>
      </c>
      <c r="DE11" s="25">
        <v>2500</v>
      </c>
      <c r="DF11" s="29">
        <f>DD11+DE11</f>
        <v>105347</v>
      </c>
      <c r="DG11" s="25">
        <f>DF11-Z11</f>
        <v>30847</v>
      </c>
      <c r="DH11" s="26">
        <f>DG11/DF11</f>
        <v>0.29281327422707815</v>
      </c>
      <c r="DI11" s="25" t="e">
        <f>#REF!-DF11</f>
        <v>#REF!</v>
      </c>
      <c r="DJ11" s="28" t="s">
        <v>28</v>
      </c>
      <c r="DK11" s="28"/>
      <c r="DL11" s="28"/>
      <c r="DM11" s="28"/>
      <c r="DN11" s="28"/>
      <c r="DO11" s="28"/>
      <c r="DP11" s="24">
        <v>102847</v>
      </c>
      <c r="DQ11" s="21">
        <v>3000</v>
      </c>
      <c r="DR11" s="21">
        <f>DP11+DQ11</f>
        <v>105847</v>
      </c>
      <c r="DS11" s="21">
        <f>DR11-Z11</f>
        <v>31347</v>
      </c>
      <c r="DT11" s="32">
        <f>DS11/DR11</f>
        <v>0.29615388249076496</v>
      </c>
      <c r="DU11" s="33" t="e">
        <f>#REF!-DR11</f>
        <v>#REF!</v>
      </c>
      <c r="DV11" s="31" t="s">
        <v>28</v>
      </c>
      <c r="DW11" s="23"/>
      <c r="DX11" s="23"/>
      <c r="DY11" s="23"/>
      <c r="DZ11" s="23"/>
      <c r="EA11" s="23"/>
      <c r="EB11" s="28"/>
      <c r="EC11" s="28"/>
      <c r="ED11" s="28"/>
      <c r="EE11" s="28"/>
      <c r="EF11" s="28"/>
      <c r="EG11" s="28"/>
      <c r="EH11" s="28"/>
      <c r="EI11" s="28"/>
      <c r="EJ11" s="23"/>
      <c r="EK11" s="23"/>
      <c r="EL11" s="23"/>
      <c r="EM11" s="23"/>
      <c r="EN11" s="23"/>
      <c r="EO11" s="23"/>
      <c r="EP11" s="23"/>
      <c r="EQ11" s="23"/>
      <c r="ER11" s="3">
        <v>74500</v>
      </c>
      <c r="ES11" s="1">
        <f t="shared" si="7"/>
        <v>0</v>
      </c>
    </row>
    <row r="12" spans="1:150" ht="14.45" hidden="1" customHeight="1" x14ac:dyDescent="0.25">
      <c r="A12" s="112"/>
      <c r="B12" s="134">
        <v>6</v>
      </c>
      <c r="C12" s="112"/>
      <c r="D12" s="112"/>
      <c r="E12" s="112"/>
      <c r="F12" s="113" t="s">
        <v>166</v>
      </c>
      <c r="G12" s="107" t="s">
        <v>166</v>
      </c>
      <c r="H12" s="118" t="s">
        <v>336</v>
      </c>
      <c r="I12" s="115" t="str">
        <f t="shared" si="1"/>
        <v xml:space="preserve"> 433</v>
      </c>
      <c r="J12" t="s">
        <v>336</v>
      </c>
      <c r="K12" s="116">
        <f t="shared" si="2"/>
        <v>0</v>
      </c>
      <c r="L12" s="113" t="s">
        <v>197</v>
      </c>
      <c r="M12" t="s">
        <v>1469</v>
      </c>
      <c r="P12" s="45" t="s">
        <v>709</v>
      </c>
      <c r="Q12" s="56">
        <v>98000</v>
      </c>
      <c r="R12" s="122">
        <f t="shared" si="3"/>
        <v>91000</v>
      </c>
      <c r="S12" s="52">
        <v>91000</v>
      </c>
      <c r="T12" s="48">
        <f t="shared" si="4"/>
        <v>8150</v>
      </c>
      <c r="U12" s="46" t="s">
        <v>711</v>
      </c>
      <c r="V12" s="49">
        <f t="shared" si="5"/>
        <v>82850</v>
      </c>
      <c r="W12" s="52">
        <f>2000+5100+600+200+250</f>
        <v>8150</v>
      </c>
      <c r="X12" s="2">
        <f t="shared" si="6"/>
        <v>-7000</v>
      </c>
      <c r="Z12" s="126">
        <f t="shared" si="8"/>
        <v>91000</v>
      </c>
      <c r="AA12" s="1" t="s">
        <v>113</v>
      </c>
      <c r="AB12" s="19">
        <f>IF(AX12&lt;&gt;"",#REF!- AX12, 0)</f>
        <v>0</v>
      </c>
      <c r="AC12" s="19">
        <f>IF(CF12&lt;&gt;"",#REF!- CF12, 0)</f>
        <v>0</v>
      </c>
      <c r="AD12" s="19">
        <f>IF(BJ12&lt;&gt;"",#REF!- BJ12, 0)</f>
        <v>0</v>
      </c>
      <c r="AE12" s="19">
        <f>IF(CN12&lt;&gt;"",#REF!- CN12, 0)</f>
        <v>0</v>
      </c>
      <c r="AF12" s="19">
        <f>IF(BV12&lt;&gt;"",#REF!- BV12, 0)</f>
        <v>0</v>
      </c>
      <c r="AG12" s="19">
        <f>IF(CV12&lt;&gt;"",#REF!- CV12, 0)</f>
        <v>0</v>
      </c>
      <c r="AH12" s="19">
        <f>IF(DF12&lt;&gt;"",#REF!-DF12, 0)</f>
        <v>0</v>
      </c>
      <c r="AI12" s="19">
        <f>IF(DR12&lt;&gt;"",#REF!-DR12, 0)</f>
        <v>0</v>
      </c>
      <c r="AJ12" s="19">
        <f>IF(EB12&lt;&gt;"",#REF!- EB12, 0)</f>
        <v>0</v>
      </c>
      <c r="AK12" s="19">
        <f>IF(EJ12&lt;&gt;"",#REF!- EJ12, 0)</f>
        <v>0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9"/>
      <c r="AW12" s="29"/>
      <c r="AX12" s="29"/>
      <c r="AY12" s="25"/>
      <c r="AZ12" s="26"/>
      <c r="BA12" s="25"/>
      <c r="BB12" s="28"/>
      <c r="BC12" s="27"/>
      <c r="BD12" s="27"/>
      <c r="BE12" s="27"/>
      <c r="BF12" s="27"/>
      <c r="BG12" s="27"/>
      <c r="BH12" s="24"/>
      <c r="BI12" s="21"/>
      <c r="BJ12" s="21"/>
      <c r="BK12" s="21"/>
      <c r="BL12" s="22"/>
      <c r="BM12" s="21"/>
      <c r="BN12" s="23"/>
      <c r="BO12" s="36"/>
      <c r="BP12" s="36"/>
      <c r="BQ12" s="36"/>
      <c r="BR12" s="36"/>
      <c r="BS12" s="36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3"/>
      <c r="CG12" s="23"/>
      <c r="CH12" s="23"/>
      <c r="CI12" s="23"/>
      <c r="CJ12" s="23"/>
      <c r="CK12" s="23"/>
      <c r="CL12" s="23"/>
      <c r="CM12" s="23"/>
      <c r="CN12" s="28"/>
      <c r="CO12" s="28"/>
      <c r="CP12" s="28"/>
      <c r="CQ12" s="28"/>
      <c r="CR12" s="28"/>
      <c r="CS12" s="28"/>
      <c r="CT12" s="28"/>
      <c r="CU12" s="28"/>
      <c r="CV12" s="23"/>
      <c r="CW12" s="23"/>
      <c r="CX12" s="23"/>
      <c r="CY12" s="23"/>
      <c r="CZ12" s="23"/>
      <c r="DA12" s="23"/>
      <c r="DB12" s="23"/>
      <c r="DC12" s="23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8"/>
      <c r="EC12" s="28"/>
      <c r="ED12" s="28"/>
      <c r="EE12" s="28"/>
      <c r="EF12" s="28"/>
      <c r="EG12" s="28"/>
      <c r="EH12" s="28"/>
      <c r="EI12" s="28"/>
      <c r="EJ12" s="23"/>
      <c r="EK12" s="23"/>
      <c r="EL12" s="23"/>
      <c r="EM12" s="23"/>
      <c r="EN12" s="23"/>
      <c r="EO12" s="23"/>
      <c r="EP12" s="23"/>
      <c r="EQ12" s="23"/>
      <c r="ER12" s="3">
        <v>91000</v>
      </c>
      <c r="ES12" s="2">
        <f t="shared" si="7"/>
        <v>0</v>
      </c>
    </row>
    <row r="13" spans="1:150" hidden="1" x14ac:dyDescent="0.25">
      <c r="A13" s="112"/>
      <c r="B13" s="134">
        <v>7</v>
      </c>
      <c r="C13" s="112"/>
      <c r="D13" s="112"/>
      <c r="E13" s="112"/>
      <c r="F13" s="113" t="s">
        <v>166</v>
      </c>
      <c r="G13" s="107" t="s">
        <v>166</v>
      </c>
      <c r="H13" s="117" t="s">
        <v>337</v>
      </c>
      <c r="I13" s="115" t="str">
        <f t="shared" si="1"/>
        <v xml:space="preserve"> 565</v>
      </c>
      <c r="J13" t="s">
        <v>337</v>
      </c>
      <c r="K13" s="116">
        <f t="shared" si="2"/>
        <v>0</v>
      </c>
      <c r="L13" s="113" t="s">
        <v>199</v>
      </c>
      <c r="M13" t="s">
        <v>1469</v>
      </c>
      <c r="P13" s="62" t="s">
        <v>710</v>
      </c>
      <c r="Q13" s="63">
        <v>71500</v>
      </c>
      <c r="R13" s="64">
        <f t="shared" si="3"/>
        <v>72000</v>
      </c>
      <c r="S13" s="52">
        <v>72000</v>
      </c>
      <c r="T13" s="48">
        <f t="shared" si="4"/>
        <v>8250</v>
      </c>
      <c r="U13" s="46" t="s">
        <v>711</v>
      </c>
      <c r="V13" s="49">
        <f t="shared" si="5"/>
        <v>63750</v>
      </c>
      <c r="W13" s="52">
        <f>2000+600+200+250+5200</f>
        <v>8250</v>
      </c>
      <c r="X13" s="2">
        <f t="shared" si="6"/>
        <v>500</v>
      </c>
      <c r="Z13" s="126">
        <f t="shared" si="8"/>
        <v>72000</v>
      </c>
      <c r="AA13" s="1" t="s">
        <v>113</v>
      </c>
      <c r="AB13" s="19">
        <f>IF(AX13&lt;&gt;"",#REF!- AX13, 0)</f>
        <v>0</v>
      </c>
      <c r="AC13" s="19">
        <f>IF(CF13&lt;&gt;"",#REF!- CF13, 0)</f>
        <v>0</v>
      </c>
      <c r="AD13" s="19">
        <f>IF(BJ13&lt;&gt;"",#REF!- BJ13, 0)</f>
        <v>0</v>
      </c>
      <c r="AE13" s="19">
        <f>IF(CN13&lt;&gt;"",#REF!- CN13, 0)</f>
        <v>0</v>
      </c>
      <c r="AF13" s="19">
        <f>IF(BV13&lt;&gt;"",#REF!- BV13, 0)</f>
        <v>0</v>
      </c>
      <c r="AG13" s="19">
        <f>IF(CV13&lt;&gt;"",#REF!- CV13, 0)</f>
        <v>0</v>
      </c>
      <c r="AH13" s="19">
        <f>IF(DF13&lt;&gt;"",#REF!-DF13, 0)</f>
        <v>0</v>
      </c>
      <c r="AI13" s="19">
        <f>IF(DR13&lt;&gt;"",#REF!-DR13, 0)</f>
        <v>0</v>
      </c>
      <c r="AJ13" s="19">
        <f>IF(EB13&lt;&gt;"",#REF!- EB13, 0)</f>
        <v>0</v>
      </c>
      <c r="AK13" s="19">
        <f>IF(EJ13&lt;&gt;"",#REF!- EJ13, 0)</f>
        <v>0</v>
      </c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9"/>
      <c r="AW13" s="29"/>
      <c r="AX13" s="29"/>
      <c r="AY13" s="25"/>
      <c r="AZ13" s="26"/>
      <c r="BA13" s="25"/>
      <c r="BB13" s="28"/>
      <c r="BC13" s="27"/>
      <c r="BD13" s="27"/>
      <c r="BE13" s="27"/>
      <c r="BF13" s="27"/>
      <c r="BG13" s="27"/>
      <c r="BH13" s="24"/>
      <c r="BI13" s="21"/>
      <c r="BJ13" s="21"/>
      <c r="BK13" s="21"/>
      <c r="BL13" s="22"/>
      <c r="BM13" s="21"/>
      <c r="BN13" s="23"/>
      <c r="BO13" s="36"/>
      <c r="BP13" s="36"/>
      <c r="BQ13" s="36"/>
      <c r="BR13" s="36"/>
      <c r="BS13" s="36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3"/>
      <c r="CG13" s="23"/>
      <c r="CH13" s="23"/>
      <c r="CI13" s="23"/>
      <c r="CJ13" s="23"/>
      <c r="CK13" s="23"/>
      <c r="CL13" s="23"/>
      <c r="CM13" s="23"/>
      <c r="CN13" s="28"/>
      <c r="CO13" s="28"/>
      <c r="CP13" s="28"/>
      <c r="CQ13" s="28"/>
      <c r="CR13" s="28"/>
      <c r="CS13" s="28"/>
      <c r="CT13" s="28"/>
      <c r="CU13" s="28"/>
      <c r="CV13" s="23"/>
      <c r="CW13" s="23"/>
      <c r="CX13" s="23"/>
      <c r="CY13" s="23"/>
      <c r="CZ13" s="23"/>
      <c r="DA13" s="23"/>
      <c r="DB13" s="23"/>
      <c r="DC13" s="23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8"/>
      <c r="EC13" s="28"/>
      <c r="ED13" s="28"/>
      <c r="EE13" s="28"/>
      <c r="EF13" s="28"/>
      <c r="EG13" s="28"/>
      <c r="EH13" s="28"/>
      <c r="EI13" s="28"/>
      <c r="EJ13" s="23"/>
      <c r="EK13" s="23"/>
      <c r="EL13" s="23"/>
      <c r="EM13" s="23"/>
      <c r="EN13" s="23"/>
      <c r="EO13" s="23"/>
      <c r="EP13" s="23"/>
      <c r="EQ13" s="23"/>
      <c r="ER13" s="3">
        <v>72000</v>
      </c>
      <c r="ES13" s="2">
        <f t="shared" si="7"/>
        <v>0</v>
      </c>
    </row>
    <row r="14" spans="1:150" ht="14.45" hidden="1" customHeight="1" x14ac:dyDescent="0.25">
      <c r="A14" s="112"/>
      <c r="B14" s="131">
        <v>8</v>
      </c>
      <c r="C14" s="112"/>
      <c r="D14" s="112"/>
      <c r="E14" s="112"/>
      <c r="F14" s="113" t="s">
        <v>165</v>
      </c>
      <c r="G14" s="107" t="s">
        <v>165</v>
      </c>
      <c r="H14" s="114" t="s">
        <v>338</v>
      </c>
      <c r="I14" s="115" t="str">
        <f t="shared" si="1"/>
        <v xml:space="preserve"> 283</v>
      </c>
      <c r="J14" t="s">
        <v>338</v>
      </c>
      <c r="K14" s="116">
        <f t="shared" si="2"/>
        <v>0</v>
      </c>
      <c r="L14" s="113" t="s">
        <v>195</v>
      </c>
      <c r="M14" t="s">
        <v>1469</v>
      </c>
      <c r="P14" s="45" t="s">
        <v>709</v>
      </c>
      <c r="Q14" s="56">
        <v>90000</v>
      </c>
      <c r="R14" s="122">
        <f t="shared" si="3"/>
        <v>80000</v>
      </c>
      <c r="S14" s="47">
        <v>80000</v>
      </c>
      <c r="T14" s="48">
        <f t="shared" si="4"/>
        <v>8150</v>
      </c>
      <c r="U14" s="46" t="s">
        <v>711</v>
      </c>
      <c r="V14" s="49">
        <f t="shared" si="5"/>
        <v>71850</v>
      </c>
      <c r="W14" s="49">
        <f>2000+5100+600+200+250</f>
        <v>8150</v>
      </c>
      <c r="X14" s="2">
        <f t="shared" si="6"/>
        <v>-10000</v>
      </c>
      <c r="Z14" s="126">
        <f t="shared" si="8"/>
        <v>80000</v>
      </c>
      <c r="AA14" s="1" t="s">
        <v>113</v>
      </c>
      <c r="AB14" s="19">
        <f>IF(AX14&lt;&gt;"",#REF!- AX14, 0)</f>
        <v>0</v>
      </c>
      <c r="AC14" s="19">
        <f>IF(CF14&lt;&gt;"",#REF!- CF14, 0)</f>
        <v>0</v>
      </c>
      <c r="AD14" s="19">
        <f>IF(BJ14&lt;&gt;"",#REF!- BJ14, 0)</f>
        <v>0</v>
      </c>
      <c r="AE14" s="19">
        <f>IF(CN14&lt;&gt;"",#REF!- CN14, 0)</f>
        <v>0</v>
      </c>
      <c r="AF14" s="19">
        <f>IF(BV14&lt;&gt;"",#REF!- BV14, 0)</f>
        <v>0</v>
      </c>
      <c r="AG14" s="19">
        <f>IF(CV14&lt;&gt;"",#REF!- CV14, 0)</f>
        <v>0</v>
      </c>
      <c r="AH14" s="19">
        <f>IF(DF14&lt;&gt;"",#REF!-DF14, 0)</f>
        <v>0</v>
      </c>
      <c r="AI14" s="19">
        <f>IF(DR14&lt;&gt;"",#REF!-DR14, 0)</f>
        <v>0</v>
      </c>
      <c r="AJ14" s="19">
        <f>IF(EB14&lt;&gt;"",#REF!- EB14, 0)</f>
        <v>0</v>
      </c>
      <c r="AK14" s="19">
        <f>IF(EJ14&lt;&gt;"",#REF!- EJ14, 0)</f>
        <v>0</v>
      </c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9"/>
      <c r="AW14" s="29"/>
      <c r="AX14" s="29"/>
      <c r="AY14" s="25"/>
      <c r="AZ14" s="26"/>
      <c r="BA14" s="25"/>
      <c r="BB14" s="28"/>
      <c r="BC14" s="27"/>
      <c r="BD14" s="27"/>
      <c r="BE14" s="27"/>
      <c r="BF14" s="27"/>
      <c r="BG14" s="27"/>
      <c r="BH14" s="24"/>
      <c r="BI14" s="21"/>
      <c r="BJ14" s="21"/>
      <c r="BK14" s="21"/>
      <c r="BL14" s="22"/>
      <c r="BM14" s="21"/>
      <c r="BN14" s="23"/>
      <c r="BO14" s="36"/>
      <c r="BP14" s="36"/>
      <c r="BQ14" s="36"/>
      <c r="BR14" s="36"/>
      <c r="BS14" s="36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3"/>
      <c r="CG14" s="23"/>
      <c r="CH14" s="23"/>
      <c r="CI14" s="23"/>
      <c r="CJ14" s="23"/>
      <c r="CK14" s="23"/>
      <c r="CL14" s="23"/>
      <c r="CM14" s="23"/>
      <c r="CN14" s="28"/>
      <c r="CO14" s="28"/>
      <c r="CP14" s="28"/>
      <c r="CQ14" s="28"/>
      <c r="CR14" s="28"/>
      <c r="CS14" s="28"/>
      <c r="CT14" s="28"/>
      <c r="CU14" s="28"/>
      <c r="CV14" s="23"/>
      <c r="CW14" s="23"/>
      <c r="CX14" s="23"/>
      <c r="CY14" s="23"/>
      <c r="CZ14" s="23"/>
      <c r="DA14" s="23"/>
      <c r="DB14" s="23"/>
      <c r="DC14" s="23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8"/>
      <c r="EC14" s="28"/>
      <c r="ED14" s="28"/>
      <c r="EE14" s="28"/>
      <c r="EF14" s="28"/>
      <c r="EG14" s="28"/>
      <c r="EH14" s="28"/>
      <c r="EI14" s="28"/>
      <c r="EJ14" s="23"/>
      <c r="EK14" s="23"/>
      <c r="EL14" s="23"/>
      <c r="EM14" s="23"/>
      <c r="EN14" s="23"/>
      <c r="EO14" s="23"/>
      <c r="EP14" s="23"/>
      <c r="EQ14" s="23"/>
      <c r="ER14" s="3">
        <v>80000</v>
      </c>
      <c r="ES14" s="1">
        <f t="shared" si="7"/>
        <v>0</v>
      </c>
    </row>
    <row r="15" spans="1:150" ht="14.45" hidden="1" customHeight="1" x14ac:dyDescent="0.25">
      <c r="A15" s="112"/>
      <c r="B15" s="134">
        <v>9</v>
      </c>
      <c r="C15" s="112"/>
      <c r="D15" s="112"/>
      <c r="E15" s="112"/>
      <c r="F15" s="113" t="s">
        <v>165</v>
      </c>
      <c r="G15" s="107" t="s">
        <v>165</v>
      </c>
      <c r="H15" s="118" t="s">
        <v>339</v>
      </c>
      <c r="I15" s="115" t="str">
        <f t="shared" si="1"/>
        <v xml:space="preserve"> 704</v>
      </c>
      <c r="J15" t="s">
        <v>339</v>
      </c>
      <c r="K15" s="116">
        <f t="shared" si="2"/>
        <v>0</v>
      </c>
      <c r="L15" s="113" t="s">
        <v>197</v>
      </c>
      <c r="M15" t="s">
        <v>1469</v>
      </c>
      <c r="P15" s="62" t="s">
        <v>710</v>
      </c>
      <c r="Q15" s="63">
        <v>89000</v>
      </c>
      <c r="R15" s="64">
        <f t="shared" si="3"/>
        <v>91000</v>
      </c>
      <c r="S15" s="52">
        <v>91000</v>
      </c>
      <c r="T15" s="48">
        <f t="shared" si="4"/>
        <v>8150</v>
      </c>
      <c r="U15" s="46" t="s">
        <v>711</v>
      </c>
      <c r="V15" s="49">
        <f t="shared" si="5"/>
        <v>82850</v>
      </c>
      <c r="W15" s="52">
        <f>2000+5100+600+200+250</f>
        <v>8150</v>
      </c>
      <c r="X15" s="2">
        <f t="shared" si="6"/>
        <v>2000</v>
      </c>
      <c r="Z15" s="126">
        <f t="shared" si="8"/>
        <v>91000</v>
      </c>
      <c r="AA15" s="1" t="s">
        <v>113</v>
      </c>
      <c r="AB15" s="19">
        <f>IF(AX15&lt;&gt;"",#REF!- AX15, 0)</f>
        <v>0</v>
      </c>
      <c r="AC15" s="19">
        <f>IF(CF15&lt;&gt;"",#REF!- CF15, 0)</f>
        <v>0</v>
      </c>
      <c r="AD15" s="19">
        <f>IF(BJ15&lt;&gt;"",#REF!- BJ15, 0)</f>
        <v>0</v>
      </c>
      <c r="AE15" s="19">
        <f>IF(CN15&lt;&gt;"",#REF!- CN15, 0)</f>
        <v>0</v>
      </c>
      <c r="AF15" s="19">
        <f>IF(BV15&lt;&gt;"",#REF!- BV15, 0)</f>
        <v>0</v>
      </c>
      <c r="AG15" s="19">
        <f>IF(CV15&lt;&gt;"",#REF!- CV15, 0)</f>
        <v>0</v>
      </c>
      <c r="AH15" s="19">
        <f>IF(DF15&lt;&gt;"",#REF!-DF15, 0)</f>
        <v>0</v>
      </c>
      <c r="AI15" s="19">
        <f>IF(DR15&lt;&gt;"",#REF!-DR15, 0)</f>
        <v>0</v>
      </c>
      <c r="AJ15" s="19">
        <f>IF(EB15&lt;&gt;"",#REF!- EB15, 0)</f>
        <v>0</v>
      </c>
      <c r="AK15" s="19">
        <f>IF(EJ15&lt;&gt;"",#REF!- EJ15, 0)</f>
        <v>0</v>
      </c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9"/>
      <c r="AW15" s="29"/>
      <c r="AX15" s="29"/>
      <c r="AY15" s="25"/>
      <c r="AZ15" s="26"/>
      <c r="BA15" s="25"/>
      <c r="BB15" s="28"/>
      <c r="BC15" s="27"/>
      <c r="BD15" s="27"/>
      <c r="BE15" s="27"/>
      <c r="BF15" s="27"/>
      <c r="BG15" s="27"/>
      <c r="BH15" s="24"/>
      <c r="BI15" s="21"/>
      <c r="BJ15" s="21"/>
      <c r="BK15" s="21"/>
      <c r="BL15" s="22"/>
      <c r="BM15" s="21"/>
      <c r="BN15" s="23"/>
      <c r="BO15" s="36"/>
      <c r="BP15" s="36"/>
      <c r="BQ15" s="36"/>
      <c r="BR15" s="36"/>
      <c r="BS15" s="36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3"/>
      <c r="CG15" s="23"/>
      <c r="CH15" s="23"/>
      <c r="CI15" s="23"/>
      <c r="CJ15" s="23"/>
      <c r="CK15" s="23"/>
      <c r="CL15" s="23"/>
      <c r="CM15" s="23"/>
      <c r="CN15" s="28"/>
      <c r="CO15" s="28"/>
      <c r="CP15" s="28"/>
      <c r="CQ15" s="28"/>
      <c r="CR15" s="28"/>
      <c r="CS15" s="28"/>
      <c r="CT15" s="28"/>
      <c r="CU15" s="28"/>
      <c r="CV15" s="23"/>
      <c r="CW15" s="23"/>
      <c r="CX15" s="23"/>
      <c r="CY15" s="23"/>
      <c r="CZ15" s="23"/>
      <c r="DA15" s="23"/>
      <c r="DB15" s="23"/>
      <c r="DC15" s="23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8"/>
      <c r="EC15" s="28"/>
      <c r="ED15" s="28"/>
      <c r="EE15" s="28"/>
      <c r="EF15" s="28"/>
      <c r="EG15" s="28"/>
      <c r="EH15" s="28"/>
      <c r="EI15" s="28"/>
      <c r="EJ15" s="23"/>
      <c r="EK15" s="23"/>
      <c r="EL15" s="23"/>
      <c r="EM15" s="23"/>
      <c r="EN15" s="23"/>
      <c r="EO15" s="23"/>
      <c r="EP15" s="23"/>
      <c r="EQ15" s="23"/>
      <c r="ER15" s="3">
        <v>91000</v>
      </c>
      <c r="ES15" s="2">
        <f t="shared" si="7"/>
        <v>0</v>
      </c>
    </row>
    <row r="16" spans="1:150" ht="14.45" hidden="1" customHeight="1" x14ac:dyDescent="0.25">
      <c r="A16" s="112"/>
      <c r="B16" s="134">
        <v>10</v>
      </c>
      <c r="C16" s="112"/>
      <c r="D16" s="112"/>
      <c r="E16" s="112"/>
      <c r="F16" s="113" t="s">
        <v>166</v>
      </c>
      <c r="G16" s="107" t="s">
        <v>166</v>
      </c>
      <c r="H16" s="117" t="s">
        <v>340</v>
      </c>
      <c r="I16" s="115" t="str">
        <f t="shared" si="1"/>
        <v xml:space="preserve"> 128</v>
      </c>
      <c r="J16" t="s">
        <v>340</v>
      </c>
      <c r="K16" s="116">
        <f t="shared" si="2"/>
        <v>0</v>
      </c>
      <c r="L16" s="113" t="s">
        <v>200</v>
      </c>
      <c r="M16" t="s">
        <v>1469</v>
      </c>
      <c r="P16" s="45" t="s">
        <v>709</v>
      </c>
      <c r="Q16" s="56">
        <v>100000</v>
      </c>
      <c r="R16" s="122">
        <f t="shared" si="3"/>
        <v>77500</v>
      </c>
      <c r="S16" s="52">
        <v>77500</v>
      </c>
      <c r="T16" s="48">
        <f t="shared" si="4"/>
        <v>8250</v>
      </c>
      <c r="U16" s="46" t="s">
        <v>711</v>
      </c>
      <c r="V16" s="49">
        <f t="shared" si="5"/>
        <v>69250</v>
      </c>
      <c r="W16" s="52">
        <f>2000+5200+600+200+250</f>
        <v>8250</v>
      </c>
      <c r="X16" s="2">
        <f t="shared" si="6"/>
        <v>-22500</v>
      </c>
      <c r="Z16" s="126">
        <f t="shared" si="8"/>
        <v>77500</v>
      </c>
      <c r="AA16" s="1" t="s">
        <v>113</v>
      </c>
      <c r="AB16" s="19">
        <f>IF(AX16&lt;&gt;"",#REF!- AX16, 0)</f>
        <v>0</v>
      </c>
      <c r="AC16" s="19">
        <f>IF(CF16&lt;&gt;"",#REF!- CF16, 0)</f>
        <v>0</v>
      </c>
      <c r="AD16" s="19">
        <f>IF(BJ16&lt;&gt;"",#REF!- BJ16, 0)</f>
        <v>0</v>
      </c>
      <c r="AE16" s="19">
        <f>IF(CN16&lt;&gt;"",#REF!- CN16, 0)</f>
        <v>0</v>
      </c>
      <c r="AF16" s="19">
        <f>IF(BV16&lt;&gt;"",#REF!- BV16, 0)</f>
        <v>0</v>
      </c>
      <c r="AG16" s="19">
        <f>IF(CV16&lt;&gt;"",#REF!- CV16, 0)</f>
        <v>0</v>
      </c>
      <c r="AH16" s="19">
        <f>IF(DF16&lt;&gt;"",#REF!-DF16, 0)</f>
        <v>0</v>
      </c>
      <c r="AI16" s="19">
        <f>IF(DR16&lt;&gt;"",#REF!-DR16, 0)</f>
        <v>0</v>
      </c>
      <c r="AJ16" s="19">
        <f>IF(EB16&lt;&gt;"",#REF!- EB16, 0)</f>
        <v>0</v>
      </c>
      <c r="AK16" s="19">
        <f>IF(EJ16&lt;&gt;"",#REF!- EJ16, 0)</f>
        <v>0</v>
      </c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9"/>
      <c r="AW16" s="29"/>
      <c r="AX16" s="29"/>
      <c r="AY16" s="25"/>
      <c r="AZ16" s="26"/>
      <c r="BA16" s="25"/>
      <c r="BB16" s="28"/>
      <c r="BC16" s="27"/>
      <c r="BD16" s="27"/>
      <c r="BE16" s="27"/>
      <c r="BF16" s="27"/>
      <c r="BG16" s="27"/>
      <c r="BH16" s="24"/>
      <c r="BI16" s="21"/>
      <c r="BJ16" s="21"/>
      <c r="BK16" s="21"/>
      <c r="BL16" s="22"/>
      <c r="BM16" s="21"/>
      <c r="BN16" s="23"/>
      <c r="BO16" s="36"/>
      <c r="BP16" s="36"/>
      <c r="BQ16" s="36"/>
      <c r="BR16" s="36"/>
      <c r="BS16" s="36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3"/>
      <c r="CG16" s="23"/>
      <c r="CH16" s="23"/>
      <c r="CI16" s="23"/>
      <c r="CJ16" s="23"/>
      <c r="CK16" s="23"/>
      <c r="CL16" s="23"/>
      <c r="CM16" s="23"/>
      <c r="CN16" s="28"/>
      <c r="CO16" s="28"/>
      <c r="CP16" s="28"/>
      <c r="CQ16" s="28"/>
      <c r="CR16" s="28"/>
      <c r="CS16" s="28"/>
      <c r="CT16" s="28"/>
      <c r="CU16" s="28"/>
      <c r="CV16" s="23"/>
      <c r="CW16" s="23"/>
      <c r="CX16" s="23"/>
      <c r="CY16" s="23"/>
      <c r="CZ16" s="23"/>
      <c r="DA16" s="23"/>
      <c r="DB16" s="23"/>
      <c r="DC16" s="23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8"/>
      <c r="EC16" s="28"/>
      <c r="ED16" s="28"/>
      <c r="EE16" s="28"/>
      <c r="EF16" s="28"/>
      <c r="EG16" s="28"/>
      <c r="EH16" s="28"/>
      <c r="EI16" s="28"/>
      <c r="EJ16" s="23"/>
      <c r="EK16" s="23"/>
      <c r="EL16" s="23"/>
      <c r="EM16" s="23"/>
      <c r="EN16" s="23"/>
      <c r="EO16" s="23"/>
      <c r="EP16" s="23"/>
      <c r="EQ16" s="23"/>
      <c r="ER16" s="3">
        <v>97500</v>
      </c>
      <c r="ES16" s="2">
        <f t="shared" si="7"/>
        <v>-20000</v>
      </c>
      <c r="ET16" s="1" t="s">
        <v>1816</v>
      </c>
    </row>
    <row r="17" spans="1:150" ht="14.45" hidden="1" customHeight="1" x14ac:dyDescent="0.25">
      <c r="A17" s="112"/>
      <c r="B17" s="130">
        <v>11</v>
      </c>
      <c r="C17" s="112"/>
      <c r="D17" s="112"/>
      <c r="E17" s="112"/>
      <c r="F17" s="113" t="s">
        <v>166</v>
      </c>
      <c r="G17" s="107" t="s">
        <v>166</v>
      </c>
      <c r="H17" s="114" t="s">
        <v>341</v>
      </c>
      <c r="I17" s="115" t="str">
        <f t="shared" si="1"/>
        <v xml:space="preserve"> 966</v>
      </c>
      <c r="J17" t="s">
        <v>341</v>
      </c>
      <c r="K17" s="116">
        <f t="shared" si="2"/>
        <v>0</v>
      </c>
      <c r="L17" s="113" t="s">
        <v>198</v>
      </c>
      <c r="M17" t="s">
        <v>1469</v>
      </c>
      <c r="P17" s="62" t="s">
        <v>710</v>
      </c>
      <c r="Q17" s="63">
        <v>70000</v>
      </c>
      <c r="R17" s="64">
        <f t="shared" si="3"/>
        <v>72500</v>
      </c>
      <c r="S17" s="47">
        <v>72500</v>
      </c>
      <c r="T17" s="48">
        <f t="shared" si="4"/>
        <v>8250</v>
      </c>
      <c r="U17" s="46" t="s">
        <v>711</v>
      </c>
      <c r="V17" s="49">
        <f t="shared" si="5"/>
        <v>64250</v>
      </c>
      <c r="W17" s="49">
        <f>5200+600+200+250+2000</f>
        <v>8250</v>
      </c>
      <c r="X17" s="2">
        <f t="shared" si="6"/>
        <v>2500</v>
      </c>
      <c r="Z17" s="126">
        <f t="shared" si="8"/>
        <v>72500</v>
      </c>
      <c r="AA17" s="1" t="s">
        <v>113</v>
      </c>
      <c r="AB17" s="19">
        <f>IF(AX17&lt;&gt;"",#REF!- AX17, 0)</f>
        <v>0</v>
      </c>
      <c r="AC17" s="19">
        <f>IF(CF17&lt;&gt;"",#REF!- CF17, 0)</f>
        <v>0</v>
      </c>
      <c r="AD17" s="19">
        <f>IF(BJ17&lt;&gt;"",#REF!- BJ17, 0)</f>
        <v>0</v>
      </c>
      <c r="AE17" s="19">
        <f>IF(CN17&lt;&gt;"",#REF!- CN17, 0)</f>
        <v>0</v>
      </c>
      <c r="AF17" s="19">
        <f>IF(BV17&lt;&gt;"",#REF!- BV17, 0)</f>
        <v>0</v>
      </c>
      <c r="AG17" s="19">
        <f>IF(CV17&lt;&gt;"",#REF!- CV17, 0)</f>
        <v>0</v>
      </c>
      <c r="AH17" s="19">
        <f>IF(DF17&lt;&gt;"",#REF!-DF17, 0)</f>
        <v>0</v>
      </c>
      <c r="AI17" s="19">
        <f>IF(DR17&lt;&gt;"",#REF!-DR17, 0)</f>
        <v>0</v>
      </c>
      <c r="AJ17" s="19">
        <f>IF(EB17&lt;&gt;"",#REF!- EB17, 0)</f>
        <v>0</v>
      </c>
      <c r="AK17" s="19">
        <f>IF(EJ17&lt;&gt;"",#REF!- EJ17, 0)</f>
        <v>0</v>
      </c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9"/>
      <c r="AW17" s="29"/>
      <c r="AX17" s="29"/>
      <c r="AY17" s="25"/>
      <c r="AZ17" s="26"/>
      <c r="BA17" s="25"/>
      <c r="BB17" s="28"/>
      <c r="BC17" s="27"/>
      <c r="BD17" s="27"/>
      <c r="BE17" s="27"/>
      <c r="BF17" s="27"/>
      <c r="BG17" s="27"/>
      <c r="BH17" s="24"/>
      <c r="BI17" s="21"/>
      <c r="BJ17" s="21"/>
      <c r="BK17" s="21"/>
      <c r="BL17" s="22"/>
      <c r="BM17" s="21"/>
      <c r="BN17" s="23"/>
      <c r="BO17" s="36"/>
      <c r="BP17" s="36"/>
      <c r="BQ17" s="36"/>
      <c r="BR17" s="36"/>
      <c r="BS17" s="36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3"/>
      <c r="CG17" s="23"/>
      <c r="CH17" s="23"/>
      <c r="CI17" s="23"/>
      <c r="CJ17" s="23"/>
      <c r="CK17" s="23"/>
      <c r="CL17" s="23"/>
      <c r="CM17" s="23"/>
      <c r="CN17" s="28"/>
      <c r="CO17" s="28"/>
      <c r="CP17" s="28"/>
      <c r="CQ17" s="28"/>
      <c r="CR17" s="28"/>
      <c r="CS17" s="28"/>
      <c r="CT17" s="28"/>
      <c r="CU17" s="28"/>
      <c r="CV17" s="23"/>
      <c r="CW17" s="23"/>
      <c r="CX17" s="23"/>
      <c r="CY17" s="23"/>
      <c r="CZ17" s="23"/>
      <c r="DA17" s="23"/>
      <c r="DB17" s="23"/>
      <c r="DC17" s="23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8"/>
      <c r="EC17" s="28"/>
      <c r="ED17" s="28"/>
      <c r="EE17" s="28"/>
      <c r="EF17" s="28"/>
      <c r="EG17" s="28"/>
      <c r="EH17" s="28"/>
      <c r="EI17" s="28"/>
      <c r="EJ17" s="23"/>
      <c r="EK17" s="23"/>
      <c r="EL17" s="23"/>
      <c r="EM17" s="23"/>
      <c r="EN17" s="23"/>
      <c r="EO17" s="23"/>
      <c r="EP17" s="23"/>
      <c r="EQ17" s="23"/>
      <c r="ER17" s="3">
        <v>72500</v>
      </c>
      <c r="ES17" s="1">
        <f t="shared" si="7"/>
        <v>0</v>
      </c>
    </row>
    <row r="18" spans="1:150" ht="14.45" hidden="1" customHeight="1" x14ac:dyDescent="0.25">
      <c r="A18" s="112"/>
      <c r="B18" s="131">
        <v>12</v>
      </c>
      <c r="C18" s="112"/>
      <c r="D18" s="112"/>
      <c r="E18" s="112"/>
      <c r="F18" s="113" t="s">
        <v>166</v>
      </c>
      <c r="G18" s="107" t="s">
        <v>166</v>
      </c>
      <c r="H18" s="114" t="s">
        <v>342</v>
      </c>
      <c r="I18" s="115" t="str">
        <f t="shared" si="1"/>
        <v xml:space="preserve"> 311</v>
      </c>
      <c r="J18" t="s">
        <v>342</v>
      </c>
      <c r="K18" s="116">
        <f t="shared" si="2"/>
        <v>0</v>
      </c>
      <c r="L18" s="113" t="s">
        <v>201</v>
      </c>
      <c r="M18" t="s">
        <v>1469</v>
      </c>
      <c r="P18" s="45" t="s">
        <v>709</v>
      </c>
      <c r="Q18" s="56">
        <v>72500</v>
      </c>
      <c r="R18" s="122">
        <f t="shared" si="3"/>
        <v>71500</v>
      </c>
      <c r="S18" s="47">
        <v>71500</v>
      </c>
      <c r="T18" s="48">
        <f t="shared" si="4"/>
        <v>7900</v>
      </c>
      <c r="U18" s="46" t="s">
        <v>711</v>
      </c>
      <c r="V18" s="49">
        <f t="shared" si="5"/>
        <v>63600</v>
      </c>
      <c r="W18" s="51">
        <f>2000+4850+600+200+250</f>
        <v>7900</v>
      </c>
      <c r="X18" s="2">
        <f t="shared" si="6"/>
        <v>-1000</v>
      </c>
      <c r="Z18" s="126">
        <f t="shared" si="8"/>
        <v>71500</v>
      </c>
      <c r="AA18" s="1" t="s">
        <v>113</v>
      </c>
      <c r="AB18" s="19">
        <f>IF(AX18&lt;&gt;"",#REF!- AX18, 0)</f>
        <v>0</v>
      </c>
      <c r="AC18" s="19">
        <f>IF(CF18&lt;&gt;"",#REF!- CF18, 0)</f>
        <v>0</v>
      </c>
      <c r="AD18" s="19">
        <f>IF(BJ18&lt;&gt;"",#REF!- BJ18, 0)</f>
        <v>0</v>
      </c>
      <c r="AE18" s="19">
        <f>IF(CN18&lt;&gt;"",#REF!- CN18, 0)</f>
        <v>0</v>
      </c>
      <c r="AF18" s="19">
        <f>IF(BV18&lt;&gt;"",#REF!- BV18, 0)</f>
        <v>0</v>
      </c>
      <c r="AG18" s="19">
        <f>IF(CV18&lt;&gt;"",#REF!- CV18, 0)</f>
        <v>0</v>
      </c>
      <c r="AH18" s="19">
        <f>IF(DF18&lt;&gt;"",#REF!-DF18, 0)</f>
        <v>0</v>
      </c>
      <c r="AI18" s="19">
        <f>IF(DR18&lt;&gt;"",#REF!-DR18, 0)</f>
        <v>0</v>
      </c>
      <c r="AJ18" s="19">
        <f>IF(EB18&lt;&gt;"",#REF!- EB18, 0)</f>
        <v>0</v>
      </c>
      <c r="AK18" s="19">
        <f>IF(EJ18&lt;&gt;"",#REF!- EJ18, 0)</f>
        <v>0</v>
      </c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9"/>
      <c r="AW18" s="29"/>
      <c r="AX18" s="29"/>
      <c r="AY18" s="25"/>
      <c r="AZ18" s="26"/>
      <c r="BA18" s="25"/>
      <c r="BB18" s="28"/>
      <c r="BC18" s="27"/>
      <c r="BD18" s="27"/>
      <c r="BE18" s="27"/>
      <c r="BF18" s="27"/>
      <c r="BG18" s="27"/>
      <c r="BH18" s="24"/>
      <c r="BI18" s="21"/>
      <c r="BJ18" s="21"/>
      <c r="BK18" s="21"/>
      <c r="BL18" s="22"/>
      <c r="BM18" s="21"/>
      <c r="BN18" s="23"/>
      <c r="BO18" s="36"/>
      <c r="BP18" s="36"/>
      <c r="BQ18" s="36"/>
      <c r="BR18" s="36"/>
      <c r="BS18" s="36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3"/>
      <c r="CG18" s="23"/>
      <c r="CH18" s="23"/>
      <c r="CI18" s="23"/>
      <c r="CJ18" s="23"/>
      <c r="CK18" s="23"/>
      <c r="CL18" s="23"/>
      <c r="CM18" s="23"/>
      <c r="CN18" s="28"/>
      <c r="CO18" s="28"/>
      <c r="CP18" s="28"/>
      <c r="CQ18" s="28"/>
      <c r="CR18" s="28"/>
      <c r="CS18" s="28"/>
      <c r="CT18" s="28"/>
      <c r="CU18" s="28"/>
      <c r="CV18" s="23"/>
      <c r="CW18" s="23"/>
      <c r="CX18" s="23"/>
      <c r="CY18" s="23"/>
      <c r="CZ18" s="23"/>
      <c r="DA18" s="23"/>
      <c r="DB18" s="23"/>
      <c r="DC18" s="23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8"/>
      <c r="EC18" s="28"/>
      <c r="ED18" s="28"/>
      <c r="EE18" s="28"/>
      <c r="EF18" s="28"/>
      <c r="EG18" s="28"/>
      <c r="EH18" s="28"/>
      <c r="EI18" s="28"/>
      <c r="EJ18" s="23"/>
      <c r="EK18" s="23"/>
      <c r="EL18" s="23"/>
      <c r="EM18" s="23"/>
      <c r="EN18" s="23"/>
      <c r="EO18" s="23"/>
      <c r="EP18" s="23"/>
      <c r="EQ18" s="23"/>
      <c r="ER18" s="3">
        <v>71500</v>
      </c>
      <c r="ES18" s="2">
        <f t="shared" si="7"/>
        <v>0</v>
      </c>
    </row>
    <row r="19" spans="1:150" ht="14.45" hidden="1" customHeight="1" x14ac:dyDescent="0.25">
      <c r="A19" s="112"/>
      <c r="B19" s="130">
        <v>13</v>
      </c>
      <c r="C19" s="112"/>
      <c r="D19" s="112"/>
      <c r="E19" s="112"/>
      <c r="F19" s="113" t="s">
        <v>166</v>
      </c>
      <c r="G19" s="107" t="s">
        <v>166</v>
      </c>
      <c r="H19" s="114" t="s">
        <v>343</v>
      </c>
      <c r="I19" s="115" t="str">
        <f t="shared" si="1"/>
        <v xml:space="preserve"> 982</v>
      </c>
      <c r="J19" t="s">
        <v>343</v>
      </c>
      <c r="K19" s="116">
        <f t="shared" si="2"/>
        <v>0</v>
      </c>
      <c r="L19" s="113" t="s">
        <v>198</v>
      </c>
      <c r="M19" t="s">
        <v>1469</v>
      </c>
      <c r="P19" s="45" t="s">
        <v>709</v>
      </c>
      <c r="Q19" s="56">
        <v>65000</v>
      </c>
      <c r="R19" s="122">
        <f t="shared" si="3"/>
        <v>65000</v>
      </c>
      <c r="S19" s="47">
        <v>65000</v>
      </c>
      <c r="T19" s="48">
        <f t="shared" si="4"/>
        <v>7900</v>
      </c>
      <c r="U19" s="46" t="s">
        <v>711</v>
      </c>
      <c r="V19" s="49">
        <f t="shared" si="5"/>
        <v>57100</v>
      </c>
      <c r="W19" s="49">
        <f>4850+600+200+250+2000</f>
        <v>7900</v>
      </c>
      <c r="X19" s="2">
        <f t="shared" si="6"/>
        <v>0</v>
      </c>
      <c r="Z19" s="126">
        <f t="shared" si="8"/>
        <v>65000</v>
      </c>
      <c r="AA19" s="1" t="s">
        <v>112</v>
      </c>
      <c r="AB19" s="19">
        <f>IF(AX19&lt;&gt;"",#REF!- AX19, 0)</f>
        <v>0</v>
      </c>
      <c r="AC19" s="19" t="e">
        <f>IF(CF19&lt;&gt;"",#REF!- CF19, 0)</f>
        <v>#REF!</v>
      </c>
      <c r="AD19" s="19">
        <f>IF(BJ19&lt;&gt;"",#REF!- BJ19, 0)</f>
        <v>0</v>
      </c>
      <c r="AE19" s="19">
        <f>IF(CN19&lt;&gt;"",#REF!- CN19, 0)</f>
        <v>0</v>
      </c>
      <c r="AF19" s="19">
        <f>IF(BV19&lt;&gt;"",#REF!- BV19, 0)</f>
        <v>0</v>
      </c>
      <c r="AG19" s="19">
        <f>IF(CV19&lt;&gt;"",#REF!- CV19, 0)</f>
        <v>0</v>
      </c>
      <c r="AH19" s="19">
        <f>IF(DF19&lt;&gt;"",#REF!-DF19, 0)</f>
        <v>0</v>
      </c>
      <c r="AI19" s="19">
        <f>IF(DR19&lt;&gt;"",#REF!-DR19, 0)</f>
        <v>0</v>
      </c>
      <c r="AJ19" s="19">
        <f>IF(EB19&lt;&gt;"",#REF!- EB19, 0)</f>
        <v>0</v>
      </c>
      <c r="AK19" s="19">
        <f>IF(EJ19&lt;&gt;"",#REF!- EJ19, 0)</f>
        <v>0</v>
      </c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9"/>
      <c r="AW19" s="29"/>
      <c r="AX19" s="29"/>
      <c r="AY19" s="25"/>
      <c r="AZ19" s="26"/>
      <c r="BA19" s="25"/>
      <c r="BB19" s="28"/>
      <c r="BC19" s="27"/>
      <c r="BD19" s="27"/>
      <c r="BE19" s="27"/>
      <c r="BF19" s="27"/>
      <c r="BG19" s="27"/>
      <c r="BH19" s="24"/>
      <c r="BI19" s="21"/>
      <c r="BJ19" s="21"/>
      <c r="BK19" s="21"/>
      <c r="BL19" s="22"/>
      <c r="BM19" s="21"/>
      <c r="BN19" s="23"/>
      <c r="BO19" s="36"/>
      <c r="BP19" s="36"/>
      <c r="BQ19" s="36"/>
      <c r="BR19" s="36"/>
      <c r="BS19" s="36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4">
        <v>109350</v>
      </c>
      <c r="CG19" s="24">
        <f>CF19-Z19</f>
        <v>44350</v>
      </c>
      <c r="CH19" s="34">
        <f>CG19/CF19</f>
        <v>0.40557841792409693</v>
      </c>
      <c r="CI19" s="24" t="e">
        <f>#REF!-CF19</f>
        <v>#REF!</v>
      </c>
      <c r="CJ19" s="23" t="s">
        <v>91</v>
      </c>
      <c r="CK19" s="23"/>
      <c r="CL19" s="23"/>
      <c r="CM19" s="23"/>
      <c r="CN19" s="28"/>
      <c r="CO19" s="28"/>
      <c r="CP19" s="28"/>
      <c r="CQ19" s="28"/>
      <c r="CR19" s="28"/>
      <c r="CS19" s="28"/>
      <c r="CT19" s="28"/>
      <c r="CU19" s="28"/>
      <c r="CV19" s="23"/>
      <c r="CW19" s="23"/>
      <c r="CX19" s="23"/>
      <c r="CY19" s="23"/>
      <c r="CZ19" s="23"/>
      <c r="DA19" s="23"/>
      <c r="DB19" s="23"/>
      <c r="DC19" s="23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8"/>
      <c r="EC19" s="28"/>
      <c r="ED19" s="28"/>
      <c r="EE19" s="28"/>
      <c r="EF19" s="28"/>
      <c r="EG19" s="28"/>
      <c r="EH19" s="28"/>
      <c r="EI19" s="28"/>
      <c r="EJ19" s="23"/>
      <c r="EK19" s="23"/>
      <c r="EL19" s="23"/>
      <c r="EM19" s="23"/>
      <c r="EN19" s="23"/>
      <c r="EO19" s="23"/>
      <c r="EP19" s="23"/>
      <c r="EQ19" s="23"/>
      <c r="ER19" s="3">
        <v>65000</v>
      </c>
      <c r="ES19" s="1">
        <f t="shared" si="7"/>
        <v>0</v>
      </c>
    </row>
    <row r="20" spans="1:150" ht="14.45" hidden="1" customHeight="1" x14ac:dyDescent="0.25">
      <c r="A20" s="112"/>
      <c r="B20" s="131">
        <v>14</v>
      </c>
      <c r="C20" s="112"/>
      <c r="D20" s="112"/>
      <c r="E20" s="112"/>
      <c r="F20" s="113" t="s">
        <v>166</v>
      </c>
      <c r="G20" s="107" t="s">
        <v>166</v>
      </c>
      <c r="H20" s="117" t="s">
        <v>344</v>
      </c>
      <c r="I20" s="115" t="str">
        <f t="shared" si="1"/>
        <v xml:space="preserve"> 505</v>
      </c>
      <c r="J20" t="s">
        <v>344</v>
      </c>
      <c r="K20" s="116">
        <f t="shared" si="2"/>
        <v>0</v>
      </c>
      <c r="L20" s="113" t="s">
        <v>202</v>
      </c>
      <c r="M20" t="s">
        <v>1469</v>
      </c>
      <c r="P20" s="45" t="s">
        <v>709</v>
      </c>
      <c r="Q20" s="56">
        <v>86000</v>
      </c>
      <c r="R20" s="122">
        <f t="shared" si="3"/>
        <v>82500</v>
      </c>
      <c r="S20" s="47">
        <v>82500</v>
      </c>
      <c r="T20" s="48">
        <f t="shared" si="4"/>
        <v>7900</v>
      </c>
      <c r="U20" s="46" t="s">
        <v>711</v>
      </c>
      <c r="V20" s="49">
        <f t="shared" si="5"/>
        <v>74600</v>
      </c>
      <c r="W20" s="51">
        <f>2000+4850+600+200+250</f>
        <v>7900</v>
      </c>
      <c r="X20" s="2">
        <f t="shared" si="6"/>
        <v>-3500</v>
      </c>
      <c r="Z20" s="126">
        <f t="shared" si="8"/>
        <v>82500</v>
      </c>
      <c r="AA20" s="1" t="s">
        <v>113</v>
      </c>
      <c r="AB20" s="19">
        <f>IF(AX20&lt;&gt;"",#REF!- AX20, 0)</f>
        <v>0</v>
      </c>
      <c r="AC20" s="19">
        <f>IF(CF20&lt;&gt;"",#REF!- CF20, 0)</f>
        <v>0</v>
      </c>
      <c r="AD20" s="19">
        <f>IF(BJ20&lt;&gt;"",#REF!- BJ20, 0)</f>
        <v>0</v>
      </c>
      <c r="AE20" s="19">
        <f>IF(CN20&lt;&gt;"",#REF!- CN20, 0)</f>
        <v>0</v>
      </c>
      <c r="AF20" s="19">
        <f>IF(BV20&lt;&gt;"",#REF!- BV20, 0)</f>
        <v>0</v>
      </c>
      <c r="AG20" s="19">
        <f>IF(CV20&lt;&gt;"",#REF!- CV20, 0)</f>
        <v>0</v>
      </c>
      <c r="AH20" s="19">
        <f>IF(DF20&lt;&gt;"",#REF!-DF20, 0)</f>
        <v>0</v>
      </c>
      <c r="AI20" s="19">
        <f>IF(DR20&lt;&gt;"",#REF!-DR20, 0)</f>
        <v>0</v>
      </c>
      <c r="AJ20" s="19">
        <f>IF(EB20&lt;&gt;"",#REF!- EB20, 0)</f>
        <v>0</v>
      </c>
      <c r="AK20" s="19">
        <f>IF(EJ20&lt;&gt;"",#REF!- EJ20, 0)</f>
        <v>0</v>
      </c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9"/>
      <c r="AW20" s="29"/>
      <c r="AX20" s="29"/>
      <c r="AY20" s="25"/>
      <c r="AZ20" s="26"/>
      <c r="BA20" s="25"/>
      <c r="BB20" s="28"/>
      <c r="BC20" s="27"/>
      <c r="BD20" s="27"/>
      <c r="BE20" s="27"/>
      <c r="BF20" s="27"/>
      <c r="BG20" s="27"/>
      <c r="BH20" s="24"/>
      <c r="BI20" s="21"/>
      <c r="BJ20" s="21"/>
      <c r="BK20" s="21"/>
      <c r="BL20" s="22"/>
      <c r="BM20" s="21"/>
      <c r="BN20" s="23"/>
      <c r="BO20" s="36"/>
      <c r="BP20" s="36"/>
      <c r="BQ20" s="36"/>
      <c r="BR20" s="36"/>
      <c r="BS20" s="36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3"/>
      <c r="CG20" s="23"/>
      <c r="CH20" s="23"/>
      <c r="CI20" s="23"/>
      <c r="CJ20" s="23"/>
      <c r="CK20" s="23"/>
      <c r="CL20" s="23"/>
      <c r="CM20" s="23"/>
      <c r="CN20" s="28"/>
      <c r="CO20" s="28"/>
      <c r="CP20" s="28"/>
      <c r="CQ20" s="28"/>
      <c r="CR20" s="28"/>
      <c r="CS20" s="28"/>
      <c r="CT20" s="28"/>
      <c r="CU20" s="28"/>
      <c r="CV20" s="23"/>
      <c r="CW20" s="23"/>
      <c r="CX20" s="23"/>
      <c r="CY20" s="23"/>
      <c r="CZ20" s="23"/>
      <c r="DA20" s="23"/>
      <c r="DB20" s="23"/>
      <c r="DC20" s="23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8"/>
      <c r="EC20" s="28"/>
      <c r="ED20" s="28"/>
      <c r="EE20" s="28"/>
      <c r="EF20" s="28"/>
      <c r="EG20" s="28"/>
      <c r="EH20" s="28"/>
      <c r="EI20" s="28"/>
      <c r="EJ20" s="23"/>
      <c r="EK20" s="23"/>
      <c r="EL20" s="23"/>
      <c r="EM20" s="23"/>
      <c r="EN20" s="23"/>
      <c r="EO20" s="23"/>
      <c r="EP20" s="23"/>
      <c r="EQ20" s="23"/>
      <c r="ER20" s="3">
        <v>82500</v>
      </c>
      <c r="ES20" s="2">
        <f t="shared" si="7"/>
        <v>0</v>
      </c>
    </row>
    <row r="21" spans="1:150" ht="14.45" hidden="1" customHeight="1" x14ac:dyDescent="0.25">
      <c r="A21" s="112"/>
      <c r="B21" s="131">
        <v>15</v>
      </c>
      <c r="C21" s="112"/>
      <c r="D21" s="112"/>
      <c r="E21" s="112"/>
      <c r="F21" s="113" t="s">
        <v>47</v>
      </c>
      <c r="G21" s="107" t="s">
        <v>47</v>
      </c>
      <c r="H21" s="114" t="s">
        <v>345</v>
      </c>
      <c r="I21" s="115" t="str">
        <f t="shared" si="1"/>
        <v xml:space="preserve"> 262</v>
      </c>
      <c r="J21" t="s">
        <v>345</v>
      </c>
      <c r="K21" s="116">
        <f t="shared" si="2"/>
        <v>0</v>
      </c>
      <c r="L21" s="113" t="s">
        <v>203</v>
      </c>
      <c r="M21" t="s">
        <v>1469</v>
      </c>
      <c r="P21" s="45" t="s">
        <v>709</v>
      </c>
      <c r="Q21" s="56">
        <v>79900</v>
      </c>
      <c r="R21" s="122">
        <f t="shared" si="3"/>
        <v>71000</v>
      </c>
      <c r="S21" s="47">
        <v>71000</v>
      </c>
      <c r="T21" s="48">
        <f t="shared" si="4"/>
        <v>7900</v>
      </c>
      <c r="U21" s="46" t="s">
        <v>711</v>
      </c>
      <c r="V21" s="49">
        <f t="shared" si="5"/>
        <v>63100</v>
      </c>
      <c r="W21" s="49">
        <f>2000+4850+600+200+250</f>
        <v>7900</v>
      </c>
      <c r="X21" s="2">
        <f t="shared" si="6"/>
        <v>-8900</v>
      </c>
      <c r="Z21" s="126">
        <f t="shared" si="8"/>
        <v>71000</v>
      </c>
      <c r="AA21" s="1" t="s">
        <v>113</v>
      </c>
      <c r="AB21" s="19">
        <f>IF(AX21&lt;&gt;"",#REF!- AX21, 0)</f>
        <v>0</v>
      </c>
      <c r="AC21" s="19">
        <f>IF(CF21&lt;&gt;"",#REF!- CF21, 0)</f>
        <v>0</v>
      </c>
      <c r="AD21" s="19">
        <f>IF(BJ21&lt;&gt;"",#REF!- BJ21, 0)</f>
        <v>0</v>
      </c>
      <c r="AE21" s="19">
        <f>IF(CN21&lt;&gt;"",#REF!- CN21, 0)</f>
        <v>0</v>
      </c>
      <c r="AF21" s="19">
        <f>IF(BV21&lt;&gt;"",#REF!- BV21, 0)</f>
        <v>0</v>
      </c>
      <c r="AG21" s="19">
        <f>IF(CV21&lt;&gt;"",#REF!- CV21, 0)</f>
        <v>0</v>
      </c>
      <c r="AH21" s="19">
        <f>IF(DF21&lt;&gt;"",#REF!-DF21, 0)</f>
        <v>0</v>
      </c>
      <c r="AI21" s="19">
        <f>IF(DR21&lt;&gt;"",#REF!-DR21, 0)</f>
        <v>0</v>
      </c>
      <c r="AJ21" s="19">
        <f>IF(EB21&lt;&gt;"",#REF!- EB21, 0)</f>
        <v>0</v>
      </c>
      <c r="AK21" s="19">
        <f>IF(EJ21&lt;&gt;"",#REF!- EJ21, 0)</f>
        <v>0</v>
      </c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9"/>
      <c r="AW21" s="29"/>
      <c r="AX21" s="29"/>
      <c r="AY21" s="25"/>
      <c r="AZ21" s="26"/>
      <c r="BA21" s="25"/>
      <c r="BB21" s="28"/>
      <c r="BC21" s="27"/>
      <c r="BD21" s="27"/>
      <c r="BE21" s="27"/>
      <c r="BF21" s="27"/>
      <c r="BG21" s="27"/>
      <c r="BH21" s="24"/>
      <c r="BI21" s="21"/>
      <c r="BJ21" s="21"/>
      <c r="BK21" s="21"/>
      <c r="BL21" s="22"/>
      <c r="BM21" s="21"/>
      <c r="BN21" s="23"/>
      <c r="BO21" s="36"/>
      <c r="BP21" s="36"/>
      <c r="BQ21" s="36"/>
      <c r="BR21" s="36"/>
      <c r="BS21" s="36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3"/>
      <c r="CG21" s="23"/>
      <c r="CH21" s="23"/>
      <c r="CI21" s="23"/>
      <c r="CJ21" s="23"/>
      <c r="CK21" s="23"/>
      <c r="CL21" s="23"/>
      <c r="CM21" s="23"/>
      <c r="CN21" s="28"/>
      <c r="CO21" s="28"/>
      <c r="CP21" s="28"/>
      <c r="CQ21" s="28"/>
      <c r="CR21" s="28"/>
      <c r="CS21" s="28"/>
      <c r="CT21" s="28"/>
      <c r="CU21" s="28"/>
      <c r="CV21" s="23"/>
      <c r="CW21" s="23"/>
      <c r="CX21" s="23"/>
      <c r="CY21" s="23"/>
      <c r="CZ21" s="23"/>
      <c r="DA21" s="23"/>
      <c r="DB21" s="23"/>
      <c r="DC21" s="23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8"/>
      <c r="EC21" s="28"/>
      <c r="ED21" s="28"/>
      <c r="EE21" s="28"/>
      <c r="EF21" s="28"/>
      <c r="EG21" s="28"/>
      <c r="EH21" s="28"/>
      <c r="EI21" s="28"/>
      <c r="EJ21" s="23"/>
      <c r="EK21" s="23"/>
      <c r="EL21" s="23"/>
      <c r="EM21" s="23"/>
      <c r="EN21" s="23"/>
      <c r="EO21" s="23"/>
      <c r="EP21" s="23"/>
      <c r="EQ21" s="23"/>
      <c r="ER21" s="3">
        <v>71000</v>
      </c>
      <c r="ES21" s="1">
        <f t="shared" si="7"/>
        <v>0</v>
      </c>
    </row>
    <row r="22" spans="1:150" ht="14.45" hidden="1" customHeight="1" x14ac:dyDescent="0.25">
      <c r="A22" s="112"/>
      <c r="B22" s="131">
        <v>16</v>
      </c>
      <c r="C22" s="112"/>
      <c r="D22" s="112"/>
      <c r="E22" s="112"/>
      <c r="F22" s="113" t="s">
        <v>166</v>
      </c>
      <c r="G22" s="107" t="s">
        <v>166</v>
      </c>
      <c r="H22" s="114" t="s">
        <v>346</v>
      </c>
      <c r="I22" s="115" t="str">
        <f t="shared" si="1"/>
        <v xml:space="preserve"> 877</v>
      </c>
      <c r="J22" t="s">
        <v>346</v>
      </c>
      <c r="K22" s="116">
        <f t="shared" si="2"/>
        <v>0</v>
      </c>
      <c r="L22" s="113" t="s">
        <v>204</v>
      </c>
      <c r="M22" t="s">
        <v>1469</v>
      </c>
      <c r="P22" s="62" t="s">
        <v>710</v>
      </c>
      <c r="Q22" s="63">
        <v>66000</v>
      </c>
      <c r="R22" s="64">
        <f t="shared" si="3"/>
        <v>67000</v>
      </c>
      <c r="S22" s="47">
        <v>67000</v>
      </c>
      <c r="T22" s="48">
        <f t="shared" si="4"/>
        <v>8150</v>
      </c>
      <c r="U22" s="46" t="s">
        <v>711</v>
      </c>
      <c r="V22" s="49">
        <f t="shared" si="5"/>
        <v>58850</v>
      </c>
      <c r="W22" s="49">
        <f>2000+5100+600+200+250</f>
        <v>8150</v>
      </c>
      <c r="X22" s="2">
        <f t="shared" si="6"/>
        <v>1000</v>
      </c>
      <c r="Z22" s="126">
        <f t="shared" si="8"/>
        <v>67000</v>
      </c>
      <c r="AA22" s="1" t="s">
        <v>114</v>
      </c>
      <c r="AB22" s="19">
        <f>IF(AX22&lt;&gt;"",#REF!- AX22, 0)</f>
        <v>0</v>
      </c>
      <c r="AC22" s="19">
        <f>IF(CF22&lt;&gt;"",#REF!- CF22, 0)</f>
        <v>0</v>
      </c>
      <c r="AD22" s="19">
        <f>IF(BJ22&lt;&gt;"",#REF!- BJ22, 0)</f>
        <v>0</v>
      </c>
      <c r="AE22" s="19">
        <f>IF(CN22&lt;&gt;"",#REF!- CN22, 0)</f>
        <v>0</v>
      </c>
      <c r="AF22" s="19">
        <f>IF(BV22&lt;&gt;"",#REF!- BV22, 0)</f>
        <v>0</v>
      </c>
      <c r="AG22" s="19">
        <f>IF(CV22&lt;&gt;"",#REF!- CV22, 0)</f>
        <v>0</v>
      </c>
      <c r="AH22" s="19">
        <f>IF(DF22&lt;&gt;"",#REF!-DF22, 0)</f>
        <v>0</v>
      </c>
      <c r="AI22" s="19">
        <f>IF(DR22&lt;&gt;"",#REF!-DR22, 0)</f>
        <v>0</v>
      </c>
      <c r="AJ22" s="19">
        <f>IF(EB22&lt;&gt;"",#REF!- EB22, 0)</f>
        <v>0</v>
      </c>
      <c r="AK22" s="19">
        <f>IF(EJ22&lt;&gt;"",#REF!- EJ22, 0)</f>
        <v>0</v>
      </c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9"/>
      <c r="AW22" s="29"/>
      <c r="AX22" s="29"/>
      <c r="AY22" s="25"/>
      <c r="AZ22" s="26"/>
      <c r="BA22" s="25"/>
      <c r="BB22" s="28"/>
      <c r="BC22" s="27"/>
      <c r="BD22" s="27"/>
      <c r="BE22" s="27"/>
      <c r="BF22" s="27"/>
      <c r="BG22" s="27"/>
      <c r="BH22" s="24"/>
      <c r="BI22" s="21"/>
      <c r="BJ22" s="21"/>
      <c r="BK22" s="21"/>
      <c r="BL22" s="22"/>
      <c r="BM22" s="21"/>
      <c r="BN22" s="23"/>
      <c r="BO22" s="36"/>
      <c r="BP22" s="36"/>
      <c r="BQ22" s="36"/>
      <c r="BR22" s="36"/>
      <c r="BS22" s="36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3"/>
      <c r="CG22" s="23"/>
      <c r="CH22" s="23"/>
      <c r="CI22" s="23"/>
      <c r="CJ22" s="23"/>
      <c r="CK22" s="23"/>
      <c r="CL22" s="23"/>
      <c r="CM22" s="23"/>
      <c r="CN22" s="28"/>
      <c r="CO22" s="28"/>
      <c r="CP22" s="28"/>
      <c r="CQ22" s="28"/>
      <c r="CR22" s="28"/>
      <c r="CS22" s="28"/>
      <c r="CT22" s="28"/>
      <c r="CU22" s="28"/>
      <c r="CV22" s="23"/>
      <c r="CW22" s="23"/>
      <c r="CX22" s="23"/>
      <c r="CY22" s="23"/>
      <c r="CZ22" s="23"/>
      <c r="DA22" s="23"/>
      <c r="DB22" s="23"/>
      <c r="DC22" s="23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8"/>
      <c r="EC22" s="28"/>
      <c r="ED22" s="28"/>
      <c r="EE22" s="28"/>
      <c r="EF22" s="28"/>
      <c r="EG22" s="28"/>
      <c r="EH22" s="28"/>
      <c r="EI22" s="28"/>
      <c r="EJ22" s="23"/>
      <c r="EK22" s="23"/>
      <c r="EL22" s="23"/>
      <c r="EM22" s="23"/>
      <c r="EN22" s="23"/>
      <c r="EO22" s="23"/>
      <c r="EP22" s="23"/>
      <c r="EQ22" s="23"/>
      <c r="ER22" s="3">
        <v>67000</v>
      </c>
      <c r="ES22" s="1">
        <f t="shared" si="7"/>
        <v>0</v>
      </c>
    </row>
    <row r="23" spans="1:150" ht="14.45" hidden="1" customHeight="1" x14ac:dyDescent="0.25">
      <c r="A23" s="112"/>
      <c r="B23" s="131">
        <v>17</v>
      </c>
      <c r="C23" s="112"/>
      <c r="D23" s="112"/>
      <c r="E23" s="112"/>
      <c r="F23" s="113" t="s">
        <v>166</v>
      </c>
      <c r="G23" s="107" t="s">
        <v>166</v>
      </c>
      <c r="H23" s="117" t="s">
        <v>347</v>
      </c>
      <c r="I23" s="115" t="str">
        <f t="shared" si="1"/>
        <v xml:space="preserve"> 948</v>
      </c>
      <c r="J23" t="s">
        <v>347</v>
      </c>
      <c r="K23" s="116">
        <f t="shared" si="2"/>
        <v>0</v>
      </c>
      <c r="L23" s="113" t="s">
        <v>202</v>
      </c>
      <c r="M23" t="s">
        <v>1469</v>
      </c>
      <c r="P23" s="45" t="s">
        <v>709</v>
      </c>
      <c r="Q23" s="56">
        <v>99000</v>
      </c>
      <c r="R23" s="122">
        <f t="shared" si="3"/>
        <v>95000</v>
      </c>
      <c r="S23" s="47">
        <v>95000</v>
      </c>
      <c r="T23" s="48">
        <f t="shared" si="4"/>
        <v>8150</v>
      </c>
      <c r="U23" s="46" t="s">
        <v>711</v>
      </c>
      <c r="V23" s="49">
        <f t="shared" si="5"/>
        <v>86850</v>
      </c>
      <c r="W23" s="49">
        <f>2000+5100+600+200+250</f>
        <v>8150</v>
      </c>
      <c r="X23" s="2">
        <f t="shared" si="6"/>
        <v>-4000</v>
      </c>
      <c r="Z23" s="126">
        <f t="shared" si="8"/>
        <v>95000</v>
      </c>
      <c r="AA23" s="1" t="s">
        <v>114</v>
      </c>
      <c r="AB23" s="19">
        <f>IF(AX23&lt;&gt;"",#REF!- AX23, 0)</f>
        <v>0</v>
      </c>
      <c r="AC23" s="19">
        <f>IF(CF23&lt;&gt;"",#REF!- CF23, 0)</f>
        <v>0</v>
      </c>
      <c r="AD23" s="19">
        <f>IF(BJ23&lt;&gt;"",#REF!- BJ23, 0)</f>
        <v>0</v>
      </c>
      <c r="AE23" s="19">
        <f>IF(CN23&lt;&gt;"",#REF!- CN23, 0)</f>
        <v>0</v>
      </c>
      <c r="AF23" s="19">
        <f>IF(BV23&lt;&gt;"",#REF!- BV23, 0)</f>
        <v>0</v>
      </c>
      <c r="AG23" s="19">
        <f>IF(CV23&lt;&gt;"",#REF!- CV23, 0)</f>
        <v>0</v>
      </c>
      <c r="AH23" s="19">
        <f>IF(DF23&lt;&gt;"",#REF!-DF23, 0)</f>
        <v>0</v>
      </c>
      <c r="AI23" s="19">
        <f>IF(DR23&lt;&gt;"",#REF!-DR23, 0)</f>
        <v>0</v>
      </c>
      <c r="AJ23" s="19">
        <f>IF(EB23&lt;&gt;"",#REF!- EB23, 0)</f>
        <v>0</v>
      </c>
      <c r="AK23" s="19">
        <f>IF(EJ23&lt;&gt;"",#REF!- EJ23, 0)</f>
        <v>0</v>
      </c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9"/>
      <c r="AW23" s="29"/>
      <c r="AX23" s="29"/>
      <c r="AY23" s="25"/>
      <c r="AZ23" s="26"/>
      <c r="BA23" s="25"/>
      <c r="BB23" s="28"/>
      <c r="BC23" s="27"/>
      <c r="BD23" s="27"/>
      <c r="BE23" s="27"/>
      <c r="BF23" s="27"/>
      <c r="BG23" s="27"/>
      <c r="BH23" s="24"/>
      <c r="BI23" s="21"/>
      <c r="BJ23" s="21"/>
      <c r="BK23" s="21"/>
      <c r="BL23" s="22"/>
      <c r="BM23" s="21"/>
      <c r="BN23" s="23"/>
      <c r="BO23" s="36"/>
      <c r="BP23" s="36"/>
      <c r="BQ23" s="36"/>
      <c r="BR23" s="36"/>
      <c r="BS23" s="36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3"/>
      <c r="CG23" s="23"/>
      <c r="CH23" s="23"/>
      <c r="CI23" s="23"/>
      <c r="CJ23" s="23"/>
      <c r="CK23" s="23"/>
      <c r="CL23" s="23"/>
      <c r="CM23" s="23"/>
      <c r="CN23" s="28"/>
      <c r="CO23" s="28"/>
      <c r="CP23" s="28"/>
      <c r="CQ23" s="28"/>
      <c r="CR23" s="28"/>
      <c r="CS23" s="28"/>
      <c r="CT23" s="28"/>
      <c r="CU23" s="28"/>
      <c r="CV23" s="23"/>
      <c r="CW23" s="23"/>
      <c r="CX23" s="23"/>
      <c r="CY23" s="23"/>
      <c r="CZ23" s="23"/>
      <c r="DA23" s="23"/>
      <c r="DB23" s="23"/>
      <c r="DC23" s="23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8"/>
      <c r="EC23" s="28"/>
      <c r="ED23" s="28"/>
      <c r="EE23" s="28"/>
      <c r="EF23" s="28"/>
      <c r="EG23" s="28"/>
      <c r="EH23" s="28"/>
      <c r="EI23" s="28"/>
      <c r="EJ23" s="23"/>
      <c r="EK23" s="23"/>
      <c r="EL23" s="23"/>
      <c r="EM23" s="23"/>
      <c r="EN23" s="23"/>
      <c r="EO23" s="23"/>
      <c r="EP23" s="23"/>
      <c r="EQ23" s="23"/>
      <c r="ER23" s="3">
        <v>95000</v>
      </c>
      <c r="ES23" s="2">
        <f t="shared" si="7"/>
        <v>0</v>
      </c>
    </row>
    <row r="24" spans="1:150" ht="14.45" hidden="1" customHeight="1" x14ac:dyDescent="0.25">
      <c r="A24" s="112"/>
      <c r="B24" s="131">
        <v>18</v>
      </c>
      <c r="C24" s="112"/>
      <c r="D24" s="112"/>
      <c r="E24" s="112"/>
      <c r="F24" s="113" t="s">
        <v>166</v>
      </c>
      <c r="G24" s="107" t="s">
        <v>166</v>
      </c>
      <c r="H24" s="117" t="s">
        <v>348</v>
      </c>
      <c r="I24" s="115" t="str">
        <f t="shared" si="1"/>
        <v xml:space="preserve"> 756</v>
      </c>
      <c r="J24" t="s">
        <v>348</v>
      </c>
      <c r="K24" s="116">
        <f t="shared" si="2"/>
        <v>0</v>
      </c>
      <c r="L24" s="113" t="s">
        <v>205</v>
      </c>
      <c r="M24" t="s">
        <v>1469</v>
      </c>
      <c r="P24" s="62" t="s">
        <v>710</v>
      </c>
      <c r="Q24" s="63">
        <v>73000</v>
      </c>
      <c r="R24" s="64">
        <f t="shared" si="3"/>
        <v>73000</v>
      </c>
      <c r="S24" s="47">
        <v>73000</v>
      </c>
      <c r="T24" s="48">
        <f t="shared" si="4"/>
        <v>8250</v>
      </c>
      <c r="U24" s="46" t="s">
        <v>711</v>
      </c>
      <c r="V24" s="49">
        <f t="shared" si="5"/>
        <v>64750</v>
      </c>
      <c r="W24" s="49">
        <f>2000+5200+600+200+250</f>
        <v>8250</v>
      </c>
      <c r="X24" s="2">
        <f t="shared" si="6"/>
        <v>0</v>
      </c>
      <c r="Y24" s="2">
        <v>2000</v>
      </c>
      <c r="Z24" s="126">
        <f t="shared" si="8"/>
        <v>73000</v>
      </c>
      <c r="AA24" s="1" t="s">
        <v>114</v>
      </c>
      <c r="AB24" s="19">
        <f>IF(AX24&lt;&gt;"",#REF!- AX24, 0)</f>
        <v>0</v>
      </c>
      <c r="AC24" s="19">
        <f>IF(CF24&lt;&gt;"",#REF!- CF24, 0)</f>
        <v>0</v>
      </c>
      <c r="AD24" s="19">
        <f>IF(BJ24&lt;&gt;"",#REF!- BJ24, 0)</f>
        <v>0</v>
      </c>
      <c r="AE24" s="19">
        <f>IF(CN24&lt;&gt;"",#REF!- CN24, 0)</f>
        <v>0</v>
      </c>
      <c r="AF24" s="19">
        <f>IF(BV24&lt;&gt;"",#REF!- BV24, 0)</f>
        <v>0</v>
      </c>
      <c r="AG24" s="19">
        <f>IF(CV24&lt;&gt;"",#REF!- CV24, 0)</f>
        <v>0</v>
      </c>
      <c r="AH24" s="19">
        <f>IF(DF24&lt;&gt;"",#REF!-DF24, 0)</f>
        <v>0</v>
      </c>
      <c r="AI24" s="19">
        <f>IF(DR24&lt;&gt;"",#REF!-DR24, 0)</f>
        <v>0</v>
      </c>
      <c r="AJ24" s="19">
        <f>IF(EB24&lt;&gt;"",#REF!- EB24, 0)</f>
        <v>0</v>
      </c>
      <c r="AK24" s="19">
        <f>IF(EJ24&lt;&gt;"",#REF!- EJ24, 0)</f>
        <v>0</v>
      </c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9"/>
      <c r="AW24" s="29"/>
      <c r="AX24" s="29"/>
      <c r="AY24" s="25"/>
      <c r="AZ24" s="26"/>
      <c r="BA24" s="25"/>
      <c r="BB24" s="28"/>
      <c r="BC24" s="27"/>
      <c r="BD24" s="27"/>
      <c r="BE24" s="27"/>
      <c r="BF24" s="27"/>
      <c r="BG24" s="27"/>
      <c r="BH24" s="24"/>
      <c r="BI24" s="21"/>
      <c r="BJ24" s="21"/>
      <c r="BK24" s="21"/>
      <c r="BL24" s="22"/>
      <c r="BM24" s="21"/>
      <c r="BN24" s="23"/>
      <c r="BO24" s="36"/>
      <c r="BP24" s="36"/>
      <c r="BQ24" s="36"/>
      <c r="BR24" s="36"/>
      <c r="BS24" s="36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3"/>
      <c r="CG24" s="23"/>
      <c r="CH24" s="23"/>
      <c r="CI24" s="23"/>
      <c r="CJ24" s="23"/>
      <c r="CK24" s="23"/>
      <c r="CL24" s="23"/>
      <c r="CM24" s="23"/>
      <c r="CN24" s="28"/>
      <c r="CO24" s="28"/>
      <c r="CP24" s="28"/>
      <c r="CQ24" s="28"/>
      <c r="CR24" s="28"/>
      <c r="CS24" s="28"/>
      <c r="CT24" s="28"/>
      <c r="CU24" s="28"/>
      <c r="CV24" s="23"/>
      <c r="CW24" s="23"/>
      <c r="CX24" s="23"/>
      <c r="CY24" s="23"/>
      <c r="CZ24" s="23"/>
      <c r="DA24" s="23"/>
      <c r="DB24" s="23"/>
      <c r="DC24" s="23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8"/>
      <c r="EC24" s="28"/>
      <c r="ED24" s="28"/>
      <c r="EE24" s="28"/>
      <c r="EF24" s="28"/>
      <c r="EG24" s="28"/>
      <c r="EH24" s="28"/>
      <c r="EI24" s="28"/>
      <c r="EJ24" s="23"/>
      <c r="EK24" s="23"/>
      <c r="EL24" s="23"/>
      <c r="EM24" s="23"/>
      <c r="EN24" s="23"/>
      <c r="EO24" s="23"/>
      <c r="EP24" s="23"/>
      <c r="EQ24" s="23"/>
      <c r="ER24" s="3">
        <v>73000</v>
      </c>
      <c r="ES24" s="1">
        <f t="shared" si="7"/>
        <v>0</v>
      </c>
      <c r="ET24" s="1" t="s">
        <v>1823</v>
      </c>
    </row>
    <row r="25" spans="1:150" ht="14.45" hidden="1" customHeight="1" x14ac:dyDescent="0.25">
      <c r="A25" s="112"/>
      <c r="B25" s="131">
        <v>19</v>
      </c>
      <c r="C25" s="112"/>
      <c r="D25" s="112"/>
      <c r="E25" s="112"/>
      <c r="F25" s="113" t="s">
        <v>166</v>
      </c>
      <c r="G25" s="107" t="s">
        <v>166</v>
      </c>
      <c r="H25" s="117" t="s">
        <v>349</v>
      </c>
      <c r="I25" s="115" t="str">
        <f t="shared" si="1"/>
        <v xml:space="preserve"> 823</v>
      </c>
      <c r="J25" t="s">
        <v>349</v>
      </c>
      <c r="K25" s="116">
        <f t="shared" si="2"/>
        <v>0</v>
      </c>
      <c r="L25" s="113" t="s">
        <v>206</v>
      </c>
      <c r="M25" t="s">
        <v>1469</v>
      </c>
      <c r="P25" s="45" t="s">
        <v>709</v>
      </c>
      <c r="Q25" s="56">
        <v>72500</v>
      </c>
      <c r="R25" s="122">
        <f t="shared" si="3"/>
        <v>72500</v>
      </c>
      <c r="S25" s="47">
        <v>72500</v>
      </c>
      <c r="T25" s="48">
        <f t="shared" si="4"/>
        <v>8150</v>
      </c>
      <c r="U25" s="46" t="s">
        <v>711</v>
      </c>
      <c r="V25" s="49">
        <f t="shared" si="5"/>
        <v>64350</v>
      </c>
      <c r="W25" s="49">
        <f>2000+5100+600+200+250</f>
        <v>8150</v>
      </c>
      <c r="X25" s="2">
        <f t="shared" si="6"/>
        <v>0</v>
      </c>
      <c r="Z25" s="126">
        <f t="shared" si="8"/>
        <v>72500</v>
      </c>
      <c r="AA25" s="1" t="s">
        <v>114</v>
      </c>
      <c r="AB25" s="19">
        <f>IF(AX25&lt;&gt;"",#REF!- AX25, 0)</f>
        <v>0</v>
      </c>
      <c r="AC25" s="19">
        <f>IF(CF25&lt;&gt;"",#REF!- CF25, 0)</f>
        <v>0</v>
      </c>
      <c r="AD25" s="19">
        <f>IF(BJ25&lt;&gt;"",#REF!- BJ25, 0)</f>
        <v>0</v>
      </c>
      <c r="AE25" s="19">
        <f>IF(CN25&lt;&gt;"",#REF!- CN25, 0)</f>
        <v>0</v>
      </c>
      <c r="AF25" s="19">
        <f>IF(BV25&lt;&gt;"",#REF!- BV25, 0)</f>
        <v>0</v>
      </c>
      <c r="AG25" s="19">
        <f>IF(CV25&lt;&gt;"",#REF!- CV25, 0)</f>
        <v>0</v>
      </c>
      <c r="AH25" s="19">
        <f>IF(DF25&lt;&gt;"",#REF!-DF25, 0)</f>
        <v>0</v>
      </c>
      <c r="AI25" s="19">
        <f>IF(DR25&lt;&gt;"",#REF!-DR25, 0)</f>
        <v>0</v>
      </c>
      <c r="AJ25" s="19">
        <f>IF(EB25&lt;&gt;"",#REF!- EB25, 0)</f>
        <v>0</v>
      </c>
      <c r="AK25" s="19">
        <f>IF(EJ25&lt;&gt;"",#REF!- EJ25, 0)</f>
        <v>0</v>
      </c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9"/>
      <c r="AW25" s="29"/>
      <c r="AX25" s="29"/>
      <c r="AY25" s="25"/>
      <c r="AZ25" s="26"/>
      <c r="BA25" s="25"/>
      <c r="BB25" s="28"/>
      <c r="BC25" s="27"/>
      <c r="BD25" s="27"/>
      <c r="BE25" s="27"/>
      <c r="BF25" s="27"/>
      <c r="BG25" s="27"/>
      <c r="BH25" s="24"/>
      <c r="BI25" s="21"/>
      <c r="BJ25" s="21"/>
      <c r="BK25" s="21"/>
      <c r="BL25" s="22"/>
      <c r="BM25" s="21"/>
      <c r="BN25" s="23"/>
      <c r="BO25" s="36"/>
      <c r="BP25" s="36"/>
      <c r="BQ25" s="36"/>
      <c r="BR25" s="36"/>
      <c r="BS25" s="36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3"/>
      <c r="CG25" s="23"/>
      <c r="CH25" s="23"/>
      <c r="CI25" s="23"/>
      <c r="CJ25" s="23"/>
      <c r="CK25" s="23"/>
      <c r="CL25" s="23"/>
      <c r="CM25" s="23"/>
      <c r="CN25" s="28"/>
      <c r="CO25" s="28"/>
      <c r="CP25" s="28"/>
      <c r="CQ25" s="28"/>
      <c r="CR25" s="28"/>
      <c r="CS25" s="28"/>
      <c r="CT25" s="28"/>
      <c r="CU25" s="28"/>
      <c r="CV25" s="23"/>
      <c r="CW25" s="23"/>
      <c r="CX25" s="23"/>
      <c r="CY25" s="23"/>
      <c r="CZ25" s="23"/>
      <c r="DA25" s="23"/>
      <c r="DB25" s="23"/>
      <c r="DC25" s="23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8"/>
      <c r="EC25" s="28"/>
      <c r="ED25" s="28"/>
      <c r="EE25" s="28"/>
      <c r="EF25" s="28"/>
      <c r="EG25" s="28"/>
      <c r="EH25" s="28"/>
      <c r="EI25" s="28"/>
      <c r="EJ25" s="23"/>
      <c r="EK25" s="23"/>
      <c r="EL25" s="23"/>
      <c r="EM25" s="23"/>
      <c r="EN25" s="23"/>
      <c r="EO25" s="23"/>
      <c r="EP25" s="23"/>
      <c r="EQ25" s="23"/>
      <c r="ER25" s="3">
        <v>72500</v>
      </c>
      <c r="ES25" s="2">
        <f t="shared" si="7"/>
        <v>0</v>
      </c>
    </row>
    <row r="26" spans="1:150" ht="14.45" hidden="1" customHeight="1" x14ac:dyDescent="0.25">
      <c r="A26" s="112"/>
      <c r="B26" s="131">
        <v>20</v>
      </c>
      <c r="C26" s="112"/>
      <c r="D26" s="112"/>
      <c r="E26" s="112"/>
      <c r="F26" s="113" t="s">
        <v>166</v>
      </c>
      <c r="G26" s="107" t="s">
        <v>166</v>
      </c>
      <c r="H26" s="117" t="s">
        <v>350</v>
      </c>
      <c r="I26" s="115" t="str">
        <f t="shared" si="1"/>
        <v xml:space="preserve"> 047</v>
      </c>
      <c r="J26" t="s">
        <v>350</v>
      </c>
      <c r="K26" s="116">
        <f t="shared" si="2"/>
        <v>0</v>
      </c>
      <c r="L26" s="113" t="s">
        <v>207</v>
      </c>
      <c r="M26" t="s">
        <v>1469</v>
      </c>
      <c r="P26" s="62" t="s">
        <v>710</v>
      </c>
      <c r="Q26" s="63">
        <v>70000</v>
      </c>
      <c r="R26" s="64">
        <f t="shared" si="3"/>
        <v>70000</v>
      </c>
      <c r="S26" s="47">
        <v>70000</v>
      </c>
      <c r="T26" s="48">
        <f t="shared" si="4"/>
        <v>8150</v>
      </c>
      <c r="U26" s="46" t="s">
        <v>711</v>
      </c>
      <c r="V26" s="49">
        <f t="shared" si="5"/>
        <v>61850</v>
      </c>
      <c r="W26" s="49">
        <f>2000+5100+600+200+250</f>
        <v>8150</v>
      </c>
      <c r="X26" s="2">
        <f t="shared" si="6"/>
        <v>0</v>
      </c>
      <c r="Z26" s="126">
        <f t="shared" si="8"/>
        <v>70000</v>
      </c>
      <c r="AA26" s="1" t="s">
        <v>114</v>
      </c>
      <c r="AB26" s="19">
        <f>IF(AX26&lt;&gt;"",#REF!- AX26, 0)</f>
        <v>0</v>
      </c>
      <c r="AC26" s="19">
        <f>IF(CF26&lt;&gt;"",#REF!- CF26, 0)</f>
        <v>0</v>
      </c>
      <c r="AD26" s="19">
        <f>IF(BJ26&lt;&gt;"",#REF!- BJ26, 0)</f>
        <v>0</v>
      </c>
      <c r="AE26" s="19">
        <f>IF(CN26&lt;&gt;"",#REF!- CN26, 0)</f>
        <v>0</v>
      </c>
      <c r="AF26" s="19">
        <f>IF(BV26&lt;&gt;"",#REF!- BV26, 0)</f>
        <v>0</v>
      </c>
      <c r="AG26" s="19">
        <f>IF(CV26&lt;&gt;"",#REF!- CV26, 0)</f>
        <v>0</v>
      </c>
      <c r="AH26" s="19">
        <f>IF(DF26&lt;&gt;"",#REF!-DF26, 0)</f>
        <v>0</v>
      </c>
      <c r="AI26" s="19">
        <f>IF(DR26&lt;&gt;"",#REF!-DR26, 0)</f>
        <v>0</v>
      </c>
      <c r="AJ26" s="19">
        <f>IF(EB26&lt;&gt;"",#REF!- EB26, 0)</f>
        <v>0</v>
      </c>
      <c r="AK26" s="19">
        <f>IF(EJ26&lt;&gt;"",#REF!- EJ26, 0)</f>
        <v>0</v>
      </c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9"/>
      <c r="AW26" s="29"/>
      <c r="AX26" s="29"/>
      <c r="AY26" s="25"/>
      <c r="AZ26" s="26"/>
      <c r="BA26" s="25"/>
      <c r="BB26" s="28"/>
      <c r="BC26" s="27"/>
      <c r="BD26" s="27"/>
      <c r="BE26" s="27"/>
      <c r="BF26" s="27"/>
      <c r="BG26" s="27"/>
      <c r="BH26" s="24"/>
      <c r="BI26" s="21"/>
      <c r="BJ26" s="21"/>
      <c r="BK26" s="21"/>
      <c r="BL26" s="22"/>
      <c r="BM26" s="21"/>
      <c r="BN26" s="23"/>
      <c r="BO26" s="36"/>
      <c r="BP26" s="36"/>
      <c r="BQ26" s="36"/>
      <c r="BR26" s="36"/>
      <c r="BS26" s="36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3"/>
      <c r="CG26" s="23"/>
      <c r="CH26" s="23"/>
      <c r="CI26" s="23"/>
      <c r="CJ26" s="23"/>
      <c r="CK26" s="23"/>
      <c r="CL26" s="23"/>
      <c r="CM26" s="23"/>
      <c r="CN26" s="28"/>
      <c r="CO26" s="28"/>
      <c r="CP26" s="28"/>
      <c r="CQ26" s="28"/>
      <c r="CR26" s="28"/>
      <c r="CS26" s="28"/>
      <c r="CT26" s="28"/>
      <c r="CU26" s="28"/>
      <c r="CV26" s="23"/>
      <c r="CW26" s="23"/>
      <c r="CX26" s="23"/>
      <c r="CY26" s="23"/>
      <c r="CZ26" s="23"/>
      <c r="DA26" s="23"/>
      <c r="DB26" s="23"/>
      <c r="DC26" s="23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8"/>
      <c r="EC26" s="28"/>
      <c r="ED26" s="28"/>
      <c r="EE26" s="28"/>
      <c r="EF26" s="28"/>
      <c r="EG26" s="28"/>
      <c r="EH26" s="28"/>
      <c r="EI26" s="28"/>
      <c r="EJ26" s="23"/>
      <c r="EK26" s="23"/>
      <c r="EL26" s="23"/>
      <c r="EM26" s="23"/>
      <c r="EN26" s="23"/>
      <c r="EO26" s="23"/>
      <c r="EP26" s="23"/>
      <c r="EQ26" s="23"/>
      <c r="ER26" s="3">
        <v>70000</v>
      </c>
      <c r="ES26" s="2">
        <f t="shared" si="7"/>
        <v>0</v>
      </c>
      <c r="ET26" s="1" t="s">
        <v>1823</v>
      </c>
    </row>
    <row r="27" spans="1:150" ht="14.45" hidden="1" customHeight="1" x14ac:dyDescent="0.25">
      <c r="A27" s="112"/>
      <c r="B27" s="131">
        <v>21</v>
      </c>
      <c r="C27" s="112"/>
      <c r="D27" s="112"/>
      <c r="E27" s="112"/>
      <c r="F27" s="113" t="s">
        <v>166</v>
      </c>
      <c r="G27" s="107" t="s">
        <v>166</v>
      </c>
      <c r="H27" s="117" t="s">
        <v>351</v>
      </c>
      <c r="I27" s="115" t="str">
        <f t="shared" si="1"/>
        <v xml:space="preserve"> 799</v>
      </c>
      <c r="J27" t="s">
        <v>351</v>
      </c>
      <c r="K27" s="116">
        <f t="shared" si="2"/>
        <v>0</v>
      </c>
      <c r="L27" s="113" t="s">
        <v>208</v>
      </c>
      <c r="M27" t="s">
        <v>1469</v>
      </c>
      <c r="P27" s="45" t="s">
        <v>709</v>
      </c>
      <c r="Q27" s="56">
        <v>80000</v>
      </c>
      <c r="R27" s="122">
        <f t="shared" si="3"/>
        <v>70000</v>
      </c>
      <c r="S27" s="47">
        <v>70000</v>
      </c>
      <c r="T27" s="48">
        <f t="shared" si="4"/>
        <v>8150</v>
      </c>
      <c r="U27" s="46" t="s">
        <v>711</v>
      </c>
      <c r="V27" s="49">
        <f t="shared" si="5"/>
        <v>61850</v>
      </c>
      <c r="W27" s="49">
        <f>2000+5100+600+200+250</f>
        <v>8150</v>
      </c>
      <c r="X27" s="2">
        <f t="shared" si="6"/>
        <v>-10000</v>
      </c>
      <c r="Z27" s="126">
        <f t="shared" si="8"/>
        <v>70000</v>
      </c>
      <c r="AA27" s="1" t="s">
        <v>108</v>
      </c>
      <c r="AB27" s="19">
        <f>IF(AX27&lt;&gt;"",#REF!- AX27, 0)</f>
        <v>0</v>
      </c>
      <c r="AC27" s="19">
        <f>IF(CF27&lt;&gt;"",#REF!- CF27, 0)</f>
        <v>0</v>
      </c>
      <c r="AD27" s="19">
        <f>IF(BJ27&lt;&gt;"",#REF!- BJ27, 0)</f>
        <v>0</v>
      </c>
      <c r="AE27" s="19">
        <f>IF(CN27&lt;&gt;"",#REF!- CN27, 0)</f>
        <v>0</v>
      </c>
      <c r="AF27" s="19">
        <f>IF(BV27&lt;&gt;"",#REF!- BV27, 0)</f>
        <v>0</v>
      </c>
      <c r="AG27" s="19">
        <f>IF(CV27&lt;&gt;"",#REF!- CV27, 0)</f>
        <v>0</v>
      </c>
      <c r="AH27" s="19">
        <f>IF(DF27&lt;&gt;"",#REF!-DF27, 0)</f>
        <v>0</v>
      </c>
      <c r="AI27" s="19">
        <f>IF(DR27&lt;&gt;"",#REF!-DR27, 0)</f>
        <v>0</v>
      </c>
      <c r="AJ27" s="19">
        <f>IF(EB27&lt;&gt;"",#REF!- EB27, 0)</f>
        <v>0</v>
      </c>
      <c r="AK27" s="19">
        <f>IF(EJ27&lt;&gt;"",#REF!- EJ27, 0)</f>
        <v>0</v>
      </c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9"/>
      <c r="AW27" s="29"/>
      <c r="AX27" s="29"/>
      <c r="AY27" s="25"/>
      <c r="AZ27" s="26"/>
      <c r="BA27" s="25"/>
      <c r="BB27" s="28"/>
      <c r="BC27" s="27"/>
      <c r="BD27" s="27"/>
      <c r="BE27" s="27"/>
      <c r="BF27" s="27"/>
      <c r="BG27" s="27"/>
      <c r="BH27" s="24"/>
      <c r="BI27" s="21"/>
      <c r="BJ27" s="21"/>
      <c r="BK27" s="21"/>
      <c r="BL27" s="22"/>
      <c r="BM27" s="21"/>
      <c r="BN27" s="23"/>
      <c r="BO27" s="36"/>
      <c r="BP27" s="36"/>
      <c r="BQ27" s="36"/>
      <c r="BR27" s="36"/>
      <c r="BS27" s="36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3"/>
      <c r="CG27" s="23"/>
      <c r="CH27" s="23"/>
      <c r="CI27" s="23"/>
      <c r="CJ27" s="23"/>
      <c r="CK27" s="23"/>
      <c r="CL27" s="23"/>
      <c r="CM27" s="23"/>
      <c r="CN27" s="28"/>
      <c r="CO27" s="28"/>
      <c r="CP27" s="28"/>
      <c r="CQ27" s="28"/>
      <c r="CR27" s="28"/>
      <c r="CS27" s="28"/>
      <c r="CT27" s="28"/>
      <c r="CU27" s="28"/>
      <c r="CV27" s="23"/>
      <c r="CW27" s="23"/>
      <c r="CX27" s="23"/>
      <c r="CY27" s="23"/>
      <c r="CZ27" s="23"/>
      <c r="DA27" s="23"/>
      <c r="DB27" s="23"/>
      <c r="DC27" s="23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8"/>
      <c r="EC27" s="28"/>
      <c r="ED27" s="28"/>
      <c r="EE27" s="28"/>
      <c r="EF27" s="28"/>
      <c r="EG27" s="28"/>
      <c r="EH27" s="28"/>
      <c r="EI27" s="28"/>
      <c r="EJ27" s="23"/>
      <c r="EK27" s="23"/>
      <c r="EL27" s="23"/>
      <c r="EM27" s="23"/>
      <c r="EN27" s="23"/>
      <c r="EO27" s="23"/>
      <c r="EP27" s="23"/>
      <c r="EQ27" s="23"/>
      <c r="ER27" s="3">
        <v>70000</v>
      </c>
      <c r="ES27" s="1">
        <f t="shared" si="7"/>
        <v>0</v>
      </c>
    </row>
    <row r="28" spans="1:150" ht="14.45" hidden="1" customHeight="1" x14ac:dyDescent="0.25">
      <c r="A28" s="112"/>
      <c r="B28" s="43">
        <v>22</v>
      </c>
      <c r="C28" s="112"/>
      <c r="D28" s="112"/>
      <c r="E28" s="112"/>
      <c r="F28" s="113" t="s">
        <v>166</v>
      </c>
      <c r="G28" s="107" t="s">
        <v>166</v>
      </c>
      <c r="H28" s="114" t="s">
        <v>352</v>
      </c>
      <c r="I28" s="115" t="str">
        <f t="shared" si="1"/>
        <v xml:space="preserve"> 421</v>
      </c>
      <c r="J28" t="s">
        <v>352</v>
      </c>
      <c r="K28" s="116">
        <f t="shared" si="2"/>
        <v>0</v>
      </c>
      <c r="L28" s="113" t="s">
        <v>209</v>
      </c>
      <c r="M28" t="s">
        <v>1469</v>
      </c>
      <c r="P28" s="45" t="s">
        <v>709</v>
      </c>
      <c r="Q28" s="56">
        <v>160000</v>
      </c>
      <c r="R28" s="122">
        <f t="shared" si="3"/>
        <v>154000</v>
      </c>
      <c r="S28" s="53">
        <v>154000</v>
      </c>
      <c r="T28" s="48">
        <f t="shared" si="4"/>
        <v>8150</v>
      </c>
      <c r="U28" s="46" t="s">
        <v>711</v>
      </c>
      <c r="V28" s="49">
        <f t="shared" si="5"/>
        <v>145850</v>
      </c>
      <c r="W28" s="49">
        <f>2000+5100+600+200+250</f>
        <v>8150</v>
      </c>
      <c r="X28" s="2">
        <f t="shared" si="6"/>
        <v>-6000</v>
      </c>
      <c r="Z28" s="126">
        <f t="shared" si="8"/>
        <v>154000</v>
      </c>
      <c r="AA28" s="1" t="s">
        <v>114</v>
      </c>
      <c r="AB28" s="19">
        <f>IF(AX28&lt;&gt;"",#REF!- AX28, 0)</f>
        <v>0</v>
      </c>
      <c r="AC28" s="19">
        <f>IF(CF28&lt;&gt;"",#REF!- CF28, 0)</f>
        <v>0</v>
      </c>
      <c r="AD28" s="19">
        <f>IF(BJ28&lt;&gt;"",#REF!- BJ28, 0)</f>
        <v>0</v>
      </c>
      <c r="AE28" s="19">
        <f>IF(CN28&lt;&gt;"",#REF!- CN28, 0)</f>
        <v>0</v>
      </c>
      <c r="AF28" s="19">
        <f>IF(BV28&lt;&gt;"",#REF!- BV28, 0)</f>
        <v>0</v>
      </c>
      <c r="AG28" s="19">
        <f>IF(CV28&lt;&gt;"",#REF!- CV28, 0)</f>
        <v>0</v>
      </c>
      <c r="AH28" s="19">
        <f>IF(DF28&lt;&gt;"",#REF!-DF28, 0)</f>
        <v>0</v>
      </c>
      <c r="AI28" s="19">
        <f>IF(DR28&lt;&gt;"",#REF!-DR28, 0)</f>
        <v>0</v>
      </c>
      <c r="AJ28" s="19">
        <f>IF(EB28&lt;&gt;"",#REF!- EB28, 0)</f>
        <v>0</v>
      </c>
      <c r="AK28" s="19">
        <f>IF(EJ28&lt;&gt;"",#REF!- EJ28, 0)</f>
        <v>0</v>
      </c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9"/>
      <c r="AW28" s="29"/>
      <c r="AX28" s="29"/>
      <c r="AY28" s="25"/>
      <c r="AZ28" s="26"/>
      <c r="BA28" s="25"/>
      <c r="BB28" s="28"/>
      <c r="BC28" s="27"/>
      <c r="BD28" s="27"/>
      <c r="BE28" s="27"/>
      <c r="BF28" s="27"/>
      <c r="BG28" s="27"/>
      <c r="BH28" s="24"/>
      <c r="BI28" s="21"/>
      <c r="BJ28" s="21"/>
      <c r="BK28" s="21"/>
      <c r="BL28" s="22"/>
      <c r="BM28" s="21"/>
      <c r="BN28" s="23"/>
      <c r="BO28" s="36"/>
      <c r="BP28" s="36"/>
      <c r="BQ28" s="36"/>
      <c r="BR28" s="36"/>
      <c r="BS28" s="36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3"/>
      <c r="CG28" s="23"/>
      <c r="CH28" s="23"/>
      <c r="CI28" s="23"/>
      <c r="CJ28" s="23"/>
      <c r="CK28" s="23"/>
      <c r="CL28" s="23"/>
      <c r="CM28" s="23"/>
      <c r="CN28" s="28"/>
      <c r="CO28" s="28"/>
      <c r="CP28" s="28"/>
      <c r="CQ28" s="28"/>
      <c r="CR28" s="28"/>
      <c r="CS28" s="28"/>
      <c r="CT28" s="28"/>
      <c r="CU28" s="28"/>
      <c r="CV28" s="23"/>
      <c r="CW28" s="23"/>
      <c r="CX28" s="23"/>
      <c r="CY28" s="23"/>
      <c r="CZ28" s="23"/>
      <c r="DA28" s="23"/>
      <c r="DB28" s="23"/>
      <c r="DC28" s="23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8"/>
      <c r="EC28" s="28"/>
      <c r="ED28" s="28"/>
      <c r="EE28" s="28"/>
      <c r="EF28" s="28"/>
      <c r="EG28" s="28"/>
      <c r="EH28" s="28"/>
      <c r="EI28" s="28"/>
      <c r="EJ28" s="23"/>
      <c r="EK28" s="23"/>
      <c r="EL28" s="23"/>
      <c r="EM28" s="23"/>
      <c r="EN28" s="23"/>
      <c r="EO28" s="23"/>
      <c r="EP28" s="23"/>
      <c r="EQ28" s="23"/>
      <c r="ER28" s="3"/>
      <c r="ES28" s="2"/>
      <c r="ET28" s="1" t="s">
        <v>1833</v>
      </c>
    </row>
    <row r="29" spans="1:150" ht="14.45" hidden="1" customHeight="1" x14ac:dyDescent="0.25">
      <c r="A29" s="112"/>
      <c r="B29" s="130">
        <v>23</v>
      </c>
      <c r="C29" s="112"/>
      <c r="D29" s="112"/>
      <c r="E29" s="112"/>
      <c r="F29" s="113" t="s">
        <v>166</v>
      </c>
      <c r="G29" s="107" t="s">
        <v>166</v>
      </c>
      <c r="H29" s="117" t="s">
        <v>353</v>
      </c>
      <c r="I29" s="115" t="str">
        <f t="shared" si="1"/>
        <v xml:space="preserve"> 609</v>
      </c>
      <c r="J29" t="s">
        <v>353</v>
      </c>
      <c r="K29" s="116">
        <f t="shared" si="2"/>
        <v>0</v>
      </c>
      <c r="L29" s="113" t="s">
        <v>210</v>
      </c>
      <c r="M29" t="s">
        <v>1469</v>
      </c>
      <c r="P29" s="62" t="s">
        <v>710</v>
      </c>
      <c r="Q29" s="63">
        <v>70500</v>
      </c>
      <c r="R29" s="64">
        <f t="shared" si="3"/>
        <v>70500</v>
      </c>
      <c r="S29" s="53">
        <v>70500</v>
      </c>
      <c r="T29" s="48">
        <f t="shared" si="4"/>
        <v>7900</v>
      </c>
      <c r="U29" s="46" t="s">
        <v>711</v>
      </c>
      <c r="V29" s="49">
        <f t="shared" si="5"/>
        <v>62600</v>
      </c>
      <c r="W29" s="49">
        <f>2000+4850+600+200+250</f>
        <v>7900</v>
      </c>
      <c r="X29" s="2">
        <f t="shared" si="6"/>
        <v>0</v>
      </c>
      <c r="Z29" s="126">
        <f t="shared" si="8"/>
        <v>70500</v>
      </c>
      <c r="AA29" s="1" t="s">
        <v>114</v>
      </c>
      <c r="AB29" s="19">
        <f>IF(AX29&lt;&gt;"",#REF!- AX29, 0)</f>
        <v>0</v>
      </c>
      <c r="AC29" s="19">
        <f>IF(CF29&lt;&gt;"",#REF!- CF29, 0)</f>
        <v>0</v>
      </c>
      <c r="AD29" s="19">
        <f>IF(BJ29&lt;&gt;"",#REF!- BJ29, 0)</f>
        <v>0</v>
      </c>
      <c r="AE29" s="19">
        <f>IF(CN29&lt;&gt;"",#REF!- CN29, 0)</f>
        <v>0</v>
      </c>
      <c r="AF29" s="19">
        <f>IF(BV29&lt;&gt;"",#REF!- BV29, 0)</f>
        <v>0</v>
      </c>
      <c r="AG29" s="19">
        <f>IF(CV29&lt;&gt;"",#REF!- CV29, 0)</f>
        <v>0</v>
      </c>
      <c r="AH29" s="19">
        <f>IF(DF29&lt;&gt;"",#REF!-DF29, 0)</f>
        <v>0</v>
      </c>
      <c r="AI29" s="19">
        <f>IF(DR29&lt;&gt;"",#REF!-DR29, 0)</f>
        <v>0</v>
      </c>
      <c r="AJ29" s="19">
        <f>IF(EB29&lt;&gt;"",#REF!- EB29, 0)</f>
        <v>0</v>
      </c>
      <c r="AK29" s="19">
        <f>IF(EJ29&lt;&gt;"",#REF!- EJ29, 0)</f>
        <v>0</v>
      </c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9"/>
      <c r="AW29" s="29"/>
      <c r="AX29" s="29"/>
      <c r="AY29" s="25"/>
      <c r="AZ29" s="26"/>
      <c r="BA29" s="25"/>
      <c r="BB29" s="28"/>
      <c r="BC29" s="27"/>
      <c r="BD29" s="27"/>
      <c r="BE29" s="27"/>
      <c r="BF29" s="27"/>
      <c r="BG29" s="27"/>
      <c r="BH29" s="24"/>
      <c r="BI29" s="21"/>
      <c r="BJ29" s="21"/>
      <c r="BK29" s="21"/>
      <c r="BL29" s="22"/>
      <c r="BM29" s="21"/>
      <c r="BN29" s="23"/>
      <c r="BO29" s="36"/>
      <c r="BP29" s="36"/>
      <c r="BQ29" s="36"/>
      <c r="BR29" s="36"/>
      <c r="BS29" s="36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3"/>
      <c r="CG29" s="23"/>
      <c r="CH29" s="23"/>
      <c r="CI29" s="23"/>
      <c r="CJ29" s="23"/>
      <c r="CK29" s="23"/>
      <c r="CL29" s="23"/>
      <c r="CM29" s="23"/>
      <c r="CN29" s="28"/>
      <c r="CO29" s="28"/>
      <c r="CP29" s="28"/>
      <c r="CQ29" s="28"/>
      <c r="CR29" s="28"/>
      <c r="CS29" s="28"/>
      <c r="CT29" s="28"/>
      <c r="CU29" s="28"/>
      <c r="CV29" s="23"/>
      <c r="CW29" s="23"/>
      <c r="CX29" s="23"/>
      <c r="CY29" s="23"/>
      <c r="CZ29" s="23"/>
      <c r="DA29" s="23"/>
      <c r="DB29" s="23"/>
      <c r="DC29" s="23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8"/>
      <c r="EC29" s="28"/>
      <c r="ED29" s="28"/>
      <c r="EE29" s="28"/>
      <c r="EF29" s="28"/>
      <c r="EG29" s="28"/>
      <c r="EH29" s="28"/>
      <c r="EI29" s="28"/>
      <c r="EJ29" s="23"/>
      <c r="EK29" s="23"/>
      <c r="EL29" s="23"/>
      <c r="EM29" s="23"/>
      <c r="EN29" s="23"/>
      <c r="EO29" s="23"/>
      <c r="EP29" s="23"/>
      <c r="EQ29" s="23"/>
      <c r="ER29" s="3">
        <v>70500</v>
      </c>
      <c r="ES29" s="2">
        <f>Z29-ER29</f>
        <v>0</v>
      </c>
    </row>
    <row r="30" spans="1:150" ht="14.45" hidden="1" customHeight="1" x14ac:dyDescent="0.25">
      <c r="A30" s="112"/>
      <c r="B30" s="43">
        <v>24</v>
      </c>
      <c r="C30" s="112"/>
      <c r="D30" s="112"/>
      <c r="E30" s="112"/>
      <c r="F30" s="107" t="s">
        <v>166</v>
      </c>
      <c r="G30" s="107" t="s">
        <v>166</v>
      </c>
      <c r="H30" s="114" t="s">
        <v>354</v>
      </c>
      <c r="I30" s="115" t="str">
        <f t="shared" si="1"/>
        <v xml:space="preserve"> 148</v>
      </c>
      <c r="J30" t="s">
        <v>354</v>
      </c>
      <c r="K30" s="116">
        <f t="shared" si="2"/>
        <v>0</v>
      </c>
      <c r="L30" s="113" t="s">
        <v>209</v>
      </c>
      <c r="M30" t="s">
        <v>1469</v>
      </c>
      <c r="P30" s="45" t="s">
        <v>709</v>
      </c>
      <c r="Q30" s="56">
        <v>140000</v>
      </c>
      <c r="R30" s="122">
        <f t="shared" si="3"/>
        <v>138000</v>
      </c>
      <c r="S30" s="47">
        <v>138000</v>
      </c>
      <c r="T30" s="48">
        <f t="shared" si="4"/>
        <v>7900</v>
      </c>
      <c r="U30" s="46" t="s">
        <v>711</v>
      </c>
      <c r="V30" s="49">
        <f t="shared" si="5"/>
        <v>130100</v>
      </c>
      <c r="W30" s="49">
        <f>2000+4850+600+200+250</f>
        <v>7900</v>
      </c>
      <c r="X30" s="2">
        <f t="shared" si="6"/>
        <v>-2000</v>
      </c>
      <c r="Z30" s="126">
        <f t="shared" si="8"/>
        <v>138000</v>
      </c>
      <c r="AA30" s="1" t="s">
        <v>114</v>
      </c>
      <c r="AB30" s="19">
        <f>IF(AX30&lt;&gt;"",#REF!- AX30, 0)</f>
        <v>0</v>
      </c>
      <c r="AC30" s="19">
        <f>IF(CF30&lt;&gt;"",#REF!- CF30, 0)</f>
        <v>0</v>
      </c>
      <c r="AD30" s="19">
        <f>IF(BJ30&lt;&gt;"",#REF!- BJ30, 0)</f>
        <v>0</v>
      </c>
      <c r="AE30" s="19">
        <f>IF(CN30&lt;&gt;"",#REF!- CN30, 0)</f>
        <v>0</v>
      </c>
      <c r="AF30" s="19">
        <f>IF(BV30&lt;&gt;"",#REF!- BV30, 0)</f>
        <v>0</v>
      </c>
      <c r="AG30" s="19">
        <f>IF(CV30&lt;&gt;"",#REF!- CV30, 0)</f>
        <v>0</v>
      </c>
      <c r="AH30" s="19">
        <f>IF(DF30&lt;&gt;"",#REF!-DF30, 0)</f>
        <v>0</v>
      </c>
      <c r="AI30" s="19">
        <f>IF(DR30&lt;&gt;"",#REF!-DR30, 0)</f>
        <v>0</v>
      </c>
      <c r="AJ30" s="19">
        <f>IF(EB30&lt;&gt;"",#REF!- EB30, 0)</f>
        <v>0</v>
      </c>
      <c r="AK30" s="19">
        <f>IF(EJ30&lt;&gt;"",#REF!- EJ30, 0)</f>
        <v>0</v>
      </c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9"/>
      <c r="AW30" s="29"/>
      <c r="AX30" s="29"/>
      <c r="AY30" s="25"/>
      <c r="AZ30" s="26"/>
      <c r="BA30" s="25"/>
      <c r="BB30" s="28"/>
      <c r="BC30" s="27"/>
      <c r="BD30" s="27"/>
      <c r="BE30" s="27"/>
      <c r="BF30" s="27"/>
      <c r="BG30" s="27"/>
      <c r="BH30" s="24"/>
      <c r="BI30" s="21"/>
      <c r="BJ30" s="21"/>
      <c r="BK30" s="21"/>
      <c r="BL30" s="22"/>
      <c r="BM30" s="21"/>
      <c r="BN30" s="23"/>
      <c r="BO30" s="36"/>
      <c r="BP30" s="36"/>
      <c r="BQ30" s="36"/>
      <c r="BR30" s="36"/>
      <c r="BS30" s="36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3"/>
      <c r="CG30" s="23"/>
      <c r="CH30" s="23"/>
      <c r="CI30" s="23"/>
      <c r="CJ30" s="23"/>
      <c r="CK30" s="23"/>
      <c r="CL30" s="23"/>
      <c r="CM30" s="23"/>
      <c r="CN30" s="28"/>
      <c r="CO30" s="28"/>
      <c r="CP30" s="28"/>
      <c r="CQ30" s="28"/>
      <c r="CR30" s="28"/>
      <c r="CS30" s="28"/>
      <c r="CT30" s="28"/>
      <c r="CU30" s="28"/>
      <c r="CV30" s="23"/>
      <c r="CW30" s="23"/>
      <c r="CX30" s="23"/>
      <c r="CY30" s="23"/>
      <c r="CZ30" s="23"/>
      <c r="DA30" s="23"/>
      <c r="DB30" s="23"/>
      <c r="DC30" s="23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8"/>
      <c r="EC30" s="28"/>
      <c r="ED30" s="28"/>
      <c r="EE30" s="28"/>
      <c r="EF30" s="28"/>
      <c r="EG30" s="28"/>
      <c r="EH30" s="28"/>
      <c r="EI30" s="28"/>
      <c r="EJ30" s="23"/>
      <c r="EK30" s="23"/>
      <c r="EL30" s="23"/>
      <c r="EM30" s="23"/>
      <c r="EN30" s="23"/>
      <c r="EO30" s="23"/>
      <c r="EP30" s="23"/>
      <c r="EQ30" s="23"/>
      <c r="ER30" s="3"/>
      <c r="ES30" s="2"/>
      <c r="ET30" s="1" t="s">
        <v>1833</v>
      </c>
    </row>
    <row r="31" spans="1:150" ht="14.45" hidden="1" customHeight="1" x14ac:dyDescent="0.25">
      <c r="A31" s="112"/>
      <c r="B31" s="130">
        <v>25</v>
      </c>
      <c r="C31" s="112"/>
      <c r="D31" s="112"/>
      <c r="E31" s="112"/>
      <c r="F31" s="113" t="s">
        <v>81</v>
      </c>
      <c r="G31" s="107" t="s">
        <v>81</v>
      </c>
      <c r="H31" s="117" t="s">
        <v>355</v>
      </c>
      <c r="I31" s="115" t="str">
        <f t="shared" si="1"/>
        <v xml:space="preserve"> 271</v>
      </c>
      <c r="J31" t="s">
        <v>355</v>
      </c>
      <c r="K31" s="116">
        <f t="shared" si="2"/>
        <v>0</v>
      </c>
      <c r="L31" s="113" t="s">
        <v>211</v>
      </c>
      <c r="M31" t="s">
        <v>1469</v>
      </c>
      <c r="P31" s="45" t="s">
        <v>709</v>
      </c>
      <c r="Q31" s="56">
        <v>0</v>
      </c>
      <c r="R31" s="122">
        <f t="shared" si="3"/>
        <v>71000</v>
      </c>
      <c r="S31" s="47">
        <v>71000</v>
      </c>
      <c r="T31" s="48">
        <f t="shared" si="4"/>
        <v>8250</v>
      </c>
      <c r="U31" s="46" t="s">
        <v>711</v>
      </c>
      <c r="V31" s="49">
        <f t="shared" si="5"/>
        <v>62750</v>
      </c>
      <c r="W31" s="49">
        <f t="shared" ref="W31:W37" si="9">2000+5200+600+200+250</f>
        <v>8250</v>
      </c>
      <c r="X31" s="2">
        <f t="shared" si="6"/>
        <v>71000</v>
      </c>
      <c r="Z31" s="126">
        <f t="shared" si="8"/>
        <v>71000</v>
      </c>
      <c r="AA31" s="1" t="s">
        <v>114</v>
      </c>
      <c r="AB31" s="19">
        <f>IF(AX31&lt;&gt;"",#REF!- AX31, 0)</f>
        <v>0</v>
      </c>
      <c r="AC31" s="19">
        <f>IF(CF31&lt;&gt;"",#REF!- CF31, 0)</f>
        <v>0</v>
      </c>
      <c r="AD31" s="19">
        <f>IF(BJ31&lt;&gt;"",#REF!- BJ31, 0)</f>
        <v>0</v>
      </c>
      <c r="AE31" s="19">
        <f>IF(CN31&lt;&gt;"",#REF!- CN31, 0)</f>
        <v>0</v>
      </c>
      <c r="AF31" s="19">
        <f>IF(BV31&lt;&gt;"",#REF!- BV31, 0)</f>
        <v>0</v>
      </c>
      <c r="AG31" s="19">
        <f>IF(CV31&lt;&gt;"",#REF!- CV31, 0)</f>
        <v>0</v>
      </c>
      <c r="AH31" s="19">
        <f>IF(DF31&lt;&gt;"",#REF!-DF31, 0)</f>
        <v>0</v>
      </c>
      <c r="AI31" s="19">
        <f>IF(DR31&lt;&gt;"",#REF!-DR31, 0)</f>
        <v>0</v>
      </c>
      <c r="AJ31" s="19">
        <f>IF(EB31&lt;&gt;"",#REF!- EB31, 0)</f>
        <v>0</v>
      </c>
      <c r="AK31" s="19">
        <f>IF(EJ31&lt;&gt;"",#REF!- EJ31, 0)</f>
        <v>0</v>
      </c>
      <c r="AL31" s="20" t="e">
        <f>IF(BC31&lt;&gt;"",#REF!- BC31, 0)</f>
        <v>#REF!</v>
      </c>
      <c r="AM31" s="20" t="e">
        <f>IF(CK31&lt;&gt;"",#REF!- CK31, 0)</f>
        <v>#REF!</v>
      </c>
      <c r="AN31" s="20" t="e">
        <f>IF(BO31&lt;&gt;"",#REF!- BO31, )</f>
        <v>#REF!</v>
      </c>
      <c r="AO31" s="20">
        <f>IF(CS31&lt;&gt;"",#REF!- CS31, 0)</f>
        <v>0</v>
      </c>
      <c r="AP31" s="20">
        <f>IF(CA31&lt;&gt;"",#REF!-CA31, 0)</f>
        <v>0</v>
      </c>
      <c r="AQ31" s="20" t="e">
        <f>IF(DA31&lt;&gt;"",#REF!- DA31, 0)</f>
        <v>#REF!</v>
      </c>
      <c r="AR31" s="20" t="e">
        <f>IF(DK31&lt;&gt;"",#REF!- DK31, 0)</f>
        <v>#REF!</v>
      </c>
      <c r="AS31" s="20">
        <f>IF(DW31&lt;&gt;"",#REF!- DW31, 0)</f>
        <v>0</v>
      </c>
      <c r="AT31" s="20" t="e">
        <f>IF(EG31&lt;&gt;"",#REF!- EG31, 0)</f>
        <v>#REF!</v>
      </c>
      <c r="AU31" s="20">
        <f>IF(EO31&lt;&gt;"",#REF!- EO31, 0)</f>
        <v>0</v>
      </c>
      <c r="AV31" s="29"/>
      <c r="AW31" s="29"/>
      <c r="AX31" s="29"/>
      <c r="AY31" s="25"/>
      <c r="AZ31" s="26"/>
      <c r="BA31" s="25"/>
      <c r="BB31" s="28"/>
      <c r="BC31" s="29">
        <f>BE31+BD31</f>
        <v>116350</v>
      </c>
      <c r="BD31" s="29">
        <v>2500</v>
      </c>
      <c r="BE31" s="29">
        <v>113850</v>
      </c>
      <c r="BF31" s="29">
        <v>132750</v>
      </c>
      <c r="BG31" s="29">
        <v>105750</v>
      </c>
      <c r="BH31" s="24"/>
      <c r="BI31" s="21"/>
      <c r="BJ31" s="21"/>
      <c r="BK31" s="21"/>
      <c r="BL31" s="22"/>
      <c r="BM31" s="21"/>
      <c r="BN31" s="23"/>
      <c r="BO31" s="24">
        <f>BQ31+BP31</f>
        <v>115550</v>
      </c>
      <c r="BP31" s="24">
        <v>3500</v>
      </c>
      <c r="BQ31" s="24">
        <v>112050</v>
      </c>
      <c r="BR31" s="24">
        <v>124200</v>
      </c>
      <c r="BS31" s="24">
        <v>101250</v>
      </c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3"/>
      <c r="CG31" s="23"/>
      <c r="CH31" s="23"/>
      <c r="CI31" s="23"/>
      <c r="CJ31" s="23"/>
      <c r="CK31" s="24">
        <v>102609</v>
      </c>
      <c r="CL31" s="24">
        <v>116100</v>
      </c>
      <c r="CM31" s="24">
        <v>87480</v>
      </c>
      <c r="CN31" s="28"/>
      <c r="CO31" s="28"/>
      <c r="CP31" s="28"/>
      <c r="CQ31" s="28"/>
      <c r="CR31" s="28"/>
      <c r="CS31" s="28"/>
      <c r="CT31" s="28"/>
      <c r="CU31" s="28"/>
      <c r="CV31" s="23"/>
      <c r="CW31" s="23"/>
      <c r="CX31" s="23"/>
      <c r="CY31" s="23"/>
      <c r="CZ31" s="23"/>
      <c r="DA31" s="24">
        <v>106837</v>
      </c>
      <c r="DB31" s="24">
        <v>111300</v>
      </c>
      <c r="DC31" s="24">
        <v>97912</v>
      </c>
      <c r="DD31" s="28"/>
      <c r="DE31" s="28"/>
      <c r="DF31" s="28"/>
      <c r="DG31" s="28"/>
      <c r="DH31" s="28"/>
      <c r="DI31" s="28"/>
      <c r="DJ31" s="28"/>
      <c r="DK31" s="29">
        <f>DM31+DL31</f>
        <v>108322</v>
      </c>
      <c r="DL31" s="29">
        <v>2500</v>
      </c>
      <c r="DM31" s="29">
        <v>105822</v>
      </c>
      <c r="DN31" s="29">
        <v>120277</v>
      </c>
      <c r="DO31" s="29">
        <v>92347</v>
      </c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8"/>
      <c r="EC31" s="28"/>
      <c r="ED31" s="28"/>
      <c r="EE31" s="28"/>
      <c r="EF31" s="28"/>
      <c r="EG31" s="29">
        <v>128000</v>
      </c>
      <c r="EH31" s="29">
        <v>142000</v>
      </c>
      <c r="EI31" s="29">
        <v>115999</v>
      </c>
      <c r="EJ31" s="23"/>
      <c r="EK31" s="23"/>
      <c r="EL31" s="23"/>
      <c r="EM31" s="23"/>
      <c r="EN31" s="23"/>
      <c r="EO31" s="23"/>
      <c r="EP31" s="23"/>
      <c r="EQ31" s="23"/>
      <c r="ER31" s="3">
        <v>71000</v>
      </c>
      <c r="ES31" s="2">
        <f>Z31-ER31</f>
        <v>0</v>
      </c>
    </row>
    <row r="32" spans="1:150" ht="14.45" hidden="1" customHeight="1" x14ac:dyDescent="0.25">
      <c r="A32" s="112"/>
      <c r="B32" s="130">
        <v>26</v>
      </c>
      <c r="C32" s="112"/>
      <c r="D32" s="112"/>
      <c r="E32" s="112"/>
      <c r="F32" s="113" t="s">
        <v>81</v>
      </c>
      <c r="G32" s="107" t="s">
        <v>81</v>
      </c>
      <c r="H32" s="117" t="s">
        <v>356</v>
      </c>
      <c r="I32" s="115" t="str">
        <f t="shared" si="1"/>
        <v xml:space="preserve"> 472</v>
      </c>
      <c r="J32" t="s">
        <v>356</v>
      </c>
      <c r="K32" s="116">
        <f t="shared" si="2"/>
        <v>0</v>
      </c>
      <c r="L32" s="113" t="s">
        <v>212</v>
      </c>
      <c r="M32" t="s">
        <v>1469</v>
      </c>
      <c r="P32" s="62" t="s">
        <v>710</v>
      </c>
      <c r="Q32" s="63">
        <v>72000</v>
      </c>
      <c r="R32" s="64">
        <f t="shared" si="3"/>
        <v>74000</v>
      </c>
      <c r="S32" s="47">
        <v>74000</v>
      </c>
      <c r="T32" s="48">
        <f t="shared" si="4"/>
        <v>8250</v>
      </c>
      <c r="U32" s="46" t="s">
        <v>711</v>
      </c>
      <c r="V32" s="49">
        <f t="shared" si="5"/>
        <v>65750</v>
      </c>
      <c r="W32" s="49">
        <f t="shared" si="9"/>
        <v>8250</v>
      </c>
      <c r="X32" s="2">
        <f t="shared" si="6"/>
        <v>2000</v>
      </c>
      <c r="Z32" s="126">
        <f t="shared" si="8"/>
        <v>74000</v>
      </c>
      <c r="AA32" s="1" t="s">
        <v>108</v>
      </c>
      <c r="AB32" s="19">
        <f>IF(AX32&lt;&gt;"",#REF!- AX32, 0)</f>
        <v>0</v>
      </c>
      <c r="AC32" s="19">
        <f>IF(CF32&lt;&gt;"",#REF!- CF32, 0)</f>
        <v>0</v>
      </c>
      <c r="AD32" s="19">
        <f>IF(BJ32&lt;&gt;"",#REF!- BJ32, 0)</f>
        <v>0</v>
      </c>
      <c r="AE32" s="19">
        <f>IF(CN32&lt;&gt;"",#REF!- CN32, 0)</f>
        <v>0</v>
      </c>
      <c r="AF32" s="19">
        <f>IF(BV32&lt;&gt;"",#REF!- BV32, 0)</f>
        <v>0</v>
      </c>
      <c r="AG32" s="19">
        <f>IF(CV32&lt;&gt;"",#REF!- CV32, 0)</f>
        <v>0</v>
      </c>
      <c r="AH32" s="19">
        <f>IF(DF32&lt;&gt;"",#REF!-DF32, 0)</f>
        <v>0</v>
      </c>
      <c r="AI32" s="19">
        <f>IF(DR32&lt;&gt;"",#REF!-DR32, 0)</f>
        <v>0</v>
      </c>
      <c r="AJ32" s="19">
        <f>IF(EB32&lt;&gt;"",#REF!- EB32, 0)</f>
        <v>0</v>
      </c>
      <c r="AK32" s="19">
        <f>IF(EJ32&lt;&gt;"",#REF!- EJ32, 0)</f>
        <v>0</v>
      </c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9"/>
      <c r="AW32" s="29"/>
      <c r="AX32" s="29"/>
      <c r="AY32" s="25"/>
      <c r="AZ32" s="26"/>
      <c r="BA32" s="25"/>
      <c r="BB32" s="28"/>
      <c r="BC32" s="27"/>
      <c r="BD32" s="27"/>
      <c r="BE32" s="27"/>
      <c r="BF32" s="27"/>
      <c r="BG32" s="27"/>
      <c r="BH32" s="24"/>
      <c r="BI32" s="21"/>
      <c r="BJ32" s="21"/>
      <c r="BK32" s="21"/>
      <c r="BL32" s="22"/>
      <c r="BM32" s="21"/>
      <c r="BN32" s="23"/>
      <c r="BO32" s="36"/>
      <c r="BP32" s="36"/>
      <c r="BQ32" s="36"/>
      <c r="BR32" s="36"/>
      <c r="BS32" s="36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3"/>
      <c r="CG32" s="23"/>
      <c r="CH32" s="23"/>
      <c r="CI32" s="23"/>
      <c r="CJ32" s="23"/>
      <c r="CK32" s="23"/>
      <c r="CL32" s="23"/>
      <c r="CM32" s="23"/>
      <c r="CN32" s="28"/>
      <c r="CO32" s="28"/>
      <c r="CP32" s="28"/>
      <c r="CQ32" s="28"/>
      <c r="CR32" s="28"/>
      <c r="CS32" s="28"/>
      <c r="CT32" s="28"/>
      <c r="CU32" s="28"/>
      <c r="CV32" s="23"/>
      <c r="CW32" s="23"/>
      <c r="CX32" s="23"/>
      <c r="CY32" s="23"/>
      <c r="CZ32" s="23"/>
      <c r="DA32" s="23"/>
      <c r="DB32" s="23"/>
      <c r="DC32" s="23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8"/>
      <c r="EC32" s="28"/>
      <c r="ED32" s="28"/>
      <c r="EE32" s="28"/>
      <c r="EF32" s="28"/>
      <c r="EG32" s="28"/>
      <c r="EH32" s="28"/>
      <c r="EI32" s="28"/>
      <c r="EJ32" s="23"/>
      <c r="EK32" s="23"/>
      <c r="EL32" s="23"/>
      <c r="EM32" s="23"/>
      <c r="EN32" s="23"/>
      <c r="EO32" s="23"/>
      <c r="EP32" s="23"/>
      <c r="EQ32" s="23"/>
      <c r="ER32" s="3">
        <v>74000</v>
      </c>
      <c r="ES32" s="2">
        <f>Z32-ER32</f>
        <v>0</v>
      </c>
    </row>
    <row r="33" spans="1:150" ht="14.45" hidden="1" customHeight="1" x14ac:dyDescent="0.25">
      <c r="A33" s="112"/>
      <c r="B33" s="130">
        <v>27</v>
      </c>
      <c r="C33" s="112"/>
      <c r="D33" s="112"/>
      <c r="E33" s="112"/>
      <c r="F33" s="113" t="s">
        <v>81</v>
      </c>
      <c r="G33" s="113" t="s">
        <v>81</v>
      </c>
      <c r="H33" s="117" t="s">
        <v>913</v>
      </c>
      <c r="I33" s="115" t="str">
        <f t="shared" si="1"/>
        <v xml:space="preserve"> 476</v>
      </c>
      <c r="J33" t="s">
        <v>913</v>
      </c>
      <c r="K33" s="116">
        <f t="shared" si="2"/>
        <v>0</v>
      </c>
      <c r="L33" s="113" t="s">
        <v>211</v>
      </c>
      <c r="M33" t="s">
        <v>1469</v>
      </c>
      <c r="P33" s="45" t="s">
        <v>709</v>
      </c>
      <c r="Q33" s="56">
        <v>0</v>
      </c>
      <c r="R33" s="122">
        <f t="shared" si="3"/>
        <v>69000</v>
      </c>
      <c r="S33" s="47">
        <v>69000</v>
      </c>
      <c r="T33" s="48">
        <f t="shared" si="4"/>
        <v>8250</v>
      </c>
      <c r="U33" s="46" t="s">
        <v>711</v>
      </c>
      <c r="V33" s="49">
        <f t="shared" si="5"/>
        <v>60750</v>
      </c>
      <c r="W33" s="49">
        <f t="shared" si="9"/>
        <v>8250</v>
      </c>
      <c r="X33" s="2">
        <f t="shared" si="6"/>
        <v>69000</v>
      </c>
      <c r="Z33" s="126">
        <f t="shared" si="8"/>
        <v>69000</v>
      </c>
      <c r="AA33" s="1" t="s">
        <v>108</v>
      </c>
      <c r="AB33" s="19">
        <f>IF(AX33&lt;&gt;"",#REF!- AX33, 0)</f>
        <v>0</v>
      </c>
      <c r="AC33" s="19">
        <f>IF(CF33&lt;&gt;"",#REF!- CF33, 0)</f>
        <v>0</v>
      </c>
      <c r="AD33" s="19">
        <f>IF(BJ33&lt;&gt;"",#REF!- BJ33, 0)</f>
        <v>0</v>
      </c>
      <c r="AE33" s="19">
        <f>IF(CN33&lt;&gt;"",#REF!- CN33, 0)</f>
        <v>0</v>
      </c>
      <c r="AF33" s="19">
        <f>IF(BV33&lt;&gt;"",#REF!- BV33, 0)</f>
        <v>0</v>
      </c>
      <c r="AG33" s="19">
        <f>IF(CV33&lt;&gt;"",#REF!- CV33, 0)</f>
        <v>0</v>
      </c>
      <c r="AH33" s="19">
        <f>IF(DF33&lt;&gt;"",#REF!-DF33, 0)</f>
        <v>0</v>
      </c>
      <c r="AI33" s="19">
        <f>IF(DR33&lt;&gt;"",#REF!-DR33, 0)</f>
        <v>0</v>
      </c>
      <c r="AJ33" s="19">
        <f>IF(EB33&lt;&gt;"",#REF!- EB33, 0)</f>
        <v>0</v>
      </c>
      <c r="AK33" s="19">
        <f>IF(EJ33&lt;&gt;"",#REF!- EJ33, 0)</f>
        <v>0</v>
      </c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9"/>
      <c r="AW33" s="29"/>
      <c r="AX33" s="29"/>
      <c r="AY33" s="25"/>
      <c r="AZ33" s="26"/>
      <c r="BA33" s="25"/>
      <c r="BB33" s="28"/>
      <c r="BC33" s="27"/>
      <c r="BD33" s="27"/>
      <c r="BE33" s="27"/>
      <c r="BF33" s="27"/>
      <c r="BG33" s="27"/>
      <c r="BH33" s="24"/>
      <c r="BI33" s="21"/>
      <c r="BJ33" s="21"/>
      <c r="BK33" s="21"/>
      <c r="BL33" s="22"/>
      <c r="BM33" s="21"/>
      <c r="BN33" s="23"/>
      <c r="BO33" s="36"/>
      <c r="BP33" s="36"/>
      <c r="BQ33" s="36"/>
      <c r="BR33" s="36"/>
      <c r="BS33" s="36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3"/>
      <c r="CG33" s="23"/>
      <c r="CH33" s="23"/>
      <c r="CI33" s="23"/>
      <c r="CJ33" s="23"/>
      <c r="CK33" s="23"/>
      <c r="CL33" s="23"/>
      <c r="CM33" s="23"/>
      <c r="CN33" s="28"/>
      <c r="CO33" s="28"/>
      <c r="CP33" s="28"/>
      <c r="CQ33" s="28"/>
      <c r="CR33" s="28"/>
      <c r="CS33" s="28"/>
      <c r="CT33" s="28"/>
      <c r="CU33" s="28"/>
      <c r="CV33" s="23"/>
      <c r="CW33" s="23"/>
      <c r="CX33" s="23"/>
      <c r="CY33" s="23"/>
      <c r="CZ33" s="23"/>
      <c r="DA33" s="23"/>
      <c r="DB33" s="23"/>
      <c r="DC33" s="23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8"/>
      <c r="EC33" s="28"/>
      <c r="ED33" s="28"/>
      <c r="EE33" s="28"/>
      <c r="EF33" s="28"/>
      <c r="EG33" s="28"/>
      <c r="EH33" s="28"/>
      <c r="EI33" s="28"/>
      <c r="EJ33" s="23"/>
      <c r="EK33" s="23"/>
      <c r="EL33" s="23"/>
      <c r="EM33" s="23"/>
      <c r="EN33" s="23"/>
      <c r="EO33" s="23"/>
      <c r="EP33" s="23"/>
      <c r="EQ33" s="23"/>
      <c r="ER33" s="3">
        <v>69000</v>
      </c>
      <c r="ES33" s="2">
        <f>Z33-ER33</f>
        <v>0</v>
      </c>
    </row>
    <row r="34" spans="1:150" ht="14.45" hidden="1" customHeight="1" x14ac:dyDescent="0.25">
      <c r="A34" s="112"/>
      <c r="B34" s="130">
        <v>28</v>
      </c>
      <c r="C34" s="112"/>
      <c r="D34" s="112"/>
      <c r="E34" s="112"/>
      <c r="F34" s="113" t="s">
        <v>81</v>
      </c>
      <c r="G34" s="107" t="s">
        <v>81</v>
      </c>
      <c r="H34" s="114" t="s">
        <v>357</v>
      </c>
      <c r="I34" s="115" t="str">
        <f t="shared" si="1"/>
        <v xml:space="preserve"> 412</v>
      </c>
      <c r="J34" t="s">
        <v>357</v>
      </c>
      <c r="K34" s="116">
        <f t="shared" si="2"/>
        <v>0</v>
      </c>
      <c r="L34" s="113" t="s">
        <v>213</v>
      </c>
      <c r="M34" t="s">
        <v>1469</v>
      </c>
      <c r="P34" s="62" t="s">
        <v>710</v>
      </c>
      <c r="Q34" s="63">
        <v>75000</v>
      </c>
      <c r="R34" s="64">
        <f t="shared" si="3"/>
        <v>75000</v>
      </c>
      <c r="S34" s="47">
        <v>75000</v>
      </c>
      <c r="T34" s="48">
        <f t="shared" si="4"/>
        <v>8250</v>
      </c>
      <c r="U34" s="46" t="s">
        <v>711</v>
      </c>
      <c r="V34" s="49">
        <f t="shared" si="5"/>
        <v>66750</v>
      </c>
      <c r="W34" s="49">
        <f t="shared" si="9"/>
        <v>8250</v>
      </c>
      <c r="X34" s="2">
        <f t="shared" si="6"/>
        <v>0</v>
      </c>
      <c r="Z34" s="126">
        <f t="shared" si="8"/>
        <v>75000</v>
      </c>
      <c r="AA34" s="1" t="s">
        <v>108</v>
      </c>
      <c r="AB34" s="19">
        <f>IF(AX34&lt;&gt;"",#REF!- AX34, 0)</f>
        <v>0</v>
      </c>
      <c r="AC34" s="19">
        <f>IF(CF34&lt;&gt;"",#REF!- CF34, 0)</f>
        <v>0</v>
      </c>
      <c r="AD34" s="19">
        <f>IF(BJ34&lt;&gt;"",#REF!- BJ34, 0)</f>
        <v>0</v>
      </c>
      <c r="AE34" s="19">
        <f>IF(CN34&lt;&gt;"",#REF!- CN34, 0)</f>
        <v>0</v>
      </c>
      <c r="AF34" s="19">
        <f>IF(BV34&lt;&gt;"",#REF!- BV34, 0)</f>
        <v>0</v>
      </c>
      <c r="AG34" s="19">
        <f>IF(CV34&lt;&gt;"",#REF!- CV34, 0)</f>
        <v>0</v>
      </c>
      <c r="AH34" s="19">
        <f>IF(DF34&lt;&gt;"",#REF!-DF34, 0)</f>
        <v>0</v>
      </c>
      <c r="AI34" s="19">
        <f>IF(DR34&lt;&gt;"",#REF!-DR34, 0)</f>
        <v>0</v>
      </c>
      <c r="AJ34" s="19">
        <f>IF(EB34&lt;&gt;"",#REF!- EB34, 0)</f>
        <v>0</v>
      </c>
      <c r="AK34" s="19">
        <f>IF(EJ34&lt;&gt;"",#REF!- EJ34, 0)</f>
        <v>0</v>
      </c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9"/>
      <c r="AW34" s="29"/>
      <c r="AX34" s="29"/>
      <c r="AY34" s="25"/>
      <c r="AZ34" s="26"/>
      <c r="BA34" s="25"/>
      <c r="BB34" s="28"/>
      <c r="BC34" s="27"/>
      <c r="BD34" s="27"/>
      <c r="BE34" s="27"/>
      <c r="BF34" s="27"/>
      <c r="BG34" s="27"/>
      <c r="BH34" s="24"/>
      <c r="BI34" s="21"/>
      <c r="BJ34" s="21"/>
      <c r="BK34" s="21"/>
      <c r="BL34" s="22"/>
      <c r="BM34" s="21"/>
      <c r="BN34" s="23"/>
      <c r="BO34" s="36"/>
      <c r="BP34" s="36"/>
      <c r="BQ34" s="36"/>
      <c r="BR34" s="36"/>
      <c r="BS34" s="36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3"/>
      <c r="CG34" s="23"/>
      <c r="CH34" s="23"/>
      <c r="CI34" s="23"/>
      <c r="CJ34" s="23"/>
      <c r="CK34" s="23"/>
      <c r="CL34" s="23"/>
      <c r="CM34" s="23"/>
      <c r="CN34" s="28"/>
      <c r="CO34" s="28"/>
      <c r="CP34" s="28"/>
      <c r="CQ34" s="28"/>
      <c r="CR34" s="28"/>
      <c r="CS34" s="28"/>
      <c r="CT34" s="28"/>
      <c r="CU34" s="28"/>
      <c r="CV34" s="23"/>
      <c r="CW34" s="23"/>
      <c r="CX34" s="23"/>
      <c r="CY34" s="23"/>
      <c r="CZ34" s="23"/>
      <c r="DA34" s="23"/>
      <c r="DB34" s="23"/>
      <c r="DC34" s="23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8"/>
      <c r="EC34" s="28"/>
      <c r="ED34" s="28"/>
      <c r="EE34" s="28"/>
      <c r="EF34" s="28"/>
      <c r="EG34" s="28"/>
      <c r="EH34" s="28"/>
      <c r="EI34" s="28"/>
      <c r="EJ34" s="23"/>
      <c r="EK34" s="23"/>
      <c r="EL34" s="23"/>
      <c r="EM34" s="23"/>
      <c r="EN34" s="23"/>
      <c r="EO34" s="23"/>
      <c r="EP34" s="23"/>
      <c r="EQ34" s="23"/>
      <c r="ER34" s="3">
        <v>75000</v>
      </c>
      <c r="ES34" s="2">
        <f>Z34-ER34</f>
        <v>0</v>
      </c>
    </row>
    <row r="35" spans="1:150" ht="14.45" hidden="1" customHeight="1" x14ac:dyDescent="0.25">
      <c r="A35" s="112"/>
      <c r="B35" s="130">
        <v>29</v>
      </c>
      <c r="C35" s="112"/>
      <c r="D35" s="112"/>
      <c r="E35" s="112"/>
      <c r="F35" s="113" t="s">
        <v>81</v>
      </c>
      <c r="G35" s="107" t="s">
        <v>81</v>
      </c>
      <c r="H35" s="117" t="s">
        <v>908</v>
      </c>
      <c r="I35" s="115" t="str">
        <f t="shared" si="1"/>
        <v xml:space="preserve"> 222</v>
      </c>
      <c r="J35" t="s">
        <v>908</v>
      </c>
      <c r="K35" s="116">
        <f t="shared" si="2"/>
        <v>0</v>
      </c>
      <c r="L35" s="113" t="s">
        <v>211</v>
      </c>
      <c r="M35" t="s">
        <v>1469</v>
      </c>
      <c r="P35" s="45" t="s">
        <v>709</v>
      </c>
      <c r="Q35" s="56">
        <v>0</v>
      </c>
      <c r="R35" s="122">
        <f t="shared" si="3"/>
        <v>72000</v>
      </c>
      <c r="S35" s="47">
        <f>72000</f>
        <v>72000</v>
      </c>
      <c r="T35" s="48">
        <f t="shared" si="4"/>
        <v>8250</v>
      </c>
      <c r="U35" s="46" t="s">
        <v>711</v>
      </c>
      <c r="V35" s="49">
        <f t="shared" si="5"/>
        <v>63750</v>
      </c>
      <c r="W35" s="49">
        <f t="shared" si="9"/>
        <v>8250</v>
      </c>
      <c r="X35" s="2">
        <f t="shared" si="6"/>
        <v>72000</v>
      </c>
      <c r="Z35" s="126">
        <f t="shared" si="8"/>
        <v>72000</v>
      </c>
      <c r="AA35" s="1" t="s">
        <v>108</v>
      </c>
      <c r="AB35" s="19">
        <f>IF(AX35&lt;&gt;"",#REF!- AX35, 0)</f>
        <v>0</v>
      </c>
      <c r="AC35" s="19">
        <f>IF(CF35&lt;&gt;"",#REF!- CF35, 0)</f>
        <v>0</v>
      </c>
      <c r="AD35" s="19">
        <f>IF(BJ35&lt;&gt;"",#REF!- BJ35, 0)</f>
        <v>0</v>
      </c>
      <c r="AE35" s="19">
        <f>IF(CN35&lt;&gt;"",#REF!- CN35, 0)</f>
        <v>0</v>
      </c>
      <c r="AF35" s="19">
        <f>IF(BV35&lt;&gt;"",#REF!- BV35, 0)</f>
        <v>0</v>
      </c>
      <c r="AG35" s="19">
        <f>IF(CV35&lt;&gt;"",#REF!- CV35, 0)</f>
        <v>0</v>
      </c>
      <c r="AH35" s="19">
        <f>IF(DF35&lt;&gt;"",#REF!-DF35, 0)</f>
        <v>0</v>
      </c>
      <c r="AI35" s="19">
        <f>IF(DR35&lt;&gt;"",#REF!-DR35, 0)</f>
        <v>0</v>
      </c>
      <c r="AJ35" s="19">
        <f>IF(EB35&lt;&gt;"",#REF!- EB35, 0)</f>
        <v>0</v>
      </c>
      <c r="AK35" s="19">
        <f>IF(EJ35&lt;&gt;"",#REF!- EJ35, 0)</f>
        <v>0</v>
      </c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9"/>
      <c r="AW35" s="29"/>
      <c r="AX35" s="29"/>
      <c r="AY35" s="25"/>
      <c r="AZ35" s="26"/>
      <c r="BA35" s="25"/>
      <c r="BB35" s="28"/>
      <c r="BC35" s="27"/>
      <c r="BD35" s="27"/>
      <c r="BE35" s="27"/>
      <c r="BF35" s="27"/>
      <c r="BG35" s="27"/>
      <c r="BH35" s="24"/>
      <c r="BI35" s="21"/>
      <c r="BJ35" s="21"/>
      <c r="BK35" s="21"/>
      <c r="BL35" s="22"/>
      <c r="BM35" s="21"/>
      <c r="BN35" s="23"/>
      <c r="BO35" s="36"/>
      <c r="BP35" s="36"/>
      <c r="BQ35" s="36"/>
      <c r="BR35" s="36"/>
      <c r="BS35" s="36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3"/>
      <c r="CG35" s="23"/>
      <c r="CH35" s="23"/>
      <c r="CI35" s="23"/>
      <c r="CJ35" s="23"/>
      <c r="CK35" s="23"/>
      <c r="CL35" s="23"/>
      <c r="CM35" s="23"/>
      <c r="CN35" s="28"/>
      <c r="CO35" s="28"/>
      <c r="CP35" s="28"/>
      <c r="CQ35" s="28"/>
      <c r="CR35" s="28"/>
      <c r="CS35" s="28"/>
      <c r="CT35" s="28"/>
      <c r="CU35" s="28"/>
      <c r="CV35" s="23"/>
      <c r="CW35" s="23"/>
      <c r="CX35" s="23"/>
      <c r="CY35" s="23"/>
      <c r="CZ35" s="23"/>
      <c r="DA35" s="23"/>
      <c r="DB35" s="23"/>
      <c r="DC35" s="23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8"/>
      <c r="EC35" s="28"/>
      <c r="ED35" s="28"/>
      <c r="EE35" s="28"/>
      <c r="EF35" s="28"/>
      <c r="EG35" s="28"/>
      <c r="EH35" s="28"/>
      <c r="EI35" s="28"/>
      <c r="EJ35" s="23"/>
      <c r="EK35" s="23"/>
      <c r="EL35" s="23"/>
      <c r="EM35" s="23"/>
      <c r="EN35" s="23"/>
      <c r="EO35" s="23"/>
      <c r="EP35" s="23"/>
      <c r="EQ35" s="23"/>
      <c r="ER35" s="3">
        <v>72500</v>
      </c>
      <c r="ES35" s="2">
        <f t="shared" ref="ES35:ES37" si="10">Z35-ER35</f>
        <v>-500</v>
      </c>
      <c r="ET35" s="1" t="s">
        <v>1820</v>
      </c>
    </row>
    <row r="36" spans="1:150" ht="14.45" hidden="1" customHeight="1" x14ac:dyDescent="0.25">
      <c r="A36" s="112"/>
      <c r="B36" s="130">
        <v>30</v>
      </c>
      <c r="C36" s="112"/>
      <c r="D36" s="112"/>
      <c r="E36" s="112"/>
      <c r="F36" s="113" t="s">
        <v>81</v>
      </c>
      <c r="G36" s="107" t="s">
        <v>81</v>
      </c>
      <c r="H36" s="117" t="s">
        <v>358</v>
      </c>
      <c r="I36" s="115" t="str">
        <f t="shared" si="1"/>
        <v xml:space="preserve"> 506</v>
      </c>
      <c r="J36" t="s">
        <v>358</v>
      </c>
      <c r="K36" s="116">
        <f t="shared" si="2"/>
        <v>0</v>
      </c>
      <c r="L36" s="113" t="s">
        <v>211</v>
      </c>
      <c r="M36" t="s">
        <v>1469</v>
      </c>
      <c r="P36" s="62" t="s">
        <v>710</v>
      </c>
      <c r="Q36" s="63">
        <v>72500</v>
      </c>
      <c r="R36" s="64">
        <f t="shared" si="3"/>
        <v>73000</v>
      </c>
      <c r="S36" s="47">
        <f>73000</f>
        <v>73000</v>
      </c>
      <c r="T36" s="48">
        <f t="shared" si="4"/>
        <v>8250</v>
      </c>
      <c r="U36" s="46" t="s">
        <v>711</v>
      </c>
      <c r="V36" s="49">
        <f t="shared" si="5"/>
        <v>64750</v>
      </c>
      <c r="W36" s="49">
        <f t="shared" si="9"/>
        <v>8250</v>
      </c>
      <c r="X36" s="2">
        <f t="shared" si="6"/>
        <v>500</v>
      </c>
      <c r="Z36" s="126">
        <f t="shared" si="8"/>
        <v>73000</v>
      </c>
      <c r="AA36" s="1" t="s">
        <v>108</v>
      </c>
      <c r="AB36" s="19">
        <f>IF(AX36&lt;&gt;"",#REF!- AX36, 0)</f>
        <v>0</v>
      </c>
      <c r="AC36" s="19">
        <f>IF(CF36&lt;&gt;"",#REF!- CF36, 0)</f>
        <v>0</v>
      </c>
      <c r="AD36" s="19">
        <f>IF(BJ36&lt;&gt;"",#REF!- BJ36, 0)</f>
        <v>0</v>
      </c>
      <c r="AE36" s="19">
        <f>IF(CN36&lt;&gt;"",#REF!- CN36, 0)</f>
        <v>0</v>
      </c>
      <c r="AF36" s="19">
        <f>IF(BV36&lt;&gt;"",#REF!- BV36, 0)</f>
        <v>0</v>
      </c>
      <c r="AG36" s="19">
        <f>IF(CV36&lt;&gt;"",#REF!- CV36, 0)</f>
        <v>0</v>
      </c>
      <c r="AH36" s="19">
        <f>IF(DF36&lt;&gt;"",#REF!-DF36, 0)</f>
        <v>0</v>
      </c>
      <c r="AI36" s="19">
        <f>IF(DR36&lt;&gt;"",#REF!-DR36, 0)</f>
        <v>0</v>
      </c>
      <c r="AJ36" s="19">
        <f>IF(EB36&lt;&gt;"",#REF!- EB36, 0)</f>
        <v>0</v>
      </c>
      <c r="AK36" s="19">
        <f>IF(EJ36&lt;&gt;"",#REF!- EJ36, 0)</f>
        <v>0</v>
      </c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9"/>
      <c r="AW36" s="29"/>
      <c r="AX36" s="29"/>
      <c r="AY36" s="25"/>
      <c r="AZ36" s="26"/>
      <c r="BA36" s="25"/>
      <c r="BB36" s="28"/>
      <c r="BC36" s="27"/>
      <c r="BD36" s="27"/>
      <c r="BE36" s="27"/>
      <c r="BF36" s="27"/>
      <c r="BG36" s="27"/>
      <c r="BH36" s="24"/>
      <c r="BI36" s="21"/>
      <c r="BJ36" s="21"/>
      <c r="BK36" s="21"/>
      <c r="BL36" s="22"/>
      <c r="BM36" s="21"/>
      <c r="BN36" s="23"/>
      <c r="BO36" s="36"/>
      <c r="BP36" s="36"/>
      <c r="BQ36" s="36"/>
      <c r="BR36" s="36"/>
      <c r="BS36" s="36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3"/>
      <c r="CG36" s="23"/>
      <c r="CH36" s="23"/>
      <c r="CI36" s="23"/>
      <c r="CJ36" s="23"/>
      <c r="CK36" s="23"/>
      <c r="CL36" s="23"/>
      <c r="CM36" s="23"/>
      <c r="CN36" s="28"/>
      <c r="CO36" s="28"/>
      <c r="CP36" s="28"/>
      <c r="CQ36" s="28"/>
      <c r="CR36" s="28"/>
      <c r="CS36" s="28"/>
      <c r="CT36" s="28"/>
      <c r="CU36" s="28"/>
      <c r="CV36" s="23"/>
      <c r="CW36" s="23"/>
      <c r="CX36" s="23"/>
      <c r="CY36" s="23"/>
      <c r="CZ36" s="23"/>
      <c r="DA36" s="23"/>
      <c r="DB36" s="23"/>
      <c r="DC36" s="23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8"/>
      <c r="EC36" s="28"/>
      <c r="ED36" s="28"/>
      <c r="EE36" s="28"/>
      <c r="EF36" s="28"/>
      <c r="EG36" s="28"/>
      <c r="EH36" s="28"/>
      <c r="EI36" s="28"/>
      <c r="EJ36" s="23"/>
      <c r="EK36" s="23"/>
      <c r="EL36" s="23"/>
      <c r="EM36" s="23"/>
      <c r="EN36" s="23"/>
      <c r="EO36" s="23"/>
      <c r="EP36" s="23"/>
      <c r="EQ36" s="23"/>
      <c r="ER36" s="3">
        <v>73000</v>
      </c>
      <c r="ES36" s="2">
        <f t="shared" si="10"/>
        <v>0</v>
      </c>
    </row>
    <row r="37" spans="1:150" ht="14.45" hidden="1" customHeight="1" x14ac:dyDescent="0.25">
      <c r="A37" s="112"/>
      <c r="B37" s="131">
        <v>31</v>
      </c>
      <c r="C37" s="112"/>
      <c r="D37" s="112"/>
      <c r="E37" s="112"/>
      <c r="F37" s="113" t="s">
        <v>80</v>
      </c>
      <c r="G37" s="107" t="s">
        <v>80</v>
      </c>
      <c r="H37" s="114" t="s">
        <v>359</v>
      </c>
      <c r="I37" s="115" t="str">
        <f t="shared" si="1"/>
        <v xml:space="preserve"> 653</v>
      </c>
      <c r="J37" t="s">
        <v>359</v>
      </c>
      <c r="K37" s="116">
        <f t="shared" si="2"/>
        <v>0</v>
      </c>
      <c r="L37" s="113" t="s">
        <v>914</v>
      </c>
      <c r="M37" t="s">
        <v>1469</v>
      </c>
      <c r="P37" s="45" t="s">
        <v>709</v>
      </c>
      <c r="Q37" s="56">
        <v>75000</v>
      </c>
      <c r="R37" s="122">
        <f t="shared" si="3"/>
        <v>68000</v>
      </c>
      <c r="S37" s="47">
        <v>68000</v>
      </c>
      <c r="T37" s="48">
        <f t="shared" si="4"/>
        <v>8250</v>
      </c>
      <c r="U37" s="46" t="s">
        <v>711</v>
      </c>
      <c r="V37" s="49">
        <f t="shared" si="5"/>
        <v>59750</v>
      </c>
      <c r="W37" s="51">
        <f t="shared" si="9"/>
        <v>8250</v>
      </c>
      <c r="X37" s="2">
        <f t="shared" si="6"/>
        <v>-7000</v>
      </c>
      <c r="Z37" s="126">
        <f t="shared" si="8"/>
        <v>68000</v>
      </c>
      <c r="AA37" s="1" t="s">
        <v>108</v>
      </c>
      <c r="AB37" s="19">
        <f>IF(AX37&lt;&gt;"",#REF!- AX37, 0)</f>
        <v>0</v>
      </c>
      <c r="AC37" s="19">
        <f>IF(CF37&lt;&gt;"",#REF!- CF37, 0)</f>
        <v>0</v>
      </c>
      <c r="AD37" s="19">
        <f>IF(BJ37&lt;&gt;"",#REF!- BJ37, 0)</f>
        <v>0</v>
      </c>
      <c r="AE37" s="19">
        <f>IF(CN37&lt;&gt;"",#REF!- CN37, 0)</f>
        <v>0</v>
      </c>
      <c r="AF37" s="19">
        <f>IF(BV37&lt;&gt;"",#REF!- BV37, 0)</f>
        <v>0</v>
      </c>
      <c r="AG37" s="19">
        <f>IF(CV37&lt;&gt;"",#REF!- CV37, 0)</f>
        <v>0</v>
      </c>
      <c r="AH37" s="19">
        <f>IF(DF37&lt;&gt;"",#REF!-DF37, 0)</f>
        <v>0</v>
      </c>
      <c r="AI37" s="19">
        <f>IF(DR37&lt;&gt;"",#REF!-DR37, 0)</f>
        <v>0</v>
      </c>
      <c r="AJ37" s="19">
        <f>IF(EB37&lt;&gt;"",#REF!- EB37, 0)</f>
        <v>0</v>
      </c>
      <c r="AK37" s="19">
        <f>IF(EJ37&lt;&gt;"",#REF!- EJ37, 0)</f>
        <v>0</v>
      </c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9"/>
      <c r="AW37" s="29"/>
      <c r="AX37" s="29"/>
      <c r="AY37" s="25"/>
      <c r="AZ37" s="26"/>
      <c r="BA37" s="25"/>
      <c r="BB37" s="28"/>
      <c r="BC37" s="27"/>
      <c r="BD37" s="27"/>
      <c r="BE37" s="27"/>
      <c r="BF37" s="27"/>
      <c r="BG37" s="27"/>
      <c r="BH37" s="24"/>
      <c r="BI37" s="21"/>
      <c r="BJ37" s="21"/>
      <c r="BK37" s="21"/>
      <c r="BL37" s="22"/>
      <c r="BM37" s="21"/>
      <c r="BN37" s="23"/>
      <c r="BO37" s="36"/>
      <c r="BP37" s="36"/>
      <c r="BQ37" s="36"/>
      <c r="BR37" s="36"/>
      <c r="BS37" s="36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3"/>
      <c r="CG37" s="23"/>
      <c r="CH37" s="23"/>
      <c r="CI37" s="23"/>
      <c r="CJ37" s="23"/>
      <c r="CK37" s="23"/>
      <c r="CL37" s="23"/>
      <c r="CM37" s="23"/>
      <c r="CN37" s="28"/>
      <c r="CO37" s="28"/>
      <c r="CP37" s="28"/>
      <c r="CQ37" s="28"/>
      <c r="CR37" s="28"/>
      <c r="CS37" s="28"/>
      <c r="CT37" s="28"/>
      <c r="CU37" s="28"/>
      <c r="CV37" s="23"/>
      <c r="CW37" s="23"/>
      <c r="CX37" s="23"/>
      <c r="CY37" s="23"/>
      <c r="CZ37" s="23"/>
      <c r="DA37" s="23"/>
      <c r="DB37" s="23"/>
      <c r="DC37" s="23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8"/>
      <c r="EC37" s="28"/>
      <c r="ED37" s="28"/>
      <c r="EE37" s="28"/>
      <c r="EF37" s="28"/>
      <c r="EG37" s="28"/>
      <c r="EH37" s="28"/>
      <c r="EI37" s="28"/>
      <c r="EJ37" s="23"/>
      <c r="EK37" s="23"/>
      <c r="EL37" s="23"/>
      <c r="EM37" s="23"/>
      <c r="EN37" s="23"/>
      <c r="EO37" s="23"/>
      <c r="EP37" s="23"/>
      <c r="EQ37" s="23"/>
      <c r="ER37" s="3">
        <v>68000</v>
      </c>
      <c r="ES37" s="1">
        <f t="shared" si="10"/>
        <v>0</v>
      </c>
    </row>
    <row r="38" spans="1:150" ht="14.45" hidden="1" customHeight="1" x14ac:dyDescent="0.25">
      <c r="A38" s="112"/>
      <c r="B38" s="130">
        <v>32</v>
      </c>
      <c r="C38" s="112"/>
      <c r="D38" s="112"/>
      <c r="E38" s="112"/>
      <c r="F38" s="113" t="s">
        <v>81</v>
      </c>
      <c r="G38" s="107" t="s">
        <v>81</v>
      </c>
      <c r="H38" s="117" t="s">
        <v>163</v>
      </c>
      <c r="I38" s="115" t="str">
        <f t="shared" si="1"/>
        <v xml:space="preserve"> 591</v>
      </c>
      <c r="J38" t="s">
        <v>163</v>
      </c>
      <c r="K38" s="116">
        <f t="shared" si="2"/>
        <v>0</v>
      </c>
      <c r="L38" s="113" t="s">
        <v>214</v>
      </c>
      <c r="M38" t="s">
        <v>1469</v>
      </c>
      <c r="P38" s="62" t="s">
        <v>710</v>
      </c>
      <c r="Q38" s="63">
        <v>74000</v>
      </c>
      <c r="R38" s="64">
        <f t="shared" si="3"/>
        <v>74000</v>
      </c>
      <c r="S38" s="47">
        <v>74000</v>
      </c>
      <c r="T38" s="48">
        <f t="shared" si="4"/>
        <v>8250</v>
      </c>
      <c r="U38" s="46" t="s">
        <v>711</v>
      </c>
      <c r="V38" s="49">
        <f t="shared" si="5"/>
        <v>65750</v>
      </c>
      <c r="W38" s="51">
        <f>2000+5200+600+200+250</f>
        <v>8250</v>
      </c>
      <c r="X38" s="2">
        <f t="shared" si="6"/>
        <v>0</v>
      </c>
      <c r="Y38" s="2">
        <v>1000</v>
      </c>
      <c r="Z38" s="126">
        <f t="shared" si="8"/>
        <v>74000</v>
      </c>
      <c r="AA38" s="1" t="s">
        <v>108</v>
      </c>
      <c r="AB38" s="19">
        <f>IF(AX38&lt;&gt;"",#REF!- AX38, 0)</f>
        <v>0</v>
      </c>
      <c r="AC38" s="19">
        <f>IF(CF38&lt;&gt;"",#REF!- CF38, 0)</f>
        <v>0</v>
      </c>
      <c r="AD38" s="19">
        <f>IF(BJ38&lt;&gt;"",#REF!- BJ38, 0)</f>
        <v>0</v>
      </c>
      <c r="AE38" s="19">
        <f>IF(CN38&lt;&gt;"",#REF!- CN38, 0)</f>
        <v>0</v>
      </c>
      <c r="AF38" s="19">
        <f>IF(BV38&lt;&gt;"",#REF!- BV38, 0)</f>
        <v>0</v>
      </c>
      <c r="AG38" s="19">
        <f>IF(CV38&lt;&gt;"",#REF!- CV38, 0)</f>
        <v>0</v>
      </c>
      <c r="AH38" s="19">
        <f>IF(DF38&lt;&gt;"",#REF!-DF38, 0)</f>
        <v>0</v>
      </c>
      <c r="AI38" s="19">
        <f>IF(DR38&lt;&gt;"",#REF!-DR38, 0)</f>
        <v>0</v>
      </c>
      <c r="AJ38" s="19">
        <f>IF(EB38&lt;&gt;"",#REF!- EB38, 0)</f>
        <v>0</v>
      </c>
      <c r="AK38" s="19">
        <f>IF(EJ38&lt;&gt;"",#REF!- EJ38, 0)</f>
        <v>0</v>
      </c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9"/>
      <c r="AW38" s="29"/>
      <c r="AX38" s="29"/>
      <c r="AY38" s="25"/>
      <c r="AZ38" s="26"/>
      <c r="BA38" s="25"/>
      <c r="BB38" s="28"/>
      <c r="BC38" s="27"/>
      <c r="BD38" s="27"/>
      <c r="BE38" s="27"/>
      <c r="BF38" s="27"/>
      <c r="BG38" s="27"/>
      <c r="BH38" s="24"/>
      <c r="BI38" s="21"/>
      <c r="BJ38" s="21"/>
      <c r="BK38" s="21"/>
      <c r="BL38" s="22"/>
      <c r="BM38" s="21"/>
      <c r="BN38" s="23"/>
      <c r="BO38" s="36"/>
      <c r="BP38" s="36"/>
      <c r="BQ38" s="36"/>
      <c r="BR38" s="36"/>
      <c r="BS38" s="36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3"/>
      <c r="CG38" s="23"/>
      <c r="CH38" s="23"/>
      <c r="CI38" s="23"/>
      <c r="CJ38" s="23"/>
      <c r="CK38" s="23"/>
      <c r="CL38" s="23"/>
      <c r="CM38" s="23"/>
      <c r="CN38" s="28"/>
      <c r="CO38" s="28"/>
      <c r="CP38" s="28"/>
      <c r="CQ38" s="28"/>
      <c r="CR38" s="28"/>
      <c r="CS38" s="28"/>
      <c r="CT38" s="28"/>
      <c r="CU38" s="28"/>
      <c r="CV38" s="23"/>
      <c r="CW38" s="23"/>
      <c r="CX38" s="23"/>
      <c r="CY38" s="23"/>
      <c r="CZ38" s="23"/>
      <c r="DA38" s="23"/>
      <c r="DB38" s="23"/>
      <c r="DC38" s="23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8"/>
      <c r="EC38" s="28"/>
      <c r="ED38" s="28"/>
      <c r="EE38" s="28"/>
      <c r="EF38" s="28"/>
      <c r="EG38" s="28"/>
      <c r="EH38" s="28"/>
      <c r="EI38" s="28"/>
      <c r="EJ38" s="23"/>
      <c r="EK38" s="23"/>
      <c r="EL38" s="23"/>
      <c r="EM38" s="23"/>
      <c r="EN38" s="23"/>
      <c r="EO38" s="23"/>
      <c r="EP38" s="23"/>
      <c r="EQ38" s="23"/>
      <c r="ER38" s="3">
        <v>74000</v>
      </c>
      <c r="ES38" s="2">
        <f t="shared" ref="ES38:ES47" si="11">Z38-ER38</f>
        <v>0</v>
      </c>
      <c r="ET38" s="1" t="s">
        <v>1831</v>
      </c>
    </row>
    <row r="39" spans="1:150" ht="14.45" hidden="1" customHeight="1" x14ac:dyDescent="0.25">
      <c r="A39" s="112"/>
      <c r="B39" s="131">
        <v>33</v>
      </c>
      <c r="C39" s="112"/>
      <c r="D39" s="112"/>
      <c r="E39" s="112"/>
      <c r="F39" s="113" t="s">
        <v>81</v>
      </c>
      <c r="G39" s="107" t="s">
        <v>81</v>
      </c>
      <c r="H39" s="114" t="s">
        <v>194</v>
      </c>
      <c r="I39" s="115" t="str">
        <f t="shared" si="1"/>
        <v xml:space="preserve"> 372</v>
      </c>
      <c r="J39" t="s">
        <v>194</v>
      </c>
      <c r="K39" s="116">
        <f t="shared" si="2"/>
        <v>0</v>
      </c>
      <c r="L39" s="113" t="s">
        <v>196</v>
      </c>
      <c r="M39" t="s">
        <v>1469</v>
      </c>
      <c r="P39" s="45" t="s">
        <v>709</v>
      </c>
      <c r="Q39" s="56">
        <v>77500</v>
      </c>
      <c r="R39" s="122">
        <f t="shared" ref="R39:R70" si="12">V39+W39</f>
        <v>80000</v>
      </c>
      <c r="S39" s="47">
        <v>80000</v>
      </c>
      <c r="T39" s="48">
        <f t="shared" ref="T39:T61" si="13">S39-V39</f>
        <v>8250</v>
      </c>
      <c r="U39" s="46" t="s">
        <v>711</v>
      </c>
      <c r="V39" s="49">
        <f t="shared" ref="V39:V62" si="14">S39-W39</f>
        <v>71750</v>
      </c>
      <c r="W39" s="51">
        <f>2000+5200+600+200+250</f>
        <v>8250</v>
      </c>
      <c r="X39" s="2">
        <f t="shared" si="6"/>
        <v>2500</v>
      </c>
      <c r="Z39" s="126">
        <f t="shared" si="8"/>
        <v>80000</v>
      </c>
      <c r="AA39" s="1" t="s">
        <v>108</v>
      </c>
      <c r="AB39" s="19">
        <f>IF(AX39&lt;&gt;"",#REF!- AX39, 0)</f>
        <v>0</v>
      </c>
      <c r="AC39" s="19">
        <f>IF(CF39&lt;&gt;"",#REF!- CF39, 0)</f>
        <v>0</v>
      </c>
      <c r="AD39" s="19">
        <f>IF(BJ39&lt;&gt;"",#REF!- BJ39, 0)</f>
        <v>0</v>
      </c>
      <c r="AE39" s="19">
        <f>IF(CN39&lt;&gt;"",#REF!- CN39, 0)</f>
        <v>0</v>
      </c>
      <c r="AF39" s="19">
        <f>IF(BV39&lt;&gt;"",#REF!- BV39, 0)</f>
        <v>0</v>
      </c>
      <c r="AG39" s="19">
        <f>IF(CV39&lt;&gt;"",#REF!- CV39, 0)</f>
        <v>0</v>
      </c>
      <c r="AH39" s="19">
        <f>IF(DF39&lt;&gt;"",#REF!-DF39, 0)</f>
        <v>0</v>
      </c>
      <c r="AI39" s="19">
        <f>IF(DR39&lt;&gt;"",#REF!-DR39, 0)</f>
        <v>0</v>
      </c>
      <c r="AJ39" s="19">
        <f>IF(EB39&lt;&gt;"",#REF!- EB39, 0)</f>
        <v>0</v>
      </c>
      <c r="AK39" s="19">
        <f>IF(EJ39&lt;&gt;"",#REF!- EJ39, 0)</f>
        <v>0</v>
      </c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9"/>
      <c r="AW39" s="29"/>
      <c r="AX39" s="29"/>
      <c r="AY39" s="25"/>
      <c r="AZ39" s="26"/>
      <c r="BA39" s="25"/>
      <c r="BB39" s="28"/>
      <c r="BC39" s="27"/>
      <c r="BD39" s="27"/>
      <c r="BE39" s="27"/>
      <c r="BF39" s="27"/>
      <c r="BG39" s="27"/>
      <c r="BH39" s="24"/>
      <c r="BI39" s="21"/>
      <c r="BJ39" s="21"/>
      <c r="BK39" s="21"/>
      <c r="BL39" s="22"/>
      <c r="BM39" s="21"/>
      <c r="BN39" s="23"/>
      <c r="BO39" s="36"/>
      <c r="BP39" s="36"/>
      <c r="BQ39" s="36"/>
      <c r="BR39" s="36"/>
      <c r="BS39" s="36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3"/>
      <c r="CG39" s="23"/>
      <c r="CH39" s="23"/>
      <c r="CI39" s="23"/>
      <c r="CJ39" s="23"/>
      <c r="CK39" s="23"/>
      <c r="CL39" s="23"/>
      <c r="CM39" s="23"/>
      <c r="CN39" s="28"/>
      <c r="CO39" s="28"/>
      <c r="CP39" s="28"/>
      <c r="CQ39" s="28"/>
      <c r="CR39" s="28"/>
      <c r="CS39" s="28"/>
      <c r="CT39" s="28"/>
      <c r="CU39" s="28"/>
      <c r="CV39" s="23"/>
      <c r="CW39" s="23"/>
      <c r="CX39" s="23"/>
      <c r="CY39" s="23"/>
      <c r="CZ39" s="23"/>
      <c r="DA39" s="23"/>
      <c r="DB39" s="23"/>
      <c r="DC39" s="23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8"/>
      <c r="EC39" s="28"/>
      <c r="ED39" s="28"/>
      <c r="EE39" s="28"/>
      <c r="EF39" s="28"/>
      <c r="EG39" s="28"/>
      <c r="EH39" s="28"/>
      <c r="EI39" s="28"/>
      <c r="EJ39" s="23"/>
      <c r="EK39" s="23"/>
      <c r="EL39" s="23"/>
      <c r="EM39" s="23"/>
      <c r="EN39" s="23"/>
      <c r="EO39" s="23"/>
      <c r="EP39" s="23"/>
      <c r="EQ39" s="23"/>
      <c r="ER39" s="3">
        <v>80000</v>
      </c>
      <c r="ES39" s="2">
        <f t="shared" si="11"/>
        <v>0</v>
      </c>
    </row>
    <row r="40" spans="1:150" ht="14.45" hidden="1" customHeight="1" x14ac:dyDescent="0.25">
      <c r="A40" s="112"/>
      <c r="B40" s="130">
        <v>34</v>
      </c>
      <c r="C40" s="112"/>
      <c r="D40" s="112"/>
      <c r="E40" s="112"/>
      <c r="F40" s="113" t="s">
        <v>81</v>
      </c>
      <c r="G40" s="107" t="s">
        <v>81</v>
      </c>
      <c r="H40" s="117" t="s">
        <v>911</v>
      </c>
      <c r="I40" s="115" t="str">
        <f t="shared" si="1"/>
        <v xml:space="preserve"> 477</v>
      </c>
      <c r="J40" t="s">
        <v>911</v>
      </c>
      <c r="K40" s="116">
        <f t="shared" si="2"/>
        <v>0</v>
      </c>
      <c r="L40" s="113" t="s">
        <v>211</v>
      </c>
      <c r="M40" t="s">
        <v>1469</v>
      </c>
      <c r="P40" s="45" t="s">
        <v>709</v>
      </c>
      <c r="Q40" s="56">
        <v>0</v>
      </c>
      <c r="R40" s="122">
        <f t="shared" si="12"/>
        <v>72500</v>
      </c>
      <c r="S40" s="47">
        <f>72500</f>
        <v>72500</v>
      </c>
      <c r="T40" s="48">
        <f t="shared" si="13"/>
        <v>8250</v>
      </c>
      <c r="U40" s="46" t="s">
        <v>711</v>
      </c>
      <c r="V40" s="49">
        <f t="shared" si="14"/>
        <v>64250</v>
      </c>
      <c r="W40" s="51">
        <f>2000+5200+600+200+250</f>
        <v>8250</v>
      </c>
      <c r="X40" s="2">
        <f t="shared" si="6"/>
        <v>72500</v>
      </c>
      <c r="Z40" s="126">
        <f t="shared" si="8"/>
        <v>72500</v>
      </c>
      <c r="AA40" s="1" t="s">
        <v>108</v>
      </c>
      <c r="AB40" s="19">
        <f>IF(AX40&lt;&gt;"",#REF!- AX40, 0)</f>
        <v>0</v>
      </c>
      <c r="AC40" s="19">
        <f>IF(CF40&lt;&gt;"",#REF!- CF40, 0)</f>
        <v>0</v>
      </c>
      <c r="AD40" s="19">
        <f>IF(BJ40&lt;&gt;"",#REF!- BJ40, 0)</f>
        <v>0</v>
      </c>
      <c r="AE40" s="19">
        <f>IF(CN40&lt;&gt;"",#REF!- CN40, 0)</f>
        <v>0</v>
      </c>
      <c r="AF40" s="19">
        <f>IF(BV40&lt;&gt;"",#REF!- BV40, 0)</f>
        <v>0</v>
      </c>
      <c r="AG40" s="19">
        <f>IF(CV40&lt;&gt;"",#REF!- CV40, 0)</f>
        <v>0</v>
      </c>
      <c r="AH40" s="19">
        <f>IF(DF40&lt;&gt;"",#REF!-DF40, 0)</f>
        <v>0</v>
      </c>
      <c r="AI40" s="19">
        <f>IF(DR40&lt;&gt;"",#REF!-DR40, 0)</f>
        <v>0</v>
      </c>
      <c r="AJ40" s="19">
        <f>IF(EB40&lt;&gt;"",#REF!- EB40, 0)</f>
        <v>0</v>
      </c>
      <c r="AK40" s="19">
        <f>IF(EJ40&lt;&gt;"",#REF!- EJ40, 0)</f>
        <v>0</v>
      </c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9"/>
      <c r="AW40" s="29"/>
      <c r="AX40" s="29"/>
      <c r="AY40" s="25"/>
      <c r="AZ40" s="26"/>
      <c r="BA40" s="25"/>
      <c r="BB40" s="28"/>
      <c r="BC40" s="27"/>
      <c r="BD40" s="27"/>
      <c r="BE40" s="27"/>
      <c r="BF40" s="27"/>
      <c r="BG40" s="27"/>
      <c r="BH40" s="24"/>
      <c r="BI40" s="21"/>
      <c r="BJ40" s="21"/>
      <c r="BK40" s="21"/>
      <c r="BL40" s="22"/>
      <c r="BM40" s="21"/>
      <c r="BN40" s="23"/>
      <c r="BO40" s="36"/>
      <c r="BP40" s="36"/>
      <c r="BQ40" s="36"/>
      <c r="BR40" s="36"/>
      <c r="BS40" s="36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3"/>
      <c r="CG40" s="23"/>
      <c r="CH40" s="23"/>
      <c r="CI40" s="23"/>
      <c r="CJ40" s="23"/>
      <c r="CK40" s="23"/>
      <c r="CL40" s="23"/>
      <c r="CM40" s="23"/>
      <c r="CN40" s="28"/>
      <c r="CO40" s="28"/>
      <c r="CP40" s="28"/>
      <c r="CQ40" s="28"/>
      <c r="CR40" s="28"/>
      <c r="CS40" s="28"/>
      <c r="CT40" s="28"/>
      <c r="CU40" s="28"/>
      <c r="CV40" s="23"/>
      <c r="CW40" s="23"/>
      <c r="CX40" s="23"/>
      <c r="CY40" s="23"/>
      <c r="CZ40" s="23"/>
      <c r="DA40" s="23"/>
      <c r="DB40" s="23"/>
      <c r="DC40" s="23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8"/>
      <c r="EC40" s="28"/>
      <c r="ED40" s="28"/>
      <c r="EE40" s="28"/>
      <c r="EF40" s="28"/>
      <c r="EG40" s="28"/>
      <c r="EH40" s="28"/>
      <c r="EI40" s="28"/>
      <c r="EJ40" s="23"/>
      <c r="EK40" s="23"/>
      <c r="EL40" s="23"/>
      <c r="EM40" s="23"/>
      <c r="EN40" s="23"/>
      <c r="EO40" s="23"/>
      <c r="EP40" s="23"/>
      <c r="EQ40" s="23"/>
      <c r="ER40" s="3">
        <v>72500</v>
      </c>
      <c r="ES40" s="2">
        <f t="shared" si="11"/>
        <v>0</v>
      </c>
    </row>
    <row r="41" spans="1:150" hidden="1" x14ac:dyDescent="0.25">
      <c r="A41" s="112"/>
      <c r="B41" s="131">
        <v>35</v>
      </c>
      <c r="C41" s="112"/>
      <c r="D41" s="112"/>
      <c r="E41" s="112"/>
      <c r="F41" s="113" t="s">
        <v>81</v>
      </c>
      <c r="G41" s="107" t="s">
        <v>81</v>
      </c>
      <c r="H41" s="117" t="s">
        <v>360</v>
      </c>
      <c r="I41" s="115" t="str">
        <f t="shared" si="1"/>
        <v xml:space="preserve"> 918</v>
      </c>
      <c r="J41" t="s">
        <v>360</v>
      </c>
      <c r="K41" s="116">
        <f t="shared" si="2"/>
        <v>0</v>
      </c>
      <c r="L41" s="113" t="s">
        <v>212</v>
      </c>
      <c r="M41" t="s">
        <v>1469</v>
      </c>
      <c r="P41" s="62" t="s">
        <v>710</v>
      </c>
      <c r="Q41" s="63">
        <v>64000</v>
      </c>
      <c r="R41" s="64">
        <f t="shared" si="12"/>
        <v>66000</v>
      </c>
      <c r="S41" s="47">
        <v>66000</v>
      </c>
      <c r="T41" s="48">
        <f t="shared" si="13"/>
        <v>8250</v>
      </c>
      <c r="U41" s="46" t="s">
        <v>711</v>
      </c>
      <c r="V41" s="49">
        <f t="shared" si="14"/>
        <v>57750</v>
      </c>
      <c r="W41" s="51">
        <f>2000+5200+600+200+250</f>
        <v>8250</v>
      </c>
      <c r="X41" s="2">
        <f t="shared" si="6"/>
        <v>2000</v>
      </c>
      <c r="Z41" s="126">
        <f t="shared" si="8"/>
        <v>66000</v>
      </c>
      <c r="AA41" s="1" t="s">
        <v>108</v>
      </c>
      <c r="AB41" s="19">
        <f>IF(AX41&lt;&gt;"",#REF!- AX41, 0)</f>
        <v>0</v>
      </c>
      <c r="AC41" s="19">
        <f>IF(CF41&lt;&gt;"",#REF!- CF41, 0)</f>
        <v>0</v>
      </c>
      <c r="AD41" s="19">
        <f>IF(BJ41&lt;&gt;"",#REF!- BJ41, 0)</f>
        <v>0</v>
      </c>
      <c r="AE41" s="19">
        <f>IF(CN41&lt;&gt;"",#REF!- CN41, 0)</f>
        <v>0</v>
      </c>
      <c r="AF41" s="19">
        <f>IF(BV41&lt;&gt;"",#REF!- BV41, 0)</f>
        <v>0</v>
      </c>
      <c r="AG41" s="19">
        <f>IF(CV41&lt;&gt;"",#REF!- CV41, 0)</f>
        <v>0</v>
      </c>
      <c r="AH41" s="19">
        <f>IF(DF41&lt;&gt;"",#REF!-DF41, 0)</f>
        <v>0</v>
      </c>
      <c r="AI41" s="19">
        <f>IF(DR41&lt;&gt;"",#REF!-DR41, 0)</f>
        <v>0</v>
      </c>
      <c r="AJ41" s="19">
        <f>IF(EB41&lt;&gt;"",#REF!- EB41, 0)</f>
        <v>0</v>
      </c>
      <c r="AK41" s="19">
        <f>IF(EJ41&lt;&gt;"",#REF!- EJ41, 0)</f>
        <v>0</v>
      </c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9"/>
      <c r="AW41" s="29"/>
      <c r="AX41" s="29"/>
      <c r="AY41" s="25"/>
      <c r="AZ41" s="26"/>
      <c r="BA41" s="25"/>
      <c r="BB41" s="28"/>
      <c r="BC41" s="27"/>
      <c r="BD41" s="27"/>
      <c r="BE41" s="27"/>
      <c r="BF41" s="27"/>
      <c r="BG41" s="27"/>
      <c r="BH41" s="24"/>
      <c r="BI41" s="21"/>
      <c r="BJ41" s="21"/>
      <c r="BK41" s="21"/>
      <c r="BL41" s="22"/>
      <c r="BM41" s="21"/>
      <c r="BN41" s="23"/>
      <c r="BO41" s="36"/>
      <c r="BP41" s="36"/>
      <c r="BQ41" s="36"/>
      <c r="BR41" s="36"/>
      <c r="BS41" s="36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3"/>
      <c r="CG41" s="23"/>
      <c r="CH41" s="23"/>
      <c r="CI41" s="23"/>
      <c r="CJ41" s="23"/>
      <c r="CK41" s="23"/>
      <c r="CL41" s="23"/>
      <c r="CM41" s="23"/>
      <c r="CN41" s="28"/>
      <c r="CO41" s="28"/>
      <c r="CP41" s="28"/>
      <c r="CQ41" s="28"/>
      <c r="CR41" s="28"/>
      <c r="CS41" s="28"/>
      <c r="CT41" s="28"/>
      <c r="CU41" s="28"/>
      <c r="CV41" s="23"/>
      <c r="CW41" s="23"/>
      <c r="CX41" s="23"/>
      <c r="CY41" s="23"/>
      <c r="CZ41" s="23"/>
      <c r="DA41" s="23"/>
      <c r="DB41" s="23"/>
      <c r="DC41" s="23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8"/>
      <c r="EC41" s="28"/>
      <c r="ED41" s="28"/>
      <c r="EE41" s="28"/>
      <c r="EF41" s="28"/>
      <c r="EG41" s="28"/>
      <c r="EH41" s="28"/>
      <c r="EI41" s="28"/>
      <c r="EJ41" s="23"/>
      <c r="EK41" s="23"/>
      <c r="EL41" s="23"/>
      <c r="EM41" s="23"/>
      <c r="EN41" s="23"/>
      <c r="EO41" s="23"/>
      <c r="EP41" s="23"/>
      <c r="EQ41" s="23"/>
      <c r="ER41" s="3">
        <v>66000</v>
      </c>
      <c r="ES41" s="2">
        <f t="shared" si="11"/>
        <v>0</v>
      </c>
    </row>
    <row r="42" spans="1:150" ht="14.45" hidden="1" customHeight="1" x14ac:dyDescent="0.25">
      <c r="A42" s="112"/>
      <c r="B42" s="130">
        <v>36</v>
      </c>
      <c r="C42" s="112"/>
      <c r="D42" s="112"/>
      <c r="E42" s="112"/>
      <c r="F42" s="113" t="s">
        <v>80</v>
      </c>
      <c r="G42" s="107" t="s">
        <v>80</v>
      </c>
      <c r="H42" s="114" t="s">
        <v>361</v>
      </c>
      <c r="I42" s="115" t="str">
        <f t="shared" si="1"/>
        <v xml:space="preserve"> 263</v>
      </c>
      <c r="J42" t="s">
        <v>361</v>
      </c>
      <c r="K42" s="116">
        <f t="shared" si="2"/>
        <v>0</v>
      </c>
      <c r="L42" s="113" t="s">
        <v>215</v>
      </c>
      <c r="M42" t="s">
        <v>1469</v>
      </c>
      <c r="P42" s="45" t="s">
        <v>709</v>
      </c>
      <c r="Q42" s="56">
        <v>85000</v>
      </c>
      <c r="R42" s="122">
        <f t="shared" si="12"/>
        <v>73500</v>
      </c>
      <c r="S42" s="47">
        <v>73500</v>
      </c>
      <c r="T42" s="48">
        <f t="shared" si="13"/>
        <v>8150</v>
      </c>
      <c r="U42" s="46" t="s">
        <v>711</v>
      </c>
      <c r="V42" s="49">
        <f t="shared" si="14"/>
        <v>65350</v>
      </c>
      <c r="W42" s="51">
        <f>2000+5100+600+200+250</f>
        <v>8150</v>
      </c>
      <c r="X42" s="2">
        <f t="shared" si="6"/>
        <v>-11500</v>
      </c>
      <c r="Z42" s="126">
        <f t="shared" si="8"/>
        <v>73500</v>
      </c>
      <c r="AA42" s="1" t="s">
        <v>108</v>
      </c>
      <c r="AB42" s="19">
        <f>IF(AX42&lt;&gt;"",#REF!- AX42, 0)</f>
        <v>0</v>
      </c>
      <c r="AC42" s="19">
        <f>IF(CF42&lt;&gt;"",#REF!- CF42, 0)</f>
        <v>0</v>
      </c>
      <c r="AD42" s="19">
        <f>IF(BJ42&lt;&gt;"",#REF!- BJ42, 0)</f>
        <v>0</v>
      </c>
      <c r="AE42" s="19">
        <f>IF(CN42&lt;&gt;"",#REF!- CN42, 0)</f>
        <v>0</v>
      </c>
      <c r="AF42" s="19">
        <f>IF(BV42&lt;&gt;"",#REF!- BV42, 0)</f>
        <v>0</v>
      </c>
      <c r="AG42" s="19">
        <f>IF(CV42&lt;&gt;"",#REF!- CV42, 0)</f>
        <v>0</v>
      </c>
      <c r="AH42" s="19">
        <f>IF(DF42&lt;&gt;"",#REF!-DF42, 0)</f>
        <v>0</v>
      </c>
      <c r="AI42" s="19">
        <f>IF(DR42&lt;&gt;"",#REF!-DR42, 0)</f>
        <v>0</v>
      </c>
      <c r="AJ42" s="19">
        <f>IF(EB42&lt;&gt;"",#REF!- EB42, 0)</f>
        <v>0</v>
      </c>
      <c r="AK42" s="19">
        <f>IF(EJ42&lt;&gt;"",#REF!- EJ42, 0)</f>
        <v>0</v>
      </c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9"/>
      <c r="AW42" s="29"/>
      <c r="AX42" s="29"/>
      <c r="AY42" s="25"/>
      <c r="AZ42" s="26"/>
      <c r="BA42" s="25"/>
      <c r="BB42" s="28"/>
      <c r="BC42" s="27"/>
      <c r="BD42" s="27"/>
      <c r="BE42" s="27"/>
      <c r="BF42" s="27"/>
      <c r="BG42" s="27"/>
      <c r="BH42" s="24"/>
      <c r="BI42" s="21"/>
      <c r="BJ42" s="21"/>
      <c r="BK42" s="21"/>
      <c r="BL42" s="22"/>
      <c r="BM42" s="21"/>
      <c r="BN42" s="23"/>
      <c r="BO42" s="36"/>
      <c r="BP42" s="36"/>
      <c r="BQ42" s="36"/>
      <c r="BR42" s="36"/>
      <c r="BS42" s="36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3"/>
      <c r="CG42" s="23"/>
      <c r="CH42" s="23"/>
      <c r="CI42" s="23"/>
      <c r="CJ42" s="23"/>
      <c r="CK42" s="23"/>
      <c r="CL42" s="23"/>
      <c r="CM42" s="23"/>
      <c r="CN42" s="28"/>
      <c r="CO42" s="28"/>
      <c r="CP42" s="28"/>
      <c r="CQ42" s="28"/>
      <c r="CR42" s="28"/>
      <c r="CS42" s="28"/>
      <c r="CT42" s="28"/>
      <c r="CU42" s="28"/>
      <c r="CV42" s="23"/>
      <c r="CW42" s="23"/>
      <c r="CX42" s="23"/>
      <c r="CY42" s="23"/>
      <c r="CZ42" s="23"/>
      <c r="DA42" s="23"/>
      <c r="DB42" s="23"/>
      <c r="DC42" s="23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8"/>
      <c r="EC42" s="28"/>
      <c r="ED42" s="28"/>
      <c r="EE42" s="28"/>
      <c r="EF42" s="28"/>
      <c r="EG42" s="28"/>
      <c r="EH42" s="28"/>
      <c r="EI42" s="28"/>
      <c r="EJ42" s="23"/>
      <c r="EK42" s="23"/>
      <c r="EL42" s="23"/>
      <c r="EM42" s="23"/>
      <c r="EN42" s="23"/>
      <c r="EO42" s="23"/>
      <c r="EP42" s="23"/>
      <c r="EQ42" s="23"/>
      <c r="ER42" s="3">
        <v>73500</v>
      </c>
      <c r="ES42" s="2">
        <f t="shared" si="11"/>
        <v>0</v>
      </c>
    </row>
    <row r="43" spans="1:150" ht="14.45" hidden="1" customHeight="1" x14ac:dyDescent="0.25">
      <c r="A43" s="112"/>
      <c r="B43" s="131">
        <v>37</v>
      </c>
      <c r="C43" s="112"/>
      <c r="D43" s="112"/>
      <c r="E43" s="112"/>
      <c r="F43" s="113" t="s">
        <v>80</v>
      </c>
      <c r="G43" s="107" t="s">
        <v>80</v>
      </c>
      <c r="H43" s="117" t="s">
        <v>362</v>
      </c>
      <c r="I43" s="115" t="str">
        <f t="shared" si="1"/>
        <v xml:space="preserve"> 800</v>
      </c>
      <c r="J43" t="s">
        <v>362</v>
      </c>
      <c r="K43" s="116">
        <f t="shared" si="2"/>
        <v>0</v>
      </c>
      <c r="L43" s="113" t="s">
        <v>200</v>
      </c>
      <c r="M43" t="s">
        <v>1469</v>
      </c>
      <c r="P43" s="62" t="s">
        <v>710</v>
      </c>
      <c r="Q43" s="63">
        <v>77500</v>
      </c>
      <c r="R43" s="64">
        <f t="shared" si="12"/>
        <v>77500</v>
      </c>
      <c r="S43" s="47">
        <v>77500</v>
      </c>
      <c r="T43" s="48">
        <f t="shared" si="13"/>
        <v>8250</v>
      </c>
      <c r="U43" s="46" t="s">
        <v>711</v>
      </c>
      <c r="V43" s="49">
        <f t="shared" si="14"/>
        <v>69250</v>
      </c>
      <c r="W43" s="52">
        <f>2000+5200+600+200+250</f>
        <v>8250</v>
      </c>
      <c r="X43" s="2">
        <f t="shared" si="6"/>
        <v>0</v>
      </c>
      <c r="Z43" s="126">
        <f t="shared" si="8"/>
        <v>77500</v>
      </c>
      <c r="AA43" s="1" t="s">
        <v>108</v>
      </c>
      <c r="AB43" s="19">
        <f>IF(AX43&lt;&gt;"",#REF!- AX43, 0)</f>
        <v>0</v>
      </c>
      <c r="AC43" s="19">
        <f>IF(CF43&lt;&gt;"",#REF!- CF43, 0)</f>
        <v>0</v>
      </c>
      <c r="AD43" s="19">
        <f>IF(BJ43&lt;&gt;"",#REF!- BJ43, 0)</f>
        <v>0</v>
      </c>
      <c r="AE43" s="19">
        <f>IF(CN43&lt;&gt;"",#REF!- CN43, 0)</f>
        <v>0</v>
      </c>
      <c r="AF43" s="19">
        <f>IF(BV43&lt;&gt;"",#REF!- BV43, 0)</f>
        <v>0</v>
      </c>
      <c r="AG43" s="19">
        <f>IF(CV43&lt;&gt;"",#REF!- CV43, 0)</f>
        <v>0</v>
      </c>
      <c r="AH43" s="19">
        <f>IF(DF43&lt;&gt;"",#REF!-DF43, 0)</f>
        <v>0</v>
      </c>
      <c r="AI43" s="19">
        <f>IF(DR43&lt;&gt;"",#REF!-DR43, 0)</f>
        <v>0</v>
      </c>
      <c r="AJ43" s="19">
        <f>IF(EB43&lt;&gt;"",#REF!- EB43, 0)</f>
        <v>0</v>
      </c>
      <c r="AK43" s="19">
        <f>IF(EJ43&lt;&gt;"",#REF!- EJ43, 0)</f>
        <v>0</v>
      </c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9"/>
      <c r="AW43" s="29"/>
      <c r="AX43" s="29"/>
      <c r="AY43" s="25"/>
      <c r="AZ43" s="26"/>
      <c r="BA43" s="25"/>
      <c r="BB43" s="28"/>
      <c r="BC43" s="27"/>
      <c r="BD43" s="27"/>
      <c r="BE43" s="27"/>
      <c r="BF43" s="27"/>
      <c r="BG43" s="27"/>
      <c r="BH43" s="24"/>
      <c r="BI43" s="21"/>
      <c r="BJ43" s="21"/>
      <c r="BK43" s="21"/>
      <c r="BL43" s="22"/>
      <c r="BM43" s="21"/>
      <c r="BN43" s="23"/>
      <c r="BO43" s="36"/>
      <c r="BP43" s="36"/>
      <c r="BQ43" s="36"/>
      <c r="BR43" s="36"/>
      <c r="BS43" s="36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3"/>
      <c r="CG43" s="23"/>
      <c r="CH43" s="23"/>
      <c r="CI43" s="23"/>
      <c r="CJ43" s="23"/>
      <c r="CK43" s="23"/>
      <c r="CL43" s="23"/>
      <c r="CM43" s="23"/>
      <c r="CN43" s="28"/>
      <c r="CO43" s="28"/>
      <c r="CP43" s="28"/>
      <c r="CQ43" s="28"/>
      <c r="CR43" s="28"/>
      <c r="CS43" s="28"/>
      <c r="CT43" s="28"/>
      <c r="CU43" s="28"/>
      <c r="CV43" s="23"/>
      <c r="CW43" s="23"/>
      <c r="CX43" s="23"/>
      <c r="CY43" s="23"/>
      <c r="CZ43" s="23"/>
      <c r="DA43" s="23"/>
      <c r="DB43" s="23"/>
      <c r="DC43" s="23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8"/>
      <c r="EC43" s="28"/>
      <c r="ED43" s="28"/>
      <c r="EE43" s="28"/>
      <c r="EF43" s="28"/>
      <c r="EG43" s="28"/>
      <c r="EH43" s="28"/>
      <c r="EI43" s="28"/>
      <c r="EJ43" s="23"/>
      <c r="EK43" s="23"/>
      <c r="EL43" s="23"/>
      <c r="EM43" s="23"/>
      <c r="EN43" s="23"/>
      <c r="EO43" s="23"/>
      <c r="EP43" s="23"/>
      <c r="EQ43" s="23"/>
      <c r="ER43" s="3">
        <v>77500</v>
      </c>
      <c r="ES43" s="2">
        <f t="shared" si="11"/>
        <v>0</v>
      </c>
    </row>
    <row r="44" spans="1:150" ht="14.45" hidden="1" customHeight="1" x14ac:dyDescent="0.25">
      <c r="A44" s="112"/>
      <c r="B44" s="130">
        <v>38</v>
      </c>
      <c r="C44" s="112"/>
      <c r="D44" s="112"/>
      <c r="E44" s="112"/>
      <c r="F44" s="113" t="s">
        <v>80</v>
      </c>
      <c r="G44" s="107" t="s">
        <v>80</v>
      </c>
      <c r="H44" s="117" t="s">
        <v>909</v>
      </c>
      <c r="I44" s="115" t="str">
        <f t="shared" si="1"/>
        <v xml:space="preserve"> 738</v>
      </c>
      <c r="J44" t="s">
        <v>909</v>
      </c>
      <c r="K44" s="116">
        <f t="shared" si="2"/>
        <v>0</v>
      </c>
      <c r="L44" s="113" t="s">
        <v>211</v>
      </c>
      <c r="M44" t="s">
        <v>1469</v>
      </c>
      <c r="P44" s="45" t="s">
        <v>709</v>
      </c>
      <c r="Q44" s="56">
        <v>0</v>
      </c>
      <c r="R44" s="122">
        <f t="shared" si="12"/>
        <v>72500</v>
      </c>
      <c r="S44" s="47">
        <v>72500</v>
      </c>
      <c r="T44" s="48">
        <f t="shared" si="13"/>
        <v>8250</v>
      </c>
      <c r="U44" s="46" t="s">
        <v>711</v>
      </c>
      <c r="V44" s="49">
        <f t="shared" si="14"/>
        <v>64250</v>
      </c>
      <c r="W44" s="51">
        <f>2000+5200+200+250+600</f>
        <v>8250</v>
      </c>
      <c r="X44" s="2">
        <f t="shared" si="6"/>
        <v>72500</v>
      </c>
      <c r="Z44" s="126">
        <f t="shared" si="8"/>
        <v>72500</v>
      </c>
      <c r="AA44" s="1" t="s">
        <v>106</v>
      </c>
      <c r="AB44" s="19" t="e">
        <f>IF(AX44&lt;&gt;"",#REF!- AX44, 0)</f>
        <v>#REF!</v>
      </c>
      <c r="AC44" s="19" t="e">
        <f>IF(CF44&lt;&gt;"",#REF!- CF44, 0)</f>
        <v>#REF!</v>
      </c>
      <c r="AD44" s="19">
        <f>IF(BJ44&lt;&gt;"",#REF!- BJ44, 0)</f>
        <v>0</v>
      </c>
      <c r="AE44" s="19">
        <f>IF(CN44&lt;&gt;"",#REF!- CN44, 0)</f>
        <v>0</v>
      </c>
      <c r="AF44" s="19">
        <f>IF(BV44&lt;&gt;"",#REF!- BV44, 0)</f>
        <v>0</v>
      </c>
      <c r="AG44" s="19">
        <f>IF(CV44&lt;&gt;"",#REF!- CV44, 0)</f>
        <v>0</v>
      </c>
      <c r="AH44" s="19">
        <f>IF(DF44&lt;&gt;"",#REF!-DF44, 0)</f>
        <v>0</v>
      </c>
      <c r="AI44" s="19">
        <f>IF(DR44&lt;&gt;"",#REF!-DR44, 0)</f>
        <v>0</v>
      </c>
      <c r="AJ44" s="19">
        <f>IF(EB44&lt;&gt;"",#REF!- EB44, 0)</f>
        <v>0</v>
      </c>
      <c r="AK44" s="19">
        <f>IF(EJ44&lt;&gt;"",#REF!- EJ44, 0)</f>
        <v>0</v>
      </c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9">
        <v>95550</v>
      </c>
      <c r="AW44" s="29">
        <v>3000</v>
      </c>
      <c r="AX44" s="29">
        <f>AV44+AW44</f>
        <v>98550</v>
      </c>
      <c r="AY44" s="25">
        <f>AX44-Z44</f>
        <v>26050</v>
      </c>
      <c r="AZ44" s="26">
        <f>AY44/AV44</f>
        <v>0.27263212977498691</v>
      </c>
      <c r="BA44" s="25" t="e">
        <f>#REF!-AX44</f>
        <v>#REF!</v>
      </c>
      <c r="BB44" s="28" t="s">
        <v>28</v>
      </c>
      <c r="BC44" s="27"/>
      <c r="BD44" s="27"/>
      <c r="BE44" s="27"/>
      <c r="BF44" s="27"/>
      <c r="BG44" s="27"/>
      <c r="BH44" s="24"/>
      <c r="BI44" s="21"/>
      <c r="BJ44" s="21"/>
      <c r="BK44" s="21"/>
      <c r="BL44" s="22"/>
      <c r="BM44" s="21"/>
      <c r="BN44" s="23"/>
      <c r="BO44" s="36"/>
      <c r="BP44" s="36"/>
      <c r="BQ44" s="36"/>
      <c r="BR44" s="36"/>
      <c r="BS44" s="36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4">
        <v>96660</v>
      </c>
      <c r="CG44" s="24">
        <f>CF44-Z44</f>
        <v>24160</v>
      </c>
      <c r="CH44" s="34">
        <f>CG44/CF44</f>
        <v>0.24994827229464101</v>
      </c>
      <c r="CI44" s="24" t="e">
        <f>#REF!-CF44</f>
        <v>#REF!</v>
      </c>
      <c r="CJ44" s="23" t="s">
        <v>28</v>
      </c>
      <c r="CK44" s="23"/>
      <c r="CL44" s="23"/>
      <c r="CM44" s="23"/>
      <c r="CN44" s="28"/>
      <c r="CO44" s="28"/>
      <c r="CP44" s="28"/>
      <c r="CQ44" s="28"/>
      <c r="CR44" s="28"/>
      <c r="CS44" s="28"/>
      <c r="CT44" s="28"/>
      <c r="CU44" s="28"/>
      <c r="CV44" s="23"/>
      <c r="CW44" s="23"/>
      <c r="CX44" s="23"/>
      <c r="CY44" s="23"/>
      <c r="CZ44" s="23"/>
      <c r="DA44" s="23"/>
      <c r="DB44" s="23"/>
      <c r="DC44" s="23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8"/>
      <c r="EC44" s="28"/>
      <c r="ED44" s="28"/>
      <c r="EE44" s="28"/>
      <c r="EF44" s="28"/>
      <c r="EG44" s="28"/>
      <c r="EH44" s="28"/>
      <c r="EI44" s="28"/>
      <c r="EJ44" s="23"/>
      <c r="EK44" s="23"/>
      <c r="EL44" s="23"/>
      <c r="EM44" s="23"/>
      <c r="EN44" s="23"/>
      <c r="EO44" s="23"/>
      <c r="EP44" s="23"/>
      <c r="EQ44" s="23"/>
      <c r="ER44" s="3">
        <v>72500</v>
      </c>
      <c r="ES44" s="2">
        <f t="shared" si="11"/>
        <v>0</v>
      </c>
    </row>
    <row r="45" spans="1:150" ht="14.45" hidden="1" customHeight="1" x14ac:dyDescent="0.25">
      <c r="A45" s="112"/>
      <c r="B45" s="131">
        <v>39</v>
      </c>
      <c r="C45" s="112"/>
      <c r="D45" s="112"/>
      <c r="E45" s="112"/>
      <c r="F45" s="113" t="s">
        <v>80</v>
      </c>
      <c r="G45" s="107" t="s">
        <v>80</v>
      </c>
      <c r="H45" s="114" t="s">
        <v>363</v>
      </c>
      <c r="I45" s="115" t="str">
        <f t="shared" si="1"/>
        <v xml:space="preserve"> 495</v>
      </c>
      <c r="J45" t="s">
        <v>363</v>
      </c>
      <c r="K45" s="116">
        <f t="shared" si="2"/>
        <v>0</v>
      </c>
      <c r="L45" s="113" t="s">
        <v>216</v>
      </c>
      <c r="M45" t="s">
        <v>1469</v>
      </c>
      <c r="P45" s="62" t="s">
        <v>710</v>
      </c>
      <c r="Q45" s="63">
        <v>72000</v>
      </c>
      <c r="R45" s="64">
        <f t="shared" si="12"/>
        <v>74000</v>
      </c>
      <c r="S45" s="47">
        <v>74000</v>
      </c>
      <c r="T45" s="48">
        <f t="shared" si="13"/>
        <v>8250</v>
      </c>
      <c r="U45" s="46" t="s">
        <v>711</v>
      </c>
      <c r="V45" s="49">
        <f t="shared" si="14"/>
        <v>65750</v>
      </c>
      <c r="W45" s="49">
        <f>2000+5200+600+200+250</f>
        <v>8250</v>
      </c>
      <c r="X45" s="2">
        <f t="shared" si="6"/>
        <v>2000</v>
      </c>
      <c r="Z45" s="126">
        <f t="shared" si="8"/>
        <v>74000</v>
      </c>
      <c r="AA45" s="1" t="s">
        <v>108</v>
      </c>
      <c r="AB45" s="19">
        <f>IF(AX45&lt;&gt;"",#REF!- AX45, 0)</f>
        <v>0</v>
      </c>
      <c r="AC45" s="19">
        <f>IF(CF45&lt;&gt;"",#REF!- CF45, 0)</f>
        <v>0</v>
      </c>
      <c r="AD45" s="19">
        <f>IF(BJ45&lt;&gt;"",#REF!- BJ45, 0)</f>
        <v>0</v>
      </c>
      <c r="AE45" s="19">
        <f>IF(CN45&lt;&gt;"",#REF!- CN45, 0)</f>
        <v>0</v>
      </c>
      <c r="AF45" s="19">
        <f>IF(BV45&lt;&gt;"",#REF!- BV45, 0)</f>
        <v>0</v>
      </c>
      <c r="AG45" s="19">
        <f>IF(CV45&lt;&gt;"",#REF!- CV45, 0)</f>
        <v>0</v>
      </c>
      <c r="AH45" s="19">
        <f>IF(DF45&lt;&gt;"",#REF!-DF45, 0)</f>
        <v>0</v>
      </c>
      <c r="AI45" s="19">
        <f>IF(DR45&lt;&gt;"",#REF!-DR45, 0)</f>
        <v>0</v>
      </c>
      <c r="AJ45" s="19">
        <f>IF(EB45&lt;&gt;"",#REF!- EB45, 0)</f>
        <v>0</v>
      </c>
      <c r="AK45" s="19">
        <f>IF(EJ45&lt;&gt;"",#REF!- EJ45, 0)</f>
        <v>0</v>
      </c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9"/>
      <c r="AW45" s="29"/>
      <c r="AX45" s="29"/>
      <c r="AY45" s="25"/>
      <c r="AZ45" s="26"/>
      <c r="BA45" s="25"/>
      <c r="BB45" s="28"/>
      <c r="BC45" s="27"/>
      <c r="BD45" s="27"/>
      <c r="BE45" s="27"/>
      <c r="BF45" s="27"/>
      <c r="BG45" s="27"/>
      <c r="BH45" s="24"/>
      <c r="BI45" s="21"/>
      <c r="BJ45" s="21"/>
      <c r="BK45" s="21"/>
      <c r="BL45" s="22"/>
      <c r="BM45" s="21"/>
      <c r="BN45" s="23"/>
      <c r="BO45" s="36"/>
      <c r="BP45" s="36"/>
      <c r="BQ45" s="36"/>
      <c r="BR45" s="36"/>
      <c r="BS45" s="36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3"/>
      <c r="CG45" s="23"/>
      <c r="CH45" s="23"/>
      <c r="CI45" s="23"/>
      <c r="CJ45" s="23"/>
      <c r="CK45" s="23"/>
      <c r="CL45" s="23"/>
      <c r="CM45" s="23"/>
      <c r="CN45" s="28"/>
      <c r="CO45" s="28"/>
      <c r="CP45" s="28"/>
      <c r="CQ45" s="28"/>
      <c r="CR45" s="28"/>
      <c r="CS45" s="28"/>
      <c r="CT45" s="28"/>
      <c r="CU45" s="28"/>
      <c r="CV45" s="23"/>
      <c r="CW45" s="23"/>
      <c r="CX45" s="23"/>
      <c r="CY45" s="23"/>
      <c r="CZ45" s="23"/>
      <c r="DA45" s="23"/>
      <c r="DB45" s="23"/>
      <c r="DC45" s="23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8"/>
      <c r="EC45" s="28"/>
      <c r="ED45" s="28"/>
      <c r="EE45" s="28"/>
      <c r="EF45" s="28"/>
      <c r="EG45" s="28"/>
      <c r="EH45" s="28"/>
      <c r="EI45" s="28"/>
      <c r="EJ45" s="23"/>
      <c r="EK45" s="23"/>
      <c r="EL45" s="23"/>
      <c r="EM45" s="23"/>
      <c r="EN45" s="23"/>
      <c r="EO45" s="23"/>
      <c r="EP45" s="23"/>
      <c r="EQ45" s="23"/>
      <c r="ER45" s="3">
        <v>74000</v>
      </c>
      <c r="ES45" s="1">
        <f t="shared" si="11"/>
        <v>0</v>
      </c>
    </row>
    <row r="46" spans="1:150" ht="14.45" hidden="1" customHeight="1" x14ac:dyDescent="0.25">
      <c r="A46" s="112"/>
      <c r="B46" s="130">
        <v>40</v>
      </c>
      <c r="C46" s="112"/>
      <c r="D46" s="112"/>
      <c r="E46" s="112"/>
      <c r="F46" s="113" t="s">
        <v>80</v>
      </c>
      <c r="G46" s="107" t="s">
        <v>80</v>
      </c>
      <c r="H46" s="117" t="s">
        <v>912</v>
      </c>
      <c r="I46" s="115" t="str">
        <f t="shared" si="1"/>
        <v xml:space="preserve"> 629</v>
      </c>
      <c r="J46" t="s">
        <v>912</v>
      </c>
      <c r="K46" s="116">
        <f t="shared" si="2"/>
        <v>0</v>
      </c>
      <c r="L46" s="113" t="s">
        <v>211</v>
      </c>
      <c r="M46" t="s">
        <v>1469</v>
      </c>
      <c r="P46" s="45" t="s">
        <v>709</v>
      </c>
      <c r="Q46" s="56">
        <v>0</v>
      </c>
      <c r="R46" s="122">
        <f t="shared" si="12"/>
        <v>72500</v>
      </c>
      <c r="S46" s="47">
        <f>72500</f>
        <v>72500</v>
      </c>
      <c r="T46" s="48">
        <f t="shared" si="13"/>
        <v>8250</v>
      </c>
      <c r="U46" s="46" t="s">
        <v>711</v>
      </c>
      <c r="V46" s="49">
        <f t="shared" si="14"/>
        <v>64250</v>
      </c>
      <c r="W46" s="49">
        <f>2000+5200+600+200+250</f>
        <v>8250</v>
      </c>
      <c r="X46" s="2">
        <f t="shared" si="6"/>
        <v>72500</v>
      </c>
      <c r="Z46" s="126">
        <f t="shared" si="8"/>
        <v>72500</v>
      </c>
      <c r="AA46" s="1" t="s">
        <v>108</v>
      </c>
      <c r="AB46" s="19">
        <f>IF(AX46&lt;&gt;"",#REF!- AX46, 0)</f>
        <v>0</v>
      </c>
      <c r="AC46" s="19">
        <f>IF(CF46&lt;&gt;"",#REF!- CF46, 0)</f>
        <v>0</v>
      </c>
      <c r="AD46" s="19">
        <f>IF(BJ46&lt;&gt;"",#REF!- BJ46, 0)</f>
        <v>0</v>
      </c>
      <c r="AE46" s="19">
        <f>IF(CN46&lt;&gt;"",#REF!- CN46, 0)</f>
        <v>0</v>
      </c>
      <c r="AF46" s="19">
        <f>IF(BV46&lt;&gt;"",#REF!- BV46, 0)</f>
        <v>0</v>
      </c>
      <c r="AG46" s="19">
        <f>IF(CV46&lt;&gt;"",#REF!- CV46, 0)</f>
        <v>0</v>
      </c>
      <c r="AH46" s="19">
        <f>IF(DF46&lt;&gt;"",#REF!-DF46, 0)</f>
        <v>0</v>
      </c>
      <c r="AI46" s="19">
        <f>IF(DR46&lt;&gt;"",#REF!-DR46, 0)</f>
        <v>0</v>
      </c>
      <c r="AJ46" s="19">
        <f>IF(EB46&lt;&gt;"",#REF!- EB46, 0)</f>
        <v>0</v>
      </c>
      <c r="AK46" s="19">
        <f>IF(EJ46&lt;&gt;"",#REF!- EJ46, 0)</f>
        <v>0</v>
      </c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9"/>
      <c r="AW46" s="29"/>
      <c r="AX46" s="29"/>
      <c r="AY46" s="25"/>
      <c r="AZ46" s="26"/>
      <c r="BA46" s="25"/>
      <c r="BB46" s="28"/>
      <c r="BC46" s="27"/>
      <c r="BD46" s="27"/>
      <c r="BE46" s="27"/>
      <c r="BF46" s="27"/>
      <c r="BG46" s="27"/>
      <c r="BH46" s="24"/>
      <c r="BI46" s="21"/>
      <c r="BJ46" s="21"/>
      <c r="BK46" s="21"/>
      <c r="BL46" s="22"/>
      <c r="BM46" s="21"/>
      <c r="BN46" s="23"/>
      <c r="BO46" s="36"/>
      <c r="BP46" s="36"/>
      <c r="BQ46" s="36"/>
      <c r="BR46" s="36"/>
      <c r="BS46" s="36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3"/>
      <c r="CG46" s="23"/>
      <c r="CH46" s="23"/>
      <c r="CI46" s="23"/>
      <c r="CJ46" s="23"/>
      <c r="CK46" s="23"/>
      <c r="CL46" s="23"/>
      <c r="CM46" s="23"/>
      <c r="CN46" s="28"/>
      <c r="CO46" s="28"/>
      <c r="CP46" s="28"/>
      <c r="CQ46" s="28"/>
      <c r="CR46" s="28"/>
      <c r="CS46" s="28"/>
      <c r="CT46" s="28"/>
      <c r="CU46" s="28"/>
      <c r="CV46" s="23"/>
      <c r="CW46" s="23"/>
      <c r="CX46" s="23"/>
      <c r="CY46" s="23"/>
      <c r="CZ46" s="23"/>
      <c r="DA46" s="23"/>
      <c r="DB46" s="23"/>
      <c r="DC46" s="23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8"/>
      <c r="EC46" s="28"/>
      <c r="ED46" s="28"/>
      <c r="EE46" s="28"/>
      <c r="EF46" s="28"/>
      <c r="EG46" s="28"/>
      <c r="EH46" s="28"/>
      <c r="EI46" s="28"/>
      <c r="EJ46" s="23"/>
      <c r="EK46" s="23"/>
      <c r="EL46" s="23"/>
      <c r="EM46" s="23"/>
      <c r="EN46" s="23"/>
      <c r="EO46" s="23"/>
      <c r="EP46" s="23"/>
      <c r="EQ46" s="23"/>
      <c r="ER46" s="3">
        <v>72500</v>
      </c>
      <c r="ES46" s="2">
        <f t="shared" si="11"/>
        <v>0</v>
      </c>
    </row>
    <row r="47" spans="1:150" ht="14.45" hidden="1" customHeight="1" x14ac:dyDescent="0.25">
      <c r="A47" s="112"/>
      <c r="B47" s="131">
        <v>41</v>
      </c>
      <c r="C47" s="112"/>
      <c r="D47" s="112"/>
      <c r="E47" s="112"/>
      <c r="F47" s="113" t="s">
        <v>80</v>
      </c>
      <c r="G47" s="107" t="s">
        <v>80</v>
      </c>
      <c r="H47" s="117" t="s">
        <v>364</v>
      </c>
      <c r="I47" s="115" t="str">
        <f t="shared" si="1"/>
        <v xml:space="preserve"> 781</v>
      </c>
      <c r="J47" t="s">
        <v>364</v>
      </c>
      <c r="K47" s="116">
        <f t="shared" si="2"/>
        <v>0</v>
      </c>
      <c r="L47" s="112" t="s">
        <v>45</v>
      </c>
      <c r="M47" t="s">
        <v>1469</v>
      </c>
      <c r="P47" s="62" t="s">
        <v>710</v>
      </c>
      <c r="Q47" s="63">
        <v>77000</v>
      </c>
      <c r="R47" s="64">
        <f t="shared" si="12"/>
        <v>77000</v>
      </c>
      <c r="S47" s="47">
        <v>77000</v>
      </c>
      <c r="T47" s="48">
        <f t="shared" si="13"/>
        <v>8250</v>
      </c>
      <c r="U47" s="46" t="s">
        <v>711</v>
      </c>
      <c r="V47" s="49">
        <f t="shared" si="14"/>
        <v>68750</v>
      </c>
      <c r="W47" s="49">
        <f>2000+5200+600+200+250</f>
        <v>8250</v>
      </c>
      <c r="X47" s="2">
        <f t="shared" si="6"/>
        <v>0</v>
      </c>
      <c r="Y47" s="2">
        <v>1500</v>
      </c>
      <c r="Z47" s="126">
        <f t="shared" si="8"/>
        <v>77000</v>
      </c>
      <c r="AA47" s="1" t="s">
        <v>106</v>
      </c>
      <c r="AB47" s="19" t="e">
        <f>IF(AX47&lt;&gt;"",#REF!- AX47, 0)</f>
        <v>#REF!</v>
      </c>
      <c r="AC47" s="19" t="e">
        <f>IF(CF47&lt;&gt;"",#REF!- CF47, 0)</f>
        <v>#REF!</v>
      </c>
      <c r="AD47" s="19">
        <f>IF(BJ47&lt;&gt;"",#REF!- BJ47, 0)</f>
        <v>0</v>
      </c>
      <c r="AE47" s="19">
        <f>IF(CN47&lt;&gt;"",#REF!- CN47, 0)</f>
        <v>0</v>
      </c>
      <c r="AF47" s="19">
        <f>IF(BV47&lt;&gt;"",#REF!- BV47, 0)</f>
        <v>0</v>
      </c>
      <c r="AG47" s="19">
        <f>IF(CV47&lt;&gt;"",#REF!- CV47, 0)</f>
        <v>0</v>
      </c>
      <c r="AH47" s="19">
        <f>IF(DF47&lt;&gt;"",#REF!-DF47, 0)</f>
        <v>0</v>
      </c>
      <c r="AI47" s="19">
        <f>IF(DR47&lt;&gt;"",#REF!-DR47, 0)</f>
        <v>0</v>
      </c>
      <c r="AJ47" s="19">
        <f>IF(EB47&lt;&gt;"",#REF!- EB47, 0)</f>
        <v>0</v>
      </c>
      <c r="AK47" s="19">
        <f>IF(EJ47&lt;&gt;"",#REF!- EJ47, 0)</f>
        <v>0</v>
      </c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9">
        <v>95550</v>
      </c>
      <c r="AW47" s="29">
        <v>3000</v>
      </c>
      <c r="AX47" s="29">
        <f>AV47+AW47</f>
        <v>98550</v>
      </c>
      <c r="AY47" s="25">
        <f>AX47-Z47</f>
        <v>21550</v>
      </c>
      <c r="AZ47" s="26">
        <f>AY47/AV47</f>
        <v>0.22553636839351124</v>
      </c>
      <c r="BA47" s="25" t="e">
        <f>#REF!-AX47</f>
        <v>#REF!</v>
      </c>
      <c r="BB47" s="28" t="s">
        <v>28</v>
      </c>
      <c r="BC47" s="27"/>
      <c r="BD47" s="27"/>
      <c r="BE47" s="27"/>
      <c r="BF47" s="27"/>
      <c r="BG47" s="27"/>
      <c r="BH47" s="24"/>
      <c r="BI47" s="21"/>
      <c r="BJ47" s="21"/>
      <c r="BK47" s="21"/>
      <c r="BL47" s="22"/>
      <c r="BM47" s="21"/>
      <c r="BN47" s="23"/>
      <c r="BO47" s="36"/>
      <c r="BP47" s="36"/>
      <c r="BQ47" s="36"/>
      <c r="BR47" s="36"/>
      <c r="BS47" s="36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4">
        <v>96660</v>
      </c>
      <c r="CG47" s="24">
        <f>CF47-Z47</f>
        <v>19660</v>
      </c>
      <c r="CH47" s="34">
        <f>CG47/CF47</f>
        <v>0.20339333747154975</v>
      </c>
      <c r="CI47" s="24" t="e">
        <f>#REF!-CF47</f>
        <v>#REF!</v>
      </c>
      <c r="CJ47" s="23" t="s">
        <v>28</v>
      </c>
      <c r="CK47" s="23"/>
      <c r="CL47" s="23"/>
      <c r="CM47" s="23"/>
      <c r="CN47" s="28"/>
      <c r="CO47" s="28"/>
      <c r="CP47" s="28"/>
      <c r="CQ47" s="28"/>
      <c r="CR47" s="28"/>
      <c r="CS47" s="28"/>
      <c r="CT47" s="28"/>
      <c r="CU47" s="28"/>
      <c r="CV47" s="23"/>
      <c r="CW47" s="23"/>
      <c r="CX47" s="23"/>
      <c r="CY47" s="23"/>
      <c r="CZ47" s="23"/>
      <c r="DA47" s="23"/>
      <c r="DB47" s="23"/>
      <c r="DC47" s="23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8"/>
      <c r="EC47" s="28"/>
      <c r="ED47" s="28"/>
      <c r="EE47" s="28"/>
      <c r="EF47" s="28"/>
      <c r="EG47" s="28"/>
      <c r="EH47" s="28"/>
      <c r="EI47" s="28"/>
      <c r="EJ47" s="23"/>
      <c r="EK47" s="23"/>
      <c r="EL47" s="23"/>
      <c r="EM47" s="23"/>
      <c r="EN47" s="23"/>
      <c r="EO47" s="23"/>
      <c r="EP47" s="23"/>
      <c r="EQ47" s="23"/>
      <c r="ER47" s="3">
        <v>77000</v>
      </c>
      <c r="ES47" s="1">
        <f t="shared" si="11"/>
        <v>0</v>
      </c>
      <c r="ET47" s="1" t="s">
        <v>1826</v>
      </c>
    </row>
    <row r="48" spans="1:150" ht="14.45" hidden="1" customHeight="1" x14ac:dyDescent="0.25">
      <c r="A48" s="112"/>
      <c r="B48" s="130">
        <v>42</v>
      </c>
      <c r="C48" s="112"/>
      <c r="D48" s="112"/>
      <c r="E48" s="112"/>
      <c r="F48" s="113" t="s">
        <v>80</v>
      </c>
      <c r="G48" s="107" t="s">
        <v>80</v>
      </c>
      <c r="H48" s="117" t="s">
        <v>910</v>
      </c>
      <c r="I48" s="115" t="str">
        <f t="shared" si="1"/>
        <v xml:space="preserve"> 285</v>
      </c>
      <c r="J48" t="s">
        <v>910</v>
      </c>
      <c r="K48" s="116">
        <f t="shared" si="2"/>
        <v>0</v>
      </c>
      <c r="L48" s="113" t="s">
        <v>211</v>
      </c>
      <c r="M48" t="s">
        <v>1469</v>
      </c>
      <c r="P48" s="45" t="s">
        <v>709</v>
      </c>
      <c r="Q48" s="56">
        <v>0</v>
      </c>
      <c r="R48" s="122">
        <f t="shared" si="12"/>
        <v>72500</v>
      </c>
      <c r="S48" s="47">
        <v>72500</v>
      </c>
      <c r="T48" s="48">
        <f t="shared" si="13"/>
        <v>8250</v>
      </c>
      <c r="U48" s="46" t="s">
        <v>711</v>
      </c>
      <c r="V48" s="49">
        <f t="shared" si="14"/>
        <v>64250</v>
      </c>
      <c r="W48" s="49">
        <f>2000+5200+600+200+250</f>
        <v>8250</v>
      </c>
      <c r="X48" s="2">
        <f t="shared" si="6"/>
        <v>72500</v>
      </c>
      <c r="Z48" s="126">
        <f t="shared" si="8"/>
        <v>72500</v>
      </c>
      <c r="AA48" s="1" t="s">
        <v>108</v>
      </c>
      <c r="AB48" s="19">
        <f>IF(AX48&lt;&gt;"",#REF!- AX48, 0)</f>
        <v>0</v>
      </c>
      <c r="AC48" s="19">
        <f>IF(CF48&lt;&gt;"",#REF!- CF48, 0)</f>
        <v>0</v>
      </c>
      <c r="AD48" s="19">
        <f>IF(BJ48&lt;&gt;"",#REF!- BJ48, 0)</f>
        <v>0</v>
      </c>
      <c r="AE48" s="19">
        <f>IF(CN48&lt;&gt;"",#REF!- CN48, 0)</f>
        <v>0</v>
      </c>
      <c r="AF48" s="19">
        <f>IF(BV48&lt;&gt;"",#REF!- BV48, 0)</f>
        <v>0</v>
      </c>
      <c r="AG48" s="19">
        <f>IF(CV48&lt;&gt;"",#REF!- CV48, 0)</f>
        <v>0</v>
      </c>
      <c r="AH48" s="19">
        <f>IF(DF48&lt;&gt;"",#REF!-DF48, 0)</f>
        <v>0</v>
      </c>
      <c r="AI48" s="19">
        <f>IF(DR48&lt;&gt;"",#REF!-DR48, 0)</f>
        <v>0</v>
      </c>
      <c r="AJ48" s="19">
        <f>IF(EB48&lt;&gt;"",#REF!- EB48, 0)</f>
        <v>0</v>
      </c>
      <c r="AK48" s="19">
        <f>IF(EJ48&lt;&gt;"",#REF!- EJ48, 0)</f>
        <v>0</v>
      </c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9"/>
      <c r="AW48" s="29"/>
      <c r="AX48" s="29"/>
      <c r="AY48" s="25"/>
      <c r="AZ48" s="26"/>
      <c r="BA48" s="25"/>
      <c r="BB48" s="28"/>
      <c r="BC48" s="27"/>
      <c r="BD48" s="27"/>
      <c r="BE48" s="27"/>
      <c r="BF48" s="27"/>
      <c r="BG48" s="27"/>
      <c r="BH48" s="24"/>
      <c r="BI48" s="21"/>
      <c r="BJ48" s="21"/>
      <c r="BK48" s="21"/>
      <c r="BL48" s="22"/>
      <c r="BM48" s="21"/>
      <c r="BN48" s="23"/>
      <c r="BO48" s="36"/>
      <c r="BP48" s="36"/>
      <c r="BQ48" s="36"/>
      <c r="BR48" s="36"/>
      <c r="BS48" s="36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3"/>
      <c r="CG48" s="23"/>
      <c r="CH48" s="23"/>
      <c r="CI48" s="23"/>
      <c r="CJ48" s="23"/>
      <c r="CK48" s="23"/>
      <c r="CL48" s="23"/>
      <c r="CM48" s="23"/>
      <c r="CN48" s="28"/>
      <c r="CO48" s="28"/>
      <c r="CP48" s="28"/>
      <c r="CQ48" s="28"/>
      <c r="CR48" s="28"/>
      <c r="CS48" s="28"/>
      <c r="CT48" s="28"/>
      <c r="CU48" s="28"/>
      <c r="CV48" s="23"/>
      <c r="CW48" s="23"/>
      <c r="CX48" s="23"/>
      <c r="CY48" s="23"/>
      <c r="CZ48" s="23"/>
      <c r="DA48" s="23"/>
      <c r="DB48" s="23"/>
      <c r="DC48" s="23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8"/>
      <c r="EC48" s="28"/>
      <c r="ED48" s="28"/>
      <c r="EE48" s="28"/>
      <c r="EF48" s="28"/>
      <c r="EG48" s="28"/>
      <c r="EH48" s="28"/>
      <c r="EI48" s="28"/>
      <c r="EJ48" s="23"/>
      <c r="EK48" s="23"/>
      <c r="EL48" s="23"/>
      <c r="EM48" s="23"/>
      <c r="EN48" s="23"/>
      <c r="EO48" s="23"/>
      <c r="EP48" s="23"/>
      <c r="EQ48" s="23"/>
      <c r="ER48" s="3">
        <v>72500</v>
      </c>
      <c r="ES48" s="2">
        <f t="shared" ref="ES48:ES50" si="15">Z48-ER48</f>
        <v>0</v>
      </c>
    </row>
    <row r="49" spans="1:149" ht="14.45" hidden="1" customHeight="1" x14ac:dyDescent="0.25">
      <c r="A49" s="112"/>
      <c r="B49" s="131">
        <v>43</v>
      </c>
      <c r="C49" s="112"/>
      <c r="D49" s="112"/>
      <c r="E49" s="112"/>
      <c r="F49" s="113" t="s">
        <v>80</v>
      </c>
      <c r="G49" s="107" t="s">
        <v>80</v>
      </c>
      <c r="H49" s="117" t="s">
        <v>365</v>
      </c>
      <c r="I49" s="115" t="str">
        <f t="shared" si="1"/>
        <v xml:space="preserve"> 272</v>
      </c>
      <c r="J49" t="s">
        <v>365</v>
      </c>
      <c r="K49" s="116">
        <f t="shared" si="2"/>
        <v>0</v>
      </c>
      <c r="L49" s="113" t="s">
        <v>211</v>
      </c>
      <c r="M49" t="s">
        <v>1469</v>
      </c>
      <c r="P49" s="62" t="s">
        <v>710</v>
      </c>
      <c r="Q49" s="63">
        <v>65000</v>
      </c>
      <c r="R49" s="64">
        <f t="shared" si="12"/>
        <v>67500</v>
      </c>
      <c r="S49" s="47">
        <v>67500</v>
      </c>
      <c r="T49" s="48">
        <f t="shared" si="13"/>
        <v>8150</v>
      </c>
      <c r="U49" s="46" t="s">
        <v>711</v>
      </c>
      <c r="V49" s="49">
        <f t="shared" si="14"/>
        <v>59350</v>
      </c>
      <c r="W49" s="49">
        <f>2000+5100+600+200+250</f>
        <v>8150</v>
      </c>
      <c r="X49" s="2">
        <f t="shared" si="6"/>
        <v>2500</v>
      </c>
      <c r="Z49" s="126">
        <f t="shared" si="8"/>
        <v>67500</v>
      </c>
      <c r="AA49" s="1" t="s">
        <v>108</v>
      </c>
      <c r="AB49" s="19">
        <f>IF(AX49&lt;&gt;"",#REF!- AX49, 0)</f>
        <v>0</v>
      </c>
      <c r="AC49" s="19">
        <f>IF(CF49&lt;&gt;"",#REF!- CF49, 0)</f>
        <v>0</v>
      </c>
      <c r="AD49" s="19">
        <f>IF(BJ49&lt;&gt;"",#REF!- BJ49, 0)</f>
        <v>0</v>
      </c>
      <c r="AE49" s="19">
        <f>IF(CN49&lt;&gt;"",#REF!- CN49, 0)</f>
        <v>0</v>
      </c>
      <c r="AF49" s="19">
        <f>IF(BV49&lt;&gt;"",#REF!- BV49, 0)</f>
        <v>0</v>
      </c>
      <c r="AG49" s="19">
        <f>IF(CV49&lt;&gt;"",#REF!- CV49, 0)</f>
        <v>0</v>
      </c>
      <c r="AH49" s="19">
        <f>IF(DF49&lt;&gt;"",#REF!-DF49, 0)</f>
        <v>0</v>
      </c>
      <c r="AI49" s="19">
        <f>IF(DR49&lt;&gt;"",#REF!-DR49, 0)</f>
        <v>0</v>
      </c>
      <c r="AJ49" s="19">
        <f>IF(EB49&lt;&gt;"",#REF!- EB49, 0)</f>
        <v>0</v>
      </c>
      <c r="AK49" s="19">
        <f>IF(EJ49&lt;&gt;"",#REF!- EJ49, 0)</f>
        <v>0</v>
      </c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9"/>
      <c r="AW49" s="29"/>
      <c r="AX49" s="29"/>
      <c r="AY49" s="25"/>
      <c r="AZ49" s="26"/>
      <c r="BA49" s="25"/>
      <c r="BB49" s="28"/>
      <c r="BC49" s="27"/>
      <c r="BD49" s="27"/>
      <c r="BE49" s="27"/>
      <c r="BF49" s="27"/>
      <c r="BG49" s="27"/>
      <c r="BH49" s="24"/>
      <c r="BI49" s="21"/>
      <c r="BJ49" s="21"/>
      <c r="BK49" s="21"/>
      <c r="BL49" s="22"/>
      <c r="BM49" s="21"/>
      <c r="BN49" s="23"/>
      <c r="BO49" s="36"/>
      <c r="BP49" s="36"/>
      <c r="BQ49" s="36"/>
      <c r="BR49" s="36"/>
      <c r="BS49" s="36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3"/>
      <c r="CG49" s="23"/>
      <c r="CH49" s="23"/>
      <c r="CI49" s="23"/>
      <c r="CJ49" s="23"/>
      <c r="CK49" s="23"/>
      <c r="CL49" s="23"/>
      <c r="CM49" s="23"/>
      <c r="CN49" s="28"/>
      <c r="CO49" s="28"/>
      <c r="CP49" s="28"/>
      <c r="CQ49" s="28"/>
      <c r="CR49" s="28"/>
      <c r="CS49" s="28"/>
      <c r="CT49" s="28"/>
      <c r="CU49" s="28"/>
      <c r="CV49" s="23"/>
      <c r="CW49" s="23"/>
      <c r="CX49" s="23"/>
      <c r="CY49" s="23"/>
      <c r="CZ49" s="23"/>
      <c r="DA49" s="23"/>
      <c r="DB49" s="23"/>
      <c r="DC49" s="23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8"/>
      <c r="EC49" s="28"/>
      <c r="ED49" s="28"/>
      <c r="EE49" s="28"/>
      <c r="EF49" s="28"/>
      <c r="EG49" s="28"/>
      <c r="EH49" s="28"/>
      <c r="EI49" s="28"/>
      <c r="EJ49" s="23"/>
      <c r="EK49" s="23"/>
      <c r="EL49" s="23"/>
      <c r="EM49" s="23"/>
      <c r="EN49" s="23"/>
      <c r="EO49" s="23"/>
      <c r="EP49" s="23"/>
      <c r="EQ49" s="23"/>
      <c r="ER49" s="3">
        <v>67500</v>
      </c>
      <c r="ES49" s="2">
        <f t="shared" si="15"/>
        <v>0</v>
      </c>
    </row>
    <row r="50" spans="1:149" ht="14.45" hidden="1" customHeight="1" x14ac:dyDescent="0.25">
      <c r="A50" s="112"/>
      <c r="B50" s="130">
        <v>44</v>
      </c>
      <c r="C50" s="112"/>
      <c r="D50" s="112"/>
      <c r="E50" s="112"/>
      <c r="F50" s="113" t="s">
        <v>80</v>
      </c>
      <c r="G50" s="107" t="s">
        <v>80</v>
      </c>
      <c r="H50" s="114" t="s">
        <v>366</v>
      </c>
      <c r="I50" s="115" t="str">
        <f t="shared" si="1"/>
        <v xml:space="preserve"> 775</v>
      </c>
      <c r="J50" t="s">
        <v>366</v>
      </c>
      <c r="K50" s="116">
        <f t="shared" si="2"/>
        <v>0</v>
      </c>
      <c r="L50" s="113" t="s">
        <v>204</v>
      </c>
      <c r="M50" t="s">
        <v>1469</v>
      </c>
      <c r="P50" s="45" t="s">
        <v>709</v>
      </c>
      <c r="Q50" s="56">
        <v>70000</v>
      </c>
      <c r="R50" s="122">
        <f t="shared" si="12"/>
        <v>65000</v>
      </c>
      <c r="S50" s="47">
        <v>65000</v>
      </c>
      <c r="T50" s="48">
        <f t="shared" si="13"/>
        <v>8150</v>
      </c>
      <c r="U50" s="46" t="s">
        <v>711</v>
      </c>
      <c r="V50" s="49">
        <f t="shared" si="14"/>
        <v>56850</v>
      </c>
      <c r="W50" s="49">
        <f>2000+5100+600+200+250</f>
        <v>8150</v>
      </c>
      <c r="X50" s="2">
        <f t="shared" si="6"/>
        <v>-5000</v>
      </c>
      <c r="Z50" s="126">
        <f t="shared" si="8"/>
        <v>65000</v>
      </c>
      <c r="AA50" s="1" t="s">
        <v>108</v>
      </c>
      <c r="AB50" s="19">
        <f>IF(AX50&lt;&gt;"",#REF!- AX50, 0)</f>
        <v>0</v>
      </c>
      <c r="AC50" s="19">
        <f>IF(CF50&lt;&gt;"",#REF!- CF50, 0)</f>
        <v>0</v>
      </c>
      <c r="AD50" s="19">
        <f>IF(BJ50&lt;&gt;"",#REF!- BJ50, 0)</f>
        <v>0</v>
      </c>
      <c r="AE50" s="19">
        <f>IF(CN50&lt;&gt;"",#REF!- CN50, 0)</f>
        <v>0</v>
      </c>
      <c r="AF50" s="19">
        <f>IF(BV50&lt;&gt;"",#REF!- BV50, 0)</f>
        <v>0</v>
      </c>
      <c r="AG50" s="19">
        <f>IF(CV50&lt;&gt;"",#REF!- CV50, 0)</f>
        <v>0</v>
      </c>
      <c r="AH50" s="19">
        <f>IF(DF50&lt;&gt;"",#REF!-DF50, 0)</f>
        <v>0</v>
      </c>
      <c r="AI50" s="19">
        <f>IF(DR50&lt;&gt;"",#REF!-DR50, 0)</f>
        <v>0</v>
      </c>
      <c r="AJ50" s="19">
        <f>IF(EB50&lt;&gt;"",#REF!- EB50, 0)</f>
        <v>0</v>
      </c>
      <c r="AK50" s="19">
        <f>IF(EJ50&lt;&gt;"",#REF!- EJ50, 0)</f>
        <v>0</v>
      </c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9"/>
      <c r="AW50" s="29"/>
      <c r="AX50" s="29"/>
      <c r="AY50" s="25"/>
      <c r="AZ50" s="26"/>
      <c r="BA50" s="25"/>
      <c r="BB50" s="28"/>
      <c r="BC50" s="27"/>
      <c r="BD50" s="27"/>
      <c r="BE50" s="27"/>
      <c r="BF50" s="27"/>
      <c r="BG50" s="27"/>
      <c r="BH50" s="24"/>
      <c r="BI50" s="21"/>
      <c r="BJ50" s="21"/>
      <c r="BK50" s="21"/>
      <c r="BL50" s="22"/>
      <c r="BM50" s="21"/>
      <c r="BN50" s="23"/>
      <c r="BO50" s="36"/>
      <c r="BP50" s="36"/>
      <c r="BQ50" s="36"/>
      <c r="BR50" s="36"/>
      <c r="BS50" s="36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3"/>
      <c r="CG50" s="23"/>
      <c r="CH50" s="23"/>
      <c r="CI50" s="23"/>
      <c r="CJ50" s="23"/>
      <c r="CK50" s="23"/>
      <c r="CL50" s="23"/>
      <c r="CM50" s="23"/>
      <c r="CN50" s="28"/>
      <c r="CO50" s="28"/>
      <c r="CP50" s="28"/>
      <c r="CQ50" s="28"/>
      <c r="CR50" s="28"/>
      <c r="CS50" s="28"/>
      <c r="CT50" s="28"/>
      <c r="CU50" s="28"/>
      <c r="CV50" s="23"/>
      <c r="CW50" s="23"/>
      <c r="CX50" s="23"/>
      <c r="CY50" s="23"/>
      <c r="CZ50" s="23"/>
      <c r="DA50" s="23"/>
      <c r="DB50" s="23"/>
      <c r="DC50" s="23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8"/>
      <c r="EC50" s="28"/>
      <c r="ED50" s="28"/>
      <c r="EE50" s="28"/>
      <c r="EF50" s="28"/>
      <c r="EG50" s="28"/>
      <c r="EH50" s="28"/>
      <c r="EI50" s="28"/>
      <c r="EJ50" s="23"/>
      <c r="EK50" s="23"/>
      <c r="EL50" s="23"/>
      <c r="EM50" s="23"/>
      <c r="EN50" s="23"/>
      <c r="EO50" s="23"/>
      <c r="EP50" s="23"/>
      <c r="EQ50" s="23"/>
      <c r="ER50" s="3">
        <v>65000</v>
      </c>
      <c r="ES50" s="1">
        <f t="shared" si="15"/>
        <v>0</v>
      </c>
    </row>
    <row r="51" spans="1:149" ht="14.45" hidden="1" customHeight="1" x14ac:dyDescent="0.25">
      <c r="A51" s="112"/>
      <c r="B51" s="131">
        <v>45</v>
      </c>
      <c r="C51" s="112"/>
      <c r="D51" s="112"/>
      <c r="E51" s="112"/>
      <c r="F51" s="113" t="s">
        <v>80</v>
      </c>
      <c r="G51" s="107" t="s">
        <v>80</v>
      </c>
      <c r="H51" s="114" t="s">
        <v>367</v>
      </c>
      <c r="I51" s="115" t="str">
        <f t="shared" si="1"/>
        <v xml:space="preserve"> 019</v>
      </c>
      <c r="J51" t="s">
        <v>367</v>
      </c>
      <c r="K51" s="116">
        <f t="shared" si="2"/>
        <v>0</v>
      </c>
      <c r="L51" s="113" t="s">
        <v>217</v>
      </c>
      <c r="M51" t="s">
        <v>1469</v>
      </c>
      <c r="P51" s="62" t="s">
        <v>710</v>
      </c>
      <c r="Q51" s="63">
        <v>69500</v>
      </c>
      <c r="R51" s="64">
        <f t="shared" si="12"/>
        <v>71500</v>
      </c>
      <c r="S51" s="47">
        <v>71500</v>
      </c>
      <c r="T51" s="48">
        <f t="shared" si="13"/>
        <v>8150</v>
      </c>
      <c r="U51" s="46" t="s">
        <v>711</v>
      </c>
      <c r="V51" s="49">
        <f t="shared" si="14"/>
        <v>63350</v>
      </c>
      <c r="W51" s="49">
        <f>2000+5100+600+200+250</f>
        <v>8150</v>
      </c>
      <c r="X51" s="2">
        <f t="shared" si="6"/>
        <v>2000</v>
      </c>
      <c r="Z51" s="126">
        <f t="shared" si="8"/>
        <v>71500</v>
      </c>
      <c r="AA51" s="1" t="s">
        <v>108</v>
      </c>
      <c r="AB51" s="19">
        <f>IF(AX51&lt;&gt;"",#REF!- AX51, 0)</f>
        <v>0</v>
      </c>
      <c r="AC51" s="19">
        <f>IF(CF51&lt;&gt;"",#REF!- CF51, 0)</f>
        <v>0</v>
      </c>
      <c r="AD51" s="19">
        <f>IF(BJ51&lt;&gt;"",#REF!- BJ51, 0)</f>
        <v>0</v>
      </c>
      <c r="AE51" s="19">
        <f>IF(CN51&lt;&gt;"",#REF!- CN51, 0)</f>
        <v>0</v>
      </c>
      <c r="AF51" s="19">
        <f>IF(BV51&lt;&gt;"",#REF!- BV51, 0)</f>
        <v>0</v>
      </c>
      <c r="AG51" s="19">
        <f>IF(CV51&lt;&gt;"",#REF!- CV51, 0)</f>
        <v>0</v>
      </c>
      <c r="AH51" s="19">
        <f>IF(DF51&lt;&gt;"",#REF!-DF51, 0)</f>
        <v>0</v>
      </c>
      <c r="AI51" s="19">
        <f>IF(DR51&lt;&gt;"",#REF!-DR51, 0)</f>
        <v>0</v>
      </c>
      <c r="AJ51" s="19">
        <f>IF(EB51&lt;&gt;"",#REF!- EB51, 0)</f>
        <v>0</v>
      </c>
      <c r="AK51" s="19">
        <f>IF(EJ51&lt;&gt;"",#REF!- EJ51, 0)</f>
        <v>0</v>
      </c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9"/>
      <c r="AW51" s="29"/>
      <c r="AX51" s="29"/>
      <c r="AY51" s="25"/>
      <c r="AZ51" s="26"/>
      <c r="BA51" s="25"/>
      <c r="BB51" s="28"/>
      <c r="BC51" s="27"/>
      <c r="BD51" s="27"/>
      <c r="BE51" s="27"/>
      <c r="BF51" s="27"/>
      <c r="BG51" s="27"/>
      <c r="BH51" s="24"/>
      <c r="BI51" s="21"/>
      <c r="BJ51" s="21"/>
      <c r="BK51" s="21"/>
      <c r="BL51" s="22"/>
      <c r="BM51" s="21"/>
      <c r="BN51" s="23"/>
      <c r="BO51" s="36"/>
      <c r="BP51" s="36"/>
      <c r="BQ51" s="36"/>
      <c r="BR51" s="36"/>
      <c r="BS51" s="36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3"/>
      <c r="CG51" s="23"/>
      <c r="CH51" s="23"/>
      <c r="CI51" s="23"/>
      <c r="CJ51" s="23"/>
      <c r="CK51" s="23"/>
      <c r="CL51" s="23"/>
      <c r="CM51" s="23"/>
      <c r="CN51" s="28"/>
      <c r="CO51" s="28"/>
      <c r="CP51" s="28"/>
      <c r="CQ51" s="28"/>
      <c r="CR51" s="28"/>
      <c r="CS51" s="28"/>
      <c r="CT51" s="28"/>
      <c r="CU51" s="28"/>
      <c r="CV51" s="23"/>
      <c r="CW51" s="23"/>
      <c r="CX51" s="23"/>
      <c r="CY51" s="23"/>
      <c r="CZ51" s="23"/>
      <c r="DA51" s="23"/>
      <c r="DB51" s="23"/>
      <c r="DC51" s="23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8"/>
      <c r="EC51" s="28"/>
      <c r="ED51" s="28"/>
      <c r="EE51" s="28"/>
      <c r="EF51" s="28"/>
      <c r="EG51" s="28"/>
      <c r="EH51" s="28"/>
      <c r="EI51" s="28"/>
      <c r="EJ51" s="23"/>
      <c r="EK51" s="23"/>
      <c r="EL51" s="23"/>
      <c r="EM51" s="23"/>
      <c r="EN51" s="23"/>
      <c r="EO51" s="23"/>
      <c r="EP51" s="23"/>
      <c r="EQ51" s="23"/>
      <c r="ER51" s="3">
        <v>71500</v>
      </c>
      <c r="ES51" s="2">
        <f t="shared" ref="ES51:ES53" si="16">Z51-ER51</f>
        <v>0</v>
      </c>
    </row>
    <row r="52" spans="1:149" ht="14.45" hidden="1" customHeight="1" x14ac:dyDescent="0.25">
      <c r="A52" s="112"/>
      <c r="B52" s="130">
        <v>46</v>
      </c>
      <c r="C52" s="112"/>
      <c r="D52" s="112"/>
      <c r="E52" s="112"/>
      <c r="F52" s="113" t="s">
        <v>80</v>
      </c>
      <c r="G52" s="107" t="s">
        <v>80</v>
      </c>
      <c r="H52" s="114" t="s">
        <v>368</v>
      </c>
      <c r="I52" s="115" t="str">
        <f t="shared" si="1"/>
        <v xml:space="preserve"> 743</v>
      </c>
      <c r="J52" t="s">
        <v>368</v>
      </c>
      <c r="K52" s="116">
        <f t="shared" si="2"/>
        <v>0</v>
      </c>
      <c r="L52" s="113" t="s">
        <v>217</v>
      </c>
      <c r="M52" t="s">
        <v>1469</v>
      </c>
      <c r="P52" s="45" t="s">
        <v>709</v>
      </c>
      <c r="Q52" s="56">
        <v>76000</v>
      </c>
      <c r="R52" s="122">
        <f t="shared" si="12"/>
        <v>71500</v>
      </c>
      <c r="S52" s="47">
        <v>71500</v>
      </c>
      <c r="T52" s="48">
        <f t="shared" si="13"/>
        <v>8150</v>
      </c>
      <c r="U52" s="46" t="s">
        <v>711</v>
      </c>
      <c r="V52" s="49">
        <f t="shared" si="14"/>
        <v>63350</v>
      </c>
      <c r="W52" s="49">
        <f>2000+5100+600+200+250</f>
        <v>8150</v>
      </c>
      <c r="X52" s="2">
        <f t="shared" si="6"/>
        <v>-4500</v>
      </c>
      <c r="Z52" s="126">
        <f t="shared" si="8"/>
        <v>71500</v>
      </c>
      <c r="AA52" s="1" t="s">
        <v>108</v>
      </c>
      <c r="AB52" s="19">
        <f>IF(AX52&lt;&gt;"",#REF!- AX52, 0)</f>
        <v>0</v>
      </c>
      <c r="AC52" s="19">
        <f>IF(CF52&lt;&gt;"",#REF!- CF52, 0)</f>
        <v>0</v>
      </c>
      <c r="AD52" s="19">
        <f>IF(BJ52&lt;&gt;"",#REF!- BJ52, 0)</f>
        <v>0</v>
      </c>
      <c r="AE52" s="19">
        <f>IF(CN52&lt;&gt;"",#REF!- CN52, 0)</f>
        <v>0</v>
      </c>
      <c r="AF52" s="19">
        <f>IF(BV52&lt;&gt;"",#REF!- BV52, 0)</f>
        <v>0</v>
      </c>
      <c r="AG52" s="19">
        <f>IF(CV52&lt;&gt;"",#REF!- CV52, 0)</f>
        <v>0</v>
      </c>
      <c r="AH52" s="19">
        <f>IF(DF52&lt;&gt;"",#REF!-DF52, 0)</f>
        <v>0</v>
      </c>
      <c r="AI52" s="19">
        <f>IF(DR52&lt;&gt;"",#REF!-DR52, 0)</f>
        <v>0</v>
      </c>
      <c r="AJ52" s="19">
        <f>IF(EB52&lt;&gt;"",#REF!- EB52, 0)</f>
        <v>0</v>
      </c>
      <c r="AK52" s="19">
        <f>IF(EJ52&lt;&gt;"",#REF!- EJ52, 0)</f>
        <v>0</v>
      </c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9"/>
      <c r="AW52" s="29"/>
      <c r="AX52" s="29"/>
      <c r="AY52" s="25"/>
      <c r="AZ52" s="26"/>
      <c r="BA52" s="25"/>
      <c r="BB52" s="28"/>
      <c r="BC52" s="27"/>
      <c r="BD52" s="27"/>
      <c r="BE52" s="27"/>
      <c r="BF52" s="27"/>
      <c r="BG52" s="27"/>
      <c r="BH52" s="24"/>
      <c r="BI52" s="21"/>
      <c r="BJ52" s="21"/>
      <c r="BK52" s="21"/>
      <c r="BL52" s="22"/>
      <c r="BM52" s="21"/>
      <c r="BN52" s="23"/>
      <c r="BO52" s="36"/>
      <c r="BP52" s="36"/>
      <c r="BQ52" s="36"/>
      <c r="BR52" s="36"/>
      <c r="BS52" s="36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3"/>
      <c r="CG52" s="23"/>
      <c r="CH52" s="23"/>
      <c r="CI52" s="23"/>
      <c r="CJ52" s="23"/>
      <c r="CK52" s="23"/>
      <c r="CL52" s="23"/>
      <c r="CM52" s="23"/>
      <c r="CN52" s="28"/>
      <c r="CO52" s="28"/>
      <c r="CP52" s="28"/>
      <c r="CQ52" s="28"/>
      <c r="CR52" s="28"/>
      <c r="CS52" s="28"/>
      <c r="CT52" s="28"/>
      <c r="CU52" s="28"/>
      <c r="CV52" s="23"/>
      <c r="CW52" s="23"/>
      <c r="CX52" s="23"/>
      <c r="CY52" s="23"/>
      <c r="CZ52" s="23"/>
      <c r="DA52" s="23"/>
      <c r="DB52" s="23"/>
      <c r="DC52" s="23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8"/>
      <c r="EC52" s="28"/>
      <c r="ED52" s="28"/>
      <c r="EE52" s="28"/>
      <c r="EF52" s="28"/>
      <c r="EG52" s="28"/>
      <c r="EH52" s="28"/>
      <c r="EI52" s="28"/>
      <c r="EJ52" s="23"/>
      <c r="EK52" s="23"/>
      <c r="EL52" s="23"/>
      <c r="EM52" s="23"/>
      <c r="EN52" s="23"/>
      <c r="EO52" s="23"/>
      <c r="EP52" s="23"/>
      <c r="EQ52" s="23"/>
      <c r="ER52" s="3">
        <v>71500</v>
      </c>
      <c r="ES52" s="2">
        <f t="shared" si="16"/>
        <v>0</v>
      </c>
    </row>
    <row r="53" spans="1:149" hidden="1" x14ac:dyDescent="0.25">
      <c r="A53" s="112"/>
      <c r="B53" s="131">
        <v>47</v>
      </c>
      <c r="C53" s="112"/>
      <c r="D53" s="112"/>
      <c r="E53" s="112"/>
      <c r="F53" s="113" t="s">
        <v>166</v>
      </c>
      <c r="G53" s="107" t="s">
        <v>166</v>
      </c>
      <c r="H53" s="117" t="s">
        <v>369</v>
      </c>
      <c r="I53" s="115" t="str">
        <f t="shared" si="1"/>
        <v xml:space="preserve"> 898</v>
      </c>
      <c r="J53" t="s">
        <v>369</v>
      </c>
      <c r="K53" s="116">
        <f t="shared" si="2"/>
        <v>0</v>
      </c>
      <c r="L53" s="113" t="s">
        <v>218</v>
      </c>
      <c r="M53" t="s">
        <v>1469</v>
      </c>
      <c r="P53" s="62" t="s">
        <v>710</v>
      </c>
      <c r="Q53" s="63">
        <v>60000</v>
      </c>
      <c r="R53" s="64">
        <f t="shared" si="12"/>
        <v>62500</v>
      </c>
      <c r="S53" s="47">
        <v>62500</v>
      </c>
      <c r="T53" s="48">
        <f t="shared" si="13"/>
        <v>8150</v>
      </c>
      <c r="U53" s="46" t="s">
        <v>711</v>
      </c>
      <c r="V53" s="49">
        <f t="shared" si="14"/>
        <v>54350</v>
      </c>
      <c r="W53" s="49">
        <f>2000+5100+600+200+250</f>
        <v>8150</v>
      </c>
      <c r="X53" s="2">
        <f t="shared" si="6"/>
        <v>2500</v>
      </c>
      <c r="Z53" s="126">
        <f t="shared" si="8"/>
        <v>62500</v>
      </c>
      <c r="AA53" s="1" t="s">
        <v>108</v>
      </c>
      <c r="AB53" s="19">
        <f>IF(AX53&lt;&gt;"",#REF!- AX53, 0)</f>
        <v>0</v>
      </c>
      <c r="AC53" s="19">
        <f>IF(CF53&lt;&gt;"",#REF!- CF53, 0)</f>
        <v>0</v>
      </c>
      <c r="AD53" s="19">
        <f>IF(BJ53&lt;&gt;"",#REF!- BJ53, 0)</f>
        <v>0</v>
      </c>
      <c r="AE53" s="19">
        <f>IF(CN53&lt;&gt;"",#REF!- CN53, 0)</f>
        <v>0</v>
      </c>
      <c r="AF53" s="19">
        <f>IF(BV53&lt;&gt;"",#REF!- BV53, 0)</f>
        <v>0</v>
      </c>
      <c r="AG53" s="19">
        <f>IF(CV53&lt;&gt;"",#REF!- CV53, 0)</f>
        <v>0</v>
      </c>
      <c r="AH53" s="19">
        <f>IF(DF53&lt;&gt;"",#REF!-DF53, 0)</f>
        <v>0</v>
      </c>
      <c r="AI53" s="19">
        <f>IF(DR53&lt;&gt;"",#REF!-DR53, 0)</f>
        <v>0</v>
      </c>
      <c r="AJ53" s="19">
        <f>IF(EB53&lt;&gt;"",#REF!- EB53, 0)</f>
        <v>0</v>
      </c>
      <c r="AK53" s="19">
        <f>IF(EJ53&lt;&gt;"",#REF!- EJ53, 0)</f>
        <v>0</v>
      </c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9"/>
      <c r="AW53" s="29"/>
      <c r="AX53" s="29"/>
      <c r="AY53" s="25"/>
      <c r="AZ53" s="26"/>
      <c r="BA53" s="25"/>
      <c r="BB53" s="28"/>
      <c r="BC53" s="27"/>
      <c r="BD53" s="27"/>
      <c r="BE53" s="27"/>
      <c r="BF53" s="27"/>
      <c r="BG53" s="27"/>
      <c r="BH53" s="24"/>
      <c r="BI53" s="21"/>
      <c r="BJ53" s="21"/>
      <c r="BK53" s="21"/>
      <c r="BL53" s="22"/>
      <c r="BM53" s="21"/>
      <c r="BN53" s="23"/>
      <c r="BO53" s="36"/>
      <c r="BP53" s="36"/>
      <c r="BQ53" s="36"/>
      <c r="BR53" s="36"/>
      <c r="BS53" s="36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3"/>
      <c r="CG53" s="23"/>
      <c r="CH53" s="23"/>
      <c r="CI53" s="23"/>
      <c r="CJ53" s="23"/>
      <c r="CK53" s="23"/>
      <c r="CL53" s="23"/>
      <c r="CM53" s="23"/>
      <c r="CN53" s="28"/>
      <c r="CO53" s="28"/>
      <c r="CP53" s="28"/>
      <c r="CQ53" s="28"/>
      <c r="CR53" s="28"/>
      <c r="CS53" s="28"/>
      <c r="CT53" s="28"/>
      <c r="CU53" s="28"/>
      <c r="CV53" s="23"/>
      <c r="CW53" s="23"/>
      <c r="CX53" s="23"/>
      <c r="CY53" s="23"/>
      <c r="CZ53" s="23"/>
      <c r="DA53" s="23"/>
      <c r="DB53" s="23"/>
      <c r="DC53" s="23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8"/>
      <c r="EC53" s="28"/>
      <c r="ED53" s="28"/>
      <c r="EE53" s="28"/>
      <c r="EF53" s="28"/>
      <c r="EG53" s="28"/>
      <c r="EH53" s="28"/>
      <c r="EI53" s="28"/>
      <c r="EJ53" s="23"/>
      <c r="EK53" s="23"/>
      <c r="EL53" s="23"/>
      <c r="EM53" s="23"/>
      <c r="EN53" s="23"/>
      <c r="EO53" s="23"/>
      <c r="EP53" s="23"/>
      <c r="EQ53" s="23"/>
      <c r="ER53" s="3">
        <v>62500</v>
      </c>
      <c r="ES53" s="1">
        <f t="shared" si="16"/>
        <v>0</v>
      </c>
    </row>
    <row r="54" spans="1:149" ht="14.45" hidden="1" customHeight="1" x14ac:dyDescent="0.25">
      <c r="A54" s="112"/>
      <c r="B54" s="130">
        <v>48</v>
      </c>
      <c r="C54" s="112"/>
      <c r="D54" s="112"/>
      <c r="E54" s="112"/>
      <c r="F54" s="113" t="s">
        <v>80</v>
      </c>
      <c r="G54" s="107" t="s">
        <v>80</v>
      </c>
      <c r="H54" s="117" t="s">
        <v>370</v>
      </c>
      <c r="I54" s="115" t="str">
        <f t="shared" si="1"/>
        <v xml:space="preserve"> 221</v>
      </c>
      <c r="J54" t="s">
        <v>370</v>
      </c>
      <c r="K54" s="116">
        <f t="shared" si="2"/>
        <v>0</v>
      </c>
      <c r="L54" s="113" t="s">
        <v>210</v>
      </c>
      <c r="M54" t="s">
        <v>1469</v>
      </c>
      <c r="P54" s="45" t="s">
        <v>709</v>
      </c>
      <c r="Q54" s="56">
        <v>87500</v>
      </c>
      <c r="R54" s="122">
        <f t="shared" si="12"/>
        <v>73000</v>
      </c>
      <c r="S54" s="47">
        <v>73000</v>
      </c>
      <c r="T54" s="48">
        <f t="shared" si="13"/>
        <v>7900</v>
      </c>
      <c r="U54" s="46" t="s">
        <v>711</v>
      </c>
      <c r="V54" s="49">
        <f t="shared" si="14"/>
        <v>65100</v>
      </c>
      <c r="W54" s="49">
        <f>2000+4850+600+200+250</f>
        <v>7900</v>
      </c>
      <c r="X54" s="2">
        <f t="shared" si="6"/>
        <v>-14500</v>
      </c>
      <c r="Z54" s="126">
        <f t="shared" si="8"/>
        <v>73000</v>
      </c>
      <c r="AA54" s="1" t="s">
        <v>107</v>
      </c>
      <c r="AB54" s="19" t="e">
        <f>IF(AX54&lt;&gt;"",#REF!- AX54, 0)</f>
        <v>#REF!</v>
      </c>
      <c r="AC54" s="19" t="e">
        <f>IF(CF54&lt;&gt;"",#REF!- CF54, 0)</f>
        <v>#REF!</v>
      </c>
      <c r="AD54" s="19">
        <f>IF(BJ54&lt;&gt;"",#REF!- BJ54, 0)</f>
        <v>0</v>
      </c>
      <c r="AE54" s="19">
        <f>IF(CN54&lt;&gt;"",#REF!- CN54, 0)</f>
        <v>0</v>
      </c>
      <c r="AF54" s="19">
        <f>IF(BV54&lt;&gt;"",#REF!- BV54, 0)</f>
        <v>0</v>
      </c>
      <c r="AG54" s="19">
        <f>IF(CV54&lt;&gt;"",#REF!- CV54, 0)</f>
        <v>0</v>
      </c>
      <c r="AH54" s="19">
        <f>IF(DF54&lt;&gt;"",#REF!-DF54, 0)</f>
        <v>0</v>
      </c>
      <c r="AI54" s="19">
        <f>IF(DR54&lt;&gt;"",#REF!-DR54, 0)</f>
        <v>0</v>
      </c>
      <c r="AJ54" s="19">
        <f>IF(EB54&lt;&gt;"",#REF!- EB54, 0)</f>
        <v>0</v>
      </c>
      <c r="AK54" s="19">
        <f>IF(EJ54&lt;&gt;"",#REF!- EJ54, 0)</f>
        <v>0</v>
      </c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9">
        <v>95550</v>
      </c>
      <c r="AW54" s="29">
        <v>3000</v>
      </c>
      <c r="AX54" s="29">
        <f>AV54+AW54</f>
        <v>98550</v>
      </c>
      <c r="AY54" s="25">
        <f>AX54-Z54</f>
        <v>25550</v>
      </c>
      <c r="AZ54" s="26">
        <f>AY54/AV54</f>
        <v>0.26739926739926739</v>
      </c>
      <c r="BA54" s="25" t="e">
        <f>#REF!-AX54</f>
        <v>#REF!</v>
      </c>
      <c r="BB54" s="28" t="s">
        <v>28</v>
      </c>
      <c r="BC54" s="27"/>
      <c r="BD54" s="27"/>
      <c r="BE54" s="27"/>
      <c r="BF54" s="27"/>
      <c r="BG54" s="27"/>
      <c r="BH54" s="24"/>
      <c r="BI54" s="21"/>
      <c r="BJ54" s="21"/>
      <c r="BK54" s="21"/>
      <c r="BL54" s="22"/>
      <c r="BM54" s="21"/>
      <c r="BN54" s="23"/>
      <c r="BO54" s="36"/>
      <c r="BP54" s="36"/>
      <c r="BQ54" s="36"/>
      <c r="BR54" s="36"/>
      <c r="BS54" s="36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4">
        <v>96660</v>
      </c>
      <c r="CG54" s="24">
        <f>CF54-Z54</f>
        <v>23660</v>
      </c>
      <c r="CH54" s="34">
        <f>CG54/CF54</f>
        <v>0.24477550175874199</v>
      </c>
      <c r="CI54" s="24" t="e">
        <f>#REF!-CF54</f>
        <v>#REF!</v>
      </c>
      <c r="CJ54" s="23" t="s">
        <v>28</v>
      </c>
      <c r="CK54" s="23"/>
      <c r="CL54" s="23"/>
      <c r="CM54" s="23"/>
      <c r="CN54" s="28"/>
      <c r="CO54" s="28"/>
      <c r="CP54" s="28"/>
      <c r="CQ54" s="28"/>
      <c r="CR54" s="28"/>
      <c r="CS54" s="28"/>
      <c r="CT54" s="28"/>
      <c r="CU54" s="28"/>
      <c r="CV54" s="23"/>
      <c r="CW54" s="23"/>
      <c r="CX54" s="23"/>
      <c r="CY54" s="23"/>
      <c r="CZ54" s="23"/>
      <c r="DA54" s="23"/>
      <c r="DB54" s="23"/>
      <c r="DC54" s="23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8"/>
      <c r="EC54" s="28"/>
      <c r="ED54" s="28"/>
      <c r="EE54" s="28"/>
      <c r="EF54" s="28"/>
      <c r="EG54" s="28"/>
      <c r="EH54" s="28"/>
      <c r="EI54" s="28"/>
      <c r="EJ54" s="23"/>
      <c r="EK54" s="23"/>
      <c r="EL54" s="23"/>
      <c r="EM54" s="23"/>
      <c r="EN54" s="23"/>
      <c r="EO54" s="23"/>
      <c r="EP54" s="23"/>
      <c r="EQ54" s="23"/>
      <c r="ER54" s="3">
        <v>73000</v>
      </c>
      <c r="ES54" s="2">
        <f t="shared" ref="ES54:ES59" si="17">Z54-ER54</f>
        <v>0</v>
      </c>
    </row>
    <row r="55" spans="1:149" ht="14.45" hidden="1" customHeight="1" x14ac:dyDescent="0.25">
      <c r="A55" s="112"/>
      <c r="B55" s="131">
        <v>49</v>
      </c>
      <c r="C55" s="112"/>
      <c r="D55" s="112"/>
      <c r="E55" s="112"/>
      <c r="F55" s="113" t="s">
        <v>80</v>
      </c>
      <c r="G55" s="107" t="s">
        <v>80</v>
      </c>
      <c r="H55" s="114" t="s">
        <v>371</v>
      </c>
      <c r="I55" s="115" t="str">
        <f t="shared" si="1"/>
        <v xml:space="preserve"> 462</v>
      </c>
      <c r="J55" t="s">
        <v>371</v>
      </c>
      <c r="K55" s="116">
        <f t="shared" si="2"/>
        <v>0</v>
      </c>
      <c r="L55" s="113" t="s">
        <v>204</v>
      </c>
      <c r="M55" t="s">
        <v>1469</v>
      </c>
      <c r="P55" s="45" t="s">
        <v>709</v>
      </c>
      <c r="Q55" s="56">
        <v>70000</v>
      </c>
      <c r="R55" s="122">
        <f t="shared" si="12"/>
        <v>65000</v>
      </c>
      <c r="S55" s="47">
        <v>65000</v>
      </c>
      <c r="T55" s="48">
        <f t="shared" si="13"/>
        <v>8150</v>
      </c>
      <c r="U55" s="46" t="s">
        <v>711</v>
      </c>
      <c r="V55" s="49">
        <f t="shared" si="14"/>
        <v>56850</v>
      </c>
      <c r="W55" s="49">
        <f>2000+5100+600+200+250</f>
        <v>8150</v>
      </c>
      <c r="X55" s="2">
        <f t="shared" si="6"/>
        <v>-5000</v>
      </c>
      <c r="Z55" s="126">
        <f t="shared" si="8"/>
        <v>65000</v>
      </c>
      <c r="AA55" s="1" t="s">
        <v>108</v>
      </c>
      <c r="AB55" s="19">
        <f>IF(AX55&lt;&gt;"",#REF!- AX55, 0)</f>
        <v>0</v>
      </c>
      <c r="AC55" s="19">
        <f>IF(CF55&lt;&gt;"",#REF!- CF55, 0)</f>
        <v>0</v>
      </c>
      <c r="AD55" s="19">
        <f>IF(BJ55&lt;&gt;"",#REF!- BJ55, 0)</f>
        <v>0</v>
      </c>
      <c r="AE55" s="19">
        <f>IF(CN55&lt;&gt;"",#REF!- CN55, 0)</f>
        <v>0</v>
      </c>
      <c r="AF55" s="19">
        <f>IF(BV55&lt;&gt;"",#REF!- BV55, 0)</f>
        <v>0</v>
      </c>
      <c r="AG55" s="19">
        <f>IF(CV55&lt;&gt;"",#REF!- CV55, 0)</f>
        <v>0</v>
      </c>
      <c r="AH55" s="19">
        <f>IF(DF55&lt;&gt;"",#REF!-DF55, 0)</f>
        <v>0</v>
      </c>
      <c r="AI55" s="19">
        <f>IF(DR55&lt;&gt;"",#REF!-DR55, 0)</f>
        <v>0</v>
      </c>
      <c r="AJ55" s="19">
        <f>IF(EB55&lt;&gt;"",#REF!- EB55, 0)</f>
        <v>0</v>
      </c>
      <c r="AK55" s="19">
        <f>IF(EJ55&lt;&gt;"",#REF!- EJ55, 0)</f>
        <v>0</v>
      </c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9"/>
      <c r="AW55" s="29"/>
      <c r="AX55" s="29"/>
      <c r="AY55" s="25"/>
      <c r="AZ55" s="26"/>
      <c r="BA55" s="25"/>
      <c r="BB55" s="28"/>
      <c r="BC55" s="27"/>
      <c r="BD55" s="27"/>
      <c r="BE55" s="27"/>
      <c r="BF55" s="27"/>
      <c r="BG55" s="27"/>
      <c r="BH55" s="24"/>
      <c r="BI55" s="21"/>
      <c r="BJ55" s="21"/>
      <c r="BK55" s="21"/>
      <c r="BL55" s="22"/>
      <c r="BM55" s="21"/>
      <c r="BN55" s="23"/>
      <c r="BO55" s="36"/>
      <c r="BP55" s="36"/>
      <c r="BQ55" s="36"/>
      <c r="BR55" s="36"/>
      <c r="BS55" s="36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3"/>
      <c r="CG55" s="23"/>
      <c r="CH55" s="23"/>
      <c r="CI55" s="23"/>
      <c r="CJ55" s="23"/>
      <c r="CK55" s="23"/>
      <c r="CL55" s="23"/>
      <c r="CM55" s="23"/>
      <c r="CN55" s="28"/>
      <c r="CO55" s="28"/>
      <c r="CP55" s="28"/>
      <c r="CQ55" s="28"/>
      <c r="CR55" s="28"/>
      <c r="CS55" s="28"/>
      <c r="CT55" s="28"/>
      <c r="CU55" s="28"/>
      <c r="CV55" s="23"/>
      <c r="CW55" s="23"/>
      <c r="CX55" s="23"/>
      <c r="CY55" s="23"/>
      <c r="CZ55" s="23"/>
      <c r="DA55" s="23"/>
      <c r="DB55" s="23"/>
      <c r="DC55" s="23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8"/>
      <c r="EC55" s="28"/>
      <c r="ED55" s="28"/>
      <c r="EE55" s="28"/>
      <c r="EF55" s="28"/>
      <c r="EG55" s="28"/>
      <c r="EH55" s="28"/>
      <c r="EI55" s="28"/>
      <c r="EJ55" s="23"/>
      <c r="EK55" s="23"/>
      <c r="EL55" s="23"/>
      <c r="EM55" s="23"/>
      <c r="EN55" s="23"/>
      <c r="EO55" s="23"/>
      <c r="EP55" s="23"/>
      <c r="EQ55" s="23"/>
      <c r="ER55" s="3">
        <v>65000</v>
      </c>
      <c r="ES55" s="1">
        <f t="shared" si="17"/>
        <v>0</v>
      </c>
    </row>
    <row r="56" spans="1:149" ht="14.45" hidden="1" customHeight="1" x14ac:dyDescent="0.25">
      <c r="A56" s="112"/>
      <c r="B56" s="130">
        <v>50</v>
      </c>
      <c r="C56" s="112"/>
      <c r="D56" s="112"/>
      <c r="E56" s="112"/>
      <c r="F56" s="113" t="s">
        <v>80</v>
      </c>
      <c r="G56" s="107" t="s">
        <v>80</v>
      </c>
      <c r="H56" s="114" t="s">
        <v>372</v>
      </c>
      <c r="I56" s="115" t="str">
        <f t="shared" si="1"/>
        <v xml:space="preserve"> 496</v>
      </c>
      <c r="J56" t="s">
        <v>372</v>
      </c>
      <c r="K56" s="116">
        <f t="shared" si="2"/>
        <v>0</v>
      </c>
      <c r="L56" s="113" t="s">
        <v>219</v>
      </c>
      <c r="M56" t="s">
        <v>1469</v>
      </c>
      <c r="P56" s="45" t="s">
        <v>709</v>
      </c>
      <c r="Q56" s="56">
        <v>71900</v>
      </c>
      <c r="R56" s="122">
        <f t="shared" si="12"/>
        <v>69000</v>
      </c>
      <c r="S56" s="47">
        <v>69000</v>
      </c>
      <c r="T56" s="48">
        <f t="shared" si="13"/>
        <v>8150</v>
      </c>
      <c r="U56" s="46" t="s">
        <v>711</v>
      </c>
      <c r="V56" s="49">
        <f t="shared" si="14"/>
        <v>60850</v>
      </c>
      <c r="W56" s="49">
        <f>2000+5100+600+200+250</f>
        <v>8150</v>
      </c>
      <c r="X56" s="2">
        <f t="shared" si="6"/>
        <v>-2900</v>
      </c>
      <c r="Z56" s="126">
        <f t="shared" si="8"/>
        <v>69000</v>
      </c>
      <c r="AA56" s="1" t="s">
        <v>108</v>
      </c>
      <c r="AB56" s="19">
        <f>IF(AX56&lt;&gt;"",#REF!- AX56, 0)</f>
        <v>0</v>
      </c>
      <c r="AC56" s="19">
        <f>IF(CF56&lt;&gt;"",#REF!- CF56, 0)</f>
        <v>0</v>
      </c>
      <c r="AD56" s="19">
        <f>IF(BJ56&lt;&gt;"",#REF!- BJ56, 0)</f>
        <v>0</v>
      </c>
      <c r="AE56" s="19">
        <f>IF(CN56&lt;&gt;"",#REF!- CN56, 0)</f>
        <v>0</v>
      </c>
      <c r="AF56" s="19">
        <f>IF(BV56&lt;&gt;"",#REF!- BV56, 0)</f>
        <v>0</v>
      </c>
      <c r="AG56" s="19">
        <f>IF(CV56&lt;&gt;"",#REF!- CV56, 0)</f>
        <v>0</v>
      </c>
      <c r="AH56" s="19">
        <f>IF(DF56&lt;&gt;"",#REF!-DF56, 0)</f>
        <v>0</v>
      </c>
      <c r="AI56" s="19">
        <f>IF(DR56&lt;&gt;"",#REF!-DR56, 0)</f>
        <v>0</v>
      </c>
      <c r="AJ56" s="19">
        <f>IF(EB56&lt;&gt;"",#REF!- EB56, 0)</f>
        <v>0</v>
      </c>
      <c r="AK56" s="19">
        <f>IF(EJ56&lt;&gt;"",#REF!- EJ56, 0)</f>
        <v>0</v>
      </c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9"/>
      <c r="AW56" s="29"/>
      <c r="AX56" s="29"/>
      <c r="AY56" s="25"/>
      <c r="AZ56" s="26"/>
      <c r="BA56" s="25"/>
      <c r="BB56" s="28"/>
      <c r="BC56" s="27"/>
      <c r="BD56" s="27"/>
      <c r="BE56" s="27"/>
      <c r="BF56" s="27"/>
      <c r="BG56" s="27"/>
      <c r="BH56" s="24"/>
      <c r="BI56" s="21"/>
      <c r="BJ56" s="21"/>
      <c r="BK56" s="21"/>
      <c r="BL56" s="22"/>
      <c r="BM56" s="21"/>
      <c r="BN56" s="23"/>
      <c r="BO56" s="36"/>
      <c r="BP56" s="36"/>
      <c r="BQ56" s="36"/>
      <c r="BR56" s="36"/>
      <c r="BS56" s="36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3"/>
      <c r="CG56" s="23"/>
      <c r="CH56" s="23"/>
      <c r="CI56" s="23"/>
      <c r="CJ56" s="23"/>
      <c r="CK56" s="23"/>
      <c r="CL56" s="23"/>
      <c r="CM56" s="23"/>
      <c r="CN56" s="28"/>
      <c r="CO56" s="28"/>
      <c r="CP56" s="28"/>
      <c r="CQ56" s="28"/>
      <c r="CR56" s="28"/>
      <c r="CS56" s="28"/>
      <c r="CT56" s="28"/>
      <c r="CU56" s="28"/>
      <c r="CV56" s="23"/>
      <c r="CW56" s="23"/>
      <c r="CX56" s="23"/>
      <c r="CY56" s="23"/>
      <c r="CZ56" s="23"/>
      <c r="DA56" s="23"/>
      <c r="DB56" s="23"/>
      <c r="DC56" s="23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8"/>
      <c r="EC56" s="28"/>
      <c r="ED56" s="28"/>
      <c r="EE56" s="28"/>
      <c r="EF56" s="28"/>
      <c r="EG56" s="28"/>
      <c r="EH56" s="28"/>
      <c r="EI56" s="28"/>
      <c r="EJ56" s="23"/>
      <c r="EK56" s="23"/>
      <c r="EL56" s="23"/>
      <c r="EM56" s="23"/>
      <c r="EN56" s="23"/>
      <c r="EO56" s="23"/>
      <c r="EP56" s="23"/>
      <c r="EQ56" s="23"/>
      <c r="ER56" s="3">
        <v>69000</v>
      </c>
      <c r="ES56" s="2">
        <f t="shared" si="17"/>
        <v>0</v>
      </c>
    </row>
    <row r="57" spans="1:149" hidden="1" x14ac:dyDescent="0.25">
      <c r="A57" s="112"/>
      <c r="B57" s="131">
        <v>51</v>
      </c>
      <c r="C57" s="112"/>
      <c r="D57" s="112"/>
      <c r="E57" s="112"/>
      <c r="F57" s="113" t="s">
        <v>80</v>
      </c>
      <c r="G57" s="107" t="s">
        <v>80</v>
      </c>
      <c r="H57" s="114" t="s">
        <v>373</v>
      </c>
      <c r="I57" s="115" t="str">
        <f t="shared" si="1"/>
        <v xml:space="preserve"> 868</v>
      </c>
      <c r="J57" t="s">
        <v>373</v>
      </c>
      <c r="K57" s="116">
        <f t="shared" si="2"/>
        <v>0</v>
      </c>
      <c r="L57" s="113" t="s">
        <v>216</v>
      </c>
      <c r="M57" t="s">
        <v>1469</v>
      </c>
      <c r="P57" s="45" t="s">
        <v>709</v>
      </c>
      <c r="Q57" s="56">
        <v>82500</v>
      </c>
      <c r="R57" s="122">
        <f t="shared" si="12"/>
        <v>78000</v>
      </c>
      <c r="S57" s="47">
        <v>78000</v>
      </c>
      <c r="T57" s="48">
        <f t="shared" si="13"/>
        <v>8250</v>
      </c>
      <c r="U57" s="46" t="s">
        <v>711</v>
      </c>
      <c r="V57" s="49">
        <f t="shared" si="14"/>
        <v>69750</v>
      </c>
      <c r="W57" s="49">
        <f>2000+5200+600+200+250</f>
        <v>8250</v>
      </c>
      <c r="X57" s="2">
        <f t="shared" si="6"/>
        <v>-4500</v>
      </c>
      <c r="Z57" s="126">
        <f t="shared" si="8"/>
        <v>78000</v>
      </c>
      <c r="AA57" s="1" t="s">
        <v>113</v>
      </c>
      <c r="AB57" s="19">
        <f>IF(AX57&lt;&gt;"",#REF!- AX57, 0)</f>
        <v>0</v>
      </c>
      <c r="AC57" s="19">
        <f>IF(CF57&lt;&gt;"",#REF!- CF57, 0)</f>
        <v>0</v>
      </c>
      <c r="AD57" s="19">
        <f>IF(BJ57&lt;&gt;"",#REF!- BJ57, 0)</f>
        <v>0</v>
      </c>
      <c r="AE57" s="19">
        <f>IF(CN57&lt;&gt;"",#REF!- CN57, 0)</f>
        <v>0</v>
      </c>
      <c r="AF57" s="19">
        <f>IF(BV57&lt;&gt;"",#REF!- BV57, 0)</f>
        <v>0</v>
      </c>
      <c r="AG57" s="19">
        <f>IF(CV57&lt;&gt;"",#REF!- CV57, 0)</f>
        <v>0</v>
      </c>
      <c r="AH57" s="19">
        <f>IF(DF57&lt;&gt;"",#REF!-DF57, 0)</f>
        <v>0</v>
      </c>
      <c r="AI57" s="19">
        <f>IF(DR57&lt;&gt;"",#REF!-DR57, 0)</f>
        <v>0</v>
      </c>
      <c r="AJ57" s="19">
        <f>IF(EB57&lt;&gt;"",#REF!- EB57, 0)</f>
        <v>0</v>
      </c>
      <c r="AK57" s="19">
        <f>IF(EJ57&lt;&gt;"",#REF!- EJ57, 0)</f>
        <v>0</v>
      </c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9"/>
      <c r="AW57" s="29"/>
      <c r="AX57" s="29"/>
      <c r="AY57" s="25"/>
      <c r="AZ57" s="26"/>
      <c r="BA57" s="25"/>
      <c r="BB57" s="28"/>
      <c r="BC57" s="27"/>
      <c r="BD57" s="27"/>
      <c r="BE57" s="27"/>
      <c r="BF57" s="27"/>
      <c r="BG57" s="27"/>
      <c r="BH57" s="24"/>
      <c r="BI57" s="21"/>
      <c r="BJ57" s="21"/>
      <c r="BK57" s="21"/>
      <c r="BL57" s="22"/>
      <c r="BM57" s="21"/>
      <c r="BN57" s="23"/>
      <c r="BO57" s="36"/>
      <c r="BP57" s="36"/>
      <c r="BQ57" s="36"/>
      <c r="BR57" s="36"/>
      <c r="BS57" s="36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3"/>
      <c r="CG57" s="23"/>
      <c r="CH57" s="23"/>
      <c r="CI57" s="23"/>
      <c r="CJ57" s="23"/>
      <c r="CK57" s="23"/>
      <c r="CL57" s="23"/>
      <c r="CM57" s="23"/>
      <c r="CN57" s="28"/>
      <c r="CO57" s="28"/>
      <c r="CP57" s="28"/>
      <c r="CQ57" s="28"/>
      <c r="CR57" s="28"/>
      <c r="CS57" s="28"/>
      <c r="CT57" s="28"/>
      <c r="CU57" s="28"/>
      <c r="CV57" s="23"/>
      <c r="CW57" s="23"/>
      <c r="CX57" s="23"/>
      <c r="CY57" s="23"/>
      <c r="CZ57" s="23"/>
      <c r="DA57" s="23"/>
      <c r="DB57" s="23"/>
      <c r="DC57" s="23"/>
      <c r="DD57" s="28"/>
      <c r="DE57" s="28"/>
      <c r="DF57" s="28"/>
      <c r="DG57" s="28"/>
      <c r="DH57" s="28"/>
      <c r="DI57" s="28"/>
      <c r="DJ57" s="28"/>
      <c r="DK57" s="29"/>
      <c r="DL57" s="29"/>
      <c r="DM57" s="28"/>
      <c r="DN57" s="28"/>
      <c r="DO57" s="28"/>
      <c r="DP57" s="23"/>
      <c r="DQ57" s="23"/>
      <c r="DR57" s="23"/>
      <c r="DS57" s="23"/>
      <c r="DT57" s="23"/>
      <c r="DU57" s="23"/>
      <c r="DV57" s="23"/>
      <c r="DW57" s="24"/>
      <c r="DX57" s="24"/>
      <c r="DY57" s="24"/>
      <c r="DZ57" s="24"/>
      <c r="EA57" s="24"/>
      <c r="EB57" s="28"/>
      <c r="EC57" s="28"/>
      <c r="ED57" s="28"/>
      <c r="EE57" s="28"/>
      <c r="EF57" s="28"/>
      <c r="EG57" s="28"/>
      <c r="EH57" s="28"/>
      <c r="EI57" s="28"/>
      <c r="EJ57" s="23"/>
      <c r="EK57" s="23"/>
      <c r="EL57" s="23"/>
      <c r="EM57" s="23"/>
      <c r="EN57" s="23"/>
      <c r="EO57" s="23"/>
      <c r="EP57" s="23"/>
      <c r="EQ57" s="23"/>
      <c r="ER57" s="3">
        <v>78000</v>
      </c>
      <c r="ES57" s="1">
        <f t="shared" si="17"/>
        <v>0</v>
      </c>
    </row>
    <row r="58" spans="1:149" hidden="1" x14ac:dyDescent="0.25">
      <c r="A58" s="112"/>
      <c r="B58" s="130">
        <v>52</v>
      </c>
      <c r="C58" s="112"/>
      <c r="D58" s="112"/>
      <c r="E58" s="112"/>
      <c r="F58" s="113" t="s">
        <v>80</v>
      </c>
      <c r="G58" s="107" t="s">
        <v>80</v>
      </c>
      <c r="H58" s="114" t="s">
        <v>374</v>
      </c>
      <c r="I58" s="115" t="str">
        <f t="shared" si="1"/>
        <v xml:space="preserve"> 343</v>
      </c>
      <c r="J58" t="s">
        <v>374</v>
      </c>
      <c r="K58" s="116">
        <f t="shared" si="2"/>
        <v>0</v>
      </c>
      <c r="L58" s="113" t="s">
        <v>204</v>
      </c>
      <c r="M58" t="s">
        <v>1469</v>
      </c>
      <c r="P58" s="62" t="s">
        <v>710</v>
      </c>
      <c r="Q58" s="63">
        <v>60000</v>
      </c>
      <c r="R58" s="64">
        <f t="shared" si="12"/>
        <v>62500</v>
      </c>
      <c r="S58" s="47">
        <v>62500</v>
      </c>
      <c r="T58" s="48">
        <f t="shared" si="13"/>
        <v>8150</v>
      </c>
      <c r="U58" s="46" t="s">
        <v>711</v>
      </c>
      <c r="V58" s="49">
        <f t="shared" si="14"/>
        <v>54350</v>
      </c>
      <c r="W58" s="49">
        <f t="shared" ref="W58:W66" si="18">2000+5100+600+200+250</f>
        <v>8150</v>
      </c>
      <c r="X58" s="2">
        <f t="shared" si="6"/>
        <v>2500</v>
      </c>
      <c r="Z58" s="126">
        <f t="shared" si="8"/>
        <v>62500</v>
      </c>
      <c r="AA58" s="1" t="s">
        <v>108</v>
      </c>
      <c r="AB58" s="19">
        <f>IF(AX58&lt;&gt;"",#REF!- AX58, 0)</f>
        <v>0</v>
      </c>
      <c r="AC58" s="19">
        <f>IF(CF58&lt;&gt;"",#REF!- CF58, 0)</f>
        <v>0</v>
      </c>
      <c r="AD58" s="19">
        <f>IF(BJ58&lt;&gt;"",#REF!- BJ58, 0)</f>
        <v>0</v>
      </c>
      <c r="AE58" s="19">
        <f>IF(CN58&lt;&gt;"",#REF!- CN58, 0)</f>
        <v>0</v>
      </c>
      <c r="AF58" s="19">
        <f>IF(BV58&lt;&gt;"",#REF!- BV58, 0)</f>
        <v>0</v>
      </c>
      <c r="AG58" s="19">
        <f>IF(CV58&lt;&gt;"",#REF!- CV58, 0)</f>
        <v>0</v>
      </c>
      <c r="AH58" s="19">
        <f>IF(DF58&lt;&gt;"",#REF!-DF58, 0)</f>
        <v>0</v>
      </c>
      <c r="AI58" s="19">
        <f>IF(DR58&lt;&gt;"",#REF!-DR58, 0)</f>
        <v>0</v>
      </c>
      <c r="AJ58" s="19">
        <f>IF(EB58&lt;&gt;"",#REF!- EB58, 0)</f>
        <v>0</v>
      </c>
      <c r="AK58" s="19">
        <f>IF(EJ58&lt;&gt;"",#REF!- EJ58, 0)</f>
        <v>0</v>
      </c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9"/>
      <c r="AW58" s="29"/>
      <c r="AX58" s="29"/>
      <c r="AY58" s="25"/>
      <c r="AZ58" s="26"/>
      <c r="BA58" s="25"/>
      <c r="BB58" s="28"/>
      <c r="BC58" s="27"/>
      <c r="BD58" s="27"/>
      <c r="BE58" s="27"/>
      <c r="BF58" s="27"/>
      <c r="BG58" s="27"/>
      <c r="BH58" s="24"/>
      <c r="BI58" s="21"/>
      <c r="BJ58" s="21"/>
      <c r="BK58" s="21"/>
      <c r="BL58" s="22"/>
      <c r="BM58" s="21"/>
      <c r="BN58" s="23"/>
      <c r="BO58" s="36"/>
      <c r="BP58" s="36"/>
      <c r="BQ58" s="36"/>
      <c r="BR58" s="36"/>
      <c r="BS58" s="36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3"/>
      <c r="CG58" s="23"/>
      <c r="CH58" s="23"/>
      <c r="CI58" s="23"/>
      <c r="CJ58" s="23"/>
      <c r="CK58" s="23"/>
      <c r="CL58" s="23"/>
      <c r="CM58" s="23"/>
      <c r="CN58" s="28"/>
      <c r="CO58" s="28"/>
      <c r="CP58" s="28"/>
      <c r="CQ58" s="28"/>
      <c r="CR58" s="28"/>
      <c r="CS58" s="28"/>
      <c r="CT58" s="28"/>
      <c r="CU58" s="28"/>
      <c r="CV58" s="23"/>
      <c r="CW58" s="23"/>
      <c r="CX58" s="23"/>
      <c r="CY58" s="23"/>
      <c r="CZ58" s="23"/>
      <c r="DA58" s="23"/>
      <c r="DB58" s="23"/>
      <c r="DC58" s="23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8"/>
      <c r="EC58" s="28"/>
      <c r="ED58" s="28"/>
      <c r="EE58" s="28"/>
      <c r="EF58" s="28"/>
      <c r="EG58" s="28"/>
      <c r="EH58" s="28"/>
      <c r="EI58" s="28"/>
      <c r="EJ58" s="23"/>
      <c r="EK58" s="23"/>
      <c r="EL58" s="23"/>
      <c r="EM58" s="23"/>
      <c r="EN58" s="23"/>
      <c r="EO58" s="23"/>
      <c r="EP58" s="23"/>
      <c r="EQ58" s="23"/>
      <c r="ER58" s="3">
        <v>62500</v>
      </c>
      <c r="ES58" s="1">
        <f t="shared" si="17"/>
        <v>0</v>
      </c>
    </row>
    <row r="59" spans="1:149" ht="14.45" hidden="1" customHeight="1" x14ac:dyDescent="0.25">
      <c r="A59" s="112"/>
      <c r="B59" s="131">
        <v>53</v>
      </c>
      <c r="C59" s="112"/>
      <c r="D59" s="112"/>
      <c r="E59" s="112"/>
      <c r="F59" s="113" t="s">
        <v>80</v>
      </c>
      <c r="G59" s="107" t="s">
        <v>80</v>
      </c>
      <c r="H59" s="114" t="s">
        <v>375</v>
      </c>
      <c r="I59" s="115" t="str">
        <f t="shared" si="1"/>
        <v xml:space="preserve"> 710</v>
      </c>
      <c r="J59" t="s">
        <v>375</v>
      </c>
      <c r="K59" s="116">
        <f t="shared" si="2"/>
        <v>0</v>
      </c>
      <c r="L59" s="113" t="s">
        <v>204</v>
      </c>
      <c r="M59" t="s">
        <v>1469</v>
      </c>
      <c r="P59" s="45" t="s">
        <v>709</v>
      </c>
      <c r="Q59" s="56">
        <v>70000</v>
      </c>
      <c r="R59" s="122">
        <f t="shared" si="12"/>
        <v>65000</v>
      </c>
      <c r="S59" s="47">
        <v>65000</v>
      </c>
      <c r="T59" s="48">
        <f>S59-V59</f>
        <v>8150</v>
      </c>
      <c r="U59" s="46" t="s">
        <v>711</v>
      </c>
      <c r="V59" s="49">
        <f t="shared" si="14"/>
        <v>56850</v>
      </c>
      <c r="W59" s="49">
        <f t="shared" si="18"/>
        <v>8150</v>
      </c>
      <c r="X59" s="2">
        <f t="shared" si="6"/>
        <v>-5000</v>
      </c>
      <c r="Z59" s="126">
        <f t="shared" si="8"/>
        <v>65000</v>
      </c>
      <c r="AA59" s="1" t="s">
        <v>108</v>
      </c>
      <c r="AB59" s="19">
        <f>IF(AX59&lt;&gt;"",#REF!- AX59, 0)</f>
        <v>0</v>
      </c>
      <c r="AC59" s="19">
        <f>IF(CF59&lt;&gt;"",#REF!- CF59, 0)</f>
        <v>0</v>
      </c>
      <c r="AD59" s="19">
        <f>IF(BJ59&lt;&gt;"",#REF!- BJ59, 0)</f>
        <v>0</v>
      </c>
      <c r="AE59" s="19">
        <f>IF(CN59&lt;&gt;"",#REF!- CN59, 0)</f>
        <v>0</v>
      </c>
      <c r="AF59" s="19">
        <f>IF(BV59&lt;&gt;"",#REF!- BV59, 0)</f>
        <v>0</v>
      </c>
      <c r="AG59" s="19">
        <f>IF(CV59&lt;&gt;"",#REF!- CV59, 0)</f>
        <v>0</v>
      </c>
      <c r="AH59" s="19">
        <f>IF(DF59&lt;&gt;"",#REF!-DF59, 0)</f>
        <v>0</v>
      </c>
      <c r="AI59" s="19">
        <f>IF(DR59&lt;&gt;"",#REF!-DR59, 0)</f>
        <v>0</v>
      </c>
      <c r="AJ59" s="19">
        <f>IF(EB59&lt;&gt;"",#REF!- EB59, 0)</f>
        <v>0</v>
      </c>
      <c r="AK59" s="19">
        <f>IF(EJ59&lt;&gt;"",#REF!- EJ59, 0)</f>
        <v>0</v>
      </c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9"/>
      <c r="AW59" s="29"/>
      <c r="AX59" s="29"/>
      <c r="AY59" s="25"/>
      <c r="AZ59" s="26"/>
      <c r="BA59" s="25"/>
      <c r="BB59" s="28"/>
      <c r="BC59" s="27"/>
      <c r="BD59" s="27"/>
      <c r="BE59" s="27"/>
      <c r="BF59" s="27"/>
      <c r="BG59" s="27"/>
      <c r="BH59" s="24"/>
      <c r="BI59" s="21"/>
      <c r="BJ59" s="21"/>
      <c r="BK59" s="21"/>
      <c r="BL59" s="22"/>
      <c r="BM59" s="21"/>
      <c r="BN59" s="23"/>
      <c r="BO59" s="36"/>
      <c r="BP59" s="36"/>
      <c r="BQ59" s="36"/>
      <c r="BR59" s="36"/>
      <c r="BS59" s="36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3"/>
      <c r="CG59" s="23"/>
      <c r="CH59" s="23"/>
      <c r="CI59" s="23"/>
      <c r="CJ59" s="23"/>
      <c r="CK59" s="23"/>
      <c r="CL59" s="23"/>
      <c r="CM59" s="23"/>
      <c r="CN59" s="28"/>
      <c r="CO59" s="28"/>
      <c r="CP59" s="28"/>
      <c r="CQ59" s="28"/>
      <c r="CR59" s="28"/>
      <c r="CS59" s="28"/>
      <c r="CT59" s="28"/>
      <c r="CU59" s="28"/>
      <c r="CV59" s="23"/>
      <c r="CW59" s="23"/>
      <c r="CX59" s="23"/>
      <c r="CY59" s="23"/>
      <c r="CZ59" s="23"/>
      <c r="DA59" s="23"/>
      <c r="DB59" s="23"/>
      <c r="DC59" s="23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8"/>
      <c r="EC59" s="28"/>
      <c r="ED59" s="28"/>
      <c r="EE59" s="28"/>
      <c r="EF59" s="28"/>
      <c r="EG59" s="28"/>
      <c r="EH59" s="28"/>
      <c r="EI59" s="28"/>
      <c r="EJ59" s="23"/>
      <c r="EK59" s="23"/>
      <c r="EL59" s="23"/>
      <c r="EM59" s="23"/>
      <c r="EN59" s="23"/>
      <c r="EO59" s="23"/>
      <c r="EP59" s="23"/>
      <c r="EQ59" s="23"/>
      <c r="ER59" s="3">
        <v>65000</v>
      </c>
      <c r="ES59" s="1">
        <f t="shared" si="17"/>
        <v>0</v>
      </c>
    </row>
    <row r="60" spans="1:149" ht="14.45" hidden="1" customHeight="1" x14ac:dyDescent="0.25">
      <c r="A60" s="112"/>
      <c r="B60" s="130">
        <v>54</v>
      </c>
      <c r="C60" s="112"/>
      <c r="D60" s="112"/>
      <c r="E60" s="112"/>
      <c r="F60" s="113" t="s">
        <v>80</v>
      </c>
      <c r="G60" s="107" t="s">
        <v>80</v>
      </c>
      <c r="H60" s="117" t="s">
        <v>376</v>
      </c>
      <c r="I60" s="115" t="str">
        <f t="shared" si="1"/>
        <v xml:space="preserve"> 282</v>
      </c>
      <c r="J60" t="s">
        <v>376</v>
      </c>
      <c r="K60" s="116">
        <f t="shared" si="2"/>
        <v>0</v>
      </c>
      <c r="L60" s="113" t="s">
        <v>218</v>
      </c>
      <c r="M60" t="s">
        <v>1469</v>
      </c>
      <c r="P60" s="62" t="s">
        <v>710</v>
      </c>
      <c r="Q60" s="63">
        <v>60000</v>
      </c>
      <c r="R60" s="64">
        <f t="shared" si="12"/>
        <v>62500</v>
      </c>
      <c r="S60" s="47">
        <v>62500</v>
      </c>
      <c r="T60" s="48">
        <f t="shared" si="13"/>
        <v>8150</v>
      </c>
      <c r="U60" s="46" t="s">
        <v>711</v>
      </c>
      <c r="V60" s="49">
        <f t="shared" si="14"/>
        <v>54350</v>
      </c>
      <c r="W60" s="49">
        <f t="shared" si="18"/>
        <v>8150</v>
      </c>
      <c r="X60" s="2">
        <f t="shared" si="6"/>
        <v>2500</v>
      </c>
      <c r="Z60" s="126">
        <f t="shared" si="8"/>
        <v>62500</v>
      </c>
      <c r="AA60" s="1" t="s">
        <v>108</v>
      </c>
      <c r="AB60" s="19">
        <f>IF(AX60&lt;&gt;"",#REF!- AX60, 0)</f>
        <v>0</v>
      </c>
      <c r="AC60" s="19">
        <f>IF(CF60&lt;&gt;"",#REF!- CF60, 0)</f>
        <v>0</v>
      </c>
      <c r="AD60" s="19">
        <f>IF(BJ60&lt;&gt;"",#REF!- BJ60, 0)</f>
        <v>0</v>
      </c>
      <c r="AE60" s="19">
        <f>IF(CN60&lt;&gt;"",#REF!- CN60, 0)</f>
        <v>0</v>
      </c>
      <c r="AF60" s="19">
        <f>IF(BV60&lt;&gt;"",#REF!- BV60, 0)</f>
        <v>0</v>
      </c>
      <c r="AG60" s="19">
        <f>IF(CV60&lt;&gt;"",#REF!- CV60, 0)</f>
        <v>0</v>
      </c>
      <c r="AH60" s="19">
        <f>IF(DF60&lt;&gt;"",#REF!-DF60, 0)</f>
        <v>0</v>
      </c>
      <c r="AI60" s="19">
        <f>IF(DR60&lt;&gt;"",#REF!-DR60, 0)</f>
        <v>0</v>
      </c>
      <c r="AJ60" s="19">
        <f>IF(EB60&lt;&gt;"",#REF!- EB60, 0)</f>
        <v>0</v>
      </c>
      <c r="AK60" s="19">
        <f>IF(EJ60&lt;&gt;"",#REF!- EJ60, 0)</f>
        <v>0</v>
      </c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9"/>
      <c r="AW60" s="29"/>
      <c r="AX60" s="29"/>
      <c r="AY60" s="25"/>
      <c r="AZ60" s="26"/>
      <c r="BA60" s="25"/>
      <c r="BB60" s="28"/>
      <c r="BC60" s="29"/>
      <c r="BD60" s="29"/>
      <c r="BE60" s="29"/>
      <c r="BF60" s="29"/>
      <c r="BG60" s="29"/>
      <c r="BH60" s="24"/>
      <c r="BI60" s="21"/>
      <c r="BJ60" s="21"/>
      <c r="BK60" s="21"/>
      <c r="BL60" s="22"/>
      <c r="BM60" s="21"/>
      <c r="BN60" s="23"/>
      <c r="BO60" s="24"/>
      <c r="BP60" s="24"/>
      <c r="BQ60" s="24"/>
      <c r="BR60" s="24"/>
      <c r="BS60" s="24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3"/>
      <c r="CG60" s="23"/>
      <c r="CH60" s="23"/>
      <c r="CI60" s="23"/>
      <c r="CJ60" s="23"/>
      <c r="CK60" s="24"/>
      <c r="CL60" s="24"/>
      <c r="CM60" s="24"/>
      <c r="CN60" s="28"/>
      <c r="CO60" s="28"/>
      <c r="CP60" s="28"/>
      <c r="CQ60" s="28"/>
      <c r="CR60" s="28"/>
      <c r="CS60" s="29"/>
      <c r="CT60" s="29"/>
      <c r="CU60" s="29"/>
      <c r="CV60" s="23"/>
      <c r="CW60" s="23"/>
      <c r="CX60" s="23"/>
      <c r="CY60" s="23"/>
      <c r="CZ60" s="23"/>
      <c r="DA60" s="24"/>
      <c r="DB60" s="24"/>
      <c r="DC60" s="24"/>
      <c r="DD60" s="28"/>
      <c r="DE60" s="28"/>
      <c r="DF60" s="28"/>
      <c r="DG60" s="28"/>
      <c r="DH60" s="28"/>
      <c r="DI60" s="28"/>
      <c r="DJ60" s="28"/>
      <c r="DK60" s="29"/>
      <c r="DL60" s="29"/>
      <c r="DM60" s="29"/>
      <c r="DN60" s="29"/>
      <c r="DO60" s="29"/>
      <c r="DP60" s="23"/>
      <c r="DQ60" s="23"/>
      <c r="DR60" s="23"/>
      <c r="DS60" s="23"/>
      <c r="DT60" s="23"/>
      <c r="DU60" s="23"/>
      <c r="DV60" s="23"/>
      <c r="DW60" s="24"/>
      <c r="DX60" s="24"/>
      <c r="DY60" s="24"/>
      <c r="DZ60" s="24"/>
      <c r="EA60" s="24"/>
      <c r="EB60" s="28"/>
      <c r="EC60" s="28"/>
      <c r="ED60" s="28"/>
      <c r="EE60" s="28"/>
      <c r="EF60" s="28"/>
      <c r="EG60" s="29"/>
      <c r="EH60" s="29"/>
      <c r="EI60" s="29"/>
      <c r="EJ60" s="23"/>
      <c r="EK60" s="23"/>
      <c r="EL60" s="23"/>
      <c r="EM60" s="23"/>
      <c r="EN60" s="23"/>
      <c r="EO60" s="23"/>
      <c r="EP60" s="23"/>
      <c r="EQ60" s="23"/>
      <c r="ER60" s="3">
        <v>62500</v>
      </c>
      <c r="ES60" s="2">
        <f t="shared" ref="ES60:ES61" si="19">Z60-ER60</f>
        <v>0</v>
      </c>
    </row>
    <row r="61" spans="1:149" ht="14.45" hidden="1" customHeight="1" x14ac:dyDescent="0.25">
      <c r="A61" s="112"/>
      <c r="B61" s="131">
        <v>55</v>
      </c>
      <c r="C61" s="112"/>
      <c r="D61" s="112"/>
      <c r="E61" s="112"/>
      <c r="F61" s="113" t="s">
        <v>166</v>
      </c>
      <c r="G61" s="107" t="s">
        <v>166</v>
      </c>
      <c r="H61" s="117" t="s">
        <v>377</v>
      </c>
      <c r="I61" s="115" t="str">
        <f t="shared" si="1"/>
        <v xml:space="preserve"> 927</v>
      </c>
      <c r="J61" t="s">
        <v>377</v>
      </c>
      <c r="K61" s="116">
        <f t="shared" si="2"/>
        <v>0</v>
      </c>
      <c r="L61" s="113" t="s">
        <v>218</v>
      </c>
      <c r="M61" t="s">
        <v>1469</v>
      </c>
      <c r="P61" s="62" t="s">
        <v>710</v>
      </c>
      <c r="Q61" s="63">
        <v>65000</v>
      </c>
      <c r="R61" s="64">
        <f t="shared" si="12"/>
        <v>67500</v>
      </c>
      <c r="S61" s="47">
        <v>67500</v>
      </c>
      <c r="T61" s="48">
        <f t="shared" si="13"/>
        <v>8150</v>
      </c>
      <c r="U61" s="46" t="s">
        <v>711</v>
      </c>
      <c r="V61" s="49">
        <f t="shared" si="14"/>
        <v>59350</v>
      </c>
      <c r="W61" s="49">
        <f t="shared" si="18"/>
        <v>8150</v>
      </c>
      <c r="X61" s="2">
        <f t="shared" si="6"/>
        <v>2500</v>
      </c>
      <c r="Z61" s="126">
        <f t="shared" si="8"/>
        <v>67500</v>
      </c>
      <c r="AA61" s="1" t="s">
        <v>113</v>
      </c>
      <c r="AB61" s="19">
        <f>IF(AX61&lt;&gt;"",#REF!- AX61, 0)</f>
        <v>0</v>
      </c>
      <c r="AC61" s="19">
        <f>IF(CF61&lt;&gt;"",#REF!- CF61, 0)</f>
        <v>0</v>
      </c>
      <c r="AD61" s="19">
        <f>IF(BJ61&lt;&gt;"",#REF!- BJ61, 0)</f>
        <v>0</v>
      </c>
      <c r="AE61" s="19">
        <f>IF(CN61&lt;&gt;"",#REF!- CN61, 0)</f>
        <v>0</v>
      </c>
      <c r="AF61" s="19">
        <f>IF(BV61&lt;&gt;"",#REF!- BV61, 0)</f>
        <v>0</v>
      </c>
      <c r="AG61" s="19">
        <f>IF(CV61&lt;&gt;"",#REF!- CV61, 0)</f>
        <v>0</v>
      </c>
      <c r="AH61" s="19">
        <f>IF(DF61&lt;&gt;"",#REF!-DF61, 0)</f>
        <v>0</v>
      </c>
      <c r="AI61" s="19">
        <f>IF(DR61&lt;&gt;"",#REF!-DR61, 0)</f>
        <v>0</v>
      </c>
      <c r="AJ61" s="19">
        <f>IF(EB61&lt;&gt;"",#REF!- EB61, 0)</f>
        <v>0</v>
      </c>
      <c r="AK61" s="19">
        <f>IF(EJ61&lt;&gt;"",#REF!- EJ61, 0)</f>
        <v>0</v>
      </c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9"/>
      <c r="AW61" s="29"/>
      <c r="AX61" s="29"/>
      <c r="AY61" s="25"/>
      <c r="AZ61" s="26"/>
      <c r="BA61" s="25"/>
      <c r="BB61" s="28"/>
      <c r="BC61" s="27"/>
      <c r="BD61" s="27"/>
      <c r="BE61" s="27"/>
      <c r="BF61" s="27"/>
      <c r="BG61" s="27"/>
      <c r="BH61" s="24"/>
      <c r="BI61" s="21"/>
      <c r="BJ61" s="21"/>
      <c r="BK61" s="21"/>
      <c r="BL61" s="22"/>
      <c r="BM61" s="21"/>
      <c r="BN61" s="23"/>
      <c r="BO61" s="36"/>
      <c r="BP61" s="36"/>
      <c r="BQ61" s="36"/>
      <c r="BR61" s="36"/>
      <c r="BS61" s="36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3"/>
      <c r="CG61" s="23"/>
      <c r="CH61" s="23"/>
      <c r="CI61" s="23"/>
      <c r="CJ61" s="23"/>
      <c r="CK61" s="23"/>
      <c r="CL61" s="23"/>
      <c r="CM61" s="23"/>
      <c r="CN61" s="28"/>
      <c r="CO61" s="28"/>
      <c r="CP61" s="28"/>
      <c r="CQ61" s="28"/>
      <c r="CR61" s="28"/>
      <c r="CS61" s="28"/>
      <c r="CT61" s="28"/>
      <c r="CU61" s="28"/>
      <c r="CV61" s="23"/>
      <c r="CW61" s="23"/>
      <c r="CX61" s="23"/>
      <c r="CY61" s="23"/>
      <c r="CZ61" s="23"/>
      <c r="DA61" s="23"/>
      <c r="DB61" s="23"/>
      <c r="DC61" s="23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8"/>
      <c r="EC61" s="28"/>
      <c r="ED61" s="28"/>
      <c r="EE61" s="28"/>
      <c r="EF61" s="28"/>
      <c r="EG61" s="28"/>
      <c r="EH61" s="28"/>
      <c r="EI61" s="28"/>
      <c r="EJ61" s="23"/>
      <c r="EK61" s="23"/>
      <c r="EL61" s="23"/>
      <c r="EM61" s="23"/>
      <c r="EN61" s="23"/>
      <c r="EO61" s="23"/>
      <c r="EP61" s="23"/>
      <c r="EQ61" s="23"/>
      <c r="ER61" s="3">
        <v>67500</v>
      </c>
      <c r="ES61" s="2">
        <f t="shared" si="19"/>
        <v>0</v>
      </c>
    </row>
    <row r="62" spans="1:149" ht="14.45" hidden="1" customHeight="1" x14ac:dyDescent="0.25">
      <c r="A62" s="112"/>
      <c r="B62" s="131">
        <v>56</v>
      </c>
      <c r="C62" s="112"/>
      <c r="D62" s="112"/>
      <c r="E62" s="112"/>
      <c r="F62" s="113" t="s">
        <v>166</v>
      </c>
      <c r="G62" s="107" t="s">
        <v>166</v>
      </c>
      <c r="H62" s="117" t="s">
        <v>378</v>
      </c>
      <c r="I62" s="115" t="str">
        <f t="shared" si="1"/>
        <v xml:space="preserve"> 280</v>
      </c>
      <c r="J62" t="s">
        <v>378</v>
      </c>
      <c r="K62" s="116">
        <f t="shared" si="2"/>
        <v>0</v>
      </c>
      <c r="L62" s="113" t="s">
        <v>1417</v>
      </c>
      <c r="M62" t="s">
        <v>1469</v>
      </c>
      <c r="P62" s="45" t="s">
        <v>709</v>
      </c>
      <c r="Q62" s="56">
        <v>85000</v>
      </c>
      <c r="R62" s="122">
        <f t="shared" si="12"/>
        <v>76000</v>
      </c>
      <c r="S62" s="47">
        <v>76000</v>
      </c>
      <c r="T62" s="48">
        <f>S62-V62</f>
        <v>8150</v>
      </c>
      <c r="U62" s="46" t="s">
        <v>711</v>
      </c>
      <c r="V62" s="49">
        <f t="shared" si="14"/>
        <v>67850</v>
      </c>
      <c r="W62" s="49">
        <f t="shared" si="18"/>
        <v>8150</v>
      </c>
      <c r="X62" s="2">
        <f t="shared" si="6"/>
        <v>-9000</v>
      </c>
      <c r="Z62" s="126">
        <f t="shared" si="8"/>
        <v>76000</v>
      </c>
      <c r="AA62" s="1" t="s">
        <v>113</v>
      </c>
      <c r="AB62" s="19">
        <f>IF(AX62&lt;&gt;"",#REF!- AX62, 0)</f>
        <v>0</v>
      </c>
      <c r="AC62" s="19">
        <f>IF(CF62&lt;&gt;"",#REF!- CF62, 0)</f>
        <v>0</v>
      </c>
      <c r="AD62" s="19">
        <f>IF(BJ62&lt;&gt;"",#REF!- BJ62, 0)</f>
        <v>0</v>
      </c>
      <c r="AE62" s="19">
        <f>IF(CN62&lt;&gt;"",#REF!- CN62, 0)</f>
        <v>0</v>
      </c>
      <c r="AF62" s="19">
        <f>IF(BV62&lt;&gt;"",#REF!- BV62, 0)</f>
        <v>0</v>
      </c>
      <c r="AG62" s="19">
        <f>IF(CV62&lt;&gt;"",#REF!- CV62, 0)</f>
        <v>0</v>
      </c>
      <c r="AH62" s="19">
        <f>IF(DF62&lt;&gt;"",#REF!-DF62, 0)</f>
        <v>0</v>
      </c>
      <c r="AI62" s="19">
        <f>IF(DR62&lt;&gt;"",#REF!-DR62, 0)</f>
        <v>0</v>
      </c>
      <c r="AJ62" s="19">
        <f>IF(EB62&lt;&gt;"",#REF!- EB62, 0)</f>
        <v>0</v>
      </c>
      <c r="AK62" s="19">
        <f>IF(EJ62&lt;&gt;"",#REF!- EJ62, 0)</f>
        <v>0</v>
      </c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9"/>
      <c r="AW62" s="29"/>
      <c r="AX62" s="29"/>
      <c r="AY62" s="25"/>
      <c r="AZ62" s="26"/>
      <c r="BA62" s="25"/>
      <c r="BB62" s="28"/>
      <c r="BC62" s="27"/>
      <c r="BD62" s="27"/>
      <c r="BE62" s="27"/>
      <c r="BF62" s="27"/>
      <c r="BG62" s="27"/>
      <c r="BH62" s="24"/>
      <c r="BI62" s="21"/>
      <c r="BJ62" s="21"/>
      <c r="BK62" s="21"/>
      <c r="BL62" s="22"/>
      <c r="BM62" s="21"/>
      <c r="BN62" s="23"/>
      <c r="BO62" s="36"/>
      <c r="BP62" s="36"/>
      <c r="BQ62" s="36"/>
      <c r="BR62" s="36"/>
      <c r="BS62" s="36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3"/>
      <c r="CG62" s="23"/>
      <c r="CH62" s="23"/>
      <c r="CI62" s="23"/>
      <c r="CJ62" s="23"/>
      <c r="CK62" s="23"/>
      <c r="CL62" s="23"/>
      <c r="CM62" s="23"/>
      <c r="CN62" s="28"/>
      <c r="CO62" s="28"/>
      <c r="CP62" s="28"/>
      <c r="CQ62" s="28"/>
      <c r="CR62" s="28"/>
      <c r="CS62" s="28"/>
      <c r="CT62" s="28"/>
      <c r="CU62" s="28"/>
      <c r="CV62" s="23"/>
      <c r="CW62" s="23"/>
      <c r="CX62" s="23"/>
      <c r="CY62" s="23"/>
      <c r="CZ62" s="23"/>
      <c r="DA62" s="23"/>
      <c r="DB62" s="23"/>
      <c r="DC62" s="23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8"/>
      <c r="EC62" s="28"/>
      <c r="ED62" s="28"/>
      <c r="EE62" s="28"/>
      <c r="EF62" s="28"/>
      <c r="EG62" s="28"/>
      <c r="EH62" s="28"/>
      <c r="EI62" s="28"/>
      <c r="EJ62" s="23"/>
      <c r="EK62" s="23"/>
      <c r="EL62" s="23"/>
      <c r="EM62" s="23"/>
      <c r="EN62" s="23"/>
      <c r="EO62" s="23"/>
      <c r="EP62" s="23"/>
      <c r="EQ62" s="23"/>
      <c r="ER62" s="3">
        <v>76000</v>
      </c>
      <c r="ES62" s="2">
        <f t="shared" ref="ES62:ES84" si="20">Z62-ER62</f>
        <v>0</v>
      </c>
    </row>
    <row r="63" spans="1:149" ht="14.45" hidden="1" customHeight="1" x14ac:dyDescent="0.25">
      <c r="A63" s="112"/>
      <c r="B63" s="131">
        <v>57</v>
      </c>
      <c r="C63" s="112"/>
      <c r="D63" s="112"/>
      <c r="E63" s="112"/>
      <c r="F63" s="113" t="s">
        <v>166</v>
      </c>
      <c r="G63" s="107" t="s">
        <v>166</v>
      </c>
      <c r="H63" s="117" t="s">
        <v>379</v>
      </c>
      <c r="I63" s="115" t="str">
        <f t="shared" si="1"/>
        <v xml:space="preserve"> 894</v>
      </c>
      <c r="J63" t="s">
        <v>379</v>
      </c>
      <c r="K63" s="116">
        <f t="shared" si="2"/>
        <v>0</v>
      </c>
      <c r="L63" s="113" t="s">
        <v>218</v>
      </c>
      <c r="M63" t="s">
        <v>1469</v>
      </c>
      <c r="P63" s="62" t="s">
        <v>710</v>
      </c>
      <c r="Q63" s="63">
        <v>60000</v>
      </c>
      <c r="R63" s="64">
        <f t="shared" si="12"/>
        <v>62500</v>
      </c>
      <c r="S63" s="47">
        <v>62500</v>
      </c>
      <c r="T63" s="48">
        <f t="shared" ref="T63:T126" si="21">S63-V63</f>
        <v>8150</v>
      </c>
      <c r="U63" s="46" t="s">
        <v>711</v>
      </c>
      <c r="V63" s="49">
        <f t="shared" ref="V63:V126" si="22">S63-W63</f>
        <v>54350</v>
      </c>
      <c r="W63" s="49">
        <f t="shared" si="18"/>
        <v>8150</v>
      </c>
      <c r="X63" s="2">
        <f t="shared" si="6"/>
        <v>2500</v>
      </c>
      <c r="Z63" s="126">
        <f t="shared" si="8"/>
        <v>62500</v>
      </c>
      <c r="AA63" s="1" t="s">
        <v>113</v>
      </c>
      <c r="AB63" s="19">
        <f>IF(AX63&lt;&gt;"",#REF!- AX63, 0)</f>
        <v>0</v>
      </c>
      <c r="AC63" s="19">
        <f>IF(CF63&lt;&gt;"",#REF!- CF63, 0)</f>
        <v>0</v>
      </c>
      <c r="AD63" s="19">
        <f>IF(BJ63&lt;&gt;"",#REF!- BJ63, 0)</f>
        <v>0</v>
      </c>
      <c r="AE63" s="19">
        <f>IF(CN63&lt;&gt;"",#REF!- CN63, 0)</f>
        <v>0</v>
      </c>
      <c r="AF63" s="19">
        <f>IF(BV63&lt;&gt;"",#REF!- BV63, 0)</f>
        <v>0</v>
      </c>
      <c r="AG63" s="19">
        <f>IF(CV63&lt;&gt;"",#REF!- CV63, 0)</f>
        <v>0</v>
      </c>
      <c r="AH63" s="19">
        <f>IF(DF63&lt;&gt;"",#REF!-DF63, 0)</f>
        <v>0</v>
      </c>
      <c r="AI63" s="19">
        <f>IF(DR63&lt;&gt;"",#REF!-DR63, 0)</f>
        <v>0</v>
      </c>
      <c r="AJ63" s="19">
        <f>IF(EB63&lt;&gt;"",#REF!- EB63, 0)</f>
        <v>0</v>
      </c>
      <c r="AK63" s="19">
        <f>IF(EJ63&lt;&gt;"",#REF!- EJ63, 0)</f>
        <v>0</v>
      </c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9"/>
      <c r="AW63" s="29"/>
      <c r="AX63" s="29"/>
      <c r="AY63" s="25"/>
      <c r="AZ63" s="26"/>
      <c r="BA63" s="25"/>
      <c r="BB63" s="28"/>
      <c r="BC63" s="27"/>
      <c r="BD63" s="27"/>
      <c r="BE63" s="27"/>
      <c r="BF63" s="27"/>
      <c r="BG63" s="27"/>
      <c r="BH63" s="24"/>
      <c r="BI63" s="21"/>
      <c r="BJ63" s="21"/>
      <c r="BK63" s="21"/>
      <c r="BL63" s="22"/>
      <c r="BM63" s="21"/>
      <c r="BN63" s="23"/>
      <c r="BO63" s="36"/>
      <c r="BP63" s="36"/>
      <c r="BQ63" s="36"/>
      <c r="BR63" s="36"/>
      <c r="BS63" s="36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3"/>
      <c r="CG63" s="23"/>
      <c r="CH63" s="23"/>
      <c r="CI63" s="23"/>
      <c r="CJ63" s="23"/>
      <c r="CK63" s="23"/>
      <c r="CL63" s="23"/>
      <c r="CM63" s="23"/>
      <c r="CN63" s="28"/>
      <c r="CO63" s="28"/>
      <c r="CP63" s="28"/>
      <c r="CQ63" s="28"/>
      <c r="CR63" s="28"/>
      <c r="CS63" s="28"/>
      <c r="CT63" s="28"/>
      <c r="CU63" s="28"/>
      <c r="CV63" s="23"/>
      <c r="CW63" s="23"/>
      <c r="CX63" s="23"/>
      <c r="CY63" s="23"/>
      <c r="CZ63" s="23"/>
      <c r="DA63" s="23"/>
      <c r="DB63" s="23"/>
      <c r="DC63" s="23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8"/>
      <c r="EC63" s="28"/>
      <c r="ED63" s="28"/>
      <c r="EE63" s="28"/>
      <c r="EF63" s="28"/>
      <c r="EG63" s="28"/>
      <c r="EH63" s="28"/>
      <c r="EI63" s="28"/>
      <c r="EJ63" s="23"/>
      <c r="EK63" s="23"/>
      <c r="EL63" s="23"/>
      <c r="EM63" s="23"/>
      <c r="EN63" s="23"/>
      <c r="EO63" s="23"/>
      <c r="EP63" s="23"/>
      <c r="EQ63" s="23"/>
      <c r="ER63" s="3">
        <v>62500</v>
      </c>
      <c r="ES63" s="2">
        <f t="shared" si="20"/>
        <v>0</v>
      </c>
    </row>
    <row r="64" spans="1:149" ht="14.45" hidden="1" customHeight="1" x14ac:dyDescent="0.25">
      <c r="A64" s="112"/>
      <c r="B64" s="130">
        <v>58</v>
      </c>
      <c r="C64" s="112"/>
      <c r="D64" s="112"/>
      <c r="E64" s="112"/>
      <c r="F64" s="113" t="s">
        <v>80</v>
      </c>
      <c r="G64" s="107" t="s">
        <v>80</v>
      </c>
      <c r="H64" s="114" t="s">
        <v>380</v>
      </c>
      <c r="I64" s="115" t="str">
        <f t="shared" si="1"/>
        <v xml:space="preserve"> 762</v>
      </c>
      <c r="J64" t="s">
        <v>380</v>
      </c>
      <c r="K64" s="116">
        <f t="shared" si="2"/>
        <v>0</v>
      </c>
      <c r="L64" s="113" t="s">
        <v>215</v>
      </c>
      <c r="M64" t="s">
        <v>1469</v>
      </c>
      <c r="P64" s="45" t="s">
        <v>709</v>
      </c>
      <c r="Q64" s="56">
        <v>80000</v>
      </c>
      <c r="R64" s="122">
        <f t="shared" si="12"/>
        <v>71750</v>
      </c>
      <c r="S64" s="47">
        <v>71750</v>
      </c>
      <c r="T64" s="48">
        <f t="shared" si="21"/>
        <v>8150</v>
      </c>
      <c r="U64" s="46" t="s">
        <v>711</v>
      </c>
      <c r="V64" s="49">
        <f t="shared" si="22"/>
        <v>63600</v>
      </c>
      <c r="W64" s="51">
        <f t="shared" si="18"/>
        <v>8150</v>
      </c>
      <c r="X64" s="2">
        <f t="shared" si="6"/>
        <v>-8250</v>
      </c>
      <c r="Z64" s="126">
        <f t="shared" si="8"/>
        <v>71750</v>
      </c>
      <c r="AA64" s="1" t="s">
        <v>113</v>
      </c>
      <c r="AB64" s="19">
        <f>IF(AX64&lt;&gt;"",#REF!- AX64, 0)</f>
        <v>0</v>
      </c>
      <c r="AC64" s="19">
        <f>IF(CF64&lt;&gt;"",#REF!- CF64, 0)</f>
        <v>0</v>
      </c>
      <c r="AD64" s="19">
        <f>IF(BJ64&lt;&gt;"",#REF!- BJ64, 0)</f>
        <v>0</v>
      </c>
      <c r="AE64" s="19">
        <f>IF(CN64&lt;&gt;"",#REF!- CN64, 0)</f>
        <v>0</v>
      </c>
      <c r="AF64" s="19">
        <f>IF(BV64&lt;&gt;"",#REF!- BV64, 0)</f>
        <v>0</v>
      </c>
      <c r="AG64" s="19">
        <f>IF(CV64&lt;&gt;"",#REF!- CV64, 0)</f>
        <v>0</v>
      </c>
      <c r="AH64" s="19">
        <f>IF(DF64&lt;&gt;"",#REF!-DF64, 0)</f>
        <v>0</v>
      </c>
      <c r="AI64" s="19">
        <f>IF(DR64&lt;&gt;"",#REF!-DR64, 0)</f>
        <v>0</v>
      </c>
      <c r="AJ64" s="19">
        <f>IF(EB64&lt;&gt;"",#REF!- EB64, 0)</f>
        <v>0</v>
      </c>
      <c r="AK64" s="19">
        <f>IF(EJ64&lt;&gt;"",#REF!- EJ64, 0)</f>
        <v>0</v>
      </c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9"/>
      <c r="AW64" s="29"/>
      <c r="AX64" s="29"/>
      <c r="AY64" s="25"/>
      <c r="AZ64" s="26"/>
      <c r="BA64" s="25"/>
      <c r="BB64" s="28"/>
      <c r="BC64" s="27"/>
      <c r="BD64" s="27"/>
      <c r="BE64" s="27"/>
      <c r="BF64" s="27"/>
      <c r="BG64" s="27"/>
      <c r="BH64" s="24"/>
      <c r="BI64" s="21"/>
      <c r="BJ64" s="21"/>
      <c r="BK64" s="21"/>
      <c r="BL64" s="22"/>
      <c r="BM64" s="21"/>
      <c r="BN64" s="23"/>
      <c r="BO64" s="36"/>
      <c r="BP64" s="36"/>
      <c r="BQ64" s="36"/>
      <c r="BR64" s="36"/>
      <c r="BS64" s="36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3"/>
      <c r="CG64" s="23"/>
      <c r="CH64" s="23"/>
      <c r="CI64" s="23"/>
      <c r="CJ64" s="23"/>
      <c r="CK64" s="23"/>
      <c r="CL64" s="23"/>
      <c r="CM64" s="23"/>
      <c r="CN64" s="28"/>
      <c r="CO64" s="28"/>
      <c r="CP64" s="28"/>
      <c r="CQ64" s="28"/>
      <c r="CR64" s="28"/>
      <c r="CS64" s="28"/>
      <c r="CT64" s="28"/>
      <c r="CU64" s="28"/>
      <c r="CV64" s="23"/>
      <c r="CW64" s="23"/>
      <c r="CX64" s="23"/>
      <c r="CY64" s="23"/>
      <c r="CZ64" s="23"/>
      <c r="DA64" s="23"/>
      <c r="DB64" s="23"/>
      <c r="DC64" s="23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8"/>
      <c r="EC64" s="28"/>
      <c r="ED64" s="28"/>
      <c r="EE64" s="28"/>
      <c r="EF64" s="28"/>
      <c r="EG64" s="28"/>
      <c r="EH64" s="28"/>
      <c r="EI64" s="28"/>
      <c r="EJ64" s="23"/>
      <c r="EK64" s="23"/>
      <c r="EL64" s="23"/>
      <c r="EM64" s="23"/>
      <c r="EN64" s="23"/>
      <c r="EO64" s="23"/>
      <c r="EP64" s="23"/>
      <c r="EQ64" s="23"/>
      <c r="ER64" s="3">
        <v>71750</v>
      </c>
      <c r="ES64" s="2">
        <f t="shared" si="20"/>
        <v>0</v>
      </c>
    </row>
    <row r="65" spans="1:150" ht="14.45" hidden="1" customHeight="1" x14ac:dyDescent="0.25">
      <c r="A65" s="112"/>
      <c r="B65" s="131">
        <v>59</v>
      </c>
      <c r="C65" s="112"/>
      <c r="D65" s="112"/>
      <c r="E65" s="112"/>
      <c r="F65" s="113" t="s">
        <v>46</v>
      </c>
      <c r="G65" s="107" t="s">
        <v>46</v>
      </c>
      <c r="H65" s="117" t="s">
        <v>381</v>
      </c>
      <c r="I65" s="115" t="str">
        <f t="shared" si="1"/>
        <v xml:space="preserve"> 555</v>
      </c>
      <c r="J65" t="s">
        <v>381</v>
      </c>
      <c r="K65" s="116">
        <f t="shared" si="2"/>
        <v>0</v>
      </c>
      <c r="L65" s="113" t="s">
        <v>211</v>
      </c>
      <c r="M65" t="s">
        <v>1469</v>
      </c>
      <c r="P65" s="62" t="s">
        <v>710</v>
      </c>
      <c r="Q65" s="63">
        <v>68000</v>
      </c>
      <c r="R65" s="64">
        <f t="shared" si="12"/>
        <v>69000</v>
      </c>
      <c r="S65" s="47">
        <v>69000</v>
      </c>
      <c r="T65" s="48">
        <f t="shared" si="21"/>
        <v>8150</v>
      </c>
      <c r="U65" s="46" t="s">
        <v>711</v>
      </c>
      <c r="V65" s="49">
        <f t="shared" si="22"/>
        <v>60850</v>
      </c>
      <c r="W65" s="51">
        <f t="shared" si="18"/>
        <v>8150</v>
      </c>
      <c r="X65" s="2">
        <f t="shared" si="6"/>
        <v>1000</v>
      </c>
      <c r="Z65" s="126">
        <f t="shared" si="8"/>
        <v>69000</v>
      </c>
      <c r="AA65" s="1" t="s">
        <v>113</v>
      </c>
      <c r="AB65" s="19">
        <f>IF(AX65&lt;&gt;"",#REF!- AX65, 0)</f>
        <v>0</v>
      </c>
      <c r="AC65" s="19">
        <f>IF(CF65&lt;&gt;"",#REF!- CF65, 0)</f>
        <v>0</v>
      </c>
      <c r="AD65" s="19">
        <f>IF(BJ65&lt;&gt;"",#REF!- BJ65, 0)</f>
        <v>0</v>
      </c>
      <c r="AE65" s="19">
        <f>IF(CN65&lt;&gt;"",#REF!- CN65, 0)</f>
        <v>0</v>
      </c>
      <c r="AF65" s="19">
        <f>IF(BV65&lt;&gt;"",#REF!- BV65, 0)</f>
        <v>0</v>
      </c>
      <c r="AG65" s="19">
        <f>IF(CV65&lt;&gt;"",#REF!- CV65, 0)</f>
        <v>0</v>
      </c>
      <c r="AH65" s="19">
        <f>IF(DF65&lt;&gt;"",#REF!-DF65, 0)</f>
        <v>0</v>
      </c>
      <c r="AI65" s="19">
        <f>IF(DR65&lt;&gt;"",#REF!-DR65, 0)</f>
        <v>0</v>
      </c>
      <c r="AJ65" s="19">
        <f>IF(EB65&lt;&gt;"",#REF!- EB65, 0)</f>
        <v>0</v>
      </c>
      <c r="AK65" s="19">
        <f>IF(EJ65&lt;&gt;"",#REF!- EJ65, 0)</f>
        <v>0</v>
      </c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9"/>
      <c r="AW65" s="29"/>
      <c r="AX65" s="29"/>
      <c r="AY65" s="25"/>
      <c r="AZ65" s="26"/>
      <c r="BA65" s="25"/>
      <c r="BB65" s="28"/>
      <c r="BC65" s="27"/>
      <c r="BD65" s="27"/>
      <c r="BE65" s="27"/>
      <c r="BF65" s="27"/>
      <c r="BG65" s="27"/>
      <c r="BH65" s="24"/>
      <c r="BI65" s="21"/>
      <c r="BJ65" s="21"/>
      <c r="BK65" s="21"/>
      <c r="BL65" s="22"/>
      <c r="BM65" s="21"/>
      <c r="BN65" s="23"/>
      <c r="BO65" s="36"/>
      <c r="BP65" s="36"/>
      <c r="BQ65" s="36"/>
      <c r="BR65" s="36"/>
      <c r="BS65" s="36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3"/>
      <c r="CG65" s="23"/>
      <c r="CH65" s="23"/>
      <c r="CI65" s="23"/>
      <c r="CJ65" s="23"/>
      <c r="CK65" s="23"/>
      <c r="CL65" s="23"/>
      <c r="CM65" s="23"/>
      <c r="CN65" s="28"/>
      <c r="CO65" s="28"/>
      <c r="CP65" s="28"/>
      <c r="CQ65" s="28"/>
      <c r="CR65" s="28"/>
      <c r="CS65" s="28"/>
      <c r="CT65" s="28"/>
      <c r="CU65" s="28"/>
      <c r="CV65" s="23"/>
      <c r="CW65" s="23"/>
      <c r="CX65" s="23"/>
      <c r="CY65" s="23"/>
      <c r="CZ65" s="23"/>
      <c r="DA65" s="23"/>
      <c r="DB65" s="23"/>
      <c r="DC65" s="23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8"/>
      <c r="EC65" s="28"/>
      <c r="ED65" s="28"/>
      <c r="EE65" s="28"/>
      <c r="EF65" s="28"/>
      <c r="EG65" s="28"/>
      <c r="EH65" s="28"/>
      <c r="EI65" s="28"/>
      <c r="EJ65" s="23"/>
      <c r="EK65" s="23"/>
      <c r="EL65" s="23"/>
      <c r="EM65" s="23"/>
      <c r="EN65" s="23"/>
      <c r="EO65" s="23"/>
      <c r="EP65" s="23"/>
      <c r="EQ65" s="23"/>
      <c r="ER65" s="3">
        <v>69000</v>
      </c>
      <c r="ES65" s="2">
        <f t="shared" si="20"/>
        <v>0</v>
      </c>
    </row>
    <row r="66" spans="1:150" ht="14.45" hidden="1" customHeight="1" x14ac:dyDescent="0.25">
      <c r="A66" s="112"/>
      <c r="B66" s="130">
        <v>60</v>
      </c>
      <c r="C66" s="112"/>
      <c r="D66" s="112"/>
      <c r="E66" s="112"/>
      <c r="F66" s="113" t="s">
        <v>81</v>
      </c>
      <c r="G66" s="107" t="s">
        <v>81</v>
      </c>
      <c r="H66" s="114" t="s">
        <v>382</v>
      </c>
      <c r="I66" s="115" t="str">
        <f t="shared" si="1"/>
        <v xml:space="preserve"> 195</v>
      </c>
      <c r="J66" t="s">
        <v>382</v>
      </c>
      <c r="K66" s="116">
        <f t="shared" si="2"/>
        <v>0</v>
      </c>
      <c r="L66" s="113" t="s">
        <v>220</v>
      </c>
      <c r="M66" t="s">
        <v>1469</v>
      </c>
      <c r="P66" s="45" t="s">
        <v>709</v>
      </c>
      <c r="Q66" s="56">
        <v>85000</v>
      </c>
      <c r="R66" s="122">
        <f t="shared" si="12"/>
        <v>82500</v>
      </c>
      <c r="S66" s="47">
        <v>82500</v>
      </c>
      <c r="T66" s="48">
        <f t="shared" si="21"/>
        <v>8150</v>
      </c>
      <c r="U66" s="46" t="s">
        <v>711</v>
      </c>
      <c r="V66" s="49">
        <f t="shared" si="22"/>
        <v>74350</v>
      </c>
      <c r="W66" s="51">
        <f t="shared" si="18"/>
        <v>8150</v>
      </c>
      <c r="X66" s="2">
        <f t="shared" si="6"/>
        <v>-2500</v>
      </c>
      <c r="Z66" s="126">
        <f t="shared" si="8"/>
        <v>82500</v>
      </c>
      <c r="AA66" s="1" t="s">
        <v>113</v>
      </c>
      <c r="AB66" s="19">
        <f>IF(AX66&lt;&gt;"",#REF!- AX66, 0)</f>
        <v>0</v>
      </c>
      <c r="AC66" s="19">
        <f>IF(CF66&lt;&gt;"",#REF!- CF66, 0)</f>
        <v>0</v>
      </c>
      <c r="AD66" s="19">
        <f>IF(BJ66&lt;&gt;"",#REF!- BJ66, 0)</f>
        <v>0</v>
      </c>
      <c r="AE66" s="19">
        <f>IF(CN66&lt;&gt;"",#REF!- CN66, 0)</f>
        <v>0</v>
      </c>
      <c r="AF66" s="19">
        <f>IF(BV66&lt;&gt;"",#REF!- BV66, 0)</f>
        <v>0</v>
      </c>
      <c r="AG66" s="19">
        <f>IF(CV66&lt;&gt;"",#REF!- CV66, 0)</f>
        <v>0</v>
      </c>
      <c r="AH66" s="19">
        <f>IF(DF66&lt;&gt;"",#REF!-DF66, 0)</f>
        <v>0</v>
      </c>
      <c r="AI66" s="19">
        <f>IF(DR66&lt;&gt;"",#REF!-DR66, 0)</f>
        <v>0</v>
      </c>
      <c r="AJ66" s="19">
        <f>IF(EB66&lt;&gt;"",#REF!- EB66, 0)</f>
        <v>0</v>
      </c>
      <c r="AK66" s="19">
        <f>IF(EJ66&lt;&gt;"",#REF!- EJ66, 0)</f>
        <v>0</v>
      </c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9"/>
      <c r="AW66" s="29"/>
      <c r="AX66" s="29"/>
      <c r="AY66" s="25"/>
      <c r="AZ66" s="26"/>
      <c r="BA66" s="25"/>
      <c r="BB66" s="28"/>
      <c r="BC66" s="27"/>
      <c r="BD66" s="27"/>
      <c r="BE66" s="27"/>
      <c r="BF66" s="27"/>
      <c r="BG66" s="27"/>
      <c r="BH66" s="24"/>
      <c r="BI66" s="21"/>
      <c r="BJ66" s="21"/>
      <c r="BK66" s="21"/>
      <c r="BL66" s="22"/>
      <c r="BM66" s="21"/>
      <c r="BN66" s="23"/>
      <c r="BO66" s="36"/>
      <c r="BP66" s="36"/>
      <c r="BQ66" s="36"/>
      <c r="BR66" s="36"/>
      <c r="BS66" s="36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3"/>
      <c r="CG66" s="23"/>
      <c r="CH66" s="23"/>
      <c r="CI66" s="23"/>
      <c r="CJ66" s="23"/>
      <c r="CK66" s="23"/>
      <c r="CL66" s="23"/>
      <c r="CM66" s="23"/>
      <c r="CN66" s="28"/>
      <c r="CO66" s="28"/>
      <c r="CP66" s="28"/>
      <c r="CQ66" s="28"/>
      <c r="CR66" s="28"/>
      <c r="CS66" s="28"/>
      <c r="CT66" s="28"/>
      <c r="CU66" s="28"/>
      <c r="CV66" s="23"/>
      <c r="CW66" s="23"/>
      <c r="CX66" s="23"/>
      <c r="CY66" s="23"/>
      <c r="CZ66" s="23"/>
      <c r="DA66" s="23"/>
      <c r="DB66" s="23"/>
      <c r="DC66" s="23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8"/>
      <c r="EC66" s="28"/>
      <c r="ED66" s="28"/>
      <c r="EE66" s="28"/>
      <c r="EF66" s="28"/>
      <c r="EG66" s="28"/>
      <c r="EH66" s="28"/>
      <c r="EI66" s="28"/>
      <c r="EJ66" s="23"/>
      <c r="EK66" s="23"/>
      <c r="EL66" s="23"/>
      <c r="EM66" s="23"/>
      <c r="EN66" s="23"/>
      <c r="EO66" s="23"/>
      <c r="EP66" s="23"/>
      <c r="EQ66" s="23"/>
      <c r="ER66" s="3">
        <v>82500</v>
      </c>
      <c r="ES66" s="2">
        <f t="shared" si="20"/>
        <v>0</v>
      </c>
    </row>
    <row r="67" spans="1:150" ht="14.45" hidden="1" customHeight="1" x14ac:dyDescent="0.25">
      <c r="A67" s="112"/>
      <c r="B67" s="131">
        <v>61</v>
      </c>
      <c r="C67" s="112"/>
      <c r="D67" s="112"/>
      <c r="E67" s="112"/>
      <c r="F67" s="113" t="s">
        <v>46</v>
      </c>
      <c r="G67" s="107" t="s">
        <v>46</v>
      </c>
      <c r="H67" s="117" t="s">
        <v>1449</v>
      </c>
      <c r="I67" s="115" t="str">
        <f t="shared" si="1"/>
        <v xml:space="preserve"> 595</v>
      </c>
      <c r="J67" t="s">
        <v>1449</v>
      </c>
      <c r="K67" s="116">
        <f t="shared" si="2"/>
        <v>0</v>
      </c>
      <c r="L67" s="113" t="s">
        <v>211</v>
      </c>
      <c r="M67" t="s">
        <v>1469</v>
      </c>
      <c r="P67" s="45" t="s">
        <v>709</v>
      </c>
      <c r="Q67" s="56">
        <v>0</v>
      </c>
      <c r="R67" s="122">
        <f t="shared" si="12"/>
        <v>71000</v>
      </c>
      <c r="S67" s="47">
        <v>71000</v>
      </c>
      <c r="T67" s="48">
        <f t="shared" si="21"/>
        <v>8250</v>
      </c>
      <c r="U67" s="46" t="s">
        <v>711</v>
      </c>
      <c r="V67" s="49">
        <f t="shared" si="22"/>
        <v>62750</v>
      </c>
      <c r="W67" s="51">
        <f>2000+5200+600+200+250</f>
        <v>8250</v>
      </c>
      <c r="X67" s="2">
        <f t="shared" si="6"/>
        <v>71000</v>
      </c>
      <c r="Z67" s="126">
        <f t="shared" si="8"/>
        <v>71000</v>
      </c>
      <c r="AA67" s="1" t="s">
        <v>113</v>
      </c>
      <c r="AB67" s="19">
        <f>IF(AX67&lt;&gt;"",#REF!- AX67, 0)</f>
        <v>0</v>
      </c>
      <c r="AC67" s="19">
        <f>IF(CF67&lt;&gt;"",#REF!- CF67, 0)</f>
        <v>0</v>
      </c>
      <c r="AD67" s="19">
        <f>IF(BJ67&lt;&gt;"",#REF!- BJ67, 0)</f>
        <v>0</v>
      </c>
      <c r="AE67" s="19">
        <f>IF(CN67&lt;&gt;"",#REF!- CN67, 0)</f>
        <v>0</v>
      </c>
      <c r="AF67" s="19">
        <f>IF(BV67&lt;&gt;"",#REF!- BV67, 0)</f>
        <v>0</v>
      </c>
      <c r="AG67" s="19">
        <f>IF(CV67&lt;&gt;"",#REF!- CV67, 0)</f>
        <v>0</v>
      </c>
      <c r="AH67" s="19">
        <f>IF(DF67&lt;&gt;"",#REF!-DF67, 0)</f>
        <v>0</v>
      </c>
      <c r="AI67" s="19">
        <f>IF(DR67&lt;&gt;"",#REF!-DR67, 0)</f>
        <v>0</v>
      </c>
      <c r="AJ67" s="19">
        <f>IF(EB67&lt;&gt;"",#REF!- EB67, 0)</f>
        <v>0</v>
      </c>
      <c r="AK67" s="19">
        <f>IF(EJ67&lt;&gt;"",#REF!- EJ67, 0)</f>
        <v>0</v>
      </c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9"/>
      <c r="AW67" s="29"/>
      <c r="AX67" s="29"/>
      <c r="AY67" s="25"/>
      <c r="AZ67" s="26"/>
      <c r="BA67" s="25"/>
      <c r="BB67" s="28"/>
      <c r="BC67" s="27"/>
      <c r="BD67" s="27"/>
      <c r="BE67" s="27"/>
      <c r="BF67" s="27"/>
      <c r="BG67" s="27"/>
      <c r="BH67" s="24"/>
      <c r="BI67" s="21"/>
      <c r="BJ67" s="21"/>
      <c r="BK67" s="21"/>
      <c r="BL67" s="22"/>
      <c r="BM67" s="21"/>
      <c r="BN67" s="23"/>
      <c r="BO67" s="36"/>
      <c r="BP67" s="36"/>
      <c r="BQ67" s="36"/>
      <c r="BR67" s="36"/>
      <c r="BS67" s="36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3"/>
      <c r="CG67" s="23"/>
      <c r="CH67" s="23"/>
      <c r="CI67" s="23"/>
      <c r="CJ67" s="23"/>
      <c r="CK67" s="23"/>
      <c r="CL67" s="23"/>
      <c r="CM67" s="23"/>
      <c r="CN67" s="28"/>
      <c r="CO67" s="28"/>
      <c r="CP67" s="28"/>
      <c r="CQ67" s="28"/>
      <c r="CR67" s="28"/>
      <c r="CS67" s="28"/>
      <c r="CT67" s="28"/>
      <c r="CU67" s="28"/>
      <c r="CV67" s="23"/>
      <c r="CW67" s="23"/>
      <c r="CX67" s="23"/>
      <c r="CY67" s="23"/>
      <c r="CZ67" s="23"/>
      <c r="DA67" s="23"/>
      <c r="DB67" s="23"/>
      <c r="DC67" s="23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8"/>
      <c r="EC67" s="28"/>
      <c r="ED67" s="28"/>
      <c r="EE67" s="28"/>
      <c r="EF67" s="28"/>
      <c r="EG67" s="28"/>
      <c r="EH67" s="28"/>
      <c r="EI67" s="28"/>
      <c r="EJ67" s="23"/>
      <c r="EK67" s="23"/>
      <c r="EL67" s="23"/>
      <c r="EM67" s="23"/>
      <c r="EN67" s="23"/>
      <c r="EO67" s="23"/>
      <c r="EP67" s="23"/>
      <c r="EQ67" s="23"/>
      <c r="ER67" s="3">
        <v>71000</v>
      </c>
      <c r="ES67" s="2">
        <f t="shared" si="20"/>
        <v>0</v>
      </c>
    </row>
    <row r="68" spans="1:150" ht="14.45" hidden="1" customHeight="1" x14ac:dyDescent="0.25">
      <c r="A68" s="112"/>
      <c r="B68" s="130">
        <v>62</v>
      </c>
      <c r="C68" s="112"/>
      <c r="D68" s="112"/>
      <c r="E68" s="112"/>
      <c r="F68" s="113" t="s">
        <v>81</v>
      </c>
      <c r="G68" s="107" t="s">
        <v>81</v>
      </c>
      <c r="H68" s="114" t="s">
        <v>383</v>
      </c>
      <c r="I68" s="115" t="str">
        <f t="shared" si="1"/>
        <v xml:space="preserve"> 402</v>
      </c>
      <c r="J68" t="s">
        <v>383</v>
      </c>
      <c r="K68" s="116">
        <f t="shared" si="2"/>
        <v>0</v>
      </c>
      <c r="L68" s="113" t="s">
        <v>220</v>
      </c>
      <c r="M68" t="s">
        <v>1469</v>
      </c>
      <c r="P68" s="45" t="s">
        <v>709</v>
      </c>
      <c r="Q68" s="56">
        <v>85000</v>
      </c>
      <c r="R68" s="122">
        <f t="shared" si="12"/>
        <v>82500</v>
      </c>
      <c r="S68" s="47">
        <v>82500</v>
      </c>
      <c r="T68" s="48">
        <f t="shared" si="21"/>
        <v>8150</v>
      </c>
      <c r="U68" s="46" t="s">
        <v>711</v>
      </c>
      <c r="V68" s="49">
        <f t="shared" si="22"/>
        <v>74350</v>
      </c>
      <c r="W68" s="51">
        <f>2000+5100+600+200+250</f>
        <v>8150</v>
      </c>
      <c r="X68" s="2">
        <f t="shared" si="6"/>
        <v>-2500</v>
      </c>
      <c r="Z68" s="126">
        <f t="shared" si="8"/>
        <v>82500</v>
      </c>
      <c r="AA68" s="1" t="s">
        <v>113</v>
      </c>
      <c r="AB68" s="19">
        <f>IF(AX68&lt;&gt;"",#REF!- AX68, 0)</f>
        <v>0</v>
      </c>
      <c r="AC68" s="19">
        <f>IF(CF68&lt;&gt;"",#REF!- CF68, 0)</f>
        <v>0</v>
      </c>
      <c r="AD68" s="19">
        <f>IF(BJ68&lt;&gt;"",#REF!- BJ68, 0)</f>
        <v>0</v>
      </c>
      <c r="AE68" s="19">
        <f>IF(CN68&lt;&gt;"",#REF!- CN68, 0)</f>
        <v>0</v>
      </c>
      <c r="AF68" s="19">
        <f>IF(BV68&lt;&gt;"",#REF!- BV68, 0)</f>
        <v>0</v>
      </c>
      <c r="AG68" s="19">
        <f>IF(CV68&lt;&gt;"",#REF!- CV68, 0)</f>
        <v>0</v>
      </c>
      <c r="AH68" s="19">
        <f>IF(DF68&lt;&gt;"",#REF!-DF68, 0)</f>
        <v>0</v>
      </c>
      <c r="AI68" s="19">
        <f>IF(DR68&lt;&gt;"",#REF!-DR68, 0)</f>
        <v>0</v>
      </c>
      <c r="AJ68" s="19">
        <f>IF(EB68&lt;&gt;"",#REF!- EB68, 0)</f>
        <v>0</v>
      </c>
      <c r="AK68" s="19">
        <f>IF(EJ68&lt;&gt;"",#REF!- EJ68, 0)</f>
        <v>0</v>
      </c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9"/>
      <c r="AW68" s="29"/>
      <c r="AX68" s="29"/>
      <c r="AY68" s="25"/>
      <c r="AZ68" s="26"/>
      <c r="BA68" s="25"/>
      <c r="BB68" s="28"/>
      <c r="BC68" s="27"/>
      <c r="BD68" s="27"/>
      <c r="BE68" s="27"/>
      <c r="BF68" s="27"/>
      <c r="BG68" s="27"/>
      <c r="BH68" s="24"/>
      <c r="BI68" s="21"/>
      <c r="BJ68" s="21"/>
      <c r="BK68" s="21"/>
      <c r="BL68" s="22"/>
      <c r="BM68" s="21"/>
      <c r="BN68" s="23"/>
      <c r="BO68" s="36"/>
      <c r="BP68" s="36"/>
      <c r="BQ68" s="36"/>
      <c r="BR68" s="36"/>
      <c r="BS68" s="36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3"/>
      <c r="CG68" s="23"/>
      <c r="CH68" s="23"/>
      <c r="CI68" s="23"/>
      <c r="CJ68" s="23"/>
      <c r="CK68" s="23"/>
      <c r="CL68" s="23"/>
      <c r="CM68" s="23"/>
      <c r="CN68" s="28"/>
      <c r="CO68" s="28"/>
      <c r="CP68" s="28"/>
      <c r="CQ68" s="28"/>
      <c r="CR68" s="28"/>
      <c r="CS68" s="28"/>
      <c r="CT68" s="28"/>
      <c r="CU68" s="28"/>
      <c r="CV68" s="23"/>
      <c r="CW68" s="23"/>
      <c r="CX68" s="23"/>
      <c r="CY68" s="23"/>
      <c r="CZ68" s="23"/>
      <c r="DA68" s="23"/>
      <c r="DB68" s="23"/>
      <c r="DC68" s="23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8"/>
      <c r="EC68" s="28"/>
      <c r="ED68" s="28"/>
      <c r="EE68" s="28"/>
      <c r="EF68" s="28"/>
      <c r="EG68" s="28"/>
      <c r="EH68" s="28"/>
      <c r="EI68" s="28"/>
      <c r="EJ68" s="23"/>
      <c r="EK68" s="23"/>
      <c r="EL68" s="23"/>
      <c r="EM68" s="23"/>
      <c r="EN68" s="23"/>
      <c r="EO68" s="23"/>
      <c r="EP68" s="23"/>
      <c r="EQ68" s="23"/>
      <c r="ER68" s="3">
        <v>82500</v>
      </c>
      <c r="ES68" s="2">
        <f t="shared" si="20"/>
        <v>0</v>
      </c>
    </row>
    <row r="69" spans="1:150" ht="14.45" hidden="1" customHeight="1" x14ac:dyDescent="0.25">
      <c r="A69" s="112"/>
      <c r="B69" s="131">
        <v>63</v>
      </c>
      <c r="C69" s="112"/>
      <c r="D69" s="112"/>
      <c r="E69" s="112"/>
      <c r="F69" s="113" t="s">
        <v>81</v>
      </c>
      <c r="G69" s="107" t="s">
        <v>81</v>
      </c>
      <c r="H69" s="117" t="s">
        <v>384</v>
      </c>
      <c r="I69" s="115" t="str">
        <f t="shared" si="1"/>
        <v xml:space="preserve"> 227</v>
      </c>
      <c r="J69" t="s">
        <v>384</v>
      </c>
      <c r="K69" s="116">
        <f t="shared" si="2"/>
        <v>0</v>
      </c>
      <c r="L69" s="113" t="s">
        <v>211</v>
      </c>
      <c r="M69" t="s">
        <v>1469</v>
      </c>
      <c r="P69" s="62" t="s">
        <v>710</v>
      </c>
      <c r="Q69" s="63">
        <v>63500</v>
      </c>
      <c r="R69" s="64">
        <f t="shared" si="12"/>
        <v>65000</v>
      </c>
      <c r="S69" s="47">
        <f>65000</f>
        <v>65000</v>
      </c>
      <c r="T69" s="48">
        <f t="shared" si="21"/>
        <v>8150</v>
      </c>
      <c r="U69" s="46" t="s">
        <v>711</v>
      </c>
      <c r="V69" s="49">
        <f t="shared" si="22"/>
        <v>56850</v>
      </c>
      <c r="W69" s="51">
        <f>2000+5100+600+200+250</f>
        <v>8150</v>
      </c>
      <c r="X69" s="2">
        <f t="shared" si="6"/>
        <v>1500</v>
      </c>
      <c r="Z69" s="126">
        <f t="shared" si="8"/>
        <v>65000</v>
      </c>
      <c r="AA69" s="1" t="s">
        <v>113</v>
      </c>
      <c r="AB69" s="19">
        <f>IF(AX69&lt;&gt;"",#REF!- AX69, 0)</f>
        <v>0</v>
      </c>
      <c r="AC69" s="19">
        <f>IF(CF69&lt;&gt;"",#REF!- CF69, 0)</f>
        <v>0</v>
      </c>
      <c r="AD69" s="19">
        <f>IF(BJ69&lt;&gt;"",#REF!- BJ69, 0)</f>
        <v>0</v>
      </c>
      <c r="AE69" s="19">
        <f>IF(CN69&lt;&gt;"",#REF!- CN69, 0)</f>
        <v>0</v>
      </c>
      <c r="AF69" s="19">
        <f>IF(BV69&lt;&gt;"",#REF!- BV69, 0)</f>
        <v>0</v>
      </c>
      <c r="AG69" s="19">
        <f>IF(CV69&lt;&gt;"",#REF!- CV69, 0)</f>
        <v>0</v>
      </c>
      <c r="AH69" s="19">
        <f>IF(DF69&lt;&gt;"",#REF!-DF69, 0)</f>
        <v>0</v>
      </c>
      <c r="AI69" s="19">
        <f>IF(DR69&lt;&gt;"",#REF!-DR69, 0)</f>
        <v>0</v>
      </c>
      <c r="AJ69" s="19">
        <f>IF(EB69&lt;&gt;"",#REF!- EB69, 0)</f>
        <v>0</v>
      </c>
      <c r="AK69" s="19">
        <f>IF(EJ69&lt;&gt;"",#REF!- EJ69, 0)</f>
        <v>0</v>
      </c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9"/>
      <c r="AW69" s="29"/>
      <c r="AX69" s="29"/>
      <c r="AY69" s="25"/>
      <c r="AZ69" s="26"/>
      <c r="BA69" s="25"/>
      <c r="BB69" s="28"/>
      <c r="BC69" s="27"/>
      <c r="BD69" s="27"/>
      <c r="BE69" s="27"/>
      <c r="BF69" s="27"/>
      <c r="BG69" s="27"/>
      <c r="BH69" s="24"/>
      <c r="BI69" s="21"/>
      <c r="BJ69" s="21"/>
      <c r="BK69" s="21"/>
      <c r="BL69" s="22"/>
      <c r="BM69" s="21"/>
      <c r="BN69" s="23"/>
      <c r="BO69" s="36"/>
      <c r="BP69" s="36"/>
      <c r="BQ69" s="36"/>
      <c r="BR69" s="36"/>
      <c r="BS69" s="36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3"/>
      <c r="CG69" s="23"/>
      <c r="CH69" s="23"/>
      <c r="CI69" s="23"/>
      <c r="CJ69" s="23"/>
      <c r="CK69" s="23"/>
      <c r="CL69" s="23"/>
      <c r="CM69" s="23"/>
      <c r="CN69" s="28"/>
      <c r="CO69" s="28"/>
      <c r="CP69" s="28"/>
      <c r="CQ69" s="28"/>
      <c r="CR69" s="28"/>
      <c r="CS69" s="28"/>
      <c r="CT69" s="28"/>
      <c r="CU69" s="28"/>
      <c r="CV69" s="23"/>
      <c r="CW69" s="23"/>
      <c r="CX69" s="23"/>
      <c r="CY69" s="23"/>
      <c r="CZ69" s="23"/>
      <c r="DA69" s="23"/>
      <c r="DB69" s="23"/>
      <c r="DC69" s="23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8"/>
      <c r="EC69" s="28"/>
      <c r="ED69" s="28"/>
      <c r="EE69" s="28"/>
      <c r="EF69" s="28"/>
      <c r="EG69" s="28"/>
      <c r="EH69" s="28"/>
      <c r="EI69" s="28"/>
      <c r="EJ69" s="23"/>
      <c r="EK69" s="23"/>
      <c r="EL69" s="23"/>
      <c r="EM69" s="23"/>
      <c r="EN69" s="23"/>
      <c r="EO69" s="23"/>
      <c r="EP69" s="23"/>
      <c r="EQ69" s="23"/>
      <c r="ER69" s="3">
        <v>65000</v>
      </c>
      <c r="ES69" s="2">
        <f t="shared" si="20"/>
        <v>0</v>
      </c>
    </row>
    <row r="70" spans="1:150" ht="14.45" hidden="1" customHeight="1" x14ac:dyDescent="0.25">
      <c r="A70" s="112"/>
      <c r="B70" s="130">
        <v>64</v>
      </c>
      <c r="C70" s="112"/>
      <c r="D70" s="112"/>
      <c r="E70" s="112"/>
      <c r="F70" s="113" t="s">
        <v>80</v>
      </c>
      <c r="G70" s="107" t="s">
        <v>80</v>
      </c>
      <c r="H70" s="114" t="s">
        <v>385</v>
      </c>
      <c r="I70" s="115" t="str">
        <f t="shared" si="1"/>
        <v xml:space="preserve"> 317</v>
      </c>
      <c r="J70" t="s">
        <v>385</v>
      </c>
      <c r="K70" s="116">
        <f t="shared" si="2"/>
        <v>0</v>
      </c>
      <c r="L70" s="113" t="s">
        <v>195</v>
      </c>
      <c r="M70" t="s">
        <v>1469</v>
      </c>
      <c r="P70" s="45" t="s">
        <v>709</v>
      </c>
      <c r="Q70" s="56">
        <v>80000</v>
      </c>
      <c r="R70" s="122">
        <f t="shared" si="12"/>
        <v>75000</v>
      </c>
      <c r="S70" s="47">
        <v>75000</v>
      </c>
      <c r="T70" s="48">
        <f t="shared" si="21"/>
        <v>8250</v>
      </c>
      <c r="U70" s="46" t="s">
        <v>711</v>
      </c>
      <c r="V70" s="49">
        <f t="shared" si="22"/>
        <v>66750</v>
      </c>
      <c r="W70" s="49">
        <f>2000+5200+600+200+250</f>
        <v>8250</v>
      </c>
      <c r="X70" s="2">
        <f t="shared" si="6"/>
        <v>-5000</v>
      </c>
      <c r="Z70" s="126">
        <f t="shared" si="8"/>
        <v>75000</v>
      </c>
      <c r="AA70" s="1" t="s">
        <v>113</v>
      </c>
      <c r="AB70" s="19">
        <f>IF(AX70&lt;&gt;"",#REF!- AX70, 0)</f>
        <v>0</v>
      </c>
      <c r="AC70" s="19">
        <f>IF(CF70&lt;&gt;"",#REF!- CF70, 0)</f>
        <v>0</v>
      </c>
      <c r="AD70" s="19">
        <f>IF(BJ70&lt;&gt;"",#REF!- BJ70, 0)</f>
        <v>0</v>
      </c>
      <c r="AE70" s="19">
        <f>IF(CN70&lt;&gt;"",#REF!- CN70, 0)</f>
        <v>0</v>
      </c>
      <c r="AF70" s="19">
        <f>IF(BV70&lt;&gt;"",#REF!- BV70, 0)</f>
        <v>0</v>
      </c>
      <c r="AG70" s="19">
        <f>IF(CV70&lt;&gt;"",#REF!- CV70, 0)</f>
        <v>0</v>
      </c>
      <c r="AH70" s="19">
        <f>IF(DF70&lt;&gt;"",#REF!-DF70, 0)</f>
        <v>0</v>
      </c>
      <c r="AI70" s="19">
        <f>IF(DR70&lt;&gt;"",#REF!-DR70, 0)</f>
        <v>0</v>
      </c>
      <c r="AJ70" s="19">
        <f>IF(EB70&lt;&gt;"",#REF!- EB70, 0)</f>
        <v>0</v>
      </c>
      <c r="AK70" s="19">
        <f>IF(EJ70&lt;&gt;"",#REF!- EJ70, 0)</f>
        <v>0</v>
      </c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9"/>
      <c r="AW70" s="29"/>
      <c r="AX70" s="29"/>
      <c r="AY70" s="25"/>
      <c r="AZ70" s="26"/>
      <c r="BA70" s="25"/>
      <c r="BB70" s="28"/>
      <c r="BC70" s="27"/>
      <c r="BD70" s="27"/>
      <c r="BE70" s="27"/>
      <c r="BF70" s="27"/>
      <c r="BG70" s="27"/>
      <c r="BH70" s="24"/>
      <c r="BI70" s="21"/>
      <c r="BJ70" s="21"/>
      <c r="BK70" s="21"/>
      <c r="BL70" s="22"/>
      <c r="BM70" s="21"/>
      <c r="BN70" s="23"/>
      <c r="BO70" s="36"/>
      <c r="BP70" s="36"/>
      <c r="BQ70" s="36"/>
      <c r="BR70" s="36"/>
      <c r="BS70" s="36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3"/>
      <c r="CG70" s="23"/>
      <c r="CH70" s="23"/>
      <c r="CI70" s="23"/>
      <c r="CJ70" s="23"/>
      <c r="CK70" s="23"/>
      <c r="CL70" s="23"/>
      <c r="CM70" s="23"/>
      <c r="CN70" s="28"/>
      <c r="CO70" s="28"/>
      <c r="CP70" s="28"/>
      <c r="CQ70" s="28"/>
      <c r="CR70" s="28"/>
      <c r="CS70" s="28"/>
      <c r="CT70" s="28"/>
      <c r="CU70" s="28"/>
      <c r="CV70" s="23"/>
      <c r="CW70" s="23"/>
      <c r="CX70" s="23"/>
      <c r="CY70" s="23"/>
      <c r="CZ70" s="23"/>
      <c r="DA70" s="23"/>
      <c r="DB70" s="23"/>
      <c r="DC70" s="23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8"/>
      <c r="EC70" s="28"/>
      <c r="ED70" s="28"/>
      <c r="EE70" s="28"/>
      <c r="EF70" s="28"/>
      <c r="EG70" s="28"/>
      <c r="EH70" s="28"/>
      <c r="EI70" s="28"/>
      <c r="EJ70" s="23"/>
      <c r="EK70" s="23"/>
      <c r="EL70" s="23"/>
      <c r="EM70" s="23"/>
      <c r="EN70" s="23"/>
      <c r="EO70" s="23"/>
      <c r="EP70" s="23"/>
      <c r="EQ70" s="23"/>
      <c r="ER70" s="3">
        <v>75000</v>
      </c>
      <c r="ES70" s="2">
        <f t="shared" si="20"/>
        <v>0</v>
      </c>
    </row>
    <row r="71" spans="1:150" ht="14.45" hidden="1" customHeight="1" x14ac:dyDescent="0.25">
      <c r="A71" s="112"/>
      <c r="B71" s="131">
        <v>65</v>
      </c>
      <c r="C71" s="112"/>
      <c r="D71" s="112"/>
      <c r="E71" s="112"/>
      <c r="F71" s="113" t="s">
        <v>81</v>
      </c>
      <c r="G71" s="107" t="s">
        <v>167</v>
      </c>
      <c r="H71" s="117" t="s">
        <v>386</v>
      </c>
      <c r="I71" s="115" t="str">
        <f t="shared" ref="I71:I134" si="23">REPLACE(H71,1,3, )</f>
        <v xml:space="preserve"> 020</v>
      </c>
      <c r="J71" t="s">
        <v>386</v>
      </c>
      <c r="K71" s="116">
        <f t="shared" ref="K71:K134" si="24">IF(H71=J71,0,1)</f>
        <v>0</v>
      </c>
      <c r="L71" s="113" t="s">
        <v>221</v>
      </c>
      <c r="M71" t="s">
        <v>1469</v>
      </c>
      <c r="P71" s="62" t="s">
        <v>710</v>
      </c>
      <c r="Q71" s="63">
        <v>64000</v>
      </c>
      <c r="R71" s="64">
        <f t="shared" ref="R71:R85" si="25">V71+W71</f>
        <v>66000</v>
      </c>
      <c r="S71" s="47">
        <v>66000</v>
      </c>
      <c r="T71" s="48">
        <f t="shared" si="21"/>
        <v>8250</v>
      </c>
      <c r="U71" s="46" t="s">
        <v>711</v>
      </c>
      <c r="V71" s="49">
        <f t="shared" si="22"/>
        <v>57750</v>
      </c>
      <c r="W71" s="49">
        <f>2000+5200+600+200+250</f>
        <v>8250</v>
      </c>
      <c r="X71" s="2">
        <f t="shared" ref="X71:X134" si="26">R71-Q71</f>
        <v>2000</v>
      </c>
      <c r="Z71" s="126">
        <f t="shared" si="8"/>
        <v>66000</v>
      </c>
      <c r="AA71" s="1" t="s">
        <v>113</v>
      </c>
      <c r="AB71" s="19">
        <f>IF(AX71&lt;&gt;"",#REF!- AX71, 0)</f>
        <v>0</v>
      </c>
      <c r="AC71" s="19">
        <f>IF(CF71&lt;&gt;"",#REF!- CF71, 0)</f>
        <v>0</v>
      </c>
      <c r="AD71" s="19">
        <f>IF(BJ71&lt;&gt;"",#REF!- BJ71, 0)</f>
        <v>0</v>
      </c>
      <c r="AE71" s="19">
        <f>IF(CN71&lt;&gt;"",#REF!- CN71, 0)</f>
        <v>0</v>
      </c>
      <c r="AF71" s="19">
        <f>IF(BV71&lt;&gt;"",#REF!- BV71, 0)</f>
        <v>0</v>
      </c>
      <c r="AG71" s="19">
        <f>IF(CV71&lt;&gt;"",#REF!- CV71, 0)</f>
        <v>0</v>
      </c>
      <c r="AH71" s="19">
        <f>IF(DF71&lt;&gt;"",#REF!-DF71, 0)</f>
        <v>0</v>
      </c>
      <c r="AI71" s="19">
        <f>IF(DR71&lt;&gt;"",#REF!-DR71, 0)</f>
        <v>0</v>
      </c>
      <c r="AJ71" s="19">
        <f>IF(EB71&lt;&gt;"",#REF!- EB71, 0)</f>
        <v>0</v>
      </c>
      <c r="AK71" s="19">
        <f>IF(EJ71&lt;&gt;"",#REF!- EJ71, 0)</f>
        <v>0</v>
      </c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9"/>
      <c r="AW71" s="29"/>
      <c r="AX71" s="29"/>
      <c r="AY71" s="25"/>
      <c r="AZ71" s="26"/>
      <c r="BA71" s="25"/>
      <c r="BB71" s="28"/>
      <c r="BC71" s="27"/>
      <c r="BD71" s="27"/>
      <c r="BE71" s="27"/>
      <c r="BF71" s="27"/>
      <c r="BG71" s="27"/>
      <c r="BH71" s="24"/>
      <c r="BI71" s="21"/>
      <c r="BJ71" s="21"/>
      <c r="BK71" s="21"/>
      <c r="BL71" s="22"/>
      <c r="BM71" s="21"/>
      <c r="BN71" s="23"/>
      <c r="BO71" s="36"/>
      <c r="BP71" s="36"/>
      <c r="BQ71" s="36"/>
      <c r="BR71" s="36"/>
      <c r="BS71" s="36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3"/>
      <c r="CG71" s="23"/>
      <c r="CH71" s="23"/>
      <c r="CI71" s="23"/>
      <c r="CJ71" s="23"/>
      <c r="CK71" s="23"/>
      <c r="CL71" s="23"/>
      <c r="CM71" s="23"/>
      <c r="CN71" s="28"/>
      <c r="CO71" s="28"/>
      <c r="CP71" s="28"/>
      <c r="CQ71" s="28"/>
      <c r="CR71" s="28"/>
      <c r="CS71" s="28"/>
      <c r="CT71" s="28"/>
      <c r="CU71" s="28"/>
      <c r="CV71" s="23"/>
      <c r="CW71" s="23"/>
      <c r="CX71" s="23"/>
      <c r="CY71" s="23"/>
      <c r="CZ71" s="23"/>
      <c r="DA71" s="23"/>
      <c r="DB71" s="23"/>
      <c r="DC71" s="23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8"/>
      <c r="EC71" s="28"/>
      <c r="ED71" s="28"/>
      <c r="EE71" s="28"/>
      <c r="EF71" s="28"/>
      <c r="EG71" s="28"/>
      <c r="EH71" s="28"/>
      <c r="EI71" s="28"/>
      <c r="EJ71" s="23"/>
      <c r="EK71" s="23"/>
      <c r="EL71" s="23"/>
      <c r="EM71" s="23"/>
      <c r="EN71" s="23"/>
      <c r="EO71" s="23"/>
      <c r="EP71" s="23"/>
      <c r="EQ71" s="23"/>
      <c r="ER71" s="3">
        <v>66000</v>
      </c>
      <c r="ES71" s="2">
        <f t="shared" si="20"/>
        <v>0</v>
      </c>
    </row>
    <row r="72" spans="1:150" ht="14.45" hidden="1" customHeight="1" x14ac:dyDescent="0.25">
      <c r="A72" s="112"/>
      <c r="B72" s="130">
        <v>66</v>
      </c>
      <c r="C72" s="112"/>
      <c r="D72" s="112"/>
      <c r="E72" s="112"/>
      <c r="F72" s="113" t="s">
        <v>80</v>
      </c>
      <c r="G72" s="107" t="s">
        <v>80</v>
      </c>
      <c r="H72" s="114" t="s">
        <v>387</v>
      </c>
      <c r="I72" s="115" t="str">
        <f t="shared" si="23"/>
        <v xml:space="preserve"> 172</v>
      </c>
      <c r="J72" t="s">
        <v>387</v>
      </c>
      <c r="K72" s="116">
        <f t="shared" si="24"/>
        <v>0</v>
      </c>
      <c r="L72" s="113" t="s">
        <v>215</v>
      </c>
      <c r="M72" t="s">
        <v>1469</v>
      </c>
      <c r="P72" s="45" t="s">
        <v>709</v>
      </c>
      <c r="Q72" s="56">
        <v>80000</v>
      </c>
      <c r="R72" s="122">
        <f t="shared" si="25"/>
        <v>71750</v>
      </c>
      <c r="S72" s="47">
        <v>71750</v>
      </c>
      <c r="T72" s="48">
        <f t="shared" si="21"/>
        <v>8150</v>
      </c>
      <c r="U72" s="46" t="s">
        <v>711</v>
      </c>
      <c r="V72" s="49">
        <f t="shared" si="22"/>
        <v>63600</v>
      </c>
      <c r="W72" s="51">
        <f>2000+5100+600+200+250</f>
        <v>8150</v>
      </c>
      <c r="X72" s="2">
        <f t="shared" si="26"/>
        <v>-8250</v>
      </c>
      <c r="Z72" s="126">
        <f t="shared" ref="Z72:Z135" si="27">R72</f>
        <v>71750</v>
      </c>
      <c r="AA72" s="1" t="s">
        <v>113</v>
      </c>
      <c r="AB72" s="19">
        <f>IF(AX72&lt;&gt;"",#REF!- AX72, 0)</f>
        <v>0</v>
      </c>
      <c r="AC72" s="19">
        <f>IF(CF72&lt;&gt;"",#REF!- CF72, 0)</f>
        <v>0</v>
      </c>
      <c r="AD72" s="19">
        <f>IF(BJ72&lt;&gt;"",#REF!- BJ72, 0)</f>
        <v>0</v>
      </c>
      <c r="AE72" s="19">
        <f>IF(CN72&lt;&gt;"",#REF!- CN72, 0)</f>
        <v>0</v>
      </c>
      <c r="AF72" s="19">
        <f>IF(BV72&lt;&gt;"",#REF!- BV72, 0)</f>
        <v>0</v>
      </c>
      <c r="AG72" s="19">
        <f>IF(CV72&lt;&gt;"",#REF!- CV72, 0)</f>
        <v>0</v>
      </c>
      <c r="AH72" s="19">
        <f>IF(DF72&lt;&gt;"",#REF!-DF72, 0)</f>
        <v>0</v>
      </c>
      <c r="AI72" s="19">
        <f>IF(DR72&lt;&gt;"",#REF!-DR72, 0)</f>
        <v>0</v>
      </c>
      <c r="AJ72" s="19">
        <f>IF(EB72&lt;&gt;"",#REF!- EB72, 0)</f>
        <v>0</v>
      </c>
      <c r="AK72" s="19">
        <f>IF(EJ72&lt;&gt;"",#REF!- EJ72, 0)</f>
        <v>0</v>
      </c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9"/>
      <c r="AW72" s="29"/>
      <c r="AX72" s="29"/>
      <c r="AY72" s="25"/>
      <c r="AZ72" s="26"/>
      <c r="BA72" s="25"/>
      <c r="BB72" s="28"/>
      <c r="BC72" s="27"/>
      <c r="BD72" s="27"/>
      <c r="BE72" s="27"/>
      <c r="BF72" s="27"/>
      <c r="BG72" s="27"/>
      <c r="BH72" s="24"/>
      <c r="BI72" s="21"/>
      <c r="BJ72" s="21"/>
      <c r="BK72" s="21"/>
      <c r="BL72" s="22"/>
      <c r="BM72" s="21"/>
      <c r="BN72" s="23"/>
      <c r="BO72" s="36"/>
      <c r="BP72" s="36"/>
      <c r="BQ72" s="36"/>
      <c r="BR72" s="36"/>
      <c r="BS72" s="36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3"/>
      <c r="CG72" s="23"/>
      <c r="CH72" s="23"/>
      <c r="CI72" s="23"/>
      <c r="CJ72" s="23"/>
      <c r="CK72" s="23"/>
      <c r="CL72" s="23"/>
      <c r="CM72" s="23"/>
      <c r="CN72" s="28"/>
      <c r="CO72" s="28"/>
      <c r="CP72" s="28"/>
      <c r="CQ72" s="28"/>
      <c r="CR72" s="28"/>
      <c r="CS72" s="28"/>
      <c r="CT72" s="28"/>
      <c r="CU72" s="28"/>
      <c r="CV72" s="23"/>
      <c r="CW72" s="23"/>
      <c r="CX72" s="23"/>
      <c r="CY72" s="23"/>
      <c r="CZ72" s="23"/>
      <c r="DA72" s="23"/>
      <c r="DB72" s="23"/>
      <c r="DC72" s="23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8"/>
      <c r="EC72" s="28"/>
      <c r="ED72" s="28"/>
      <c r="EE72" s="28"/>
      <c r="EF72" s="28"/>
      <c r="EG72" s="28"/>
      <c r="EH72" s="28"/>
      <c r="EI72" s="28"/>
      <c r="EJ72" s="23"/>
      <c r="EK72" s="23"/>
      <c r="EL72" s="23"/>
      <c r="EM72" s="23"/>
      <c r="EN72" s="23"/>
      <c r="EO72" s="23"/>
      <c r="EP72" s="23"/>
      <c r="EQ72" s="23"/>
      <c r="ER72" s="3">
        <v>71750</v>
      </c>
      <c r="ES72" s="2">
        <f t="shared" si="20"/>
        <v>0</v>
      </c>
    </row>
    <row r="73" spans="1:150" ht="14.45" hidden="1" customHeight="1" x14ac:dyDescent="0.25">
      <c r="A73" s="112"/>
      <c r="B73" s="131">
        <v>67</v>
      </c>
      <c r="C73" s="112"/>
      <c r="D73" s="112"/>
      <c r="E73" s="112"/>
      <c r="F73" s="113" t="s">
        <v>80</v>
      </c>
      <c r="G73" s="107" t="s">
        <v>80</v>
      </c>
      <c r="H73" s="117" t="s">
        <v>388</v>
      </c>
      <c r="I73" s="115" t="str">
        <f t="shared" si="23"/>
        <v xml:space="preserve"> 773</v>
      </c>
      <c r="J73" t="s">
        <v>388</v>
      </c>
      <c r="K73" s="116">
        <f t="shared" si="24"/>
        <v>0</v>
      </c>
      <c r="L73" s="113" t="s">
        <v>212</v>
      </c>
      <c r="M73" t="s">
        <v>1469</v>
      </c>
      <c r="P73" s="45" t="s">
        <v>709</v>
      </c>
      <c r="Q73" s="56">
        <v>70000</v>
      </c>
      <c r="R73" s="122">
        <f t="shared" si="25"/>
        <v>67500</v>
      </c>
      <c r="S73" s="47">
        <v>67500</v>
      </c>
      <c r="T73" s="48">
        <f t="shared" si="21"/>
        <v>8150</v>
      </c>
      <c r="U73" s="46" t="s">
        <v>711</v>
      </c>
      <c r="V73" s="49">
        <f t="shared" si="22"/>
        <v>59350</v>
      </c>
      <c r="W73" s="51">
        <f>2000+5100+600+200+250</f>
        <v>8150</v>
      </c>
      <c r="X73" s="2">
        <f t="shared" si="26"/>
        <v>-2500</v>
      </c>
      <c r="Z73" s="126">
        <f t="shared" si="27"/>
        <v>67500</v>
      </c>
      <c r="AA73" s="1" t="s">
        <v>113</v>
      </c>
      <c r="AB73" s="19">
        <f>IF(AX73&lt;&gt;"",#REF!- AX73, 0)</f>
        <v>0</v>
      </c>
      <c r="AC73" s="19">
        <f>IF(CF73&lt;&gt;"",#REF!- CF73, 0)</f>
        <v>0</v>
      </c>
      <c r="AD73" s="19">
        <f>IF(BJ73&lt;&gt;"",#REF!- BJ73, 0)</f>
        <v>0</v>
      </c>
      <c r="AE73" s="19">
        <f>IF(CN73&lt;&gt;"",#REF!- CN73, 0)</f>
        <v>0</v>
      </c>
      <c r="AF73" s="19">
        <f>IF(BV73&lt;&gt;"",#REF!- BV73, 0)</f>
        <v>0</v>
      </c>
      <c r="AG73" s="19">
        <f>IF(CV73&lt;&gt;"",#REF!- CV73, 0)</f>
        <v>0</v>
      </c>
      <c r="AH73" s="19">
        <f>IF(DF73&lt;&gt;"",#REF!-DF73, 0)</f>
        <v>0</v>
      </c>
      <c r="AI73" s="19">
        <f>IF(DR73&lt;&gt;"",#REF!-DR73, 0)</f>
        <v>0</v>
      </c>
      <c r="AJ73" s="19">
        <f>IF(EB73&lt;&gt;"",#REF!- EB73, 0)</f>
        <v>0</v>
      </c>
      <c r="AK73" s="19">
        <f>IF(EJ73&lt;&gt;"",#REF!- EJ73, 0)</f>
        <v>0</v>
      </c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9"/>
      <c r="AW73" s="29"/>
      <c r="AX73" s="29"/>
      <c r="AY73" s="25"/>
      <c r="AZ73" s="26"/>
      <c r="BA73" s="25"/>
      <c r="BB73" s="28"/>
      <c r="BC73" s="27"/>
      <c r="BD73" s="27"/>
      <c r="BE73" s="27"/>
      <c r="BF73" s="27"/>
      <c r="BG73" s="27"/>
      <c r="BH73" s="24"/>
      <c r="BI73" s="21"/>
      <c r="BJ73" s="21"/>
      <c r="BK73" s="21"/>
      <c r="BL73" s="22"/>
      <c r="BM73" s="21"/>
      <c r="BN73" s="23"/>
      <c r="BO73" s="36"/>
      <c r="BP73" s="36"/>
      <c r="BQ73" s="36"/>
      <c r="BR73" s="36"/>
      <c r="BS73" s="36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3"/>
      <c r="CG73" s="23"/>
      <c r="CH73" s="23"/>
      <c r="CI73" s="23"/>
      <c r="CJ73" s="23"/>
      <c r="CK73" s="23"/>
      <c r="CL73" s="23"/>
      <c r="CM73" s="23"/>
      <c r="CN73" s="28"/>
      <c r="CO73" s="28"/>
      <c r="CP73" s="28"/>
      <c r="CQ73" s="28"/>
      <c r="CR73" s="28"/>
      <c r="CS73" s="28"/>
      <c r="CT73" s="28"/>
      <c r="CU73" s="28"/>
      <c r="CV73" s="23"/>
      <c r="CW73" s="23"/>
      <c r="CX73" s="23"/>
      <c r="CY73" s="23"/>
      <c r="CZ73" s="23"/>
      <c r="DA73" s="23"/>
      <c r="DB73" s="23"/>
      <c r="DC73" s="23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8"/>
      <c r="EC73" s="28"/>
      <c r="ED73" s="28"/>
      <c r="EE73" s="28"/>
      <c r="EF73" s="28"/>
      <c r="EG73" s="28"/>
      <c r="EH73" s="28"/>
      <c r="EI73" s="28"/>
      <c r="EJ73" s="23"/>
      <c r="EK73" s="23"/>
      <c r="EL73" s="23"/>
      <c r="EM73" s="23"/>
      <c r="EN73" s="23"/>
      <c r="EO73" s="23"/>
      <c r="EP73" s="23"/>
      <c r="EQ73" s="23"/>
      <c r="ER73" s="3">
        <v>67500</v>
      </c>
      <c r="ES73" s="2">
        <f t="shared" si="20"/>
        <v>0</v>
      </c>
    </row>
    <row r="74" spans="1:150" ht="14.45" hidden="1" customHeight="1" x14ac:dyDescent="0.25">
      <c r="A74" s="112"/>
      <c r="B74" s="130">
        <v>68</v>
      </c>
      <c r="C74" s="112"/>
      <c r="D74" s="112"/>
      <c r="E74" s="112"/>
      <c r="F74" s="113" t="s">
        <v>46</v>
      </c>
      <c r="G74" s="107" t="s">
        <v>46</v>
      </c>
      <c r="H74" s="117" t="s">
        <v>389</v>
      </c>
      <c r="I74" s="115" t="str">
        <f t="shared" si="23"/>
        <v xml:space="preserve"> 423</v>
      </c>
      <c r="J74" t="s">
        <v>389</v>
      </c>
      <c r="K74" s="116">
        <f t="shared" si="24"/>
        <v>0</v>
      </c>
      <c r="L74" s="113" t="s">
        <v>211</v>
      </c>
      <c r="M74" t="s">
        <v>1469</v>
      </c>
      <c r="P74" s="62" t="s">
        <v>710</v>
      </c>
      <c r="Q74" s="63">
        <v>69000</v>
      </c>
      <c r="R74" s="64">
        <f t="shared" si="25"/>
        <v>70000</v>
      </c>
      <c r="S74" s="47">
        <v>70000</v>
      </c>
      <c r="T74" s="48">
        <f t="shared" si="21"/>
        <v>8150</v>
      </c>
      <c r="U74" s="46" t="s">
        <v>711</v>
      </c>
      <c r="V74" s="49">
        <f t="shared" si="22"/>
        <v>61850</v>
      </c>
      <c r="W74" s="51">
        <f>2000+5100+600+200+250</f>
        <v>8150</v>
      </c>
      <c r="X74" s="2">
        <f t="shared" si="26"/>
        <v>1000</v>
      </c>
      <c r="Z74" s="126">
        <f t="shared" si="27"/>
        <v>70000</v>
      </c>
      <c r="AB74" s="19">
        <f>IF(AX74&lt;&gt;"",#REF!- AX74, 0)</f>
        <v>0</v>
      </c>
      <c r="AC74" s="19">
        <f>IF(CF74&lt;&gt;"",#REF!- CF74, 0)</f>
        <v>0</v>
      </c>
      <c r="AD74" s="19">
        <f>IF(BJ74&lt;&gt;"",#REF!- BJ74, 0)</f>
        <v>0</v>
      </c>
      <c r="AE74" s="19">
        <f>IF(CN74&lt;&gt;"",#REF!- CN74, 0)</f>
        <v>0</v>
      </c>
      <c r="AF74" s="19">
        <f>IF(BV74&lt;&gt;"",#REF!- BV74, 0)</f>
        <v>0</v>
      </c>
      <c r="AG74" s="19">
        <f>IF(CV74&lt;&gt;"",#REF!- CV74, 0)</f>
        <v>0</v>
      </c>
      <c r="AH74" s="19">
        <f>IF(DF74&lt;&gt;"",#REF!-DF74, 0)</f>
        <v>0</v>
      </c>
      <c r="AI74" s="19">
        <f>IF(DR74&lt;&gt;"",#REF!-DR74, 0)</f>
        <v>0</v>
      </c>
      <c r="AJ74" s="19">
        <f>IF(EB74&lt;&gt;"",#REF!- EB74, 0)</f>
        <v>0</v>
      </c>
      <c r="AK74" s="19">
        <f>IF(EJ74&lt;&gt;"",#REF!- EJ74, 0)</f>
        <v>0</v>
      </c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9"/>
      <c r="AW74" s="29"/>
      <c r="AX74" s="29"/>
      <c r="AY74" s="25"/>
      <c r="AZ74" s="26"/>
      <c r="BA74" s="25"/>
      <c r="BB74" s="28"/>
      <c r="BC74" s="27"/>
      <c r="BD74" s="27"/>
      <c r="BE74" s="27"/>
      <c r="BF74" s="27"/>
      <c r="BG74" s="27"/>
      <c r="BH74" s="24"/>
      <c r="BI74" s="21"/>
      <c r="BJ74" s="21"/>
      <c r="BK74" s="21"/>
      <c r="BL74" s="22"/>
      <c r="BM74" s="21"/>
      <c r="BN74" s="23"/>
      <c r="BO74" s="36"/>
      <c r="BP74" s="36"/>
      <c r="BQ74" s="36"/>
      <c r="BR74" s="36"/>
      <c r="BS74" s="36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3"/>
      <c r="CG74" s="23"/>
      <c r="CH74" s="23"/>
      <c r="CI74" s="23"/>
      <c r="CJ74" s="23"/>
      <c r="CK74" s="23"/>
      <c r="CL74" s="23"/>
      <c r="CM74" s="23"/>
      <c r="CN74" s="28"/>
      <c r="CO74" s="28"/>
      <c r="CP74" s="28"/>
      <c r="CQ74" s="28"/>
      <c r="CR74" s="28"/>
      <c r="CS74" s="28"/>
      <c r="CT74" s="28"/>
      <c r="CU74" s="28"/>
      <c r="CV74" s="23"/>
      <c r="CW74" s="23"/>
      <c r="CX74" s="23"/>
      <c r="CY74" s="23"/>
      <c r="CZ74" s="23"/>
      <c r="DA74" s="23"/>
      <c r="DB74" s="23"/>
      <c r="DC74" s="23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8"/>
      <c r="EC74" s="28"/>
      <c r="ED74" s="28"/>
      <c r="EE74" s="28"/>
      <c r="EF74" s="28"/>
      <c r="EG74" s="28"/>
      <c r="EH74" s="28"/>
      <c r="EI74" s="28"/>
      <c r="EJ74" s="23"/>
      <c r="EK74" s="23"/>
      <c r="EL74" s="23"/>
      <c r="EM74" s="23"/>
      <c r="EN74" s="23"/>
      <c r="EO74" s="23"/>
      <c r="EP74" s="23"/>
      <c r="EQ74" s="23"/>
      <c r="ER74" s="3">
        <v>70000</v>
      </c>
      <c r="ES74" s="2">
        <f t="shared" si="20"/>
        <v>0</v>
      </c>
    </row>
    <row r="75" spans="1:150" ht="14.45" hidden="1" customHeight="1" x14ac:dyDescent="0.25">
      <c r="A75" s="112"/>
      <c r="B75" s="131">
        <v>69</v>
      </c>
      <c r="C75" s="112"/>
      <c r="D75" s="112"/>
      <c r="E75" s="112"/>
      <c r="F75" s="113" t="s">
        <v>80</v>
      </c>
      <c r="G75" s="107" t="s">
        <v>80</v>
      </c>
      <c r="H75" s="114" t="s">
        <v>390</v>
      </c>
      <c r="I75" s="115" t="str">
        <f t="shared" si="23"/>
        <v xml:space="preserve"> 771</v>
      </c>
      <c r="J75" t="s">
        <v>390</v>
      </c>
      <c r="K75" s="116">
        <f t="shared" si="24"/>
        <v>0</v>
      </c>
      <c r="L75" s="113" t="s">
        <v>198</v>
      </c>
      <c r="M75" t="s">
        <v>1469</v>
      </c>
      <c r="P75" s="45" t="s">
        <v>709</v>
      </c>
      <c r="Q75" s="56">
        <v>82500</v>
      </c>
      <c r="R75" s="122">
        <f t="shared" si="25"/>
        <v>77500</v>
      </c>
      <c r="S75" s="47">
        <v>77500</v>
      </c>
      <c r="T75" s="48">
        <f t="shared" si="21"/>
        <v>8150</v>
      </c>
      <c r="U75" s="46" t="s">
        <v>711</v>
      </c>
      <c r="V75" s="49">
        <f t="shared" si="22"/>
        <v>69350</v>
      </c>
      <c r="W75" s="49">
        <f>5100+600+200+250+2000</f>
        <v>8150</v>
      </c>
      <c r="X75" s="2">
        <f t="shared" si="26"/>
        <v>-5000</v>
      </c>
      <c r="Z75" s="126">
        <f t="shared" si="27"/>
        <v>77500</v>
      </c>
      <c r="AA75" s="1" t="s">
        <v>113</v>
      </c>
      <c r="AB75" s="19">
        <f>IF(AX75&lt;&gt;"",#REF!- AX75, 0)</f>
        <v>0</v>
      </c>
      <c r="AC75" s="19">
        <f>IF(CF75&lt;&gt;"",#REF!- CF75, 0)</f>
        <v>0</v>
      </c>
      <c r="AD75" s="19">
        <f>IF(BJ75&lt;&gt;"",#REF!- BJ75, 0)</f>
        <v>0</v>
      </c>
      <c r="AE75" s="19">
        <f>IF(CN75&lt;&gt;"",#REF!- CN75, 0)</f>
        <v>0</v>
      </c>
      <c r="AF75" s="19">
        <f>IF(BV75&lt;&gt;"",#REF!- BV75, 0)</f>
        <v>0</v>
      </c>
      <c r="AG75" s="19">
        <f>IF(CV75&lt;&gt;"",#REF!- CV75, 0)</f>
        <v>0</v>
      </c>
      <c r="AH75" s="19">
        <f>IF(DF75&lt;&gt;"",#REF!-DF75, 0)</f>
        <v>0</v>
      </c>
      <c r="AI75" s="19">
        <f>IF(DR75&lt;&gt;"",#REF!-DR75, 0)</f>
        <v>0</v>
      </c>
      <c r="AJ75" s="19">
        <f>IF(EB75&lt;&gt;"",#REF!- EB75, 0)</f>
        <v>0</v>
      </c>
      <c r="AK75" s="19">
        <f>IF(EJ75&lt;&gt;"",#REF!- EJ75, 0)</f>
        <v>0</v>
      </c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9"/>
      <c r="AW75" s="29"/>
      <c r="AX75" s="29"/>
      <c r="AY75" s="25"/>
      <c r="AZ75" s="26"/>
      <c r="BA75" s="25"/>
      <c r="BB75" s="28"/>
      <c r="BC75" s="27"/>
      <c r="BD75" s="27"/>
      <c r="BE75" s="27"/>
      <c r="BF75" s="27"/>
      <c r="BG75" s="27"/>
      <c r="BH75" s="24"/>
      <c r="BI75" s="21"/>
      <c r="BJ75" s="21"/>
      <c r="BK75" s="21"/>
      <c r="BL75" s="22"/>
      <c r="BM75" s="21"/>
      <c r="BN75" s="23"/>
      <c r="BO75" s="36"/>
      <c r="BP75" s="36"/>
      <c r="BQ75" s="36"/>
      <c r="BR75" s="36"/>
      <c r="BS75" s="36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3"/>
      <c r="CG75" s="23"/>
      <c r="CH75" s="23"/>
      <c r="CI75" s="23"/>
      <c r="CJ75" s="23"/>
      <c r="CK75" s="23"/>
      <c r="CL75" s="23"/>
      <c r="CM75" s="23"/>
      <c r="CN75" s="28"/>
      <c r="CO75" s="28"/>
      <c r="CP75" s="28"/>
      <c r="CQ75" s="28"/>
      <c r="CR75" s="28"/>
      <c r="CS75" s="28"/>
      <c r="CT75" s="28"/>
      <c r="CU75" s="28"/>
      <c r="CV75" s="23"/>
      <c r="CW75" s="23"/>
      <c r="CX75" s="23"/>
      <c r="CY75" s="23"/>
      <c r="CZ75" s="23"/>
      <c r="DA75" s="23"/>
      <c r="DB75" s="23"/>
      <c r="DC75" s="23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8"/>
      <c r="EC75" s="28"/>
      <c r="ED75" s="28"/>
      <c r="EE75" s="28"/>
      <c r="EF75" s="28"/>
      <c r="EG75" s="28"/>
      <c r="EH75" s="28"/>
      <c r="EI75" s="28"/>
      <c r="EJ75" s="23"/>
      <c r="EK75" s="23"/>
      <c r="EL75" s="23"/>
      <c r="EM75" s="23"/>
      <c r="EN75" s="23"/>
      <c r="EO75" s="23"/>
      <c r="EP75" s="23"/>
      <c r="EQ75" s="23"/>
      <c r="ER75" s="3">
        <v>77500</v>
      </c>
      <c r="ES75" s="1">
        <f t="shared" si="20"/>
        <v>0</v>
      </c>
    </row>
    <row r="76" spans="1:150" ht="14.45" hidden="1" customHeight="1" x14ac:dyDescent="0.25">
      <c r="A76" s="112"/>
      <c r="B76" s="130">
        <v>70</v>
      </c>
      <c r="C76" s="112"/>
      <c r="D76" s="112"/>
      <c r="E76" s="112"/>
      <c r="F76" s="113" t="s">
        <v>81</v>
      </c>
      <c r="G76" s="107" t="s">
        <v>81</v>
      </c>
      <c r="H76" s="117" t="s">
        <v>391</v>
      </c>
      <c r="I76" s="115" t="str">
        <f t="shared" si="23"/>
        <v xml:space="preserve"> 767</v>
      </c>
      <c r="J76" t="s">
        <v>391</v>
      </c>
      <c r="K76" s="116">
        <f t="shared" si="24"/>
        <v>0</v>
      </c>
      <c r="L76" s="113" t="s">
        <v>211</v>
      </c>
      <c r="M76" t="s">
        <v>1469</v>
      </c>
      <c r="P76" s="62" t="s">
        <v>710</v>
      </c>
      <c r="Q76" s="63">
        <v>67000</v>
      </c>
      <c r="R76" s="64">
        <f t="shared" si="25"/>
        <v>69000</v>
      </c>
      <c r="S76" s="47">
        <f>69000</f>
        <v>69000</v>
      </c>
      <c r="T76" s="48">
        <f t="shared" si="21"/>
        <v>8150</v>
      </c>
      <c r="U76" s="46" t="s">
        <v>711</v>
      </c>
      <c r="V76" s="49">
        <f t="shared" si="22"/>
        <v>60850</v>
      </c>
      <c r="W76" s="49">
        <f>2000+5100+600+200+250</f>
        <v>8150</v>
      </c>
      <c r="X76" s="2">
        <f t="shared" si="26"/>
        <v>2000</v>
      </c>
      <c r="Z76" s="126">
        <f t="shared" si="27"/>
        <v>69000</v>
      </c>
      <c r="AA76" s="1" t="s">
        <v>113</v>
      </c>
      <c r="AB76" s="19">
        <f>IF(AX76&lt;&gt;"",#REF!- AX76, 0)</f>
        <v>0</v>
      </c>
      <c r="AC76" s="19">
        <f>IF(CF76&lt;&gt;"",#REF!- CF76, 0)</f>
        <v>0</v>
      </c>
      <c r="AD76" s="19">
        <f>IF(BJ76&lt;&gt;"",#REF!- BJ76, 0)</f>
        <v>0</v>
      </c>
      <c r="AE76" s="19">
        <f>IF(CN76&lt;&gt;"",#REF!- CN76, 0)</f>
        <v>0</v>
      </c>
      <c r="AF76" s="19">
        <f>IF(BV76&lt;&gt;"",#REF!- BV76, 0)</f>
        <v>0</v>
      </c>
      <c r="AG76" s="19">
        <f>IF(CV76&lt;&gt;"",#REF!- CV76, 0)</f>
        <v>0</v>
      </c>
      <c r="AH76" s="19">
        <f>IF(DF76&lt;&gt;"",#REF!-DF76, 0)</f>
        <v>0</v>
      </c>
      <c r="AI76" s="19">
        <f>IF(DR76&lt;&gt;"",#REF!-DR76, 0)</f>
        <v>0</v>
      </c>
      <c r="AJ76" s="19">
        <f>IF(EB76&lt;&gt;"",#REF!- EB76, 0)</f>
        <v>0</v>
      </c>
      <c r="AK76" s="19">
        <f>IF(EJ76&lt;&gt;"",#REF!- EJ76, 0)</f>
        <v>0</v>
      </c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9"/>
      <c r="AW76" s="29"/>
      <c r="AX76" s="29"/>
      <c r="AY76" s="25"/>
      <c r="AZ76" s="26"/>
      <c r="BA76" s="25"/>
      <c r="BB76" s="28"/>
      <c r="BC76" s="27"/>
      <c r="BD76" s="27"/>
      <c r="BE76" s="27"/>
      <c r="BF76" s="27"/>
      <c r="BG76" s="27"/>
      <c r="BH76" s="24"/>
      <c r="BI76" s="21"/>
      <c r="BJ76" s="21"/>
      <c r="BK76" s="21"/>
      <c r="BL76" s="22"/>
      <c r="BM76" s="21"/>
      <c r="BN76" s="23"/>
      <c r="BO76" s="36"/>
      <c r="BP76" s="36"/>
      <c r="BQ76" s="36"/>
      <c r="BR76" s="36"/>
      <c r="BS76" s="36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3"/>
      <c r="CG76" s="23"/>
      <c r="CH76" s="23"/>
      <c r="CI76" s="23"/>
      <c r="CJ76" s="23"/>
      <c r="CK76" s="23"/>
      <c r="CL76" s="23"/>
      <c r="CM76" s="23"/>
      <c r="CN76" s="28"/>
      <c r="CO76" s="28"/>
      <c r="CP76" s="28"/>
      <c r="CQ76" s="28"/>
      <c r="CR76" s="28"/>
      <c r="CS76" s="28"/>
      <c r="CT76" s="28"/>
      <c r="CU76" s="28"/>
      <c r="CV76" s="23"/>
      <c r="CW76" s="23"/>
      <c r="CX76" s="23"/>
      <c r="CY76" s="23"/>
      <c r="CZ76" s="23"/>
      <c r="DA76" s="23"/>
      <c r="DB76" s="23"/>
      <c r="DC76" s="23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8"/>
      <c r="EC76" s="28"/>
      <c r="ED76" s="28"/>
      <c r="EE76" s="28"/>
      <c r="EF76" s="28"/>
      <c r="EG76" s="28"/>
      <c r="EH76" s="28"/>
      <c r="EI76" s="28"/>
      <c r="EJ76" s="23"/>
      <c r="EK76" s="23"/>
      <c r="EL76" s="23"/>
      <c r="EM76" s="23"/>
      <c r="EN76" s="23"/>
      <c r="EO76" s="23"/>
      <c r="EP76" s="23"/>
      <c r="EQ76" s="23"/>
      <c r="ER76" s="3">
        <v>69000</v>
      </c>
      <c r="ES76" s="2">
        <f t="shared" si="20"/>
        <v>0</v>
      </c>
    </row>
    <row r="77" spans="1:150" ht="14.45" hidden="1" customHeight="1" x14ac:dyDescent="0.25">
      <c r="A77" s="112"/>
      <c r="B77" s="131">
        <v>71</v>
      </c>
      <c r="C77" s="112"/>
      <c r="D77" s="112"/>
      <c r="E77" s="112"/>
      <c r="F77" s="113" t="s">
        <v>81</v>
      </c>
      <c r="G77" s="107" t="s">
        <v>81</v>
      </c>
      <c r="H77" s="114" t="s">
        <v>392</v>
      </c>
      <c r="I77" s="115" t="str">
        <f t="shared" si="23"/>
        <v xml:space="preserve"> 182</v>
      </c>
      <c r="J77" t="s">
        <v>392</v>
      </c>
      <c r="K77" s="116">
        <f t="shared" si="24"/>
        <v>0</v>
      </c>
      <c r="L77" s="113" t="s">
        <v>222</v>
      </c>
      <c r="M77" t="s">
        <v>1469</v>
      </c>
      <c r="P77" s="45" t="s">
        <v>709</v>
      </c>
      <c r="Q77" s="56">
        <v>70000</v>
      </c>
      <c r="R77" s="122">
        <f t="shared" si="25"/>
        <v>67000</v>
      </c>
      <c r="S77" s="47">
        <v>67000</v>
      </c>
      <c r="T77" s="48">
        <f t="shared" si="21"/>
        <v>8150</v>
      </c>
      <c r="U77" s="46" t="s">
        <v>711</v>
      </c>
      <c r="V77" s="49">
        <f t="shared" si="22"/>
        <v>58850</v>
      </c>
      <c r="W77" s="49">
        <f>2000+5100+600+200+250</f>
        <v>8150</v>
      </c>
      <c r="X77" s="2">
        <f t="shared" si="26"/>
        <v>-3000</v>
      </c>
      <c r="Z77" s="126">
        <f t="shared" si="27"/>
        <v>67000</v>
      </c>
      <c r="AA77" s="1" t="s">
        <v>113</v>
      </c>
      <c r="AB77" s="19">
        <f>IF(AX77&lt;&gt;"",#REF!- AX77, 0)</f>
        <v>0</v>
      </c>
      <c r="AC77" s="19">
        <f>IF(CF77&lt;&gt;"",#REF!- CF77, 0)</f>
        <v>0</v>
      </c>
      <c r="AD77" s="19">
        <f>IF(BJ77&lt;&gt;"",#REF!- BJ77, 0)</f>
        <v>0</v>
      </c>
      <c r="AE77" s="19">
        <f>IF(CN77&lt;&gt;"",#REF!- CN77, 0)</f>
        <v>0</v>
      </c>
      <c r="AF77" s="19">
        <f>IF(BV77&lt;&gt;"",#REF!- BV77, 0)</f>
        <v>0</v>
      </c>
      <c r="AG77" s="19">
        <f>IF(CV77&lt;&gt;"",#REF!- CV77, 0)</f>
        <v>0</v>
      </c>
      <c r="AH77" s="19">
        <f>IF(DF77&lt;&gt;"",#REF!-DF77, 0)</f>
        <v>0</v>
      </c>
      <c r="AI77" s="19">
        <f>IF(DR77&lt;&gt;"",#REF!-DR77, 0)</f>
        <v>0</v>
      </c>
      <c r="AJ77" s="19">
        <f>IF(EB77&lt;&gt;"",#REF!- EB77, 0)</f>
        <v>0</v>
      </c>
      <c r="AK77" s="19">
        <f>IF(EJ77&lt;&gt;"",#REF!- EJ77, 0)</f>
        <v>0</v>
      </c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9"/>
      <c r="AW77" s="29"/>
      <c r="AX77" s="29"/>
      <c r="AY77" s="25"/>
      <c r="AZ77" s="26"/>
      <c r="BA77" s="25"/>
      <c r="BB77" s="28"/>
      <c r="BC77" s="27"/>
      <c r="BD77" s="27"/>
      <c r="BE77" s="27"/>
      <c r="BF77" s="27"/>
      <c r="BG77" s="27"/>
      <c r="BH77" s="24"/>
      <c r="BI77" s="21"/>
      <c r="BJ77" s="21"/>
      <c r="BK77" s="21"/>
      <c r="BL77" s="22"/>
      <c r="BM77" s="21"/>
      <c r="BN77" s="23"/>
      <c r="BO77" s="36"/>
      <c r="BP77" s="36"/>
      <c r="BQ77" s="36"/>
      <c r="BR77" s="36"/>
      <c r="BS77" s="36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3"/>
      <c r="CG77" s="23"/>
      <c r="CH77" s="23"/>
      <c r="CI77" s="23"/>
      <c r="CJ77" s="23"/>
      <c r="CK77" s="23"/>
      <c r="CL77" s="23"/>
      <c r="CM77" s="23"/>
      <c r="CN77" s="28"/>
      <c r="CO77" s="28"/>
      <c r="CP77" s="28"/>
      <c r="CQ77" s="28"/>
      <c r="CR77" s="28"/>
      <c r="CS77" s="28"/>
      <c r="CT77" s="28"/>
      <c r="CU77" s="28"/>
      <c r="CV77" s="23"/>
      <c r="CW77" s="23"/>
      <c r="CX77" s="23"/>
      <c r="CY77" s="23"/>
      <c r="CZ77" s="23"/>
      <c r="DA77" s="23"/>
      <c r="DB77" s="23"/>
      <c r="DC77" s="23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8"/>
      <c r="EC77" s="28"/>
      <c r="ED77" s="28"/>
      <c r="EE77" s="28"/>
      <c r="EF77" s="28"/>
      <c r="EG77" s="28"/>
      <c r="EH77" s="28"/>
      <c r="EI77" s="28"/>
      <c r="EJ77" s="23"/>
      <c r="EK77" s="23"/>
      <c r="EL77" s="23"/>
      <c r="EM77" s="23"/>
      <c r="EN77" s="23"/>
      <c r="EO77" s="23"/>
      <c r="EP77" s="23"/>
      <c r="EQ77" s="23"/>
      <c r="ER77" s="3">
        <v>67000</v>
      </c>
      <c r="ES77" s="1">
        <f t="shared" si="20"/>
        <v>0</v>
      </c>
    </row>
    <row r="78" spans="1:150" ht="14.45" hidden="1" customHeight="1" x14ac:dyDescent="0.25">
      <c r="A78" s="112"/>
      <c r="B78" s="130">
        <v>72</v>
      </c>
      <c r="C78" s="112"/>
      <c r="D78" s="112"/>
      <c r="E78" s="112"/>
      <c r="F78" s="113" t="s">
        <v>81</v>
      </c>
      <c r="G78" s="107" t="s">
        <v>81</v>
      </c>
      <c r="H78" s="117" t="s">
        <v>393</v>
      </c>
      <c r="I78" s="115" t="str">
        <f t="shared" si="23"/>
        <v xml:space="preserve"> 657</v>
      </c>
      <c r="J78" t="s">
        <v>393</v>
      </c>
      <c r="K78" s="116">
        <f t="shared" si="24"/>
        <v>0</v>
      </c>
      <c r="L78" s="113" t="s">
        <v>211</v>
      </c>
      <c r="M78" t="s">
        <v>1469</v>
      </c>
      <c r="P78" s="62" t="s">
        <v>710</v>
      </c>
      <c r="Q78" s="63">
        <v>67000</v>
      </c>
      <c r="R78" s="64">
        <f t="shared" si="25"/>
        <v>69000</v>
      </c>
      <c r="S78" s="47">
        <v>69000</v>
      </c>
      <c r="T78" s="48">
        <f t="shared" si="21"/>
        <v>8150</v>
      </c>
      <c r="U78" s="46" t="s">
        <v>711</v>
      </c>
      <c r="V78" s="49">
        <f t="shared" si="22"/>
        <v>60850</v>
      </c>
      <c r="W78" s="49">
        <f>2000+5100+600+200+250</f>
        <v>8150</v>
      </c>
      <c r="X78" s="2">
        <f t="shared" si="26"/>
        <v>2000</v>
      </c>
      <c r="Z78" s="126">
        <f t="shared" si="27"/>
        <v>69000</v>
      </c>
      <c r="AA78" s="1" t="s">
        <v>113</v>
      </c>
      <c r="AB78" s="19">
        <f>IF(AX78&lt;&gt;"",#REF!- AX78, 0)</f>
        <v>0</v>
      </c>
      <c r="AC78" s="19">
        <f>IF(CF78&lt;&gt;"",#REF!- CF78, 0)</f>
        <v>0</v>
      </c>
      <c r="AD78" s="19">
        <f>IF(BJ78&lt;&gt;"",#REF!- BJ78, 0)</f>
        <v>0</v>
      </c>
      <c r="AE78" s="19">
        <f>IF(CN78&lt;&gt;"",#REF!- CN78, 0)</f>
        <v>0</v>
      </c>
      <c r="AF78" s="19">
        <f>IF(BV78&lt;&gt;"",#REF!- BV78, 0)</f>
        <v>0</v>
      </c>
      <c r="AG78" s="19">
        <f>IF(CV78&lt;&gt;"",#REF!- CV78, 0)</f>
        <v>0</v>
      </c>
      <c r="AH78" s="19">
        <f>IF(DF78&lt;&gt;"",#REF!-DF78, 0)</f>
        <v>0</v>
      </c>
      <c r="AI78" s="19">
        <f>IF(DR78&lt;&gt;"",#REF!-DR78, 0)</f>
        <v>0</v>
      </c>
      <c r="AJ78" s="19">
        <f>IF(EB78&lt;&gt;"",#REF!- EB78, 0)</f>
        <v>0</v>
      </c>
      <c r="AK78" s="19">
        <f>IF(EJ78&lt;&gt;"",#REF!- EJ78, 0)</f>
        <v>0</v>
      </c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9"/>
      <c r="AW78" s="29"/>
      <c r="AX78" s="29"/>
      <c r="AY78" s="25"/>
      <c r="AZ78" s="26"/>
      <c r="BA78" s="25"/>
      <c r="BB78" s="28"/>
      <c r="BC78" s="27"/>
      <c r="BD78" s="27"/>
      <c r="BE78" s="27"/>
      <c r="BF78" s="27"/>
      <c r="BG78" s="27"/>
      <c r="BH78" s="24"/>
      <c r="BI78" s="21"/>
      <c r="BJ78" s="21"/>
      <c r="BK78" s="21"/>
      <c r="BL78" s="22"/>
      <c r="BM78" s="21"/>
      <c r="BN78" s="23"/>
      <c r="BO78" s="36"/>
      <c r="BP78" s="36"/>
      <c r="BQ78" s="36"/>
      <c r="BR78" s="36"/>
      <c r="BS78" s="36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3"/>
      <c r="CG78" s="23"/>
      <c r="CH78" s="23"/>
      <c r="CI78" s="23"/>
      <c r="CJ78" s="23"/>
      <c r="CK78" s="23"/>
      <c r="CL78" s="23"/>
      <c r="CM78" s="23"/>
      <c r="CN78" s="28"/>
      <c r="CO78" s="28"/>
      <c r="CP78" s="28"/>
      <c r="CQ78" s="28"/>
      <c r="CR78" s="28"/>
      <c r="CS78" s="28"/>
      <c r="CT78" s="28"/>
      <c r="CU78" s="28"/>
      <c r="CV78" s="23"/>
      <c r="CW78" s="23"/>
      <c r="CX78" s="23"/>
      <c r="CY78" s="23"/>
      <c r="CZ78" s="23"/>
      <c r="DA78" s="23"/>
      <c r="DB78" s="23"/>
      <c r="DC78" s="23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8"/>
      <c r="EC78" s="28"/>
      <c r="ED78" s="28"/>
      <c r="EE78" s="28"/>
      <c r="EF78" s="28"/>
      <c r="EG78" s="28"/>
      <c r="EH78" s="28"/>
      <c r="EI78" s="28"/>
      <c r="EJ78" s="23"/>
      <c r="EK78" s="23"/>
      <c r="EL78" s="23"/>
      <c r="EM78" s="23"/>
      <c r="EN78" s="23"/>
      <c r="EO78" s="23"/>
      <c r="EP78" s="23"/>
      <c r="EQ78" s="23"/>
      <c r="ER78" s="3">
        <v>69000</v>
      </c>
      <c r="ES78" s="2">
        <f t="shared" si="20"/>
        <v>0</v>
      </c>
    </row>
    <row r="79" spans="1:150" ht="14.45" hidden="1" customHeight="1" x14ac:dyDescent="0.25">
      <c r="A79" s="112"/>
      <c r="B79" s="131">
        <v>73</v>
      </c>
      <c r="C79" s="112"/>
      <c r="D79" s="112"/>
      <c r="E79" s="112"/>
      <c r="F79" s="113" t="s">
        <v>81</v>
      </c>
      <c r="G79" s="107" t="s">
        <v>81</v>
      </c>
      <c r="H79" s="114" t="s">
        <v>394</v>
      </c>
      <c r="I79" s="115" t="str">
        <f t="shared" si="23"/>
        <v xml:space="preserve"> 224</v>
      </c>
      <c r="J79" t="s">
        <v>394</v>
      </c>
      <c r="K79" s="116">
        <f t="shared" si="24"/>
        <v>0</v>
      </c>
      <c r="L79" s="113" t="s">
        <v>223</v>
      </c>
      <c r="M79" t="s">
        <v>1469</v>
      </c>
      <c r="P79" s="45" t="s">
        <v>709</v>
      </c>
      <c r="Q79" s="56">
        <v>100000</v>
      </c>
      <c r="R79" s="122">
        <f t="shared" si="25"/>
        <v>68000</v>
      </c>
      <c r="S79" s="53">
        <v>68000</v>
      </c>
      <c r="T79" s="48">
        <f t="shared" si="21"/>
        <v>7900</v>
      </c>
      <c r="U79" s="46" t="s">
        <v>711</v>
      </c>
      <c r="V79" s="49">
        <f t="shared" si="22"/>
        <v>60100</v>
      </c>
      <c r="W79" s="49">
        <f>2000+4850+600+200+250</f>
        <v>7900</v>
      </c>
      <c r="X79" s="2">
        <f t="shared" si="26"/>
        <v>-32000</v>
      </c>
      <c r="Z79" s="126">
        <f t="shared" si="27"/>
        <v>68000</v>
      </c>
      <c r="AA79" s="1" t="s">
        <v>102</v>
      </c>
      <c r="AB79" s="19">
        <f>IF(AX79&lt;&gt;"",#REF!- AX79, 0)</f>
        <v>0</v>
      </c>
      <c r="AC79" s="19">
        <f>IF(CF79&lt;&gt;"",#REF!- CF79, 0)</f>
        <v>0</v>
      </c>
      <c r="AD79" s="19">
        <f>IF(BJ79&lt;&gt;"",#REF!- BJ79, 0)</f>
        <v>0</v>
      </c>
      <c r="AE79" s="19">
        <f>IF(CN79&lt;&gt;"",#REF!- CN79, 0)</f>
        <v>0</v>
      </c>
      <c r="AF79" s="19">
        <f>IF(BV79&lt;&gt;"",#REF!- BV79, 0)</f>
        <v>0</v>
      </c>
      <c r="AG79" s="19">
        <f>IF(CV79&lt;&gt;"",#REF!- CV79, 0)</f>
        <v>0</v>
      </c>
      <c r="AH79" s="19">
        <f>IF(DF79&lt;&gt;"",#REF!-DF79, 0)</f>
        <v>0</v>
      </c>
      <c r="AI79" s="19">
        <f>IF(DR79&lt;&gt;"",#REF!-DR79, 0)</f>
        <v>0</v>
      </c>
      <c r="AJ79" s="19">
        <f>IF(EB79&lt;&gt;"",#REF!- EB79, 0)</f>
        <v>0</v>
      </c>
      <c r="AK79" s="19">
        <f>IF(EJ79&lt;&gt;"",#REF!- EJ79, 0)</f>
        <v>0</v>
      </c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9"/>
      <c r="AW79" s="29"/>
      <c r="AX79" s="29"/>
      <c r="AY79" s="25"/>
      <c r="AZ79" s="26"/>
      <c r="BA79" s="25"/>
      <c r="BB79" s="28"/>
      <c r="BC79" s="27"/>
      <c r="BD79" s="27"/>
      <c r="BE79" s="27"/>
      <c r="BF79" s="27"/>
      <c r="BG79" s="27"/>
      <c r="BH79" s="24"/>
      <c r="BI79" s="21"/>
      <c r="BJ79" s="21"/>
      <c r="BK79" s="21"/>
      <c r="BL79" s="22"/>
      <c r="BM79" s="21"/>
      <c r="BN79" s="23"/>
      <c r="BO79" s="36"/>
      <c r="BP79" s="36"/>
      <c r="BQ79" s="36"/>
      <c r="BR79" s="36"/>
      <c r="BS79" s="36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3"/>
      <c r="CG79" s="23"/>
      <c r="CH79" s="23"/>
      <c r="CI79" s="23"/>
      <c r="CJ79" s="23"/>
      <c r="CK79" s="23"/>
      <c r="CL79" s="23"/>
      <c r="CM79" s="23"/>
      <c r="CN79" s="28"/>
      <c r="CO79" s="28"/>
      <c r="CP79" s="28"/>
      <c r="CQ79" s="28"/>
      <c r="CR79" s="28"/>
      <c r="CS79" s="28"/>
      <c r="CT79" s="28"/>
      <c r="CU79" s="28"/>
      <c r="CV79" s="23"/>
      <c r="CW79" s="23"/>
      <c r="CX79" s="23"/>
      <c r="CY79" s="23"/>
      <c r="CZ79" s="23"/>
      <c r="DA79" s="23"/>
      <c r="DB79" s="23"/>
      <c r="DC79" s="23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8"/>
      <c r="EC79" s="28"/>
      <c r="ED79" s="28"/>
      <c r="EE79" s="28"/>
      <c r="EF79" s="28"/>
      <c r="EG79" s="28"/>
      <c r="EH79" s="28"/>
      <c r="EI79" s="28"/>
      <c r="EJ79" s="23"/>
      <c r="EK79" s="23"/>
      <c r="EL79" s="23"/>
      <c r="EM79" s="23"/>
      <c r="EN79" s="23"/>
      <c r="EO79" s="23"/>
      <c r="EP79" s="23"/>
      <c r="EQ79" s="23"/>
      <c r="ER79" s="3">
        <v>68000</v>
      </c>
      <c r="ES79" s="2">
        <f t="shared" si="20"/>
        <v>0</v>
      </c>
    </row>
    <row r="80" spans="1:150" ht="14.45" hidden="1" customHeight="1" x14ac:dyDescent="0.25">
      <c r="A80" s="112"/>
      <c r="B80" s="130">
        <v>74</v>
      </c>
      <c r="C80" s="112"/>
      <c r="D80" s="112"/>
      <c r="E80" s="112"/>
      <c r="F80" s="113" t="s">
        <v>46</v>
      </c>
      <c r="G80" s="107" t="s">
        <v>46</v>
      </c>
      <c r="H80" s="117" t="s">
        <v>395</v>
      </c>
      <c r="I80" s="115" t="str">
        <f t="shared" si="23"/>
        <v xml:space="preserve"> 766</v>
      </c>
      <c r="J80" t="s">
        <v>395</v>
      </c>
      <c r="K80" s="116">
        <f t="shared" si="24"/>
        <v>0</v>
      </c>
      <c r="L80" s="113" t="s">
        <v>224</v>
      </c>
      <c r="M80" t="s">
        <v>1469</v>
      </c>
      <c r="P80" s="62" t="s">
        <v>710</v>
      </c>
      <c r="Q80" s="63">
        <v>62000</v>
      </c>
      <c r="R80" s="64">
        <f t="shared" si="25"/>
        <v>53500</v>
      </c>
      <c r="S80" s="53">
        <v>53500</v>
      </c>
      <c r="T80" s="48">
        <f t="shared" si="21"/>
        <v>7900</v>
      </c>
      <c r="U80" s="46" t="s">
        <v>711</v>
      </c>
      <c r="V80" s="49">
        <f t="shared" si="22"/>
        <v>45600</v>
      </c>
      <c r="W80" s="49">
        <v>7900</v>
      </c>
      <c r="X80" s="2">
        <f t="shared" si="26"/>
        <v>-8500</v>
      </c>
      <c r="Z80" s="126">
        <f t="shared" si="27"/>
        <v>53500</v>
      </c>
      <c r="AA80" s="1" t="s">
        <v>105</v>
      </c>
      <c r="AB80" s="19">
        <f>IF(AX80&lt;&gt;"",#REF!- AX80, 0)</f>
        <v>0</v>
      </c>
      <c r="AC80" s="19">
        <f>IF(CF80&lt;&gt;"",#REF!- CF80, 0)</f>
        <v>0</v>
      </c>
      <c r="AD80" s="19">
        <f>IF(BJ80&lt;&gt;"",#REF!- BJ80, 0)</f>
        <v>0</v>
      </c>
      <c r="AE80" s="19">
        <f>IF(CN80&lt;&gt;"",#REF!- CN80, 0)</f>
        <v>0</v>
      </c>
      <c r="AF80" s="19">
        <f>IF(BV80&lt;&gt;"",#REF!- BV80, 0)</f>
        <v>0</v>
      </c>
      <c r="AG80" s="19">
        <f>IF(CV80&lt;&gt;"",#REF!- CV80, 0)</f>
        <v>0</v>
      </c>
      <c r="AH80" s="19">
        <f>IF(DF80&lt;&gt;"",#REF!-DF80, 0)</f>
        <v>0</v>
      </c>
      <c r="AI80" s="19">
        <f>IF(DR80&lt;&gt;"",#REF!-DR80, 0)</f>
        <v>0</v>
      </c>
      <c r="AJ80" s="19">
        <f>IF(EB80&lt;&gt;"",#REF!- EB80, 0)</f>
        <v>0</v>
      </c>
      <c r="AK80" s="19">
        <f>IF(EJ80&lt;&gt;"",#REF!- EJ80, 0)</f>
        <v>0</v>
      </c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9"/>
      <c r="AW80" s="29"/>
      <c r="AX80" s="29"/>
      <c r="AY80" s="25"/>
      <c r="AZ80" s="26"/>
      <c r="BA80" s="25"/>
      <c r="BB80" s="28"/>
      <c r="BC80" s="27"/>
      <c r="BD80" s="27"/>
      <c r="BE80" s="27"/>
      <c r="BF80" s="27"/>
      <c r="BG80" s="27"/>
      <c r="BH80" s="24"/>
      <c r="BI80" s="21"/>
      <c r="BJ80" s="21"/>
      <c r="BK80" s="21"/>
      <c r="BL80" s="22"/>
      <c r="BM80" s="21"/>
      <c r="BN80" s="23"/>
      <c r="BO80" s="36"/>
      <c r="BP80" s="36"/>
      <c r="BQ80" s="36"/>
      <c r="BR80" s="36"/>
      <c r="BS80" s="36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3"/>
      <c r="CG80" s="23"/>
      <c r="CH80" s="23"/>
      <c r="CI80" s="23"/>
      <c r="CJ80" s="23"/>
      <c r="CK80" s="23"/>
      <c r="CL80" s="23"/>
      <c r="CM80" s="23"/>
      <c r="CN80" s="28"/>
      <c r="CO80" s="28"/>
      <c r="CP80" s="28"/>
      <c r="CQ80" s="28"/>
      <c r="CR80" s="28"/>
      <c r="CS80" s="28"/>
      <c r="CT80" s="28"/>
      <c r="CU80" s="28"/>
      <c r="CV80" s="23"/>
      <c r="CW80" s="23"/>
      <c r="CX80" s="23"/>
      <c r="CY80" s="23"/>
      <c r="CZ80" s="23"/>
      <c r="DA80" s="23"/>
      <c r="DB80" s="23"/>
      <c r="DC80" s="23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8"/>
      <c r="EC80" s="28"/>
      <c r="ED80" s="28"/>
      <c r="EE80" s="28"/>
      <c r="EF80" s="28"/>
      <c r="EG80" s="28"/>
      <c r="EH80" s="28"/>
      <c r="EI80" s="28"/>
      <c r="EJ80" s="23"/>
      <c r="EK80" s="23"/>
      <c r="EL80" s="23"/>
      <c r="EM80" s="23"/>
      <c r="EN80" s="23"/>
      <c r="EO80" s="23"/>
      <c r="EP80" s="23"/>
      <c r="EQ80" s="23"/>
      <c r="ER80" s="3">
        <v>63500</v>
      </c>
      <c r="ES80" s="1">
        <f t="shared" si="20"/>
        <v>-10000</v>
      </c>
      <c r="ET80" s="1" t="s">
        <v>1832</v>
      </c>
    </row>
    <row r="81" spans="1:150" ht="14.45" hidden="1" customHeight="1" x14ac:dyDescent="0.25">
      <c r="A81" s="112"/>
      <c r="B81" s="131">
        <v>75</v>
      </c>
      <c r="C81" s="112"/>
      <c r="D81" s="112"/>
      <c r="E81" s="112"/>
      <c r="F81" s="113" t="s">
        <v>81</v>
      </c>
      <c r="G81" s="107" t="s">
        <v>81</v>
      </c>
      <c r="H81" s="114" t="s">
        <v>396</v>
      </c>
      <c r="I81" s="115" t="str">
        <f t="shared" si="23"/>
        <v xml:space="preserve"> 273</v>
      </c>
      <c r="J81" t="s">
        <v>396</v>
      </c>
      <c r="K81" s="116">
        <f t="shared" si="24"/>
        <v>0</v>
      </c>
      <c r="L81" s="113" t="s">
        <v>223</v>
      </c>
      <c r="M81" t="s">
        <v>1469</v>
      </c>
      <c r="P81" s="45" t="s">
        <v>709</v>
      </c>
      <c r="Q81" s="56">
        <v>100000</v>
      </c>
      <c r="R81" s="122">
        <f t="shared" si="25"/>
        <v>75000</v>
      </c>
      <c r="S81" s="47">
        <v>75000</v>
      </c>
      <c r="T81" s="48">
        <f t="shared" si="21"/>
        <v>8150</v>
      </c>
      <c r="U81" s="46" t="s">
        <v>711</v>
      </c>
      <c r="V81" s="49">
        <f t="shared" si="22"/>
        <v>66850</v>
      </c>
      <c r="W81" s="49">
        <f>2000+5100+600+200+250</f>
        <v>8150</v>
      </c>
      <c r="X81" s="2">
        <f t="shared" si="26"/>
        <v>-25000</v>
      </c>
      <c r="Z81" s="126">
        <f t="shared" si="27"/>
        <v>75000</v>
      </c>
      <c r="AA81" s="1" t="s">
        <v>113</v>
      </c>
      <c r="AB81" s="19">
        <f>IF(AX81&lt;&gt;"",#REF!- AX81, 0)</f>
        <v>0</v>
      </c>
      <c r="AC81" s="19">
        <f>IF(CF81&lt;&gt;"",#REF!- CF81, 0)</f>
        <v>0</v>
      </c>
      <c r="AD81" s="19">
        <f>IF(BJ81&lt;&gt;"",#REF!- BJ81, 0)</f>
        <v>0</v>
      </c>
      <c r="AE81" s="19">
        <f>IF(CN81&lt;&gt;"",#REF!- CN81, 0)</f>
        <v>0</v>
      </c>
      <c r="AF81" s="19">
        <f>IF(BV81&lt;&gt;"",#REF!- BV81, 0)</f>
        <v>0</v>
      </c>
      <c r="AG81" s="19">
        <f>IF(CV81&lt;&gt;"",#REF!- CV81, 0)</f>
        <v>0</v>
      </c>
      <c r="AH81" s="19">
        <f>IF(DF81&lt;&gt;"",#REF!-DF81, 0)</f>
        <v>0</v>
      </c>
      <c r="AI81" s="19">
        <f>IF(DR81&lt;&gt;"",#REF!-DR81, 0)</f>
        <v>0</v>
      </c>
      <c r="AJ81" s="19">
        <f>IF(EB81&lt;&gt;"",#REF!- EB81, 0)</f>
        <v>0</v>
      </c>
      <c r="AK81" s="19">
        <f>IF(EJ81&lt;&gt;"",#REF!- EJ81, 0)</f>
        <v>0</v>
      </c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9"/>
      <c r="AW81" s="29"/>
      <c r="AX81" s="29"/>
      <c r="AY81" s="25"/>
      <c r="AZ81" s="26"/>
      <c r="BA81" s="25"/>
      <c r="BB81" s="28"/>
      <c r="BC81" s="27"/>
      <c r="BD81" s="27"/>
      <c r="BE81" s="27"/>
      <c r="BF81" s="27"/>
      <c r="BG81" s="27"/>
      <c r="BH81" s="24"/>
      <c r="BI81" s="21"/>
      <c r="BJ81" s="21"/>
      <c r="BK81" s="21"/>
      <c r="BL81" s="22"/>
      <c r="BM81" s="21"/>
      <c r="BN81" s="23"/>
      <c r="BO81" s="36"/>
      <c r="BP81" s="36"/>
      <c r="BQ81" s="36"/>
      <c r="BR81" s="36"/>
      <c r="BS81" s="36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3"/>
      <c r="CG81" s="23"/>
      <c r="CH81" s="23"/>
      <c r="CI81" s="23"/>
      <c r="CJ81" s="23"/>
      <c r="CK81" s="23"/>
      <c r="CL81" s="23"/>
      <c r="CM81" s="23"/>
      <c r="CN81" s="28"/>
      <c r="CO81" s="28"/>
      <c r="CP81" s="28"/>
      <c r="CQ81" s="28"/>
      <c r="CR81" s="28"/>
      <c r="CS81" s="28"/>
      <c r="CT81" s="28"/>
      <c r="CU81" s="28"/>
      <c r="CV81" s="23"/>
      <c r="CW81" s="23"/>
      <c r="CX81" s="23"/>
      <c r="CY81" s="23"/>
      <c r="CZ81" s="23"/>
      <c r="DA81" s="23"/>
      <c r="DB81" s="23"/>
      <c r="DC81" s="23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8"/>
      <c r="EC81" s="28"/>
      <c r="ED81" s="28"/>
      <c r="EE81" s="28"/>
      <c r="EF81" s="28"/>
      <c r="EG81" s="28"/>
      <c r="EH81" s="28"/>
      <c r="EI81" s="28"/>
      <c r="EJ81" s="23"/>
      <c r="EK81" s="23"/>
      <c r="EL81" s="23"/>
      <c r="EM81" s="23"/>
      <c r="EN81" s="23"/>
      <c r="EO81" s="23"/>
      <c r="EP81" s="23"/>
      <c r="EQ81" s="23"/>
      <c r="ER81" s="3">
        <v>75000</v>
      </c>
      <c r="ES81" s="2">
        <f t="shared" si="20"/>
        <v>0</v>
      </c>
    </row>
    <row r="82" spans="1:150" ht="14.45" hidden="1" customHeight="1" x14ac:dyDescent="0.25">
      <c r="A82" s="112"/>
      <c r="B82" s="130">
        <v>76</v>
      </c>
      <c r="C82" s="112"/>
      <c r="D82" s="112"/>
      <c r="E82" s="112"/>
      <c r="F82" s="113" t="s">
        <v>80</v>
      </c>
      <c r="G82" s="107" t="s">
        <v>80</v>
      </c>
      <c r="H82" s="117" t="s">
        <v>1439</v>
      </c>
      <c r="I82" s="115" t="str">
        <f t="shared" si="23"/>
        <v xml:space="preserve"> 761</v>
      </c>
      <c r="J82" t="s">
        <v>1439</v>
      </c>
      <c r="K82" s="116">
        <f t="shared" si="24"/>
        <v>0</v>
      </c>
      <c r="L82" s="113" t="s">
        <v>211</v>
      </c>
      <c r="M82" t="s">
        <v>1469</v>
      </c>
      <c r="P82" s="45" t="s">
        <v>709</v>
      </c>
      <c r="Q82" s="56">
        <v>0</v>
      </c>
      <c r="R82" s="122">
        <f t="shared" si="25"/>
        <v>70000</v>
      </c>
      <c r="S82" s="47">
        <v>70000</v>
      </c>
      <c r="T82" s="48">
        <f t="shared" si="21"/>
        <v>8250</v>
      </c>
      <c r="U82" s="46" t="s">
        <v>711</v>
      </c>
      <c r="V82" s="49">
        <f t="shared" si="22"/>
        <v>61750</v>
      </c>
      <c r="W82" s="49">
        <f>2000+5200+600+200+250</f>
        <v>8250</v>
      </c>
      <c r="X82" s="2">
        <f t="shared" si="26"/>
        <v>70000</v>
      </c>
      <c r="Z82" s="126">
        <f t="shared" si="27"/>
        <v>70000</v>
      </c>
      <c r="AA82" s="1" t="s">
        <v>105</v>
      </c>
      <c r="AB82" s="19">
        <f>IF(AX82&lt;&gt;"",#REF!- AX82, 0)</f>
        <v>0</v>
      </c>
      <c r="AC82" s="19">
        <f>IF(CF82&lt;&gt;"",#REF!- CF82, 0)</f>
        <v>0</v>
      </c>
      <c r="AD82" s="19">
        <f>IF(BJ82&lt;&gt;"",#REF!- BJ82, 0)</f>
        <v>0</v>
      </c>
      <c r="AE82" s="19">
        <f>IF(CN82&lt;&gt;"",#REF!- CN82, 0)</f>
        <v>0</v>
      </c>
      <c r="AF82" s="19">
        <f>IF(BV82&lt;&gt;"",#REF!- BV82, 0)</f>
        <v>0</v>
      </c>
      <c r="AG82" s="19">
        <f>IF(CV82&lt;&gt;"",#REF!- CV82, 0)</f>
        <v>0</v>
      </c>
      <c r="AH82" s="19">
        <f>IF(DF82&lt;&gt;"",#REF!-DF82, 0)</f>
        <v>0</v>
      </c>
      <c r="AI82" s="19">
        <f>IF(DR82&lt;&gt;"",#REF!-DR82, 0)</f>
        <v>0</v>
      </c>
      <c r="AJ82" s="19">
        <f>IF(EB82&lt;&gt;"",#REF!- EB82, 0)</f>
        <v>0</v>
      </c>
      <c r="AK82" s="19">
        <f>IF(EJ82&lt;&gt;"",#REF!- EJ82, 0)</f>
        <v>0</v>
      </c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9"/>
      <c r="AW82" s="29"/>
      <c r="AX82" s="29"/>
      <c r="AY82" s="25"/>
      <c r="AZ82" s="26"/>
      <c r="BA82" s="25"/>
      <c r="BB82" s="28"/>
      <c r="BC82" s="27"/>
      <c r="BD82" s="27"/>
      <c r="BE82" s="27"/>
      <c r="BF82" s="27"/>
      <c r="BG82" s="27"/>
      <c r="BH82" s="24"/>
      <c r="BI82" s="21"/>
      <c r="BJ82" s="21"/>
      <c r="BK82" s="21"/>
      <c r="BL82" s="22"/>
      <c r="BM82" s="21"/>
      <c r="BN82" s="23"/>
      <c r="BO82" s="36"/>
      <c r="BP82" s="36"/>
      <c r="BQ82" s="36"/>
      <c r="BR82" s="36"/>
      <c r="BS82" s="36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3"/>
      <c r="CG82" s="23"/>
      <c r="CH82" s="23"/>
      <c r="CI82" s="23"/>
      <c r="CJ82" s="23"/>
      <c r="CK82" s="23"/>
      <c r="CL82" s="23"/>
      <c r="CM82" s="23"/>
      <c r="CN82" s="28"/>
      <c r="CO82" s="28"/>
      <c r="CP82" s="28"/>
      <c r="CQ82" s="28"/>
      <c r="CR82" s="28"/>
      <c r="CS82" s="28"/>
      <c r="CT82" s="28"/>
      <c r="CU82" s="28"/>
      <c r="CV82" s="23"/>
      <c r="CW82" s="23"/>
      <c r="CX82" s="23"/>
      <c r="CY82" s="23"/>
      <c r="CZ82" s="23"/>
      <c r="DA82" s="23"/>
      <c r="DB82" s="23"/>
      <c r="DC82" s="23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8"/>
      <c r="EC82" s="28"/>
      <c r="ED82" s="28"/>
      <c r="EE82" s="28"/>
      <c r="EF82" s="28"/>
      <c r="EG82" s="28"/>
      <c r="EH82" s="28"/>
      <c r="EI82" s="28"/>
      <c r="EJ82" s="23"/>
      <c r="EK82" s="23"/>
      <c r="EL82" s="23"/>
      <c r="EM82" s="23"/>
      <c r="EN82" s="23"/>
      <c r="EO82" s="23"/>
      <c r="EP82" s="23"/>
      <c r="EQ82" s="23"/>
      <c r="ER82" s="3">
        <v>70000</v>
      </c>
      <c r="ES82" s="2">
        <f t="shared" si="20"/>
        <v>0</v>
      </c>
    </row>
    <row r="83" spans="1:150" hidden="1" x14ac:dyDescent="0.25">
      <c r="A83" s="112"/>
      <c r="B83" s="131">
        <v>77</v>
      </c>
      <c r="C83" s="112"/>
      <c r="D83" s="112"/>
      <c r="E83" s="112"/>
      <c r="F83" s="113" t="s">
        <v>80</v>
      </c>
      <c r="G83" s="107" t="s">
        <v>80</v>
      </c>
      <c r="H83" s="114" t="s">
        <v>397</v>
      </c>
      <c r="I83" s="115" t="str">
        <f t="shared" si="23"/>
        <v xml:space="preserve"> 132</v>
      </c>
      <c r="J83" t="s">
        <v>397</v>
      </c>
      <c r="K83" s="116">
        <f t="shared" si="24"/>
        <v>0</v>
      </c>
      <c r="L83" s="113" t="s">
        <v>217</v>
      </c>
      <c r="M83" t="s">
        <v>1469</v>
      </c>
      <c r="P83" s="62" t="s">
        <v>710</v>
      </c>
      <c r="Q83" s="63">
        <v>69500</v>
      </c>
      <c r="R83" s="64">
        <f t="shared" si="25"/>
        <v>71500</v>
      </c>
      <c r="S83" s="47">
        <v>71500</v>
      </c>
      <c r="T83" s="48">
        <f t="shared" si="21"/>
        <v>8150</v>
      </c>
      <c r="U83" s="46" t="s">
        <v>711</v>
      </c>
      <c r="V83" s="49">
        <f t="shared" si="22"/>
        <v>63350</v>
      </c>
      <c r="W83" s="49">
        <f>2000+5100+600+200+250</f>
        <v>8150</v>
      </c>
      <c r="X83" s="2">
        <f t="shared" si="26"/>
        <v>2000</v>
      </c>
      <c r="Z83" s="126">
        <f t="shared" si="27"/>
        <v>71500</v>
      </c>
      <c r="AA83" s="1" t="s">
        <v>105</v>
      </c>
      <c r="AB83" s="19">
        <f>IF(AX83&lt;&gt;"",#REF!- AX83, 0)</f>
        <v>0</v>
      </c>
      <c r="AC83" s="19">
        <f>IF(CF83&lt;&gt;"",#REF!- CF83, 0)</f>
        <v>0</v>
      </c>
      <c r="AD83" s="19">
        <f>IF(BJ83&lt;&gt;"",#REF!- BJ83, 0)</f>
        <v>0</v>
      </c>
      <c r="AE83" s="19">
        <f>IF(CN83&lt;&gt;"",#REF!- CN83, 0)</f>
        <v>0</v>
      </c>
      <c r="AF83" s="19">
        <f>IF(BV83&lt;&gt;"",#REF!- BV83, 0)</f>
        <v>0</v>
      </c>
      <c r="AG83" s="19">
        <f>IF(CV83&lt;&gt;"",#REF!- CV83, 0)</f>
        <v>0</v>
      </c>
      <c r="AH83" s="19">
        <f>IF(DF83&lt;&gt;"",#REF!-DF83, 0)</f>
        <v>0</v>
      </c>
      <c r="AI83" s="19">
        <f>IF(DR83&lt;&gt;"",#REF!-DR83, 0)</f>
        <v>0</v>
      </c>
      <c r="AJ83" s="19">
        <f>IF(EB83&lt;&gt;"",#REF!- EB83, 0)</f>
        <v>0</v>
      </c>
      <c r="AK83" s="19">
        <f>IF(EJ83&lt;&gt;"",#REF!- EJ83, 0)</f>
        <v>0</v>
      </c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9"/>
      <c r="AW83" s="29"/>
      <c r="AX83" s="29"/>
      <c r="AY83" s="25"/>
      <c r="AZ83" s="26"/>
      <c r="BA83" s="25"/>
      <c r="BB83" s="28"/>
      <c r="BC83" s="27"/>
      <c r="BD83" s="27"/>
      <c r="BE83" s="27"/>
      <c r="BF83" s="27"/>
      <c r="BG83" s="27"/>
      <c r="BH83" s="24"/>
      <c r="BI83" s="21"/>
      <c r="BJ83" s="21"/>
      <c r="BK83" s="21"/>
      <c r="BL83" s="22"/>
      <c r="BM83" s="21"/>
      <c r="BN83" s="23"/>
      <c r="BO83" s="36"/>
      <c r="BP83" s="36"/>
      <c r="BQ83" s="36"/>
      <c r="BR83" s="36"/>
      <c r="BS83" s="36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3"/>
      <c r="CG83" s="23"/>
      <c r="CH83" s="23"/>
      <c r="CI83" s="23"/>
      <c r="CJ83" s="23"/>
      <c r="CK83" s="23"/>
      <c r="CL83" s="23"/>
      <c r="CM83" s="23"/>
      <c r="CN83" s="28"/>
      <c r="CO83" s="28"/>
      <c r="CP83" s="28"/>
      <c r="CQ83" s="28"/>
      <c r="CR83" s="28"/>
      <c r="CS83" s="28"/>
      <c r="CT83" s="28"/>
      <c r="CU83" s="28"/>
      <c r="CV83" s="23"/>
      <c r="CW83" s="23"/>
      <c r="CX83" s="23"/>
      <c r="CY83" s="23"/>
      <c r="CZ83" s="23"/>
      <c r="DA83" s="23"/>
      <c r="DB83" s="23"/>
      <c r="DC83" s="23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8"/>
      <c r="EC83" s="28"/>
      <c r="ED83" s="28"/>
      <c r="EE83" s="28"/>
      <c r="EF83" s="28"/>
      <c r="EG83" s="28"/>
      <c r="EH83" s="28"/>
      <c r="EI83" s="28"/>
      <c r="EJ83" s="23"/>
      <c r="EK83" s="23"/>
      <c r="EL83" s="23"/>
      <c r="EM83" s="23"/>
      <c r="EN83" s="23"/>
      <c r="EO83" s="23"/>
      <c r="EP83" s="23"/>
      <c r="EQ83" s="23"/>
      <c r="ER83" s="3">
        <v>71500</v>
      </c>
      <c r="ES83" s="2">
        <f t="shared" si="20"/>
        <v>0</v>
      </c>
    </row>
    <row r="84" spans="1:150" ht="14.45" hidden="1" customHeight="1" x14ac:dyDescent="0.25">
      <c r="A84" s="112"/>
      <c r="B84" s="130">
        <v>78</v>
      </c>
      <c r="C84" s="112"/>
      <c r="D84" s="112"/>
      <c r="E84" s="112"/>
      <c r="F84" s="113" t="s">
        <v>80</v>
      </c>
      <c r="G84" s="107" t="s">
        <v>80</v>
      </c>
      <c r="H84" s="114" t="s">
        <v>398</v>
      </c>
      <c r="I84" s="115" t="str">
        <f t="shared" si="23"/>
        <v xml:space="preserve"> 553</v>
      </c>
      <c r="J84" t="s">
        <v>398</v>
      </c>
      <c r="K84" s="116">
        <f t="shared" si="24"/>
        <v>0</v>
      </c>
      <c r="L84" s="113" t="s">
        <v>196</v>
      </c>
      <c r="M84" t="s">
        <v>1469</v>
      </c>
      <c r="P84" s="45" t="s">
        <v>709</v>
      </c>
      <c r="Q84" s="56">
        <v>76000</v>
      </c>
      <c r="R84" s="122">
        <f t="shared" si="25"/>
        <v>76000</v>
      </c>
      <c r="S84" s="47">
        <v>76000</v>
      </c>
      <c r="T84" s="48">
        <f t="shared" si="21"/>
        <v>8150</v>
      </c>
      <c r="U84" s="46" t="s">
        <v>711</v>
      </c>
      <c r="V84" s="49">
        <f t="shared" si="22"/>
        <v>67850</v>
      </c>
      <c r="W84" s="51">
        <f>2000+5100+600+200+250</f>
        <v>8150</v>
      </c>
      <c r="X84" s="2">
        <f t="shared" si="26"/>
        <v>0</v>
      </c>
      <c r="Z84" s="126">
        <f t="shared" si="27"/>
        <v>76000</v>
      </c>
      <c r="AA84" s="1" t="s">
        <v>105</v>
      </c>
      <c r="AB84" s="19">
        <f>IF(AX84&lt;&gt;"",#REF!- AX84, 0)</f>
        <v>0</v>
      </c>
      <c r="AC84" s="19">
        <f>IF(CF84&lt;&gt;"",#REF!- CF84, 0)</f>
        <v>0</v>
      </c>
      <c r="AD84" s="19">
        <f>IF(BJ84&lt;&gt;"",#REF!- BJ84, 0)</f>
        <v>0</v>
      </c>
      <c r="AE84" s="19">
        <f>IF(CN84&lt;&gt;"",#REF!- CN84, 0)</f>
        <v>0</v>
      </c>
      <c r="AF84" s="19">
        <f>IF(BV84&lt;&gt;"",#REF!- BV84, 0)</f>
        <v>0</v>
      </c>
      <c r="AG84" s="19">
        <f>IF(CV84&lt;&gt;"",#REF!- CV84, 0)</f>
        <v>0</v>
      </c>
      <c r="AH84" s="19">
        <f>IF(DF84&lt;&gt;"",#REF!-DF84, 0)</f>
        <v>0</v>
      </c>
      <c r="AI84" s="19">
        <f>IF(DR84&lt;&gt;"",#REF!-DR84, 0)</f>
        <v>0</v>
      </c>
      <c r="AJ84" s="19">
        <f>IF(EB84&lt;&gt;"",#REF!- EB84, 0)</f>
        <v>0</v>
      </c>
      <c r="AK84" s="19">
        <f>IF(EJ84&lt;&gt;"",#REF!- EJ84, 0)</f>
        <v>0</v>
      </c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9"/>
      <c r="AW84" s="29"/>
      <c r="AX84" s="29"/>
      <c r="AY84" s="25"/>
      <c r="AZ84" s="26"/>
      <c r="BA84" s="25"/>
      <c r="BB84" s="28"/>
      <c r="BC84" s="27"/>
      <c r="BD84" s="27"/>
      <c r="BE84" s="27"/>
      <c r="BF84" s="27"/>
      <c r="BG84" s="27"/>
      <c r="BH84" s="24"/>
      <c r="BI84" s="21"/>
      <c r="BJ84" s="21"/>
      <c r="BK84" s="21"/>
      <c r="BL84" s="22"/>
      <c r="BM84" s="21"/>
      <c r="BN84" s="23"/>
      <c r="BO84" s="36"/>
      <c r="BP84" s="36"/>
      <c r="BQ84" s="36"/>
      <c r="BR84" s="36"/>
      <c r="BS84" s="36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3"/>
      <c r="CG84" s="23"/>
      <c r="CH84" s="23"/>
      <c r="CI84" s="23"/>
      <c r="CJ84" s="23"/>
      <c r="CK84" s="23"/>
      <c r="CL84" s="23"/>
      <c r="CM84" s="23"/>
      <c r="CN84" s="28"/>
      <c r="CO84" s="28"/>
      <c r="CP84" s="28"/>
      <c r="CQ84" s="28"/>
      <c r="CR84" s="28"/>
      <c r="CS84" s="28"/>
      <c r="CT84" s="28"/>
      <c r="CU84" s="28"/>
      <c r="CV84" s="23"/>
      <c r="CW84" s="23"/>
      <c r="CX84" s="23"/>
      <c r="CY84" s="23"/>
      <c r="CZ84" s="23"/>
      <c r="DA84" s="23"/>
      <c r="DB84" s="23"/>
      <c r="DC84" s="23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8"/>
      <c r="EC84" s="28"/>
      <c r="ED84" s="28"/>
      <c r="EE84" s="28"/>
      <c r="EF84" s="28"/>
      <c r="EG84" s="28"/>
      <c r="EH84" s="28"/>
      <c r="EI84" s="28"/>
      <c r="EJ84" s="23"/>
      <c r="EK84" s="23"/>
      <c r="EL84" s="23"/>
      <c r="EM84" s="23"/>
      <c r="EN84" s="23"/>
      <c r="EO84" s="23"/>
      <c r="EP84" s="23"/>
      <c r="EQ84" s="23"/>
      <c r="ER84" s="3">
        <v>76000</v>
      </c>
      <c r="ES84" s="2">
        <f t="shared" si="20"/>
        <v>0</v>
      </c>
    </row>
    <row r="85" spans="1:150" ht="14.45" hidden="1" customHeight="1" x14ac:dyDescent="0.25">
      <c r="A85" s="112"/>
      <c r="B85" s="131">
        <v>79</v>
      </c>
      <c r="C85" s="112"/>
      <c r="D85" s="112"/>
      <c r="E85" s="112"/>
      <c r="F85" s="113" t="s">
        <v>167</v>
      </c>
      <c r="G85" s="107" t="s">
        <v>167</v>
      </c>
      <c r="H85" s="117" t="s">
        <v>399</v>
      </c>
      <c r="I85" s="115" t="str">
        <f t="shared" si="23"/>
        <v xml:space="preserve"> 394</v>
      </c>
      <c r="J85" t="s">
        <v>399</v>
      </c>
      <c r="K85" s="116">
        <f t="shared" si="24"/>
        <v>0</v>
      </c>
      <c r="L85" s="113" t="s">
        <v>210</v>
      </c>
      <c r="M85" t="s">
        <v>1469</v>
      </c>
      <c r="P85" s="45" t="s">
        <v>709</v>
      </c>
      <c r="Q85" s="56">
        <v>87500</v>
      </c>
      <c r="R85" s="122">
        <f t="shared" si="25"/>
        <v>77000</v>
      </c>
      <c r="S85" s="47">
        <v>77000</v>
      </c>
      <c r="T85" s="48">
        <f t="shared" si="21"/>
        <v>8150</v>
      </c>
      <c r="U85" s="46" t="s">
        <v>711</v>
      </c>
      <c r="V85" s="49">
        <f t="shared" si="22"/>
        <v>68850</v>
      </c>
      <c r="W85" s="51">
        <f>2000+5100+600+200+250</f>
        <v>8150</v>
      </c>
      <c r="X85" s="2">
        <f t="shared" si="26"/>
        <v>-10500</v>
      </c>
      <c r="Z85" s="126">
        <f t="shared" si="27"/>
        <v>77000</v>
      </c>
      <c r="AA85" s="1" t="s">
        <v>105</v>
      </c>
      <c r="AB85" s="19">
        <f>IF(AX85&lt;&gt;"",#REF!- AX85, 0)</f>
        <v>0</v>
      </c>
      <c r="AC85" s="19">
        <f>IF(CF85&lt;&gt;"",#REF!- CF85, 0)</f>
        <v>0</v>
      </c>
      <c r="AD85" s="19">
        <f>IF(BJ85&lt;&gt;"",#REF!- BJ85, 0)</f>
        <v>0</v>
      </c>
      <c r="AE85" s="19">
        <f>IF(CN85&lt;&gt;"",#REF!- CN85, 0)</f>
        <v>0</v>
      </c>
      <c r="AF85" s="19">
        <f>IF(BV85&lt;&gt;"",#REF!- BV85, 0)</f>
        <v>0</v>
      </c>
      <c r="AG85" s="19">
        <f>IF(CV85&lt;&gt;"",#REF!- CV85, 0)</f>
        <v>0</v>
      </c>
      <c r="AH85" s="19">
        <f>IF(DF85&lt;&gt;"",#REF!-DF85, 0)</f>
        <v>0</v>
      </c>
      <c r="AI85" s="19">
        <f>IF(DR85&lt;&gt;"",#REF!-DR85, 0)</f>
        <v>0</v>
      </c>
      <c r="AJ85" s="19">
        <f>IF(EB85&lt;&gt;"",#REF!- EB85, 0)</f>
        <v>0</v>
      </c>
      <c r="AK85" s="19">
        <f>IF(EJ85&lt;&gt;"",#REF!- EJ85, 0)</f>
        <v>0</v>
      </c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9"/>
      <c r="AW85" s="29"/>
      <c r="AX85" s="29"/>
      <c r="AY85" s="25"/>
      <c r="AZ85" s="26"/>
      <c r="BA85" s="25"/>
      <c r="BB85" s="28"/>
      <c r="BC85" s="27"/>
      <c r="BD85" s="27"/>
      <c r="BE85" s="27"/>
      <c r="BF85" s="27"/>
      <c r="BG85" s="27"/>
      <c r="BH85" s="24"/>
      <c r="BI85" s="21"/>
      <c r="BJ85" s="21"/>
      <c r="BK85" s="21"/>
      <c r="BL85" s="22"/>
      <c r="BM85" s="21"/>
      <c r="BN85" s="23"/>
      <c r="BO85" s="36"/>
      <c r="BP85" s="36"/>
      <c r="BQ85" s="36"/>
      <c r="BR85" s="36"/>
      <c r="BS85" s="36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3"/>
      <c r="CG85" s="23"/>
      <c r="CH85" s="23"/>
      <c r="CI85" s="23"/>
      <c r="CJ85" s="23"/>
      <c r="CK85" s="23"/>
      <c r="CL85" s="23"/>
      <c r="CM85" s="23"/>
      <c r="CN85" s="28"/>
      <c r="CO85" s="28"/>
      <c r="CP85" s="28"/>
      <c r="CQ85" s="28"/>
      <c r="CR85" s="28"/>
      <c r="CS85" s="28"/>
      <c r="CT85" s="28"/>
      <c r="CU85" s="28"/>
      <c r="CV85" s="23"/>
      <c r="CW85" s="23"/>
      <c r="CX85" s="23"/>
      <c r="CY85" s="23"/>
      <c r="CZ85" s="23"/>
      <c r="DA85" s="23"/>
      <c r="DB85" s="23"/>
      <c r="DC85" s="23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8"/>
      <c r="EC85" s="28"/>
      <c r="ED85" s="28"/>
      <c r="EE85" s="28"/>
      <c r="EF85" s="28"/>
      <c r="EG85" s="28"/>
      <c r="EH85" s="28"/>
      <c r="EI85" s="28"/>
      <c r="EJ85" s="23"/>
      <c r="EK85" s="23"/>
      <c r="EL85" s="23"/>
      <c r="EM85" s="23"/>
      <c r="EN85" s="23"/>
      <c r="EO85" s="23"/>
      <c r="EP85" s="23"/>
      <c r="EQ85" s="23"/>
      <c r="ER85" s="3">
        <v>77000</v>
      </c>
      <c r="ES85" s="2">
        <f t="shared" ref="ES85:ES87" si="28">Z85-ER85</f>
        <v>0</v>
      </c>
    </row>
    <row r="86" spans="1:150" ht="14.45" hidden="1" customHeight="1" x14ac:dyDescent="0.25">
      <c r="A86" s="112"/>
      <c r="B86" s="130">
        <v>80</v>
      </c>
      <c r="C86" s="112"/>
      <c r="D86" s="112"/>
      <c r="E86" s="112"/>
      <c r="F86" s="113" t="s">
        <v>80</v>
      </c>
      <c r="G86" s="107" t="s">
        <v>80</v>
      </c>
      <c r="H86" s="117" t="s">
        <v>400</v>
      </c>
      <c r="I86" s="115" t="str">
        <f t="shared" si="23"/>
        <v xml:space="preserve"> 813</v>
      </c>
      <c r="J86" t="s">
        <v>400</v>
      </c>
      <c r="K86" s="116">
        <f t="shared" si="24"/>
        <v>0</v>
      </c>
      <c r="L86" s="113" t="s">
        <v>210</v>
      </c>
      <c r="M86" t="s">
        <v>1469</v>
      </c>
      <c r="P86" s="62" t="s">
        <v>710</v>
      </c>
      <c r="Q86" s="63">
        <v>68000</v>
      </c>
      <c r="R86" s="127">
        <v>68000</v>
      </c>
      <c r="S86" s="47">
        <v>0</v>
      </c>
      <c r="T86" s="48">
        <f t="shared" si="21"/>
        <v>0</v>
      </c>
      <c r="U86" s="46"/>
      <c r="V86" s="49">
        <f t="shared" si="22"/>
        <v>0</v>
      </c>
      <c r="W86" s="51"/>
      <c r="X86" s="2">
        <f t="shared" si="26"/>
        <v>0</v>
      </c>
      <c r="Z86" s="126">
        <f t="shared" si="27"/>
        <v>68000</v>
      </c>
      <c r="AA86" s="1" t="s">
        <v>105</v>
      </c>
      <c r="AB86" s="19">
        <f>IF(AX86&lt;&gt;"",#REF!- AX86, 0)</f>
        <v>0</v>
      </c>
      <c r="AC86" s="19">
        <f>IF(CF86&lt;&gt;"",#REF!- CF86, 0)</f>
        <v>0</v>
      </c>
      <c r="AD86" s="19">
        <f>IF(BJ86&lt;&gt;"",#REF!- BJ86, 0)</f>
        <v>0</v>
      </c>
      <c r="AE86" s="19">
        <f>IF(CN86&lt;&gt;"",#REF!- CN86, 0)</f>
        <v>0</v>
      </c>
      <c r="AF86" s="19">
        <f>IF(BV86&lt;&gt;"",#REF!- BV86, 0)</f>
        <v>0</v>
      </c>
      <c r="AG86" s="19">
        <f>IF(CV86&lt;&gt;"",#REF!- CV86, 0)</f>
        <v>0</v>
      </c>
      <c r="AH86" s="19">
        <f>IF(DF86&lt;&gt;"",#REF!-DF86, 0)</f>
        <v>0</v>
      </c>
      <c r="AI86" s="19">
        <f>IF(DR86&lt;&gt;"",#REF!-DR86, 0)</f>
        <v>0</v>
      </c>
      <c r="AJ86" s="19">
        <f>IF(EB86&lt;&gt;"",#REF!- EB86, 0)</f>
        <v>0</v>
      </c>
      <c r="AK86" s="19">
        <f>IF(EJ86&lt;&gt;"",#REF!- EJ86, 0)</f>
        <v>0</v>
      </c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9"/>
      <c r="AW86" s="29"/>
      <c r="AX86" s="29"/>
      <c r="AY86" s="25"/>
      <c r="AZ86" s="26"/>
      <c r="BA86" s="25"/>
      <c r="BB86" s="28"/>
      <c r="BC86" s="27"/>
      <c r="BD86" s="27"/>
      <c r="BE86" s="27"/>
      <c r="BF86" s="27"/>
      <c r="BG86" s="27"/>
      <c r="BH86" s="24"/>
      <c r="BI86" s="21"/>
      <c r="BJ86" s="21"/>
      <c r="BK86" s="21"/>
      <c r="BL86" s="22"/>
      <c r="BM86" s="21"/>
      <c r="BN86" s="23"/>
      <c r="BO86" s="36"/>
      <c r="BP86" s="36"/>
      <c r="BQ86" s="36"/>
      <c r="BR86" s="36"/>
      <c r="BS86" s="36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3"/>
      <c r="CG86" s="23"/>
      <c r="CH86" s="23"/>
      <c r="CI86" s="23"/>
      <c r="CJ86" s="23"/>
      <c r="CK86" s="23"/>
      <c r="CL86" s="23"/>
      <c r="CM86" s="23"/>
      <c r="CN86" s="28"/>
      <c r="CO86" s="28"/>
      <c r="CP86" s="28"/>
      <c r="CQ86" s="28"/>
      <c r="CR86" s="28"/>
      <c r="CS86" s="28"/>
      <c r="CT86" s="28"/>
      <c r="CU86" s="28"/>
      <c r="CV86" s="23"/>
      <c r="CW86" s="23"/>
      <c r="CX86" s="23"/>
      <c r="CY86" s="23"/>
      <c r="CZ86" s="23"/>
      <c r="DA86" s="23"/>
      <c r="DB86" s="23"/>
      <c r="DC86" s="23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8"/>
      <c r="EC86" s="28"/>
      <c r="ED86" s="28"/>
      <c r="EE86" s="28"/>
      <c r="EF86" s="28"/>
      <c r="EG86" s="28"/>
      <c r="EH86" s="28"/>
      <c r="EI86" s="28"/>
      <c r="EJ86" s="23"/>
      <c r="EK86" s="23"/>
      <c r="EL86" s="23"/>
      <c r="EM86" s="23"/>
      <c r="EN86" s="23"/>
      <c r="EO86" s="23"/>
      <c r="EP86" s="23"/>
      <c r="EQ86" s="23"/>
      <c r="ER86" s="3">
        <v>68000</v>
      </c>
      <c r="ES86" s="2">
        <f t="shared" si="28"/>
        <v>0</v>
      </c>
    </row>
    <row r="87" spans="1:150" ht="14.45" hidden="1" customHeight="1" x14ac:dyDescent="0.25">
      <c r="A87" s="112"/>
      <c r="B87" s="131">
        <v>81</v>
      </c>
      <c r="C87" s="112"/>
      <c r="D87" s="112"/>
      <c r="E87" s="112"/>
      <c r="F87" s="113" t="s">
        <v>80</v>
      </c>
      <c r="G87" s="107" t="s">
        <v>80</v>
      </c>
      <c r="H87" s="114" t="s">
        <v>401</v>
      </c>
      <c r="I87" s="115" t="str">
        <f t="shared" si="23"/>
        <v xml:space="preserve"> 507</v>
      </c>
      <c r="J87" t="s">
        <v>401</v>
      </c>
      <c r="K87" s="116">
        <f t="shared" si="24"/>
        <v>0</v>
      </c>
      <c r="L87" s="113" t="s">
        <v>914</v>
      </c>
      <c r="M87" t="s">
        <v>1469</v>
      </c>
      <c r="P87" s="45" t="s">
        <v>709</v>
      </c>
      <c r="Q87" s="56">
        <v>68000</v>
      </c>
      <c r="R87" s="122">
        <f t="shared" ref="R87:R118" si="29">V87+W87</f>
        <v>65000</v>
      </c>
      <c r="S87" s="47">
        <v>65000</v>
      </c>
      <c r="T87" s="48">
        <f t="shared" si="21"/>
        <v>7900</v>
      </c>
      <c r="U87" s="46" t="s">
        <v>711</v>
      </c>
      <c r="V87" s="49">
        <f t="shared" si="22"/>
        <v>57100</v>
      </c>
      <c r="W87" s="51">
        <f>2000+4850+600+200+250</f>
        <v>7900</v>
      </c>
      <c r="X87" s="2">
        <f t="shared" si="26"/>
        <v>-3000</v>
      </c>
      <c r="Z87" s="126">
        <f t="shared" si="27"/>
        <v>65000</v>
      </c>
      <c r="AA87" s="1" t="s">
        <v>113</v>
      </c>
      <c r="AB87" s="19">
        <f>IF(AX87&lt;&gt;"",#REF!- AX87, 0)</f>
        <v>0</v>
      </c>
      <c r="AC87" s="19">
        <f>IF(CF87&lt;&gt;"",#REF!- CF87, 0)</f>
        <v>0</v>
      </c>
      <c r="AD87" s="19">
        <f>IF(BJ87&lt;&gt;"",#REF!- BJ87, 0)</f>
        <v>0</v>
      </c>
      <c r="AE87" s="19">
        <f>IF(CN87&lt;&gt;"",#REF!- CN87, 0)</f>
        <v>0</v>
      </c>
      <c r="AF87" s="19">
        <f>IF(BV87&lt;&gt;"",#REF!- BV87, 0)</f>
        <v>0</v>
      </c>
      <c r="AG87" s="19">
        <f>IF(CV87&lt;&gt;"",#REF!- CV87, 0)</f>
        <v>0</v>
      </c>
      <c r="AH87" s="19">
        <f>IF(DF87&lt;&gt;"",#REF!-DF87, 0)</f>
        <v>0</v>
      </c>
      <c r="AI87" s="19">
        <f>IF(DR87&lt;&gt;"",#REF!-DR87, 0)</f>
        <v>0</v>
      </c>
      <c r="AJ87" s="19">
        <f>IF(EB87&lt;&gt;"",#REF!- EB87, 0)</f>
        <v>0</v>
      </c>
      <c r="AK87" s="19">
        <f>IF(EJ87&lt;&gt;"",#REF!- EJ87, 0)</f>
        <v>0</v>
      </c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9"/>
      <c r="AW87" s="29"/>
      <c r="AX87" s="29"/>
      <c r="AY87" s="25"/>
      <c r="AZ87" s="26"/>
      <c r="BA87" s="25"/>
      <c r="BB87" s="28"/>
      <c r="BC87" s="27"/>
      <c r="BD87" s="27"/>
      <c r="BE87" s="27"/>
      <c r="BF87" s="27"/>
      <c r="BG87" s="27"/>
      <c r="BH87" s="24"/>
      <c r="BI87" s="21"/>
      <c r="BJ87" s="21"/>
      <c r="BK87" s="21"/>
      <c r="BL87" s="22"/>
      <c r="BM87" s="21"/>
      <c r="BN87" s="23"/>
      <c r="BO87" s="36"/>
      <c r="BP87" s="36"/>
      <c r="BQ87" s="36"/>
      <c r="BR87" s="36"/>
      <c r="BS87" s="36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3"/>
      <c r="CG87" s="23"/>
      <c r="CH87" s="23"/>
      <c r="CI87" s="23"/>
      <c r="CJ87" s="23"/>
      <c r="CK87" s="23"/>
      <c r="CL87" s="23"/>
      <c r="CM87" s="23"/>
      <c r="CN87" s="28"/>
      <c r="CO87" s="28"/>
      <c r="CP87" s="28"/>
      <c r="CQ87" s="28"/>
      <c r="CR87" s="28"/>
      <c r="CS87" s="28"/>
      <c r="CT87" s="28"/>
      <c r="CU87" s="28"/>
      <c r="CV87" s="23"/>
      <c r="CW87" s="23"/>
      <c r="CX87" s="23"/>
      <c r="CY87" s="23"/>
      <c r="CZ87" s="23"/>
      <c r="DA87" s="23"/>
      <c r="DB87" s="23"/>
      <c r="DC87" s="23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8"/>
      <c r="EC87" s="28"/>
      <c r="ED87" s="28"/>
      <c r="EE87" s="28"/>
      <c r="EF87" s="28"/>
      <c r="EG87" s="28"/>
      <c r="EH87" s="28"/>
      <c r="EI87" s="28"/>
      <c r="EJ87" s="23"/>
      <c r="EK87" s="23"/>
      <c r="EL87" s="23"/>
      <c r="EM87" s="23"/>
      <c r="EN87" s="23"/>
      <c r="EO87" s="23"/>
      <c r="EP87" s="23"/>
      <c r="EQ87" s="23"/>
      <c r="ER87" s="3">
        <v>65000</v>
      </c>
      <c r="ES87" s="1">
        <f t="shared" si="28"/>
        <v>0</v>
      </c>
    </row>
    <row r="88" spans="1:150" ht="14.45" hidden="1" customHeight="1" x14ac:dyDescent="0.25">
      <c r="A88" s="112"/>
      <c r="B88" s="131">
        <v>82</v>
      </c>
      <c r="C88" s="112"/>
      <c r="D88" s="112"/>
      <c r="E88" s="112"/>
      <c r="F88" s="113" t="s">
        <v>80</v>
      </c>
      <c r="G88" s="107" t="s">
        <v>80</v>
      </c>
      <c r="H88" s="117" t="s">
        <v>403</v>
      </c>
      <c r="I88" s="115" t="str">
        <f t="shared" si="23"/>
        <v xml:space="preserve"> 770</v>
      </c>
      <c r="J88" s="117" t="s">
        <v>403</v>
      </c>
      <c r="K88" s="116">
        <f t="shared" si="24"/>
        <v>0</v>
      </c>
      <c r="L88" s="113" t="s">
        <v>225</v>
      </c>
      <c r="M88" t="s">
        <v>1469</v>
      </c>
      <c r="P88" s="45" t="s">
        <v>709</v>
      </c>
      <c r="Q88" s="56">
        <v>75000</v>
      </c>
      <c r="R88" s="122">
        <f t="shared" si="29"/>
        <v>72000</v>
      </c>
      <c r="S88" s="47">
        <v>72000</v>
      </c>
      <c r="T88" s="48">
        <f t="shared" si="21"/>
        <v>8150</v>
      </c>
      <c r="U88" s="46" t="s">
        <v>711</v>
      </c>
      <c r="V88" s="49">
        <f t="shared" si="22"/>
        <v>63850</v>
      </c>
      <c r="W88" s="51">
        <f>2000+5100+600+200+250</f>
        <v>8150</v>
      </c>
      <c r="X88" s="2">
        <f t="shared" si="26"/>
        <v>-3000</v>
      </c>
      <c r="Z88" s="126">
        <f t="shared" si="27"/>
        <v>72000</v>
      </c>
      <c r="AA88" s="1" t="s">
        <v>105</v>
      </c>
      <c r="AB88" s="19">
        <f>IF(AX88&lt;&gt;"",#REF!- AX88, 0)</f>
        <v>0</v>
      </c>
      <c r="AC88" s="19">
        <f>IF(CF88&lt;&gt;"",#REF!- CF88, 0)</f>
        <v>0</v>
      </c>
      <c r="AD88" s="19">
        <f>IF(BJ88&lt;&gt;"",#REF!- BJ88, 0)</f>
        <v>0</v>
      </c>
      <c r="AE88" s="19">
        <f>IF(CN88&lt;&gt;"",#REF!- CN88, 0)</f>
        <v>0</v>
      </c>
      <c r="AF88" s="19">
        <f>IF(BV88&lt;&gt;"",#REF!- BV88, 0)</f>
        <v>0</v>
      </c>
      <c r="AG88" s="19">
        <f>IF(CV88&lt;&gt;"",#REF!- CV88, 0)</f>
        <v>0</v>
      </c>
      <c r="AH88" s="19">
        <f>IF(DF88&lt;&gt;"",#REF!-DF88, 0)</f>
        <v>0</v>
      </c>
      <c r="AI88" s="19">
        <f>IF(DR88&lt;&gt;"",#REF!-DR88, 0)</f>
        <v>0</v>
      </c>
      <c r="AJ88" s="19">
        <f>IF(EB88&lt;&gt;"",#REF!- EB88, 0)</f>
        <v>0</v>
      </c>
      <c r="AK88" s="19">
        <f>IF(EJ88&lt;&gt;"",#REF!- EJ88, 0)</f>
        <v>0</v>
      </c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9"/>
      <c r="AW88" s="29"/>
      <c r="AX88" s="29"/>
      <c r="AY88" s="25"/>
      <c r="AZ88" s="26"/>
      <c r="BA88" s="25"/>
      <c r="BB88" s="28"/>
      <c r="BC88" s="27"/>
      <c r="BD88" s="27"/>
      <c r="BE88" s="27"/>
      <c r="BF88" s="27"/>
      <c r="BG88" s="27"/>
      <c r="BH88" s="24"/>
      <c r="BI88" s="21"/>
      <c r="BJ88" s="21"/>
      <c r="BK88" s="21"/>
      <c r="BL88" s="22"/>
      <c r="BM88" s="21"/>
      <c r="BN88" s="23"/>
      <c r="BO88" s="36"/>
      <c r="BP88" s="36"/>
      <c r="BQ88" s="36"/>
      <c r="BR88" s="36"/>
      <c r="BS88" s="36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3"/>
      <c r="CG88" s="23"/>
      <c r="CH88" s="23"/>
      <c r="CI88" s="23"/>
      <c r="CJ88" s="23"/>
      <c r="CK88" s="23"/>
      <c r="CL88" s="23"/>
      <c r="CM88" s="23"/>
      <c r="CN88" s="28"/>
      <c r="CO88" s="28"/>
      <c r="CP88" s="28"/>
      <c r="CQ88" s="28"/>
      <c r="CR88" s="28"/>
      <c r="CS88" s="28"/>
      <c r="CT88" s="28"/>
      <c r="CU88" s="28"/>
      <c r="CV88" s="23"/>
      <c r="CW88" s="23"/>
      <c r="CX88" s="23"/>
      <c r="CY88" s="23"/>
      <c r="CZ88" s="23"/>
      <c r="DA88" s="23"/>
      <c r="DB88" s="23"/>
      <c r="DC88" s="23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8"/>
      <c r="EC88" s="28"/>
      <c r="ED88" s="28"/>
      <c r="EE88" s="28"/>
      <c r="EF88" s="28"/>
      <c r="EG88" s="28"/>
      <c r="EH88" s="28"/>
      <c r="EI88" s="28"/>
      <c r="EJ88" s="23"/>
      <c r="EK88" s="23"/>
      <c r="EL88" s="23"/>
      <c r="EM88" s="23"/>
      <c r="EN88" s="23"/>
      <c r="EO88" s="23"/>
      <c r="EP88" s="23"/>
      <c r="EQ88" s="23"/>
      <c r="ER88" s="3">
        <v>72500</v>
      </c>
      <c r="ES88" s="2">
        <f t="shared" ref="ES88:ES129" si="30">Z88-ER88</f>
        <v>-500</v>
      </c>
      <c r="ET88" s="1" t="s">
        <v>1818</v>
      </c>
    </row>
    <row r="89" spans="1:150" ht="14.45" hidden="1" customHeight="1" x14ac:dyDescent="0.25">
      <c r="A89" s="112"/>
      <c r="B89" s="130">
        <v>83</v>
      </c>
      <c r="C89" s="112"/>
      <c r="D89" s="112"/>
      <c r="E89" s="112"/>
      <c r="F89" s="113" t="s">
        <v>80</v>
      </c>
      <c r="G89" s="107" t="s">
        <v>80</v>
      </c>
      <c r="H89" s="117" t="s">
        <v>402</v>
      </c>
      <c r="I89" s="115" t="str">
        <f t="shared" si="23"/>
        <v xml:space="preserve"> 265</v>
      </c>
      <c r="J89" s="117" t="s">
        <v>402</v>
      </c>
      <c r="K89" s="116">
        <f t="shared" si="24"/>
        <v>0</v>
      </c>
      <c r="L89" s="113" t="s">
        <v>210</v>
      </c>
      <c r="M89" t="s">
        <v>1469</v>
      </c>
      <c r="P89" s="62" t="s">
        <v>710</v>
      </c>
      <c r="Q89" s="63">
        <v>68000</v>
      </c>
      <c r="R89" s="64">
        <f t="shared" si="29"/>
        <v>68000</v>
      </c>
      <c r="S89" s="47">
        <v>68000</v>
      </c>
      <c r="T89" s="48">
        <f t="shared" si="21"/>
        <v>8250</v>
      </c>
      <c r="U89" s="46" t="s">
        <v>711</v>
      </c>
      <c r="V89" s="49">
        <f t="shared" si="22"/>
        <v>59750</v>
      </c>
      <c r="W89" s="51">
        <f>2000+600+200+250+5200</f>
        <v>8250</v>
      </c>
      <c r="X89" s="2">
        <f t="shared" si="26"/>
        <v>0</v>
      </c>
      <c r="Z89" s="126">
        <f t="shared" si="27"/>
        <v>68000</v>
      </c>
      <c r="AA89" s="1" t="s">
        <v>105</v>
      </c>
      <c r="AB89" s="19">
        <f>IF(AX89&lt;&gt;"",#REF!- AX89, 0)</f>
        <v>0</v>
      </c>
      <c r="AC89" s="19">
        <f>IF(CF89&lt;&gt;"",#REF!- CF89, 0)</f>
        <v>0</v>
      </c>
      <c r="AD89" s="19">
        <f>IF(BJ89&lt;&gt;"",#REF!- BJ89, 0)</f>
        <v>0</v>
      </c>
      <c r="AE89" s="19">
        <f>IF(CN89&lt;&gt;"",#REF!- CN89, 0)</f>
        <v>0</v>
      </c>
      <c r="AF89" s="19">
        <f>IF(BV89&lt;&gt;"",#REF!- BV89, 0)</f>
        <v>0</v>
      </c>
      <c r="AG89" s="19">
        <f>IF(CV89&lt;&gt;"",#REF!- CV89, 0)</f>
        <v>0</v>
      </c>
      <c r="AH89" s="19">
        <f>IF(DF89&lt;&gt;"",#REF!-DF89, 0)</f>
        <v>0</v>
      </c>
      <c r="AI89" s="19">
        <f>IF(DR89&lt;&gt;"",#REF!-DR89, 0)</f>
        <v>0</v>
      </c>
      <c r="AJ89" s="19">
        <f>IF(EB89&lt;&gt;"",#REF!- EB89, 0)</f>
        <v>0</v>
      </c>
      <c r="AK89" s="19">
        <f>IF(EJ89&lt;&gt;"",#REF!- EJ89, 0)</f>
        <v>0</v>
      </c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9"/>
      <c r="AW89" s="29"/>
      <c r="AX89" s="29"/>
      <c r="AY89" s="25"/>
      <c r="AZ89" s="26"/>
      <c r="BA89" s="25"/>
      <c r="BB89" s="28"/>
      <c r="BC89" s="27"/>
      <c r="BD89" s="27"/>
      <c r="BE89" s="27"/>
      <c r="BF89" s="27"/>
      <c r="BG89" s="27"/>
      <c r="BH89" s="24"/>
      <c r="BI89" s="21"/>
      <c r="BJ89" s="21"/>
      <c r="BK89" s="21"/>
      <c r="BL89" s="22"/>
      <c r="BM89" s="21"/>
      <c r="BN89" s="23"/>
      <c r="BO89" s="36"/>
      <c r="BP89" s="36"/>
      <c r="BQ89" s="36"/>
      <c r="BR89" s="36"/>
      <c r="BS89" s="36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3"/>
      <c r="CG89" s="23"/>
      <c r="CH89" s="23"/>
      <c r="CI89" s="23"/>
      <c r="CJ89" s="23"/>
      <c r="CK89" s="23"/>
      <c r="CL89" s="23"/>
      <c r="CM89" s="23"/>
      <c r="CN89" s="28"/>
      <c r="CO89" s="28"/>
      <c r="CP89" s="28"/>
      <c r="CQ89" s="28"/>
      <c r="CR89" s="28"/>
      <c r="CS89" s="28"/>
      <c r="CT89" s="28"/>
      <c r="CU89" s="28"/>
      <c r="CV89" s="23"/>
      <c r="CW89" s="23"/>
      <c r="CX89" s="23"/>
      <c r="CY89" s="23"/>
      <c r="CZ89" s="23"/>
      <c r="DA89" s="23"/>
      <c r="DB89" s="23"/>
      <c r="DC89" s="23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8"/>
      <c r="EC89" s="28"/>
      <c r="ED89" s="28"/>
      <c r="EE89" s="28"/>
      <c r="EF89" s="28"/>
      <c r="EG89" s="28"/>
      <c r="EH89" s="28"/>
      <c r="EI89" s="28"/>
      <c r="EJ89" s="23"/>
      <c r="EK89" s="23"/>
      <c r="EL89" s="23"/>
      <c r="EM89" s="23"/>
      <c r="EN89" s="23"/>
      <c r="EO89" s="23"/>
      <c r="EP89" s="23"/>
      <c r="EQ89" s="23"/>
      <c r="ER89" s="3">
        <v>68000</v>
      </c>
      <c r="ES89" s="2">
        <f t="shared" si="30"/>
        <v>0</v>
      </c>
    </row>
    <row r="90" spans="1:150" ht="14.45" hidden="1" customHeight="1" x14ac:dyDescent="0.25">
      <c r="A90" s="112"/>
      <c r="B90" s="130">
        <v>84</v>
      </c>
      <c r="C90" s="112"/>
      <c r="D90" s="112"/>
      <c r="E90" s="112"/>
      <c r="F90" s="113" t="s">
        <v>80</v>
      </c>
      <c r="G90" s="107" t="s">
        <v>80</v>
      </c>
      <c r="H90" s="117" t="s">
        <v>1411</v>
      </c>
      <c r="I90" s="115" t="str">
        <f t="shared" si="23"/>
        <v xml:space="preserve"> 377</v>
      </c>
      <c r="J90" t="s">
        <v>1411</v>
      </c>
      <c r="K90" s="116">
        <f t="shared" si="24"/>
        <v>0</v>
      </c>
      <c r="L90" s="113" t="s">
        <v>1000</v>
      </c>
      <c r="M90" t="s">
        <v>1469</v>
      </c>
      <c r="P90" s="45" t="s">
        <v>709</v>
      </c>
      <c r="Q90" s="56">
        <v>67000</v>
      </c>
      <c r="R90" s="122">
        <f t="shared" si="29"/>
        <v>65000</v>
      </c>
      <c r="S90" s="47">
        <v>65000</v>
      </c>
      <c r="T90" s="48">
        <f t="shared" si="21"/>
        <v>8250</v>
      </c>
      <c r="U90" s="46" t="s">
        <v>711</v>
      </c>
      <c r="V90" s="49">
        <f t="shared" si="22"/>
        <v>56750</v>
      </c>
      <c r="W90" s="51">
        <f>2000+5200+600+200+250</f>
        <v>8250</v>
      </c>
      <c r="X90" s="2">
        <f t="shared" si="26"/>
        <v>-2000</v>
      </c>
      <c r="Z90" s="126">
        <f t="shared" si="27"/>
        <v>65000</v>
      </c>
      <c r="AA90" s="1" t="s">
        <v>113</v>
      </c>
      <c r="AB90" s="19">
        <f>IF(AX90&lt;&gt;"",#REF!- AX90, 0)</f>
        <v>0</v>
      </c>
      <c r="AC90" s="19">
        <f>IF(CF90&lt;&gt;"",#REF!- CF90, 0)</f>
        <v>0</v>
      </c>
      <c r="AD90" s="19">
        <f>IF(BJ90&lt;&gt;"",#REF!- BJ90, 0)</f>
        <v>0</v>
      </c>
      <c r="AE90" s="19">
        <f>IF(CN90&lt;&gt;"",#REF!- CN90, 0)</f>
        <v>0</v>
      </c>
      <c r="AF90" s="19">
        <f>IF(BV90&lt;&gt;"",#REF!- BV90, 0)</f>
        <v>0</v>
      </c>
      <c r="AG90" s="19">
        <f>IF(CV90&lt;&gt;"",#REF!- CV90, 0)</f>
        <v>0</v>
      </c>
      <c r="AH90" s="19">
        <f>IF(DF90&lt;&gt;"",#REF!-DF90, 0)</f>
        <v>0</v>
      </c>
      <c r="AI90" s="19">
        <f>IF(DR90&lt;&gt;"",#REF!-DR90, 0)</f>
        <v>0</v>
      </c>
      <c r="AJ90" s="19">
        <f>IF(EB90&lt;&gt;"",#REF!- EB90, 0)</f>
        <v>0</v>
      </c>
      <c r="AK90" s="19">
        <f>IF(EJ90&lt;&gt;"",#REF!- EJ90, 0)</f>
        <v>0</v>
      </c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9"/>
      <c r="AW90" s="29"/>
      <c r="AX90" s="29"/>
      <c r="AY90" s="25"/>
      <c r="AZ90" s="26"/>
      <c r="BA90" s="25"/>
      <c r="BB90" s="28"/>
      <c r="BC90" s="27"/>
      <c r="BD90" s="27"/>
      <c r="BE90" s="27"/>
      <c r="BF90" s="27"/>
      <c r="BG90" s="27"/>
      <c r="BH90" s="24"/>
      <c r="BI90" s="21"/>
      <c r="BJ90" s="21"/>
      <c r="BK90" s="21"/>
      <c r="BL90" s="22"/>
      <c r="BM90" s="21"/>
      <c r="BN90" s="23"/>
      <c r="BO90" s="36"/>
      <c r="BP90" s="36"/>
      <c r="BQ90" s="36"/>
      <c r="BR90" s="36"/>
      <c r="BS90" s="36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3"/>
      <c r="CG90" s="23"/>
      <c r="CH90" s="23"/>
      <c r="CI90" s="23"/>
      <c r="CJ90" s="23"/>
      <c r="CK90" s="23"/>
      <c r="CL90" s="23"/>
      <c r="CM90" s="23"/>
      <c r="CN90" s="28"/>
      <c r="CO90" s="28"/>
      <c r="CP90" s="28"/>
      <c r="CQ90" s="28"/>
      <c r="CR90" s="28"/>
      <c r="CS90" s="28"/>
      <c r="CT90" s="28"/>
      <c r="CU90" s="28"/>
      <c r="CV90" s="23"/>
      <c r="CW90" s="23"/>
      <c r="CX90" s="23"/>
      <c r="CY90" s="23"/>
      <c r="CZ90" s="23"/>
      <c r="DA90" s="23"/>
      <c r="DB90" s="23"/>
      <c r="DC90" s="23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8"/>
      <c r="EC90" s="28"/>
      <c r="ED90" s="28"/>
      <c r="EE90" s="28"/>
      <c r="EF90" s="28"/>
      <c r="EG90" s="28"/>
      <c r="EH90" s="28"/>
      <c r="EI90" s="28"/>
      <c r="EJ90" s="23"/>
      <c r="EK90" s="23"/>
      <c r="EL90" s="23"/>
      <c r="EM90" s="23"/>
      <c r="EN90" s="23"/>
      <c r="EO90" s="23"/>
      <c r="EP90" s="23"/>
      <c r="EQ90" s="23"/>
      <c r="ER90" s="3">
        <v>65000</v>
      </c>
      <c r="ES90" s="2">
        <f t="shared" si="30"/>
        <v>0</v>
      </c>
    </row>
    <row r="91" spans="1:150" ht="14.45" hidden="1" customHeight="1" x14ac:dyDescent="0.25">
      <c r="A91" s="112"/>
      <c r="B91" s="131">
        <v>85</v>
      </c>
      <c r="C91" s="112"/>
      <c r="D91" s="112"/>
      <c r="E91" s="112"/>
      <c r="F91" s="113" t="s">
        <v>80</v>
      </c>
      <c r="G91" s="107" t="s">
        <v>80</v>
      </c>
      <c r="H91" s="114" t="s">
        <v>404</v>
      </c>
      <c r="I91" s="115" t="str">
        <f t="shared" si="23"/>
        <v xml:space="preserve"> 442</v>
      </c>
      <c r="J91" t="s">
        <v>404</v>
      </c>
      <c r="K91" s="116">
        <f t="shared" si="24"/>
        <v>0</v>
      </c>
      <c r="L91" s="113" t="s">
        <v>217</v>
      </c>
      <c r="M91" t="s">
        <v>1469</v>
      </c>
      <c r="P91" s="45" t="s">
        <v>709</v>
      </c>
      <c r="Q91" s="56">
        <v>75000</v>
      </c>
      <c r="R91" s="122">
        <f t="shared" si="29"/>
        <v>70500</v>
      </c>
      <c r="S91" s="47">
        <v>70500</v>
      </c>
      <c r="T91" s="48">
        <f t="shared" si="21"/>
        <v>8150</v>
      </c>
      <c r="U91" s="46" t="s">
        <v>711</v>
      </c>
      <c r="V91" s="49">
        <f t="shared" si="22"/>
        <v>62350</v>
      </c>
      <c r="W91" s="49">
        <f>2000+5100+600+200+250</f>
        <v>8150</v>
      </c>
      <c r="X91" s="2">
        <f t="shared" si="26"/>
        <v>-4500</v>
      </c>
      <c r="Z91" s="126">
        <f t="shared" si="27"/>
        <v>70500</v>
      </c>
      <c r="AA91" s="1" t="s">
        <v>113</v>
      </c>
      <c r="AB91" s="19">
        <f>IF(AX91&lt;&gt;"",#REF!- AX91, 0)</f>
        <v>0</v>
      </c>
      <c r="AC91" s="19">
        <f>IF(CF91&lt;&gt;"",#REF!- CF91, 0)</f>
        <v>0</v>
      </c>
      <c r="AD91" s="19">
        <f>IF(BJ91&lt;&gt;"",#REF!- BJ91, 0)</f>
        <v>0</v>
      </c>
      <c r="AE91" s="19">
        <f>IF(CN91&lt;&gt;"",#REF!- CN91, 0)</f>
        <v>0</v>
      </c>
      <c r="AF91" s="19">
        <f>IF(BV91&lt;&gt;"",#REF!- BV91, 0)</f>
        <v>0</v>
      </c>
      <c r="AG91" s="19">
        <f>IF(CV91&lt;&gt;"",#REF!- CV91, 0)</f>
        <v>0</v>
      </c>
      <c r="AH91" s="19">
        <f>IF(DF91&lt;&gt;"",#REF!-DF91, 0)</f>
        <v>0</v>
      </c>
      <c r="AI91" s="19">
        <f>IF(DR91&lt;&gt;"",#REF!-DR91, 0)</f>
        <v>0</v>
      </c>
      <c r="AJ91" s="19">
        <f>IF(EB91&lt;&gt;"",#REF!- EB91, 0)</f>
        <v>0</v>
      </c>
      <c r="AK91" s="19">
        <f>IF(EJ91&lt;&gt;"",#REF!- EJ91, 0)</f>
        <v>0</v>
      </c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9"/>
      <c r="AW91" s="29"/>
      <c r="AX91" s="29"/>
      <c r="AY91" s="25"/>
      <c r="AZ91" s="26"/>
      <c r="BA91" s="25"/>
      <c r="BB91" s="28"/>
      <c r="BC91" s="27"/>
      <c r="BD91" s="27"/>
      <c r="BE91" s="27"/>
      <c r="BF91" s="27"/>
      <c r="BG91" s="27"/>
      <c r="BH91" s="24"/>
      <c r="BI91" s="21"/>
      <c r="BJ91" s="21"/>
      <c r="BK91" s="21"/>
      <c r="BL91" s="22"/>
      <c r="BM91" s="21"/>
      <c r="BN91" s="23"/>
      <c r="BO91" s="36"/>
      <c r="BP91" s="36"/>
      <c r="BQ91" s="36"/>
      <c r="BR91" s="36"/>
      <c r="BS91" s="36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3"/>
      <c r="CG91" s="23"/>
      <c r="CH91" s="23"/>
      <c r="CI91" s="23"/>
      <c r="CJ91" s="23"/>
      <c r="CK91" s="23"/>
      <c r="CL91" s="23"/>
      <c r="CM91" s="23"/>
      <c r="CN91" s="28"/>
      <c r="CO91" s="28"/>
      <c r="CP91" s="28"/>
      <c r="CQ91" s="28"/>
      <c r="CR91" s="28"/>
      <c r="CS91" s="28"/>
      <c r="CT91" s="28"/>
      <c r="CU91" s="28"/>
      <c r="CV91" s="23"/>
      <c r="CW91" s="23"/>
      <c r="CX91" s="23"/>
      <c r="CY91" s="23"/>
      <c r="CZ91" s="23"/>
      <c r="DA91" s="23"/>
      <c r="DB91" s="23"/>
      <c r="DC91" s="23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8"/>
      <c r="EC91" s="28"/>
      <c r="ED91" s="28"/>
      <c r="EE91" s="28"/>
      <c r="EF91" s="28"/>
      <c r="EG91" s="28"/>
      <c r="EH91" s="28"/>
      <c r="EI91" s="28"/>
      <c r="EJ91" s="23"/>
      <c r="EK91" s="23"/>
      <c r="EL91" s="23"/>
      <c r="EM91" s="23"/>
      <c r="EN91" s="23"/>
      <c r="EO91" s="23"/>
      <c r="EP91" s="23"/>
      <c r="EQ91" s="23"/>
      <c r="ER91" s="3">
        <v>70500</v>
      </c>
      <c r="ES91" s="2">
        <f t="shared" si="30"/>
        <v>0</v>
      </c>
    </row>
    <row r="92" spans="1:150" ht="14.45" hidden="1" customHeight="1" x14ac:dyDescent="0.25">
      <c r="A92" s="112"/>
      <c r="B92" s="130">
        <v>86</v>
      </c>
      <c r="C92" s="112"/>
      <c r="D92" s="112"/>
      <c r="E92" s="112"/>
      <c r="F92" s="113" t="s">
        <v>80</v>
      </c>
      <c r="G92" s="107" t="s">
        <v>80</v>
      </c>
      <c r="H92" s="117" t="s">
        <v>405</v>
      </c>
      <c r="I92" s="115" t="str">
        <f t="shared" si="23"/>
        <v xml:space="preserve"> 194</v>
      </c>
      <c r="J92" t="s">
        <v>405</v>
      </c>
      <c r="K92" s="116">
        <f t="shared" si="24"/>
        <v>0</v>
      </c>
      <c r="L92" s="113" t="s">
        <v>225</v>
      </c>
      <c r="M92" t="s">
        <v>1469</v>
      </c>
      <c r="P92" s="62" t="s">
        <v>710</v>
      </c>
      <c r="Q92" s="63">
        <v>65000</v>
      </c>
      <c r="R92" s="64">
        <f t="shared" si="29"/>
        <v>70000</v>
      </c>
      <c r="S92" s="47">
        <v>70000</v>
      </c>
      <c r="T92" s="48">
        <f t="shared" si="21"/>
        <v>8150</v>
      </c>
      <c r="U92" s="46" t="s">
        <v>711</v>
      </c>
      <c r="V92" s="49">
        <f t="shared" si="22"/>
        <v>61850</v>
      </c>
      <c r="W92" s="49">
        <f>2000+5100+600+200+250</f>
        <v>8150</v>
      </c>
      <c r="X92" s="2">
        <f t="shared" si="26"/>
        <v>5000</v>
      </c>
      <c r="Z92" s="126">
        <f t="shared" si="27"/>
        <v>70000</v>
      </c>
      <c r="AA92" s="1" t="s">
        <v>113</v>
      </c>
      <c r="AB92" s="19">
        <f>IF(AX92&lt;&gt;"",#REF!- AX92, 0)</f>
        <v>0</v>
      </c>
      <c r="AC92" s="19">
        <f>IF(CF92&lt;&gt;"",#REF!- CF92, 0)</f>
        <v>0</v>
      </c>
      <c r="AD92" s="19">
        <f>IF(BJ92&lt;&gt;"",#REF!- BJ92, 0)</f>
        <v>0</v>
      </c>
      <c r="AE92" s="19">
        <f>IF(CN92&lt;&gt;"",#REF!- CN92, 0)</f>
        <v>0</v>
      </c>
      <c r="AF92" s="19">
        <f>IF(BV92&lt;&gt;"",#REF!- BV92, 0)</f>
        <v>0</v>
      </c>
      <c r="AG92" s="19">
        <f>IF(CV92&lt;&gt;"",#REF!- CV92, 0)</f>
        <v>0</v>
      </c>
      <c r="AH92" s="19">
        <f>IF(DF92&lt;&gt;"",#REF!-DF92, 0)</f>
        <v>0</v>
      </c>
      <c r="AI92" s="19">
        <f>IF(DR92&lt;&gt;"",#REF!-DR92, 0)</f>
        <v>0</v>
      </c>
      <c r="AJ92" s="19">
        <f>IF(EB92&lt;&gt;"",#REF!- EB92, 0)</f>
        <v>0</v>
      </c>
      <c r="AK92" s="19">
        <f>IF(EJ92&lt;&gt;"",#REF!- EJ92, 0)</f>
        <v>0</v>
      </c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9"/>
      <c r="AW92" s="29"/>
      <c r="AX92" s="29"/>
      <c r="AY92" s="25"/>
      <c r="AZ92" s="26"/>
      <c r="BA92" s="25"/>
      <c r="BB92" s="28"/>
      <c r="BC92" s="27"/>
      <c r="BD92" s="27"/>
      <c r="BE92" s="27"/>
      <c r="BF92" s="27"/>
      <c r="BG92" s="27"/>
      <c r="BH92" s="24"/>
      <c r="BI92" s="21"/>
      <c r="BJ92" s="21"/>
      <c r="BK92" s="21"/>
      <c r="BL92" s="22"/>
      <c r="BM92" s="21"/>
      <c r="BN92" s="23"/>
      <c r="BO92" s="36"/>
      <c r="BP92" s="36"/>
      <c r="BQ92" s="36"/>
      <c r="BR92" s="36"/>
      <c r="BS92" s="36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3"/>
      <c r="CG92" s="23"/>
      <c r="CH92" s="23"/>
      <c r="CI92" s="23"/>
      <c r="CJ92" s="23"/>
      <c r="CK92" s="23"/>
      <c r="CL92" s="23"/>
      <c r="CM92" s="23"/>
      <c r="CN92" s="28"/>
      <c r="CO92" s="28"/>
      <c r="CP92" s="28"/>
      <c r="CQ92" s="28"/>
      <c r="CR92" s="28"/>
      <c r="CS92" s="28"/>
      <c r="CT92" s="28"/>
      <c r="CU92" s="28"/>
      <c r="CV92" s="23"/>
      <c r="CW92" s="23"/>
      <c r="CX92" s="23"/>
      <c r="CY92" s="23"/>
      <c r="CZ92" s="23"/>
      <c r="DA92" s="23"/>
      <c r="DB92" s="23"/>
      <c r="DC92" s="23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8"/>
      <c r="EC92" s="28"/>
      <c r="ED92" s="28"/>
      <c r="EE92" s="28"/>
      <c r="EF92" s="28"/>
      <c r="EG92" s="28"/>
      <c r="EH92" s="28"/>
      <c r="EI92" s="28"/>
      <c r="EJ92" s="23"/>
      <c r="EK92" s="23"/>
      <c r="EL92" s="23"/>
      <c r="EM92" s="23"/>
      <c r="EN92" s="23"/>
      <c r="EO92" s="23"/>
      <c r="EP92" s="23"/>
      <c r="EQ92" s="23"/>
      <c r="ER92" s="3">
        <v>70000</v>
      </c>
      <c r="ES92" s="2">
        <f t="shared" si="30"/>
        <v>0</v>
      </c>
    </row>
    <row r="93" spans="1:150" ht="14.45" hidden="1" customHeight="1" x14ac:dyDescent="0.25">
      <c r="A93" s="112"/>
      <c r="B93" s="131">
        <v>87</v>
      </c>
      <c r="C93" s="112"/>
      <c r="D93" s="112"/>
      <c r="E93" s="112"/>
      <c r="F93" s="113" t="s">
        <v>80</v>
      </c>
      <c r="G93" s="107" t="s">
        <v>80</v>
      </c>
      <c r="H93" s="114" t="s">
        <v>406</v>
      </c>
      <c r="I93" s="115" t="str">
        <f t="shared" si="23"/>
        <v xml:space="preserve"> 612</v>
      </c>
      <c r="J93" t="s">
        <v>406</v>
      </c>
      <c r="K93" s="116">
        <f t="shared" si="24"/>
        <v>0</v>
      </c>
      <c r="L93" s="113" t="s">
        <v>217</v>
      </c>
      <c r="M93" t="s">
        <v>1469</v>
      </c>
      <c r="P93" s="45" t="s">
        <v>709</v>
      </c>
      <c r="Q93" s="56">
        <v>76000</v>
      </c>
      <c r="R93" s="122">
        <f t="shared" si="29"/>
        <v>71500</v>
      </c>
      <c r="S93" s="47">
        <v>71500</v>
      </c>
      <c r="T93" s="48">
        <f t="shared" si="21"/>
        <v>8150</v>
      </c>
      <c r="U93" s="46" t="s">
        <v>711</v>
      </c>
      <c r="V93" s="49">
        <f t="shared" si="22"/>
        <v>63350</v>
      </c>
      <c r="W93" s="49">
        <f>2000+5100+600+200+250</f>
        <v>8150</v>
      </c>
      <c r="X93" s="2">
        <f t="shared" si="26"/>
        <v>-4500</v>
      </c>
      <c r="Z93" s="126">
        <f t="shared" si="27"/>
        <v>71500</v>
      </c>
      <c r="AA93" s="1" t="s">
        <v>113</v>
      </c>
      <c r="AB93" s="19">
        <f>IF(AX93&lt;&gt;"",#REF!- AX93, 0)</f>
        <v>0</v>
      </c>
      <c r="AC93" s="19">
        <f>IF(CF93&lt;&gt;"",#REF!- CF93, 0)</f>
        <v>0</v>
      </c>
      <c r="AD93" s="19">
        <f>IF(BJ93&lt;&gt;"",#REF!- BJ93, 0)</f>
        <v>0</v>
      </c>
      <c r="AE93" s="19">
        <f>IF(CN93&lt;&gt;"",#REF!- CN93, 0)</f>
        <v>0</v>
      </c>
      <c r="AF93" s="19">
        <f>IF(BV93&lt;&gt;"",#REF!- BV93, 0)</f>
        <v>0</v>
      </c>
      <c r="AG93" s="19">
        <f>IF(CV93&lt;&gt;"",#REF!- CV93, 0)</f>
        <v>0</v>
      </c>
      <c r="AH93" s="19">
        <f>IF(DF93&lt;&gt;"",#REF!-DF93, 0)</f>
        <v>0</v>
      </c>
      <c r="AI93" s="19">
        <f>IF(DR93&lt;&gt;"",#REF!-DR93, 0)</f>
        <v>0</v>
      </c>
      <c r="AJ93" s="19">
        <f>IF(EB93&lt;&gt;"",#REF!- EB93, 0)</f>
        <v>0</v>
      </c>
      <c r="AK93" s="19">
        <f>IF(EJ93&lt;&gt;"",#REF!- EJ93, 0)</f>
        <v>0</v>
      </c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9"/>
      <c r="AW93" s="29"/>
      <c r="AX93" s="29"/>
      <c r="AY93" s="25"/>
      <c r="AZ93" s="26"/>
      <c r="BA93" s="25"/>
      <c r="BB93" s="28"/>
      <c r="BC93" s="27"/>
      <c r="BD93" s="27"/>
      <c r="BE93" s="27"/>
      <c r="BF93" s="27"/>
      <c r="BG93" s="27"/>
      <c r="BH93" s="24"/>
      <c r="BI93" s="21"/>
      <c r="BJ93" s="21"/>
      <c r="BK93" s="21"/>
      <c r="BL93" s="22"/>
      <c r="BM93" s="21"/>
      <c r="BN93" s="23"/>
      <c r="BO93" s="36"/>
      <c r="BP93" s="36"/>
      <c r="BQ93" s="36"/>
      <c r="BR93" s="36"/>
      <c r="BS93" s="36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3"/>
      <c r="CG93" s="23"/>
      <c r="CH93" s="23"/>
      <c r="CI93" s="23"/>
      <c r="CJ93" s="23"/>
      <c r="CK93" s="23"/>
      <c r="CL93" s="23"/>
      <c r="CM93" s="23"/>
      <c r="CN93" s="28"/>
      <c r="CO93" s="28"/>
      <c r="CP93" s="28"/>
      <c r="CQ93" s="28"/>
      <c r="CR93" s="28"/>
      <c r="CS93" s="28"/>
      <c r="CT93" s="28"/>
      <c r="CU93" s="28"/>
      <c r="CV93" s="23"/>
      <c r="CW93" s="23"/>
      <c r="CX93" s="23"/>
      <c r="CY93" s="23"/>
      <c r="CZ93" s="23"/>
      <c r="DA93" s="23"/>
      <c r="DB93" s="23"/>
      <c r="DC93" s="23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8"/>
      <c r="EC93" s="28"/>
      <c r="ED93" s="28"/>
      <c r="EE93" s="28"/>
      <c r="EF93" s="28"/>
      <c r="EG93" s="28"/>
      <c r="EH93" s="28"/>
      <c r="EI93" s="28"/>
      <c r="EJ93" s="23"/>
      <c r="EK93" s="23"/>
      <c r="EL93" s="23"/>
      <c r="EM93" s="23"/>
      <c r="EN93" s="23"/>
      <c r="EO93" s="23"/>
      <c r="EP93" s="23"/>
      <c r="EQ93" s="23"/>
      <c r="ER93" s="3">
        <v>71500</v>
      </c>
      <c r="ES93" s="2">
        <f t="shared" si="30"/>
        <v>0</v>
      </c>
    </row>
    <row r="94" spans="1:150" ht="14.45" hidden="1" customHeight="1" x14ac:dyDescent="0.25">
      <c r="A94" s="112"/>
      <c r="B94" s="130">
        <v>88</v>
      </c>
      <c r="C94" s="112"/>
      <c r="D94" s="112"/>
      <c r="E94" s="112"/>
      <c r="F94" s="113" t="s">
        <v>80</v>
      </c>
      <c r="G94" s="107" t="s">
        <v>80</v>
      </c>
      <c r="H94" s="117" t="s">
        <v>407</v>
      </c>
      <c r="I94" s="115" t="str">
        <f t="shared" si="23"/>
        <v xml:space="preserve"> 645</v>
      </c>
      <c r="J94" t="s">
        <v>407</v>
      </c>
      <c r="K94" s="116">
        <f t="shared" si="24"/>
        <v>0</v>
      </c>
      <c r="L94" s="113" t="s">
        <v>210</v>
      </c>
      <c r="M94" t="s">
        <v>1469</v>
      </c>
      <c r="P94" s="62" t="s">
        <v>710</v>
      </c>
      <c r="Q94" s="63">
        <v>68000</v>
      </c>
      <c r="R94" s="64">
        <f t="shared" si="29"/>
        <v>68000</v>
      </c>
      <c r="S94" s="47">
        <v>68000</v>
      </c>
      <c r="T94" s="48">
        <f t="shared" si="21"/>
        <v>8250</v>
      </c>
      <c r="U94" s="46" t="s">
        <v>711</v>
      </c>
      <c r="V94" s="49">
        <f t="shared" si="22"/>
        <v>59750</v>
      </c>
      <c r="W94" s="49">
        <f>5200+600+200+250+2000</f>
        <v>8250</v>
      </c>
      <c r="X94" s="2">
        <f t="shared" si="26"/>
        <v>0</v>
      </c>
      <c r="Z94" s="126">
        <f t="shared" si="27"/>
        <v>68000</v>
      </c>
      <c r="AA94" s="1" t="s">
        <v>113</v>
      </c>
      <c r="AB94" s="19">
        <f>IF(AX94&lt;&gt;"",#REF!- AX94, 0)</f>
        <v>0</v>
      </c>
      <c r="AC94" s="19">
        <f>IF(CF94&lt;&gt;"",#REF!- CF94, 0)</f>
        <v>0</v>
      </c>
      <c r="AD94" s="19">
        <f>IF(BJ94&lt;&gt;"",#REF!- BJ94, 0)</f>
        <v>0</v>
      </c>
      <c r="AE94" s="19">
        <f>IF(CN94&lt;&gt;"",#REF!- CN94, 0)</f>
        <v>0</v>
      </c>
      <c r="AF94" s="19">
        <f>IF(BV94&lt;&gt;"",#REF!- BV94, 0)</f>
        <v>0</v>
      </c>
      <c r="AG94" s="19">
        <f>IF(CV94&lt;&gt;"",#REF!- CV94, 0)</f>
        <v>0</v>
      </c>
      <c r="AH94" s="19">
        <f>IF(DF94&lt;&gt;"",#REF!-DF94, 0)</f>
        <v>0</v>
      </c>
      <c r="AI94" s="19">
        <f>IF(DR94&lt;&gt;"",#REF!-DR94, 0)</f>
        <v>0</v>
      </c>
      <c r="AJ94" s="19">
        <f>IF(EB94&lt;&gt;"",#REF!- EB94, 0)</f>
        <v>0</v>
      </c>
      <c r="AK94" s="19">
        <f>IF(EJ94&lt;&gt;"",#REF!- EJ94, 0)</f>
        <v>0</v>
      </c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9"/>
      <c r="AW94" s="29"/>
      <c r="AX94" s="29"/>
      <c r="AY94" s="25"/>
      <c r="AZ94" s="26"/>
      <c r="BA94" s="25"/>
      <c r="BB94" s="28"/>
      <c r="BC94" s="27"/>
      <c r="BD94" s="27"/>
      <c r="BE94" s="27"/>
      <c r="BF94" s="27"/>
      <c r="BG94" s="27"/>
      <c r="BH94" s="24"/>
      <c r="BI94" s="21"/>
      <c r="BJ94" s="21"/>
      <c r="BK94" s="21"/>
      <c r="BL94" s="22"/>
      <c r="BM94" s="21"/>
      <c r="BN94" s="23"/>
      <c r="BO94" s="36"/>
      <c r="BP94" s="36"/>
      <c r="BQ94" s="36"/>
      <c r="BR94" s="36"/>
      <c r="BS94" s="36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3"/>
      <c r="CG94" s="23"/>
      <c r="CH94" s="23"/>
      <c r="CI94" s="23"/>
      <c r="CJ94" s="23"/>
      <c r="CK94" s="23"/>
      <c r="CL94" s="23"/>
      <c r="CM94" s="23"/>
      <c r="CN94" s="28"/>
      <c r="CO94" s="28"/>
      <c r="CP94" s="28"/>
      <c r="CQ94" s="28"/>
      <c r="CR94" s="28"/>
      <c r="CS94" s="28"/>
      <c r="CT94" s="28"/>
      <c r="CU94" s="28"/>
      <c r="CV94" s="23"/>
      <c r="CW94" s="23"/>
      <c r="CX94" s="23"/>
      <c r="CY94" s="23"/>
      <c r="CZ94" s="23"/>
      <c r="DA94" s="23"/>
      <c r="DB94" s="23"/>
      <c r="DC94" s="23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8"/>
      <c r="EC94" s="28"/>
      <c r="ED94" s="28"/>
      <c r="EE94" s="28"/>
      <c r="EF94" s="28"/>
      <c r="EG94" s="28"/>
      <c r="EH94" s="28"/>
      <c r="EI94" s="28"/>
      <c r="EJ94" s="23"/>
      <c r="EK94" s="23"/>
      <c r="EL94" s="23"/>
      <c r="EM94" s="23"/>
      <c r="EN94" s="23"/>
      <c r="EO94" s="23"/>
      <c r="EP94" s="23"/>
      <c r="EQ94" s="23"/>
      <c r="ER94" s="3">
        <v>68000</v>
      </c>
      <c r="ES94" s="2">
        <f t="shared" si="30"/>
        <v>0</v>
      </c>
    </row>
    <row r="95" spans="1:150" ht="14.45" hidden="1" customHeight="1" x14ac:dyDescent="0.25">
      <c r="A95" s="112"/>
      <c r="B95" s="131">
        <v>89</v>
      </c>
      <c r="C95" s="112"/>
      <c r="D95" s="112"/>
      <c r="E95" s="112"/>
      <c r="F95" s="113" t="s">
        <v>80</v>
      </c>
      <c r="G95" s="107" t="s">
        <v>80</v>
      </c>
      <c r="H95" s="117" t="s">
        <v>408</v>
      </c>
      <c r="I95" s="115" t="str">
        <f t="shared" si="23"/>
        <v xml:space="preserve"> 726</v>
      </c>
      <c r="J95" t="s">
        <v>408</v>
      </c>
      <c r="K95" s="116">
        <f t="shared" si="24"/>
        <v>0</v>
      </c>
      <c r="L95" s="113" t="s">
        <v>226</v>
      </c>
      <c r="M95" t="s">
        <v>1469</v>
      </c>
      <c r="P95" s="45" t="s">
        <v>709</v>
      </c>
      <c r="Q95" s="56">
        <v>85000</v>
      </c>
      <c r="R95" s="122">
        <f t="shared" si="29"/>
        <v>78000</v>
      </c>
      <c r="S95" s="47">
        <v>78000</v>
      </c>
      <c r="T95" s="48">
        <f t="shared" si="21"/>
        <v>8150</v>
      </c>
      <c r="U95" s="46" t="s">
        <v>711</v>
      </c>
      <c r="V95" s="49">
        <f t="shared" si="22"/>
        <v>69850</v>
      </c>
      <c r="W95" s="49">
        <f>2000+5100+600+200+250</f>
        <v>8150</v>
      </c>
      <c r="X95" s="2">
        <f t="shared" si="26"/>
        <v>-7000</v>
      </c>
      <c r="Z95" s="126">
        <f t="shared" si="27"/>
        <v>78000</v>
      </c>
      <c r="AA95" s="1" t="s">
        <v>104</v>
      </c>
      <c r="AB95" s="19">
        <f>IF(AX95&lt;&gt;"",#REF!- AX95, 0)</f>
        <v>0</v>
      </c>
      <c r="AC95" s="19" t="e">
        <f>IF(CF95&lt;&gt;"",#REF!- CF95, 0)</f>
        <v>#REF!</v>
      </c>
      <c r="AD95" s="19">
        <f>IF(BJ95&lt;&gt;"",#REF!- BJ95, 0)</f>
        <v>0</v>
      </c>
      <c r="AE95" s="19" t="e">
        <f>IF(CN95&lt;&gt;"",#REF!- CN95, 0)</f>
        <v>#REF!</v>
      </c>
      <c r="AF95" s="19">
        <f>IF(BV95&lt;&gt;"",#REF!- BV95, 0)</f>
        <v>0</v>
      </c>
      <c r="AG95" s="19" t="e">
        <f>IF(CV95&lt;&gt;"",#REF!- CV95, 0)</f>
        <v>#REF!</v>
      </c>
      <c r="AH95" s="19">
        <f>IF(DF95&lt;&gt;"",#REF!-DF95, 0)</f>
        <v>0</v>
      </c>
      <c r="AI95" s="19">
        <f>IF(DR95&lt;&gt;"",#REF!-DR95, 0)</f>
        <v>0</v>
      </c>
      <c r="AJ95" s="19">
        <f>IF(EB95&lt;&gt;"",#REF!- EB95, 0)</f>
        <v>0</v>
      </c>
      <c r="AK95" s="19">
        <f>IF(EJ95&lt;&gt;"",#REF!- EJ95, 0)</f>
        <v>0</v>
      </c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9"/>
      <c r="AW95" s="29"/>
      <c r="AX95" s="29"/>
      <c r="AY95" s="25"/>
      <c r="AZ95" s="26"/>
      <c r="BA95" s="25"/>
      <c r="BB95" s="28"/>
      <c r="BC95" s="27"/>
      <c r="BD95" s="27"/>
      <c r="BE95" s="27"/>
      <c r="BF95" s="27"/>
      <c r="BG95" s="27"/>
      <c r="BH95" s="24"/>
      <c r="BI95" s="21"/>
      <c r="BJ95" s="21"/>
      <c r="BK95" s="21"/>
      <c r="BL95" s="22"/>
      <c r="BM95" s="21"/>
      <c r="BN95" s="23"/>
      <c r="BO95" s="36"/>
      <c r="BP95" s="36"/>
      <c r="BQ95" s="36"/>
      <c r="BR95" s="36"/>
      <c r="BS95" s="36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4">
        <v>94770</v>
      </c>
      <c r="CG95" s="24">
        <f>CF95-Z95</f>
        <v>16770</v>
      </c>
      <c r="CH95" s="34">
        <f>CG95/CF95</f>
        <v>0.17695473251028807</v>
      </c>
      <c r="CI95" s="24" t="e">
        <f>#REF!-CF95</f>
        <v>#REF!</v>
      </c>
      <c r="CJ95" s="23" t="s">
        <v>90</v>
      </c>
      <c r="CK95" s="23"/>
      <c r="CL95" s="23"/>
      <c r="CM95" s="23"/>
      <c r="CN95" s="29">
        <v>89370</v>
      </c>
      <c r="CO95" s="25">
        <f>CN95-Z95</f>
        <v>11370</v>
      </c>
      <c r="CP95" s="26">
        <f>CO95/CN95</f>
        <v>0.12722390063779793</v>
      </c>
      <c r="CQ95" s="25" t="e">
        <f>#REF!-CN95</f>
        <v>#REF!</v>
      </c>
      <c r="CR95" s="30" t="s">
        <v>95</v>
      </c>
      <c r="CS95" s="28"/>
      <c r="CT95" s="28"/>
      <c r="CU95" s="28"/>
      <c r="CV95" s="24">
        <v>95812</v>
      </c>
      <c r="CW95" s="21">
        <f>CV95-Z95</f>
        <v>17812</v>
      </c>
      <c r="CX95" s="22">
        <f>CW95/CV95</f>
        <v>0.1859057320586148</v>
      </c>
      <c r="CY95" s="21" t="e">
        <f>#REF!-CV95</f>
        <v>#REF!</v>
      </c>
      <c r="CZ95" s="23" t="s">
        <v>97</v>
      </c>
      <c r="DA95" s="23"/>
      <c r="DB95" s="23"/>
      <c r="DC95" s="23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8"/>
      <c r="EC95" s="28"/>
      <c r="ED95" s="28"/>
      <c r="EE95" s="28"/>
      <c r="EF95" s="28"/>
      <c r="EG95" s="28"/>
      <c r="EH95" s="28"/>
      <c r="EI95" s="28"/>
      <c r="EJ95" s="23"/>
      <c r="EK95" s="23"/>
      <c r="EL95" s="23"/>
      <c r="EM95" s="23"/>
      <c r="EN95" s="23"/>
      <c r="EO95" s="23"/>
      <c r="EP95" s="23"/>
      <c r="EQ95" s="23"/>
      <c r="ER95" s="3">
        <v>78000</v>
      </c>
      <c r="ES95" s="2">
        <f t="shared" si="30"/>
        <v>0</v>
      </c>
    </row>
    <row r="96" spans="1:150" ht="14.45" hidden="1" customHeight="1" x14ac:dyDescent="0.25">
      <c r="A96" s="112"/>
      <c r="B96" s="130">
        <v>90</v>
      </c>
      <c r="C96" s="112"/>
      <c r="D96" s="112"/>
      <c r="E96" s="112"/>
      <c r="F96" s="113" t="s">
        <v>80</v>
      </c>
      <c r="G96" s="107" t="s">
        <v>80</v>
      </c>
      <c r="H96" s="117" t="s">
        <v>409</v>
      </c>
      <c r="I96" s="115" t="str">
        <f t="shared" si="23"/>
        <v xml:space="preserve"> 209</v>
      </c>
      <c r="J96" t="s">
        <v>409</v>
      </c>
      <c r="K96" s="116">
        <f t="shared" si="24"/>
        <v>0</v>
      </c>
      <c r="L96" s="113" t="s">
        <v>210</v>
      </c>
      <c r="M96" t="s">
        <v>1469</v>
      </c>
      <c r="P96" s="62" t="s">
        <v>710</v>
      </c>
      <c r="Q96" s="63">
        <v>77500</v>
      </c>
      <c r="R96" s="64">
        <f t="shared" si="29"/>
        <v>77500</v>
      </c>
      <c r="S96" s="47">
        <v>77500</v>
      </c>
      <c r="T96" s="48">
        <f t="shared" si="21"/>
        <v>8150</v>
      </c>
      <c r="U96" s="46" t="s">
        <v>711</v>
      </c>
      <c r="V96" s="49">
        <f t="shared" si="22"/>
        <v>69350</v>
      </c>
      <c r="W96" s="51">
        <f>2000+5100+600+200+250</f>
        <v>8150</v>
      </c>
      <c r="X96" s="2">
        <f t="shared" si="26"/>
        <v>0</v>
      </c>
      <c r="Z96" s="126">
        <f t="shared" si="27"/>
        <v>77500</v>
      </c>
      <c r="AA96" s="1" t="s">
        <v>105</v>
      </c>
      <c r="AB96" s="19">
        <f>IF(AX96&lt;&gt;"",#REF!- AX96, 0)</f>
        <v>0</v>
      </c>
      <c r="AC96" s="19">
        <f>IF(CF96&lt;&gt;"",#REF!- CF96, 0)</f>
        <v>0</v>
      </c>
      <c r="AD96" s="19">
        <f>IF(BJ96&lt;&gt;"",#REF!- BJ96, 0)</f>
        <v>0</v>
      </c>
      <c r="AE96" s="19">
        <f>IF(CN96&lt;&gt;"",#REF!- CN96, 0)</f>
        <v>0</v>
      </c>
      <c r="AF96" s="19">
        <f>IF(BV96&lt;&gt;"",#REF!- BV96, 0)</f>
        <v>0</v>
      </c>
      <c r="AG96" s="19">
        <f>IF(CV96&lt;&gt;"",#REF!- CV96, 0)</f>
        <v>0</v>
      </c>
      <c r="AH96" s="19">
        <f>IF(DF96&lt;&gt;"",#REF!-DF96, 0)</f>
        <v>0</v>
      </c>
      <c r="AI96" s="19">
        <f>IF(DR96&lt;&gt;"",#REF!-DR96, 0)</f>
        <v>0</v>
      </c>
      <c r="AJ96" s="19">
        <f>IF(EB96&lt;&gt;"",#REF!- EB96, 0)</f>
        <v>0</v>
      </c>
      <c r="AK96" s="19">
        <f>IF(EJ96&lt;&gt;"",#REF!- EJ96, 0)</f>
        <v>0</v>
      </c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9"/>
      <c r="AW96" s="29"/>
      <c r="AX96" s="29"/>
      <c r="AY96" s="25"/>
      <c r="AZ96" s="26"/>
      <c r="BA96" s="25"/>
      <c r="BB96" s="28"/>
      <c r="BC96" s="27"/>
      <c r="BD96" s="27"/>
      <c r="BE96" s="27"/>
      <c r="BF96" s="27"/>
      <c r="BG96" s="27"/>
      <c r="BH96" s="24"/>
      <c r="BI96" s="21"/>
      <c r="BJ96" s="21"/>
      <c r="BK96" s="21"/>
      <c r="BL96" s="22"/>
      <c r="BM96" s="21"/>
      <c r="BN96" s="23"/>
      <c r="BO96" s="36"/>
      <c r="BP96" s="36"/>
      <c r="BQ96" s="36"/>
      <c r="BR96" s="36"/>
      <c r="BS96" s="36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3"/>
      <c r="CG96" s="23"/>
      <c r="CH96" s="23"/>
      <c r="CI96" s="23"/>
      <c r="CJ96" s="23"/>
      <c r="CK96" s="23"/>
      <c r="CL96" s="23"/>
      <c r="CM96" s="23"/>
      <c r="CN96" s="28"/>
      <c r="CO96" s="28"/>
      <c r="CP96" s="28"/>
      <c r="CQ96" s="28"/>
      <c r="CR96" s="28"/>
      <c r="CS96" s="28"/>
      <c r="CT96" s="28"/>
      <c r="CU96" s="28"/>
      <c r="CV96" s="23"/>
      <c r="CW96" s="23"/>
      <c r="CX96" s="23"/>
      <c r="CY96" s="23"/>
      <c r="CZ96" s="23"/>
      <c r="DA96" s="23"/>
      <c r="DB96" s="23"/>
      <c r="DC96" s="23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8"/>
      <c r="EC96" s="28"/>
      <c r="ED96" s="28"/>
      <c r="EE96" s="28"/>
      <c r="EF96" s="28"/>
      <c r="EG96" s="28"/>
      <c r="EH96" s="28"/>
      <c r="EI96" s="28"/>
      <c r="EJ96" s="23"/>
      <c r="EK96" s="23"/>
      <c r="EL96" s="23"/>
      <c r="EM96" s="23"/>
      <c r="EN96" s="23"/>
      <c r="EO96" s="23"/>
      <c r="EP96" s="23"/>
      <c r="EQ96" s="23"/>
      <c r="ER96" s="3">
        <v>77500</v>
      </c>
      <c r="ES96" s="2">
        <f t="shared" si="30"/>
        <v>0</v>
      </c>
    </row>
    <row r="97" spans="1:150" ht="14.45" hidden="1" customHeight="1" x14ac:dyDescent="0.25">
      <c r="A97" s="112"/>
      <c r="B97" s="131">
        <v>91</v>
      </c>
      <c r="C97" s="112"/>
      <c r="D97" s="112"/>
      <c r="E97" s="112"/>
      <c r="F97" s="113" t="s">
        <v>80</v>
      </c>
      <c r="G97" s="107" t="s">
        <v>80</v>
      </c>
      <c r="H97" s="117" t="s">
        <v>410</v>
      </c>
      <c r="I97" s="115" t="str">
        <f t="shared" si="23"/>
        <v xml:space="preserve"> 170</v>
      </c>
      <c r="J97" t="s">
        <v>410</v>
      </c>
      <c r="K97" s="116">
        <f t="shared" si="24"/>
        <v>0</v>
      </c>
      <c r="L97" s="113" t="s">
        <v>227</v>
      </c>
      <c r="M97" t="s">
        <v>1469</v>
      </c>
      <c r="P97" s="45" t="s">
        <v>709</v>
      </c>
      <c r="Q97" s="56">
        <v>70000</v>
      </c>
      <c r="R97" s="122">
        <f t="shared" si="29"/>
        <v>65000</v>
      </c>
      <c r="S97" s="47">
        <v>65000</v>
      </c>
      <c r="T97" s="48">
        <f t="shared" si="21"/>
        <v>7900</v>
      </c>
      <c r="U97" s="46" t="s">
        <v>711</v>
      </c>
      <c r="V97" s="49">
        <f t="shared" si="22"/>
        <v>57100</v>
      </c>
      <c r="W97" s="49">
        <f>2000+4850+600+200+250</f>
        <v>7900</v>
      </c>
      <c r="X97" s="2">
        <f t="shared" si="26"/>
        <v>-5000</v>
      </c>
      <c r="Z97" s="126">
        <f t="shared" si="27"/>
        <v>65000</v>
      </c>
      <c r="AA97" s="1" t="s">
        <v>113</v>
      </c>
      <c r="AB97" s="19">
        <f>IF(AX97&lt;&gt;"",#REF!- AX97, 0)</f>
        <v>0</v>
      </c>
      <c r="AC97" s="19">
        <f>IF(CF97&lt;&gt;"",#REF!- CF97, 0)</f>
        <v>0</v>
      </c>
      <c r="AD97" s="19">
        <f>IF(BJ97&lt;&gt;"",#REF!- BJ97, 0)</f>
        <v>0</v>
      </c>
      <c r="AE97" s="19">
        <f>IF(CN97&lt;&gt;"",#REF!- CN97, 0)</f>
        <v>0</v>
      </c>
      <c r="AF97" s="19">
        <f>IF(BV97&lt;&gt;"",#REF!- BV97, 0)</f>
        <v>0</v>
      </c>
      <c r="AG97" s="19">
        <f>IF(CV97&lt;&gt;"",#REF!- CV97, 0)</f>
        <v>0</v>
      </c>
      <c r="AH97" s="19">
        <f>IF(DF97&lt;&gt;"",#REF!-DF97, 0)</f>
        <v>0</v>
      </c>
      <c r="AI97" s="19">
        <f>IF(DR97&lt;&gt;"",#REF!-DR97, 0)</f>
        <v>0</v>
      </c>
      <c r="AJ97" s="19">
        <f>IF(EB97&lt;&gt;"",#REF!- EB97, 0)</f>
        <v>0</v>
      </c>
      <c r="AK97" s="19">
        <f>IF(EJ97&lt;&gt;"",#REF!- EJ97, 0)</f>
        <v>0</v>
      </c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9"/>
      <c r="AW97" s="29"/>
      <c r="AX97" s="29"/>
      <c r="AY97" s="25"/>
      <c r="AZ97" s="26"/>
      <c r="BA97" s="25"/>
      <c r="BB97" s="28"/>
      <c r="BC97" s="27"/>
      <c r="BD97" s="27"/>
      <c r="BE97" s="27"/>
      <c r="BF97" s="27"/>
      <c r="BG97" s="27"/>
      <c r="BH97" s="24"/>
      <c r="BI97" s="21"/>
      <c r="BJ97" s="21"/>
      <c r="BK97" s="21"/>
      <c r="BL97" s="22"/>
      <c r="BM97" s="21"/>
      <c r="BN97" s="23"/>
      <c r="BO97" s="36"/>
      <c r="BP97" s="36"/>
      <c r="BQ97" s="36"/>
      <c r="BR97" s="36"/>
      <c r="BS97" s="36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3"/>
      <c r="CG97" s="23"/>
      <c r="CH97" s="23"/>
      <c r="CI97" s="23"/>
      <c r="CJ97" s="23"/>
      <c r="CK97" s="23"/>
      <c r="CL97" s="23"/>
      <c r="CM97" s="23"/>
      <c r="CN97" s="28"/>
      <c r="CO97" s="28"/>
      <c r="CP97" s="28"/>
      <c r="CQ97" s="28"/>
      <c r="CR97" s="28"/>
      <c r="CS97" s="28"/>
      <c r="CT97" s="28"/>
      <c r="CU97" s="28"/>
      <c r="CV97" s="23"/>
      <c r="CW97" s="23"/>
      <c r="CX97" s="23"/>
      <c r="CY97" s="23"/>
      <c r="CZ97" s="23"/>
      <c r="DA97" s="23"/>
      <c r="DB97" s="23"/>
      <c r="DC97" s="23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8"/>
      <c r="EC97" s="28"/>
      <c r="ED97" s="28"/>
      <c r="EE97" s="28"/>
      <c r="EF97" s="28"/>
      <c r="EG97" s="28"/>
      <c r="EH97" s="28"/>
      <c r="EI97" s="28"/>
      <c r="EJ97" s="23"/>
      <c r="EK97" s="23"/>
      <c r="EL97" s="23"/>
      <c r="EM97" s="23"/>
      <c r="EN97" s="23"/>
      <c r="EO97" s="23"/>
      <c r="EP97" s="23"/>
      <c r="EQ97" s="23"/>
      <c r="ER97" s="3">
        <v>65000</v>
      </c>
      <c r="ES97" s="1">
        <f t="shared" si="30"/>
        <v>0</v>
      </c>
    </row>
    <row r="98" spans="1:150" ht="14.45" hidden="1" customHeight="1" x14ac:dyDescent="0.25">
      <c r="A98" s="112"/>
      <c r="B98" s="130">
        <v>92</v>
      </c>
      <c r="C98" s="112"/>
      <c r="D98" s="112"/>
      <c r="E98" s="112"/>
      <c r="F98" s="113" t="s">
        <v>80</v>
      </c>
      <c r="G98" s="107" t="s">
        <v>80</v>
      </c>
      <c r="H98" s="117" t="s">
        <v>411</v>
      </c>
      <c r="I98" s="115" t="str">
        <f t="shared" si="23"/>
        <v xml:space="preserve"> 125</v>
      </c>
      <c r="J98" t="s">
        <v>411</v>
      </c>
      <c r="K98" s="116">
        <f t="shared" si="24"/>
        <v>0</v>
      </c>
      <c r="L98" s="113" t="s">
        <v>227</v>
      </c>
      <c r="M98" t="s">
        <v>1469</v>
      </c>
      <c r="P98" s="45" t="s">
        <v>709</v>
      </c>
      <c r="Q98" s="56">
        <v>70000</v>
      </c>
      <c r="R98" s="122">
        <f t="shared" si="29"/>
        <v>65000</v>
      </c>
      <c r="S98" s="47">
        <v>65000</v>
      </c>
      <c r="T98" s="48">
        <f t="shared" si="21"/>
        <v>7900</v>
      </c>
      <c r="U98" s="46" t="s">
        <v>711</v>
      </c>
      <c r="V98" s="49">
        <f t="shared" si="22"/>
        <v>57100</v>
      </c>
      <c r="W98" s="49">
        <f>2000+4850+600+200+250</f>
        <v>7900</v>
      </c>
      <c r="X98" s="2">
        <f t="shared" si="26"/>
        <v>-5000</v>
      </c>
      <c r="Z98" s="126">
        <f t="shared" si="27"/>
        <v>65000</v>
      </c>
      <c r="AA98" s="1" t="s">
        <v>99</v>
      </c>
      <c r="AB98" s="19" t="e">
        <f>IF(AX98&lt;&gt;"",#REF!- AX98, 0)</f>
        <v>#REF!</v>
      </c>
      <c r="AC98" s="19">
        <f>IF(CF98&lt;&gt;"",#REF!- CF98, 0)</f>
        <v>0</v>
      </c>
      <c r="AD98" s="19">
        <f>IF(BJ98&lt;&gt;"",#REF!- BJ98, 0)</f>
        <v>0</v>
      </c>
      <c r="AE98" s="19">
        <f>IF(CN98&lt;&gt;"",#REF!- CN98, 0)</f>
        <v>0</v>
      </c>
      <c r="AF98" s="19">
        <f>IF(BV98&lt;&gt;"",#REF!- BV98, 0)</f>
        <v>0</v>
      </c>
      <c r="AG98" s="19" t="e">
        <f>IF(CV98&lt;&gt;"",#REF!- CV98, 0)</f>
        <v>#REF!</v>
      </c>
      <c r="AH98" s="19">
        <f>IF(DF98&lt;&gt;"",#REF!-DF98, 0)</f>
        <v>0</v>
      </c>
      <c r="AI98" s="19">
        <f>IF(DR98&lt;&gt;"",#REF!-DR98, 0)</f>
        <v>0</v>
      </c>
      <c r="AJ98" s="19">
        <f>IF(EB98&lt;&gt;"",#REF!- EB98, 0)</f>
        <v>0</v>
      </c>
      <c r="AK98" s="19">
        <f>IF(EJ98&lt;&gt;"",#REF!- EJ98, 0)</f>
        <v>0</v>
      </c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9">
        <v>96300</v>
      </c>
      <c r="AW98" s="29">
        <v>3000</v>
      </c>
      <c r="AX98" s="29">
        <f>AV98+AW98</f>
        <v>99300</v>
      </c>
      <c r="AY98" s="25">
        <f>AX98-Z98</f>
        <v>34300</v>
      </c>
      <c r="AZ98" s="26">
        <f>AY98/AV98</f>
        <v>0.35617860851505712</v>
      </c>
      <c r="BA98" s="25" t="e">
        <f>#REF!-AX98</f>
        <v>#REF!</v>
      </c>
      <c r="BB98" s="28" t="s">
        <v>92</v>
      </c>
      <c r="BC98" s="27"/>
      <c r="BD98" s="27"/>
      <c r="BE98" s="27"/>
      <c r="BF98" s="27"/>
      <c r="BG98" s="27"/>
      <c r="BH98" s="24"/>
      <c r="BI98" s="21"/>
      <c r="BJ98" s="21"/>
      <c r="BK98" s="21"/>
      <c r="BL98" s="22"/>
      <c r="BM98" s="21"/>
      <c r="BN98" s="23"/>
      <c r="BO98" s="36"/>
      <c r="BP98" s="36"/>
      <c r="BQ98" s="36"/>
      <c r="BR98" s="36"/>
      <c r="BS98" s="36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3"/>
      <c r="CG98" s="23"/>
      <c r="CH98" s="23"/>
      <c r="CI98" s="23"/>
      <c r="CJ98" s="23"/>
      <c r="CK98" s="23"/>
      <c r="CL98" s="23"/>
      <c r="CM98" s="23"/>
      <c r="CN98" s="28"/>
      <c r="CO98" s="28"/>
      <c r="CP98" s="28"/>
      <c r="CQ98" s="28"/>
      <c r="CR98" s="28"/>
      <c r="CS98" s="28"/>
      <c r="CT98" s="28"/>
      <c r="CU98" s="28"/>
      <c r="CV98" s="24">
        <v>90037</v>
      </c>
      <c r="CW98" s="21">
        <f>CV98-Z98</f>
        <v>25037</v>
      </c>
      <c r="CX98" s="22">
        <f>CW98/CV98</f>
        <v>0.27807456934371427</v>
      </c>
      <c r="CY98" s="21" t="e">
        <f>#REF!-CV98</f>
        <v>#REF!</v>
      </c>
      <c r="CZ98" s="23" t="s">
        <v>82</v>
      </c>
      <c r="DA98" s="23"/>
      <c r="DB98" s="23"/>
      <c r="DC98" s="23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8"/>
      <c r="EC98" s="28"/>
      <c r="ED98" s="28"/>
      <c r="EE98" s="28"/>
      <c r="EF98" s="28"/>
      <c r="EG98" s="28"/>
      <c r="EH98" s="28"/>
      <c r="EI98" s="28"/>
      <c r="EJ98" s="23"/>
      <c r="EK98" s="23"/>
      <c r="EL98" s="23"/>
      <c r="EM98" s="23"/>
      <c r="EN98" s="23"/>
      <c r="EO98" s="23"/>
      <c r="EP98" s="23"/>
      <c r="EQ98" s="23"/>
      <c r="ER98" s="3">
        <v>65000</v>
      </c>
      <c r="ES98" s="2">
        <f t="shared" si="30"/>
        <v>0</v>
      </c>
    </row>
    <row r="99" spans="1:150" ht="14.45" hidden="1" customHeight="1" x14ac:dyDescent="0.25">
      <c r="A99" s="112"/>
      <c r="B99" s="131">
        <v>93</v>
      </c>
      <c r="C99" s="112"/>
      <c r="D99" s="112"/>
      <c r="E99" s="112"/>
      <c r="F99" s="113" t="s">
        <v>80</v>
      </c>
      <c r="G99" s="107" t="s">
        <v>80</v>
      </c>
      <c r="H99" s="114" t="s">
        <v>412</v>
      </c>
      <c r="I99" s="115" t="str">
        <f t="shared" si="23"/>
        <v xml:space="preserve"> 827</v>
      </c>
      <c r="J99" t="s">
        <v>412</v>
      </c>
      <c r="K99" s="116">
        <f t="shared" si="24"/>
        <v>0</v>
      </c>
      <c r="L99" s="113" t="s">
        <v>228</v>
      </c>
      <c r="M99" t="s">
        <v>1469</v>
      </c>
      <c r="P99" s="45" t="s">
        <v>709</v>
      </c>
      <c r="Q99" s="56">
        <v>87500</v>
      </c>
      <c r="R99" s="122">
        <f t="shared" si="29"/>
        <v>71500</v>
      </c>
      <c r="S99" s="47">
        <v>71500</v>
      </c>
      <c r="T99" s="48">
        <f t="shared" si="21"/>
        <v>8150</v>
      </c>
      <c r="U99" s="46" t="s">
        <v>711</v>
      </c>
      <c r="V99" s="49">
        <f t="shared" si="22"/>
        <v>63350</v>
      </c>
      <c r="W99" s="51">
        <f>2000+5100+600+200+250</f>
        <v>8150</v>
      </c>
      <c r="X99" s="2">
        <f t="shared" si="26"/>
        <v>-16000</v>
      </c>
      <c r="Z99" s="126">
        <f t="shared" si="27"/>
        <v>71500</v>
      </c>
      <c r="AA99" s="1" t="s">
        <v>99</v>
      </c>
      <c r="AB99" s="19" t="e">
        <f>IF(AX99&lt;&gt;"",#REF!- AX99, 0)</f>
        <v>#REF!</v>
      </c>
      <c r="AC99" s="19">
        <f>IF(CF99&lt;&gt;"",#REF!- CF99, 0)</f>
        <v>0</v>
      </c>
      <c r="AD99" s="19">
        <f>IF(BJ99&lt;&gt;"",#REF!- BJ99, 0)</f>
        <v>0</v>
      </c>
      <c r="AE99" s="19">
        <f>IF(CN99&lt;&gt;"",#REF!- CN99, 0)</f>
        <v>0</v>
      </c>
      <c r="AF99" s="19">
        <f>IF(BV99&lt;&gt;"",#REF!- BV99, 0)</f>
        <v>0</v>
      </c>
      <c r="AG99" s="19" t="e">
        <f>IF(CV99&lt;&gt;"",#REF!- CV99, 0)</f>
        <v>#REF!</v>
      </c>
      <c r="AH99" s="19">
        <f>IF(DF99&lt;&gt;"",#REF!-DF99, 0)</f>
        <v>0</v>
      </c>
      <c r="AI99" s="19">
        <f>IF(DR99&lt;&gt;"",#REF!-DR99, 0)</f>
        <v>0</v>
      </c>
      <c r="AJ99" s="19">
        <f>IF(EB99&lt;&gt;"",#REF!- EB99, 0)</f>
        <v>0</v>
      </c>
      <c r="AK99" s="19">
        <f>IF(EJ99&lt;&gt;"",#REF!- EJ99, 0)</f>
        <v>0</v>
      </c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9">
        <v>96300</v>
      </c>
      <c r="AW99" s="29">
        <v>3000</v>
      </c>
      <c r="AX99" s="29">
        <f>AV99+AW99</f>
        <v>99300</v>
      </c>
      <c r="AY99" s="25">
        <f>AX99-Z99</f>
        <v>27800</v>
      </c>
      <c r="AZ99" s="26">
        <f>AY99/AV99</f>
        <v>0.28868120456905505</v>
      </c>
      <c r="BA99" s="25" t="e">
        <f>#REF!-AX99</f>
        <v>#REF!</v>
      </c>
      <c r="BB99" s="28" t="s">
        <v>92</v>
      </c>
      <c r="BC99" s="27"/>
      <c r="BD99" s="27"/>
      <c r="BE99" s="27"/>
      <c r="BF99" s="27"/>
      <c r="BG99" s="27"/>
      <c r="BH99" s="24"/>
      <c r="BI99" s="21"/>
      <c r="BJ99" s="21"/>
      <c r="BK99" s="21"/>
      <c r="BL99" s="22"/>
      <c r="BM99" s="21"/>
      <c r="BN99" s="23"/>
      <c r="BO99" s="36"/>
      <c r="BP99" s="36"/>
      <c r="BQ99" s="36"/>
      <c r="BR99" s="36"/>
      <c r="BS99" s="36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3"/>
      <c r="CG99" s="23"/>
      <c r="CH99" s="23"/>
      <c r="CI99" s="23"/>
      <c r="CJ99" s="23"/>
      <c r="CK99" s="23"/>
      <c r="CL99" s="23"/>
      <c r="CM99" s="23"/>
      <c r="CN99" s="28"/>
      <c r="CO99" s="28"/>
      <c r="CP99" s="28"/>
      <c r="CQ99" s="28"/>
      <c r="CR99" s="28"/>
      <c r="CS99" s="28"/>
      <c r="CT99" s="28"/>
      <c r="CU99" s="28"/>
      <c r="CV99" s="24">
        <v>90037</v>
      </c>
      <c r="CW99" s="21">
        <f>CV99-Z99</f>
        <v>18537</v>
      </c>
      <c r="CX99" s="22">
        <f>CW99/CV99</f>
        <v>0.20588202627808569</v>
      </c>
      <c r="CY99" s="21" t="e">
        <f>#REF!-CV99</f>
        <v>#REF!</v>
      </c>
      <c r="CZ99" s="23" t="s">
        <v>82</v>
      </c>
      <c r="DA99" s="23"/>
      <c r="DB99" s="23"/>
      <c r="DC99" s="23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8"/>
      <c r="EC99" s="28"/>
      <c r="ED99" s="28"/>
      <c r="EE99" s="28"/>
      <c r="EF99" s="28"/>
      <c r="EG99" s="28"/>
      <c r="EH99" s="28"/>
      <c r="EI99" s="28"/>
      <c r="EJ99" s="23"/>
      <c r="EK99" s="23"/>
      <c r="EL99" s="23"/>
      <c r="EM99" s="23"/>
      <c r="EN99" s="23"/>
      <c r="EO99" s="23"/>
      <c r="EP99" s="23"/>
      <c r="EQ99" s="23"/>
      <c r="ER99" s="3">
        <v>71500</v>
      </c>
      <c r="ES99" s="2">
        <f t="shared" si="30"/>
        <v>0</v>
      </c>
    </row>
    <row r="100" spans="1:150" ht="14.45" hidden="1" customHeight="1" x14ac:dyDescent="0.25">
      <c r="A100" s="112"/>
      <c r="B100" s="131">
        <v>94</v>
      </c>
      <c r="C100" s="112"/>
      <c r="D100" s="112"/>
      <c r="E100" s="112"/>
      <c r="F100" s="113" t="s">
        <v>47</v>
      </c>
      <c r="G100" s="107" t="s">
        <v>47</v>
      </c>
      <c r="H100" s="117" t="s">
        <v>413</v>
      </c>
      <c r="I100" s="115" t="str">
        <f t="shared" si="23"/>
        <v xml:space="preserve"> 882</v>
      </c>
      <c r="J100" t="s">
        <v>413</v>
      </c>
      <c r="K100" s="116">
        <f t="shared" si="24"/>
        <v>0</v>
      </c>
      <c r="L100" s="113" t="s">
        <v>229</v>
      </c>
      <c r="M100" t="s">
        <v>1469</v>
      </c>
      <c r="P100" s="45" t="s">
        <v>709</v>
      </c>
      <c r="Q100" s="56">
        <v>80000</v>
      </c>
      <c r="R100" s="122">
        <f t="shared" si="29"/>
        <v>75000</v>
      </c>
      <c r="S100" s="47">
        <v>75000</v>
      </c>
      <c r="T100" s="48">
        <f t="shared" si="21"/>
        <v>7900</v>
      </c>
      <c r="U100" s="46" t="s">
        <v>711</v>
      </c>
      <c r="V100" s="49">
        <f t="shared" si="22"/>
        <v>67100</v>
      </c>
      <c r="W100" s="51">
        <f>4850+600+200+250+2000</f>
        <v>7900</v>
      </c>
      <c r="X100" s="2">
        <f t="shared" si="26"/>
        <v>-5000</v>
      </c>
      <c r="Z100" s="126">
        <f t="shared" si="27"/>
        <v>75000</v>
      </c>
      <c r="AA100" s="1" t="s">
        <v>105</v>
      </c>
      <c r="AB100" s="19">
        <f>IF(AX100&lt;&gt;"",#REF!- AX100, 0)</f>
        <v>0</v>
      </c>
      <c r="AC100" s="19">
        <f>IF(CF100&lt;&gt;"",#REF!- CF100, 0)</f>
        <v>0</v>
      </c>
      <c r="AD100" s="19">
        <f>IF(BJ100&lt;&gt;"",#REF!- BJ100, 0)</f>
        <v>0</v>
      </c>
      <c r="AE100" s="19">
        <f>IF(CN100&lt;&gt;"",#REF!- CN100, 0)</f>
        <v>0</v>
      </c>
      <c r="AF100" s="19">
        <f>IF(BV100&lt;&gt;"",#REF!- BV100, 0)</f>
        <v>0</v>
      </c>
      <c r="AG100" s="19">
        <f>IF(CV100&lt;&gt;"",#REF!- CV100, 0)</f>
        <v>0</v>
      </c>
      <c r="AH100" s="19">
        <f>IF(DF100&lt;&gt;"",#REF!-DF100, 0)</f>
        <v>0</v>
      </c>
      <c r="AI100" s="19">
        <f>IF(DR100&lt;&gt;"",#REF!-DR100, 0)</f>
        <v>0</v>
      </c>
      <c r="AJ100" s="19">
        <f>IF(EB100&lt;&gt;"",#REF!- EB100, 0)</f>
        <v>0</v>
      </c>
      <c r="AK100" s="19">
        <f>IF(EJ100&lt;&gt;"",#REF!- EJ100, 0)</f>
        <v>0</v>
      </c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9"/>
      <c r="AW100" s="29"/>
      <c r="AX100" s="29"/>
      <c r="AY100" s="25"/>
      <c r="AZ100" s="26"/>
      <c r="BA100" s="25"/>
      <c r="BB100" s="28"/>
      <c r="BC100" s="27"/>
      <c r="BD100" s="27"/>
      <c r="BE100" s="27"/>
      <c r="BF100" s="27"/>
      <c r="BG100" s="27"/>
      <c r="BH100" s="24"/>
      <c r="BI100" s="21"/>
      <c r="BJ100" s="21"/>
      <c r="BK100" s="21"/>
      <c r="BL100" s="22"/>
      <c r="BM100" s="21"/>
      <c r="BN100" s="23"/>
      <c r="BO100" s="36"/>
      <c r="BP100" s="36"/>
      <c r="BQ100" s="36"/>
      <c r="BR100" s="36"/>
      <c r="BS100" s="36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3"/>
      <c r="CG100" s="23"/>
      <c r="CH100" s="23"/>
      <c r="CI100" s="23"/>
      <c r="CJ100" s="23"/>
      <c r="CK100" s="23"/>
      <c r="CL100" s="23"/>
      <c r="CM100" s="23"/>
      <c r="CN100" s="28"/>
      <c r="CO100" s="28"/>
      <c r="CP100" s="28"/>
      <c r="CQ100" s="28"/>
      <c r="CR100" s="28"/>
      <c r="CS100" s="28"/>
      <c r="CT100" s="28"/>
      <c r="CU100" s="28"/>
      <c r="CV100" s="23"/>
      <c r="CW100" s="23"/>
      <c r="CX100" s="23"/>
      <c r="CY100" s="23"/>
      <c r="CZ100" s="23"/>
      <c r="DA100" s="23"/>
      <c r="DB100" s="23"/>
      <c r="DC100" s="23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8"/>
      <c r="EC100" s="28"/>
      <c r="ED100" s="28"/>
      <c r="EE100" s="28"/>
      <c r="EF100" s="28"/>
      <c r="EG100" s="28"/>
      <c r="EH100" s="28"/>
      <c r="EI100" s="28"/>
      <c r="EJ100" s="23"/>
      <c r="EK100" s="23"/>
      <c r="EL100" s="23"/>
      <c r="EM100" s="23"/>
      <c r="EN100" s="23"/>
      <c r="EO100" s="23"/>
      <c r="EP100" s="23"/>
      <c r="EQ100" s="23"/>
      <c r="ER100" s="3">
        <v>75000</v>
      </c>
      <c r="ES100" s="1">
        <f t="shared" si="30"/>
        <v>0</v>
      </c>
    </row>
    <row r="101" spans="1:150" ht="14.45" hidden="1" customHeight="1" x14ac:dyDescent="0.25">
      <c r="A101" s="112"/>
      <c r="B101" s="130">
        <v>95</v>
      </c>
      <c r="C101" s="112"/>
      <c r="D101" s="112"/>
      <c r="E101" s="112"/>
      <c r="F101" s="113" t="s">
        <v>80</v>
      </c>
      <c r="G101" s="107" t="s">
        <v>80</v>
      </c>
      <c r="H101" s="117" t="s">
        <v>414</v>
      </c>
      <c r="I101" s="115" t="str">
        <f t="shared" si="23"/>
        <v xml:space="preserve"> 246</v>
      </c>
      <c r="J101" t="s">
        <v>414</v>
      </c>
      <c r="K101" s="116">
        <f t="shared" si="24"/>
        <v>0</v>
      </c>
      <c r="L101" s="113" t="s">
        <v>210</v>
      </c>
      <c r="M101" t="s">
        <v>1469</v>
      </c>
      <c r="P101" s="45" t="s">
        <v>709</v>
      </c>
      <c r="Q101" s="56">
        <v>87500</v>
      </c>
      <c r="R101" s="122">
        <f t="shared" si="29"/>
        <v>73000</v>
      </c>
      <c r="S101" s="47">
        <v>73000</v>
      </c>
      <c r="T101" s="48">
        <f t="shared" si="21"/>
        <v>7900</v>
      </c>
      <c r="U101" s="46" t="s">
        <v>711</v>
      </c>
      <c r="V101" s="49">
        <f t="shared" si="22"/>
        <v>65100</v>
      </c>
      <c r="W101" s="49">
        <f>2000+4850+600+200+250</f>
        <v>7900</v>
      </c>
      <c r="X101" s="2">
        <f t="shared" si="26"/>
        <v>-14500</v>
      </c>
      <c r="Z101" s="126">
        <f t="shared" si="27"/>
        <v>73000</v>
      </c>
      <c r="AA101" s="1" t="s">
        <v>105</v>
      </c>
      <c r="AB101" s="19">
        <f>IF(AX101&lt;&gt;"",#REF!- AX101, 0)</f>
        <v>0</v>
      </c>
      <c r="AC101" s="19">
        <f>IF(CF101&lt;&gt;"",#REF!- CF101, 0)</f>
        <v>0</v>
      </c>
      <c r="AD101" s="19">
        <f>IF(BJ101&lt;&gt;"",#REF!- BJ101, 0)</f>
        <v>0</v>
      </c>
      <c r="AE101" s="19">
        <f>IF(CN101&lt;&gt;"",#REF!- CN101, 0)</f>
        <v>0</v>
      </c>
      <c r="AF101" s="19">
        <f>IF(BV101&lt;&gt;"",#REF!- BV101, 0)</f>
        <v>0</v>
      </c>
      <c r="AG101" s="19">
        <f>IF(CV101&lt;&gt;"",#REF!- CV101, 0)</f>
        <v>0</v>
      </c>
      <c r="AH101" s="19">
        <f>IF(DF101&lt;&gt;"",#REF!-DF101, 0)</f>
        <v>0</v>
      </c>
      <c r="AI101" s="19">
        <f>IF(DR101&lt;&gt;"",#REF!-DR101, 0)</f>
        <v>0</v>
      </c>
      <c r="AJ101" s="19">
        <f>IF(EB101&lt;&gt;"",#REF!- EB101, 0)</f>
        <v>0</v>
      </c>
      <c r="AK101" s="19">
        <f>IF(EJ101&lt;&gt;"",#REF!- EJ101, 0)</f>
        <v>0</v>
      </c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9"/>
      <c r="AW101" s="29"/>
      <c r="AX101" s="29"/>
      <c r="AY101" s="25"/>
      <c r="AZ101" s="26"/>
      <c r="BA101" s="25"/>
      <c r="BB101" s="28"/>
      <c r="BC101" s="27"/>
      <c r="BD101" s="27"/>
      <c r="BE101" s="27"/>
      <c r="BF101" s="27"/>
      <c r="BG101" s="27"/>
      <c r="BH101" s="24"/>
      <c r="BI101" s="21"/>
      <c r="BJ101" s="21"/>
      <c r="BK101" s="21"/>
      <c r="BL101" s="22"/>
      <c r="BM101" s="21"/>
      <c r="BN101" s="23"/>
      <c r="BO101" s="36"/>
      <c r="BP101" s="36"/>
      <c r="BQ101" s="36"/>
      <c r="BR101" s="36"/>
      <c r="BS101" s="36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3"/>
      <c r="CG101" s="23"/>
      <c r="CH101" s="23"/>
      <c r="CI101" s="23"/>
      <c r="CJ101" s="23"/>
      <c r="CK101" s="23"/>
      <c r="CL101" s="23"/>
      <c r="CM101" s="23"/>
      <c r="CN101" s="28"/>
      <c r="CO101" s="28"/>
      <c r="CP101" s="28"/>
      <c r="CQ101" s="28"/>
      <c r="CR101" s="28"/>
      <c r="CS101" s="28"/>
      <c r="CT101" s="28"/>
      <c r="CU101" s="28"/>
      <c r="CV101" s="23"/>
      <c r="CW101" s="23"/>
      <c r="CX101" s="23"/>
      <c r="CY101" s="23"/>
      <c r="CZ101" s="23"/>
      <c r="DA101" s="23"/>
      <c r="DB101" s="23"/>
      <c r="DC101" s="23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8"/>
      <c r="EC101" s="28"/>
      <c r="ED101" s="28"/>
      <c r="EE101" s="28"/>
      <c r="EF101" s="28"/>
      <c r="EG101" s="28"/>
      <c r="EH101" s="28"/>
      <c r="EI101" s="28"/>
      <c r="EJ101" s="23"/>
      <c r="EK101" s="23"/>
      <c r="EL101" s="23"/>
      <c r="EM101" s="23"/>
      <c r="EN101" s="23"/>
      <c r="EO101" s="23"/>
      <c r="EP101" s="23"/>
      <c r="EQ101" s="23"/>
      <c r="ER101" s="3">
        <v>73000</v>
      </c>
      <c r="ES101" s="2">
        <f t="shared" si="30"/>
        <v>0</v>
      </c>
    </row>
    <row r="102" spans="1:150" ht="14.45" hidden="1" customHeight="1" x14ac:dyDescent="0.25">
      <c r="A102" s="112"/>
      <c r="B102" s="130">
        <v>96</v>
      </c>
      <c r="C102" s="112"/>
      <c r="D102" s="112"/>
      <c r="E102" s="112"/>
      <c r="F102" s="113" t="s">
        <v>80</v>
      </c>
      <c r="G102" s="107" t="s">
        <v>80</v>
      </c>
      <c r="H102" s="117" t="s">
        <v>415</v>
      </c>
      <c r="I102" s="115" t="str">
        <f t="shared" si="23"/>
        <v xml:space="preserve"> 601</v>
      </c>
      <c r="J102" t="s">
        <v>415</v>
      </c>
      <c r="K102" s="116">
        <f t="shared" si="24"/>
        <v>0</v>
      </c>
      <c r="L102" s="113" t="s">
        <v>230</v>
      </c>
      <c r="M102" t="s">
        <v>1469</v>
      </c>
      <c r="P102" s="62" t="s">
        <v>710</v>
      </c>
      <c r="Q102" s="63">
        <v>58000</v>
      </c>
      <c r="R102" s="64">
        <f t="shared" si="29"/>
        <v>58000</v>
      </c>
      <c r="S102" s="47">
        <v>58000</v>
      </c>
      <c r="T102" s="48">
        <f t="shared" si="21"/>
        <v>8150</v>
      </c>
      <c r="U102" s="46" t="s">
        <v>711</v>
      </c>
      <c r="V102" s="49">
        <f t="shared" si="22"/>
        <v>49850</v>
      </c>
      <c r="W102" s="51">
        <f>2000+5100+600+200+250</f>
        <v>8150</v>
      </c>
      <c r="X102" s="2">
        <f t="shared" si="26"/>
        <v>0</v>
      </c>
      <c r="Y102" s="2">
        <v>4000</v>
      </c>
      <c r="Z102" s="126">
        <f t="shared" si="27"/>
        <v>58000</v>
      </c>
      <c r="AA102" s="1" t="s">
        <v>105</v>
      </c>
      <c r="AB102" s="19">
        <f>IF(AX102&lt;&gt;"",#REF!- AX102, 0)</f>
        <v>0</v>
      </c>
      <c r="AC102" s="19">
        <f>IF(CF102&lt;&gt;"",#REF!- CF102, 0)</f>
        <v>0</v>
      </c>
      <c r="AD102" s="19">
        <f>IF(BJ102&lt;&gt;"",#REF!- BJ102, 0)</f>
        <v>0</v>
      </c>
      <c r="AE102" s="19">
        <f>IF(CN102&lt;&gt;"",#REF!- CN102, 0)</f>
        <v>0</v>
      </c>
      <c r="AF102" s="19">
        <f>IF(BV102&lt;&gt;"",#REF!- BV102, 0)</f>
        <v>0</v>
      </c>
      <c r="AG102" s="19">
        <f>IF(CV102&lt;&gt;"",#REF!- CV102, 0)</f>
        <v>0</v>
      </c>
      <c r="AH102" s="19">
        <f>IF(DF102&lt;&gt;"",#REF!-DF102, 0)</f>
        <v>0</v>
      </c>
      <c r="AI102" s="19">
        <f>IF(DR102&lt;&gt;"",#REF!-DR102, 0)</f>
        <v>0</v>
      </c>
      <c r="AJ102" s="19">
        <f>IF(EB102&lt;&gt;"",#REF!- EB102, 0)</f>
        <v>0</v>
      </c>
      <c r="AK102" s="19">
        <f>IF(EJ102&lt;&gt;"",#REF!- EJ102, 0)</f>
        <v>0</v>
      </c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9"/>
      <c r="AW102" s="29"/>
      <c r="AX102" s="29"/>
      <c r="AY102" s="25"/>
      <c r="AZ102" s="26"/>
      <c r="BA102" s="25"/>
      <c r="BB102" s="28"/>
      <c r="BC102" s="27"/>
      <c r="BD102" s="27"/>
      <c r="BE102" s="27"/>
      <c r="BF102" s="27"/>
      <c r="BG102" s="27"/>
      <c r="BH102" s="24"/>
      <c r="BI102" s="21"/>
      <c r="BJ102" s="21"/>
      <c r="BK102" s="21"/>
      <c r="BL102" s="22"/>
      <c r="BM102" s="21"/>
      <c r="BN102" s="23"/>
      <c r="BO102" s="36"/>
      <c r="BP102" s="36"/>
      <c r="BQ102" s="36"/>
      <c r="BR102" s="36"/>
      <c r="BS102" s="36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3"/>
      <c r="CG102" s="23"/>
      <c r="CH102" s="23"/>
      <c r="CI102" s="23"/>
      <c r="CJ102" s="23"/>
      <c r="CK102" s="23"/>
      <c r="CL102" s="23"/>
      <c r="CM102" s="23"/>
      <c r="CN102" s="28"/>
      <c r="CO102" s="28"/>
      <c r="CP102" s="28"/>
      <c r="CQ102" s="28"/>
      <c r="CR102" s="28"/>
      <c r="CS102" s="28"/>
      <c r="CT102" s="28"/>
      <c r="CU102" s="28"/>
      <c r="CV102" s="23"/>
      <c r="CW102" s="23"/>
      <c r="CX102" s="23"/>
      <c r="CY102" s="23"/>
      <c r="CZ102" s="23"/>
      <c r="DA102" s="23"/>
      <c r="DB102" s="23"/>
      <c r="DC102" s="23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8"/>
      <c r="EC102" s="28"/>
      <c r="ED102" s="28"/>
      <c r="EE102" s="28"/>
      <c r="EF102" s="28"/>
      <c r="EG102" s="28"/>
      <c r="EH102" s="28"/>
      <c r="EI102" s="28"/>
      <c r="EJ102" s="23"/>
      <c r="EK102" s="23"/>
      <c r="EL102" s="23"/>
      <c r="EM102" s="23"/>
      <c r="EN102" s="23"/>
      <c r="EO102" s="23"/>
      <c r="EP102" s="23"/>
      <c r="EQ102" s="23"/>
      <c r="ER102" s="3">
        <v>58000</v>
      </c>
      <c r="ES102" s="2">
        <f t="shared" si="30"/>
        <v>0</v>
      </c>
      <c r="ET102" s="1" t="s">
        <v>1817</v>
      </c>
    </row>
    <row r="103" spans="1:150" ht="14.45" hidden="1" customHeight="1" x14ac:dyDescent="0.25">
      <c r="A103" s="112"/>
      <c r="B103" s="131">
        <v>97</v>
      </c>
      <c r="C103" s="112"/>
      <c r="D103" s="112"/>
      <c r="E103" s="112"/>
      <c r="F103" s="113" t="s">
        <v>80</v>
      </c>
      <c r="G103" s="107" t="s">
        <v>80</v>
      </c>
      <c r="H103" s="114" t="s">
        <v>416</v>
      </c>
      <c r="I103" s="115" t="str">
        <f t="shared" si="23"/>
        <v xml:space="preserve"> 722</v>
      </c>
      <c r="J103" t="s">
        <v>416</v>
      </c>
      <c r="K103" s="116">
        <f t="shared" si="24"/>
        <v>0</v>
      </c>
      <c r="L103" s="113" t="s">
        <v>914</v>
      </c>
      <c r="M103" t="s">
        <v>1469</v>
      </c>
      <c r="P103" s="45" t="s">
        <v>709</v>
      </c>
      <c r="Q103" s="56">
        <v>68000</v>
      </c>
      <c r="R103" s="122">
        <f t="shared" si="29"/>
        <v>63000</v>
      </c>
      <c r="S103" s="47">
        <v>63000</v>
      </c>
      <c r="T103" s="48">
        <f t="shared" si="21"/>
        <v>7900</v>
      </c>
      <c r="U103" s="46" t="s">
        <v>711</v>
      </c>
      <c r="V103" s="49">
        <f t="shared" si="22"/>
        <v>55100</v>
      </c>
      <c r="W103" s="51">
        <f>2000+4850+600+200+250</f>
        <v>7900</v>
      </c>
      <c r="X103" s="2">
        <f t="shared" si="26"/>
        <v>-5000</v>
      </c>
      <c r="Z103" s="126">
        <f t="shared" si="27"/>
        <v>63000</v>
      </c>
      <c r="AA103" s="1" t="s">
        <v>103</v>
      </c>
      <c r="AB103" s="19">
        <f>IF(AX103&lt;&gt;"",#REF!- AX103, 0)</f>
        <v>0</v>
      </c>
      <c r="AC103" s="19">
        <f>IF(CF103&lt;&gt;"",#REF!- CF103, 0)</f>
        <v>0</v>
      </c>
      <c r="AD103" s="19">
        <f>IF(BJ103&lt;&gt;"",#REF!- BJ103, 0)</f>
        <v>0</v>
      </c>
      <c r="AE103" s="19">
        <f>IF(CN103&lt;&gt;"",#REF!- CN103, 0)</f>
        <v>0</v>
      </c>
      <c r="AF103" s="19">
        <f>IF(BV103&lt;&gt;"",#REF!- BV103, 0)</f>
        <v>0</v>
      </c>
      <c r="AG103" s="19">
        <f>IF(CV103&lt;&gt;"",#REF!- CV103, 0)</f>
        <v>0</v>
      </c>
      <c r="AH103" s="19">
        <f>IF(DF103&lt;&gt;"",#REF!-DF103, 0)</f>
        <v>0</v>
      </c>
      <c r="AI103" s="19">
        <f>IF(DR103&lt;&gt;"",#REF!-DR103, 0)</f>
        <v>0</v>
      </c>
      <c r="AJ103" s="19">
        <f>IF(EB103&lt;&gt;"",#REF!- EB103, 0)</f>
        <v>0</v>
      </c>
      <c r="AK103" s="19">
        <f>IF(EJ103&lt;&gt;"",#REF!- EJ103, 0)</f>
        <v>0</v>
      </c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9"/>
      <c r="AW103" s="29"/>
      <c r="AX103" s="29"/>
      <c r="AY103" s="25"/>
      <c r="AZ103" s="26"/>
      <c r="BA103" s="25"/>
      <c r="BB103" s="28"/>
      <c r="BC103" s="27"/>
      <c r="BD103" s="27"/>
      <c r="BE103" s="27"/>
      <c r="BF103" s="27"/>
      <c r="BG103" s="27"/>
      <c r="BH103" s="24"/>
      <c r="BI103" s="21"/>
      <c r="BJ103" s="21"/>
      <c r="BK103" s="21"/>
      <c r="BL103" s="22"/>
      <c r="BM103" s="21"/>
      <c r="BN103" s="23"/>
      <c r="BO103" s="36"/>
      <c r="BP103" s="36"/>
      <c r="BQ103" s="36"/>
      <c r="BR103" s="36"/>
      <c r="BS103" s="36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3"/>
      <c r="CG103" s="23"/>
      <c r="CH103" s="23"/>
      <c r="CI103" s="23"/>
      <c r="CJ103" s="23"/>
      <c r="CK103" s="23"/>
      <c r="CL103" s="23"/>
      <c r="CM103" s="23"/>
      <c r="CN103" s="28"/>
      <c r="CO103" s="28"/>
      <c r="CP103" s="28"/>
      <c r="CQ103" s="28"/>
      <c r="CR103" s="28"/>
      <c r="CS103" s="28"/>
      <c r="CT103" s="28"/>
      <c r="CU103" s="28"/>
      <c r="CV103" s="23"/>
      <c r="CW103" s="23"/>
      <c r="CX103" s="23"/>
      <c r="CY103" s="23"/>
      <c r="CZ103" s="23"/>
      <c r="DA103" s="23"/>
      <c r="DB103" s="23"/>
      <c r="DC103" s="23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8"/>
      <c r="EC103" s="28"/>
      <c r="ED103" s="28"/>
      <c r="EE103" s="28"/>
      <c r="EF103" s="28"/>
      <c r="EG103" s="28"/>
      <c r="EH103" s="28"/>
      <c r="EI103" s="28"/>
      <c r="EJ103" s="23"/>
      <c r="EK103" s="23"/>
      <c r="EL103" s="23"/>
      <c r="EM103" s="23"/>
      <c r="EN103" s="23"/>
      <c r="EO103" s="23"/>
      <c r="EP103" s="23"/>
      <c r="EQ103" s="23"/>
      <c r="ER103" s="3">
        <v>63000</v>
      </c>
      <c r="ES103" s="1">
        <f t="shared" si="30"/>
        <v>0</v>
      </c>
    </row>
    <row r="104" spans="1:150" ht="14.45" hidden="1" customHeight="1" x14ac:dyDescent="0.25">
      <c r="A104" s="112"/>
      <c r="B104" s="130">
        <v>98</v>
      </c>
      <c r="C104" s="112"/>
      <c r="D104" s="112"/>
      <c r="E104" s="112"/>
      <c r="F104" s="113" t="s">
        <v>46</v>
      </c>
      <c r="G104" s="107" t="s">
        <v>46</v>
      </c>
      <c r="H104" s="114" t="s">
        <v>164</v>
      </c>
      <c r="I104" s="115" t="str">
        <f t="shared" si="23"/>
        <v xml:space="preserve"> 831</v>
      </c>
      <c r="J104" t="s">
        <v>164</v>
      </c>
      <c r="K104" s="116">
        <f t="shared" si="24"/>
        <v>0</v>
      </c>
      <c r="L104" s="113" t="s">
        <v>198</v>
      </c>
      <c r="M104" t="s">
        <v>1469</v>
      </c>
      <c r="P104" s="62" t="s">
        <v>710</v>
      </c>
      <c r="Q104" s="63">
        <v>62000</v>
      </c>
      <c r="R104" s="64">
        <f t="shared" si="29"/>
        <v>64500</v>
      </c>
      <c r="S104" s="47">
        <v>64500</v>
      </c>
      <c r="T104" s="48">
        <f t="shared" si="21"/>
        <v>6350</v>
      </c>
      <c r="U104" s="46" t="s">
        <v>711</v>
      </c>
      <c r="V104" s="49">
        <f t="shared" si="22"/>
        <v>58150</v>
      </c>
      <c r="W104" s="49">
        <f>5100+600+200+250+200</f>
        <v>6350</v>
      </c>
      <c r="X104" s="2">
        <f t="shared" si="26"/>
        <v>2500</v>
      </c>
      <c r="Z104" s="126">
        <f t="shared" si="27"/>
        <v>64500</v>
      </c>
      <c r="AA104" s="1" t="s">
        <v>103</v>
      </c>
      <c r="AB104" s="19">
        <f>IF(AX104&lt;&gt;"",#REF!- AX104, 0)</f>
        <v>0</v>
      </c>
      <c r="AC104" s="19">
        <f>IF(CF104&lt;&gt;"",#REF!- CF104, 0)</f>
        <v>0</v>
      </c>
      <c r="AD104" s="19">
        <f>IF(BJ104&lt;&gt;"",#REF!- BJ104, 0)</f>
        <v>0</v>
      </c>
      <c r="AE104" s="19">
        <f>IF(CN104&lt;&gt;"",#REF!- CN104, 0)</f>
        <v>0</v>
      </c>
      <c r="AF104" s="19">
        <f>IF(BV104&lt;&gt;"",#REF!- BV104, 0)</f>
        <v>0</v>
      </c>
      <c r="AG104" s="19">
        <f>IF(CV104&lt;&gt;"",#REF!- CV104, 0)</f>
        <v>0</v>
      </c>
      <c r="AH104" s="19">
        <f>IF(DF104&lt;&gt;"",#REF!-DF104, 0)</f>
        <v>0</v>
      </c>
      <c r="AI104" s="19">
        <f>IF(DR104&lt;&gt;"",#REF!-DR104, 0)</f>
        <v>0</v>
      </c>
      <c r="AJ104" s="19">
        <f>IF(EB104&lt;&gt;"",#REF!- EB104, 0)</f>
        <v>0</v>
      </c>
      <c r="AK104" s="19">
        <f>IF(EJ104&lt;&gt;"",#REF!- EJ104, 0)</f>
        <v>0</v>
      </c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9"/>
      <c r="AW104" s="29"/>
      <c r="AX104" s="29"/>
      <c r="AY104" s="25"/>
      <c r="AZ104" s="26"/>
      <c r="BA104" s="25"/>
      <c r="BB104" s="28"/>
      <c r="BC104" s="27"/>
      <c r="BD104" s="27"/>
      <c r="BE104" s="27"/>
      <c r="BF104" s="27"/>
      <c r="BG104" s="27"/>
      <c r="BH104" s="24"/>
      <c r="BI104" s="21"/>
      <c r="BJ104" s="21"/>
      <c r="BK104" s="21"/>
      <c r="BL104" s="22"/>
      <c r="BM104" s="21"/>
      <c r="BN104" s="23"/>
      <c r="BO104" s="36"/>
      <c r="BP104" s="36"/>
      <c r="BQ104" s="36"/>
      <c r="BR104" s="36"/>
      <c r="BS104" s="36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3"/>
      <c r="CG104" s="23"/>
      <c r="CH104" s="23"/>
      <c r="CI104" s="23"/>
      <c r="CJ104" s="23"/>
      <c r="CK104" s="23"/>
      <c r="CL104" s="23"/>
      <c r="CM104" s="23"/>
      <c r="CN104" s="28"/>
      <c r="CO104" s="28"/>
      <c r="CP104" s="28"/>
      <c r="CQ104" s="28"/>
      <c r="CR104" s="28"/>
      <c r="CS104" s="28"/>
      <c r="CT104" s="28"/>
      <c r="CU104" s="28"/>
      <c r="CV104" s="23"/>
      <c r="CW104" s="23"/>
      <c r="CX104" s="23"/>
      <c r="CY104" s="23"/>
      <c r="CZ104" s="23"/>
      <c r="DA104" s="23"/>
      <c r="DB104" s="23"/>
      <c r="DC104" s="23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8"/>
      <c r="EC104" s="28"/>
      <c r="ED104" s="28"/>
      <c r="EE104" s="28"/>
      <c r="EF104" s="28"/>
      <c r="EG104" s="28"/>
      <c r="EH104" s="28"/>
      <c r="EI104" s="28"/>
      <c r="EJ104" s="23"/>
      <c r="EK104" s="23"/>
      <c r="EL104" s="23"/>
      <c r="EM104" s="23"/>
      <c r="EN104" s="23"/>
      <c r="EO104" s="23"/>
      <c r="EP104" s="23"/>
      <c r="EQ104" s="23"/>
      <c r="ER104" s="3">
        <v>64500</v>
      </c>
      <c r="ES104" s="1">
        <f t="shared" si="30"/>
        <v>0</v>
      </c>
    </row>
    <row r="105" spans="1:150" ht="14.45" hidden="1" customHeight="1" x14ac:dyDescent="0.25">
      <c r="A105" s="112"/>
      <c r="B105" s="42">
        <v>99</v>
      </c>
      <c r="C105" s="112"/>
      <c r="D105" s="112"/>
      <c r="E105" s="112"/>
      <c r="F105" s="113" t="s">
        <v>46</v>
      </c>
      <c r="G105" s="107" t="s">
        <v>46</v>
      </c>
      <c r="H105" s="117" t="s">
        <v>417</v>
      </c>
      <c r="I105" s="115" t="str">
        <f t="shared" si="23"/>
        <v xml:space="preserve"> 608</v>
      </c>
      <c r="J105" t="s">
        <v>417</v>
      </c>
      <c r="K105" s="116">
        <f t="shared" si="24"/>
        <v>0</v>
      </c>
      <c r="L105" s="113" t="s">
        <v>211</v>
      </c>
      <c r="M105" t="s">
        <v>1469</v>
      </c>
      <c r="P105" s="45" t="s">
        <v>709</v>
      </c>
      <c r="Q105" s="56">
        <v>0</v>
      </c>
      <c r="R105" s="122">
        <f t="shared" si="29"/>
        <v>69000</v>
      </c>
      <c r="S105" s="47">
        <f>69000</f>
        <v>69000</v>
      </c>
      <c r="T105" s="48">
        <f t="shared" si="21"/>
        <v>8150</v>
      </c>
      <c r="U105" s="46" t="s">
        <v>711</v>
      </c>
      <c r="V105" s="49">
        <f t="shared" si="22"/>
        <v>60850</v>
      </c>
      <c r="W105" s="49">
        <f>2000+5100+600+200+250</f>
        <v>8150</v>
      </c>
      <c r="X105" s="2">
        <f t="shared" si="26"/>
        <v>69000</v>
      </c>
      <c r="Z105" s="126">
        <f t="shared" si="27"/>
        <v>69000</v>
      </c>
      <c r="AA105" s="1" t="s">
        <v>103</v>
      </c>
      <c r="AB105" s="19">
        <f>IF(AX105&lt;&gt;"",#REF!- AX105, 0)</f>
        <v>0</v>
      </c>
      <c r="AC105" s="19">
        <f>IF(CF105&lt;&gt;"",#REF!- CF105, 0)</f>
        <v>0</v>
      </c>
      <c r="AD105" s="19">
        <f>IF(BJ105&lt;&gt;"",#REF!- BJ105, 0)</f>
        <v>0</v>
      </c>
      <c r="AE105" s="19">
        <f>IF(CN105&lt;&gt;"",#REF!- CN105, 0)</f>
        <v>0</v>
      </c>
      <c r="AF105" s="19">
        <f>IF(BV105&lt;&gt;"",#REF!- BV105, 0)</f>
        <v>0</v>
      </c>
      <c r="AG105" s="19">
        <f>IF(CV105&lt;&gt;"",#REF!- CV105, 0)</f>
        <v>0</v>
      </c>
      <c r="AH105" s="19">
        <f>IF(DF105&lt;&gt;"",#REF!-DF105, 0)</f>
        <v>0</v>
      </c>
      <c r="AI105" s="19">
        <f>IF(DR105&lt;&gt;"",#REF!-DR105, 0)</f>
        <v>0</v>
      </c>
      <c r="AJ105" s="19">
        <f>IF(EB105&lt;&gt;"",#REF!- EB105, 0)</f>
        <v>0</v>
      </c>
      <c r="AK105" s="19">
        <f>IF(EJ105&lt;&gt;"",#REF!- EJ105, 0)</f>
        <v>0</v>
      </c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9"/>
      <c r="AW105" s="29"/>
      <c r="AX105" s="29"/>
      <c r="AY105" s="25"/>
      <c r="AZ105" s="26"/>
      <c r="BA105" s="25"/>
      <c r="BB105" s="28"/>
      <c r="BC105" s="27"/>
      <c r="BD105" s="27"/>
      <c r="BE105" s="27"/>
      <c r="BF105" s="27"/>
      <c r="BG105" s="27"/>
      <c r="BH105" s="24"/>
      <c r="BI105" s="21"/>
      <c r="BJ105" s="21"/>
      <c r="BK105" s="21"/>
      <c r="BL105" s="22"/>
      <c r="BM105" s="21"/>
      <c r="BN105" s="23"/>
      <c r="BO105" s="36"/>
      <c r="BP105" s="36"/>
      <c r="BQ105" s="36"/>
      <c r="BR105" s="36"/>
      <c r="BS105" s="36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3"/>
      <c r="CG105" s="23"/>
      <c r="CH105" s="23"/>
      <c r="CI105" s="23"/>
      <c r="CJ105" s="23"/>
      <c r="CK105" s="23"/>
      <c r="CL105" s="23"/>
      <c r="CM105" s="23"/>
      <c r="CN105" s="28"/>
      <c r="CO105" s="28"/>
      <c r="CP105" s="28"/>
      <c r="CQ105" s="28"/>
      <c r="CR105" s="28"/>
      <c r="CS105" s="28"/>
      <c r="CT105" s="28"/>
      <c r="CU105" s="28"/>
      <c r="CV105" s="23"/>
      <c r="CW105" s="23"/>
      <c r="CX105" s="23"/>
      <c r="CY105" s="23"/>
      <c r="CZ105" s="23"/>
      <c r="DA105" s="23"/>
      <c r="DB105" s="23"/>
      <c r="DC105" s="23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8"/>
      <c r="EC105" s="28"/>
      <c r="ED105" s="28"/>
      <c r="EE105" s="28"/>
      <c r="EF105" s="28"/>
      <c r="EG105" s="28"/>
      <c r="EH105" s="28"/>
      <c r="EI105" s="28"/>
      <c r="EJ105" s="23"/>
      <c r="EK105" s="23"/>
      <c r="EL105" s="23"/>
      <c r="EM105" s="23"/>
      <c r="EN105" s="23"/>
      <c r="EO105" s="23"/>
      <c r="EP105" s="23"/>
      <c r="EQ105" s="23"/>
      <c r="ER105" s="3">
        <v>69000</v>
      </c>
      <c r="ES105" s="2">
        <f t="shared" si="30"/>
        <v>0</v>
      </c>
    </row>
    <row r="106" spans="1:150" ht="14.45" hidden="1" customHeight="1" x14ac:dyDescent="0.25">
      <c r="A106" s="112"/>
      <c r="B106" s="131">
        <v>100</v>
      </c>
      <c r="C106" s="112"/>
      <c r="D106" s="112"/>
      <c r="E106" s="112"/>
      <c r="F106" s="113" t="s">
        <v>46</v>
      </c>
      <c r="G106" s="107" t="s">
        <v>46</v>
      </c>
      <c r="H106" s="114" t="s">
        <v>193</v>
      </c>
      <c r="I106" s="115" t="str">
        <f t="shared" si="23"/>
        <v xml:space="preserve"> 796</v>
      </c>
      <c r="J106" t="s">
        <v>193</v>
      </c>
      <c r="K106" s="116">
        <f t="shared" si="24"/>
        <v>0</v>
      </c>
      <c r="L106" s="113" t="s">
        <v>195</v>
      </c>
      <c r="M106" t="s">
        <v>1469</v>
      </c>
      <c r="P106" s="45" t="s">
        <v>709</v>
      </c>
      <c r="Q106" s="56">
        <v>72000</v>
      </c>
      <c r="R106" s="122">
        <f t="shared" si="29"/>
        <v>68000</v>
      </c>
      <c r="S106" s="47">
        <v>68000</v>
      </c>
      <c r="T106" s="48">
        <f t="shared" si="21"/>
        <v>7900</v>
      </c>
      <c r="U106" s="46" t="s">
        <v>711</v>
      </c>
      <c r="V106" s="49">
        <f t="shared" si="22"/>
        <v>60100</v>
      </c>
      <c r="W106" s="49">
        <f>2000+4850+600+200+250</f>
        <v>7900</v>
      </c>
      <c r="X106" s="2">
        <f t="shared" si="26"/>
        <v>-4000</v>
      </c>
      <c r="Z106" s="126">
        <f t="shared" si="27"/>
        <v>68000</v>
      </c>
      <c r="AA106" s="1" t="s">
        <v>113</v>
      </c>
      <c r="AB106" s="19">
        <f>IF(AX106&lt;&gt;"",#REF!- AX106, 0)</f>
        <v>0</v>
      </c>
      <c r="AC106" s="19">
        <f>IF(CF106&lt;&gt;"",#REF!- CF106, 0)</f>
        <v>0</v>
      </c>
      <c r="AD106" s="19">
        <f>IF(BJ106&lt;&gt;"",#REF!- BJ106, 0)</f>
        <v>0</v>
      </c>
      <c r="AE106" s="19">
        <f>IF(CN106&lt;&gt;"",#REF!- CN106, 0)</f>
        <v>0</v>
      </c>
      <c r="AF106" s="19">
        <f>IF(BV106&lt;&gt;"",#REF!- BV106, 0)</f>
        <v>0</v>
      </c>
      <c r="AG106" s="19">
        <f>IF(CV106&lt;&gt;"",#REF!- CV106, 0)</f>
        <v>0</v>
      </c>
      <c r="AH106" s="19">
        <f>IF(DF106&lt;&gt;"",#REF!-DF106, 0)</f>
        <v>0</v>
      </c>
      <c r="AI106" s="19">
        <f>IF(DR106&lt;&gt;"",#REF!-DR106, 0)</f>
        <v>0</v>
      </c>
      <c r="AJ106" s="19">
        <f>IF(EB106&lt;&gt;"",#REF!- EB106, 0)</f>
        <v>0</v>
      </c>
      <c r="AK106" s="19">
        <f>IF(EJ106&lt;&gt;"",#REF!- EJ106, 0)</f>
        <v>0</v>
      </c>
      <c r="AL106" s="20" t="e">
        <f>IF(BC106&lt;&gt;"",#REF!- BC106, 0)</f>
        <v>#REF!</v>
      </c>
      <c r="AM106" s="20" t="e">
        <f>IF(CK106&lt;&gt;"",#REF!- CK106, 0)</f>
        <v>#REF!</v>
      </c>
      <c r="AN106" s="20" t="e">
        <f>IF(BO106&lt;&gt;"",#REF!- BO106, )</f>
        <v>#REF!</v>
      </c>
      <c r="AO106" s="20" t="e">
        <f>IF(CS106&lt;&gt;"",#REF!- CS106, 0)</f>
        <v>#REF!</v>
      </c>
      <c r="AP106" s="20">
        <f>IF(CA106&lt;&gt;"",#REF!-CA106, 0)</f>
        <v>0</v>
      </c>
      <c r="AQ106" s="20" t="e">
        <f>IF(DA106&lt;&gt;"",#REF!- DA106, 0)</f>
        <v>#REF!</v>
      </c>
      <c r="AR106" s="20" t="e">
        <f>IF(DK106&lt;&gt;"",#REF!- DK106, 0)</f>
        <v>#REF!</v>
      </c>
      <c r="AS106" s="20" t="e">
        <f>IF(DW106&lt;&gt;"",#REF!- DW106, 0)</f>
        <v>#REF!</v>
      </c>
      <c r="AT106" s="20" t="e">
        <f>IF(EG106&lt;&gt;"",#REF!- EG106, 0)</f>
        <v>#REF!</v>
      </c>
      <c r="AU106" s="20">
        <f>IF(EO106&lt;&gt;"",#REF!- EO106, 0)</f>
        <v>0</v>
      </c>
      <c r="AV106" s="29"/>
      <c r="AW106" s="29"/>
      <c r="AX106" s="29"/>
      <c r="AY106" s="25"/>
      <c r="AZ106" s="26"/>
      <c r="BA106" s="25"/>
      <c r="BB106" s="28"/>
      <c r="BC106" s="29">
        <f>BE106+BD106</f>
        <v>104119</v>
      </c>
      <c r="BD106" s="29">
        <v>3000</v>
      </c>
      <c r="BE106" s="29">
        <v>101119</v>
      </c>
      <c r="BF106" s="29">
        <v>135450</v>
      </c>
      <c r="BG106" s="29">
        <v>84150</v>
      </c>
      <c r="BH106" s="24"/>
      <c r="BI106" s="21"/>
      <c r="BJ106" s="21"/>
      <c r="BK106" s="21"/>
      <c r="BL106" s="22"/>
      <c r="BM106" s="21"/>
      <c r="BN106" s="23"/>
      <c r="BO106" s="24">
        <f>BQ106+BP106</f>
        <v>96842</v>
      </c>
      <c r="BP106" s="24">
        <v>3000</v>
      </c>
      <c r="BQ106" s="24">
        <v>93842</v>
      </c>
      <c r="BR106" s="24">
        <v>120150</v>
      </c>
      <c r="BS106" s="24">
        <v>82800</v>
      </c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3"/>
      <c r="CG106" s="23"/>
      <c r="CH106" s="23"/>
      <c r="CI106" s="23"/>
      <c r="CJ106" s="23"/>
      <c r="CK106" s="24">
        <v>96409</v>
      </c>
      <c r="CL106" s="24">
        <v>119610</v>
      </c>
      <c r="CM106" s="24">
        <v>80190</v>
      </c>
      <c r="CN106" s="28"/>
      <c r="CO106" s="28"/>
      <c r="CP106" s="28"/>
      <c r="CQ106" s="28"/>
      <c r="CR106" s="28"/>
      <c r="CS106" s="29">
        <v>95968</v>
      </c>
      <c r="CT106" s="29">
        <v>126846</v>
      </c>
      <c r="CU106" s="29">
        <v>82566</v>
      </c>
      <c r="CV106" s="23"/>
      <c r="CW106" s="23"/>
      <c r="CX106" s="23"/>
      <c r="CY106" s="23"/>
      <c r="CZ106" s="23"/>
      <c r="DA106" s="24">
        <v>90950</v>
      </c>
      <c r="DB106" s="24">
        <v>118388</v>
      </c>
      <c r="DC106" s="24">
        <v>72450</v>
      </c>
      <c r="DD106" s="28"/>
      <c r="DE106" s="28"/>
      <c r="DF106" s="28"/>
      <c r="DG106" s="28"/>
      <c r="DH106" s="28"/>
      <c r="DI106" s="28"/>
      <c r="DJ106" s="28"/>
      <c r="DK106" s="29">
        <f>DM106+DL106</f>
        <v>96345</v>
      </c>
      <c r="DL106" s="29">
        <v>3500</v>
      </c>
      <c r="DM106" s="29">
        <v>92845</v>
      </c>
      <c r="DN106" s="29">
        <v>125685</v>
      </c>
      <c r="DO106" s="29">
        <v>75547</v>
      </c>
      <c r="DP106" s="23"/>
      <c r="DQ106" s="23"/>
      <c r="DR106" s="23"/>
      <c r="DS106" s="23"/>
      <c r="DT106" s="23"/>
      <c r="DU106" s="23"/>
      <c r="DV106" s="23"/>
      <c r="DW106" s="24">
        <f>DY106+DX106</f>
        <v>100369</v>
      </c>
      <c r="DX106" s="24">
        <v>3000</v>
      </c>
      <c r="DY106" s="24">
        <v>97369</v>
      </c>
      <c r="DZ106" s="24">
        <v>129937</v>
      </c>
      <c r="EA106" s="24">
        <v>76125</v>
      </c>
      <c r="EB106" s="28"/>
      <c r="EC106" s="28"/>
      <c r="ED106" s="28"/>
      <c r="EE106" s="28"/>
      <c r="EF106" s="28"/>
      <c r="EG106" s="29">
        <v>110999</v>
      </c>
      <c r="EH106" s="29">
        <v>110999</v>
      </c>
      <c r="EI106" s="29">
        <v>110999</v>
      </c>
      <c r="EJ106" s="23"/>
      <c r="EK106" s="23"/>
      <c r="EL106" s="23"/>
      <c r="EM106" s="23"/>
      <c r="EN106" s="23"/>
      <c r="EO106" s="23"/>
      <c r="EP106" s="23"/>
      <c r="EQ106" s="23"/>
      <c r="ER106" s="3">
        <v>68000</v>
      </c>
      <c r="ES106" s="1">
        <f t="shared" si="30"/>
        <v>0</v>
      </c>
    </row>
    <row r="107" spans="1:150" ht="14.45" hidden="1" customHeight="1" x14ac:dyDescent="0.25">
      <c r="A107" s="112"/>
      <c r="B107" s="131">
        <v>101</v>
      </c>
      <c r="C107" s="112"/>
      <c r="D107" s="112"/>
      <c r="E107" s="112"/>
      <c r="F107" s="113" t="s">
        <v>46</v>
      </c>
      <c r="G107" s="107" t="s">
        <v>46</v>
      </c>
      <c r="H107" s="117" t="s">
        <v>418</v>
      </c>
      <c r="I107" s="115" t="str">
        <f t="shared" si="23"/>
        <v xml:space="preserve"> 999</v>
      </c>
      <c r="J107" t="s">
        <v>418</v>
      </c>
      <c r="K107" s="116">
        <f t="shared" si="24"/>
        <v>0</v>
      </c>
      <c r="L107" s="113" t="s">
        <v>231</v>
      </c>
      <c r="M107" t="s">
        <v>1469</v>
      </c>
      <c r="P107" s="62" t="s">
        <v>710</v>
      </c>
      <c r="Q107" s="63">
        <v>88000</v>
      </c>
      <c r="R107" s="64">
        <f t="shared" si="29"/>
        <v>90000</v>
      </c>
      <c r="S107" s="47">
        <v>90000</v>
      </c>
      <c r="T107" s="48">
        <f t="shared" si="21"/>
        <v>8250</v>
      </c>
      <c r="U107" s="46" t="s">
        <v>711</v>
      </c>
      <c r="V107" s="49">
        <f t="shared" si="22"/>
        <v>81750</v>
      </c>
      <c r="W107" s="49">
        <f>2000+5200+600+200+250</f>
        <v>8250</v>
      </c>
      <c r="X107" s="2">
        <f t="shared" si="26"/>
        <v>2000</v>
      </c>
      <c r="Z107" s="126">
        <f t="shared" si="27"/>
        <v>90000</v>
      </c>
      <c r="AA107" s="1" t="s">
        <v>103</v>
      </c>
      <c r="AB107" s="19">
        <f>IF(AX107&lt;&gt;"",#REF!- AX107, 0)</f>
        <v>0</v>
      </c>
      <c r="AC107" s="19">
        <f>IF(CF107&lt;&gt;"",#REF!- CF107, 0)</f>
        <v>0</v>
      </c>
      <c r="AD107" s="19">
        <f>IF(BJ107&lt;&gt;"",#REF!- BJ107, 0)</f>
        <v>0</v>
      </c>
      <c r="AE107" s="19">
        <f>IF(CN107&lt;&gt;"",#REF!- CN107, 0)</f>
        <v>0</v>
      </c>
      <c r="AF107" s="19">
        <f>IF(BV107&lt;&gt;"",#REF!- BV107, 0)</f>
        <v>0</v>
      </c>
      <c r="AG107" s="19">
        <f>IF(CV107&lt;&gt;"",#REF!- CV107, 0)</f>
        <v>0</v>
      </c>
      <c r="AH107" s="19">
        <f>IF(DF107&lt;&gt;"",#REF!-DF107, 0)</f>
        <v>0</v>
      </c>
      <c r="AI107" s="19">
        <f>IF(DR107&lt;&gt;"",#REF!-DR107, 0)</f>
        <v>0</v>
      </c>
      <c r="AJ107" s="19">
        <f>IF(EB107&lt;&gt;"",#REF!- EB107, 0)</f>
        <v>0</v>
      </c>
      <c r="AK107" s="19">
        <f>IF(EJ107&lt;&gt;"",#REF!- EJ107, 0)</f>
        <v>0</v>
      </c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9"/>
      <c r="AW107" s="29"/>
      <c r="AX107" s="29"/>
      <c r="AY107" s="25"/>
      <c r="AZ107" s="26"/>
      <c r="BA107" s="25"/>
      <c r="BB107" s="28"/>
      <c r="BC107" s="27"/>
      <c r="BD107" s="27"/>
      <c r="BE107" s="27"/>
      <c r="BF107" s="27"/>
      <c r="BG107" s="27"/>
      <c r="BH107" s="24"/>
      <c r="BI107" s="21"/>
      <c r="BJ107" s="21"/>
      <c r="BK107" s="21"/>
      <c r="BL107" s="22"/>
      <c r="BM107" s="21"/>
      <c r="BN107" s="23"/>
      <c r="BO107" s="36"/>
      <c r="BP107" s="36"/>
      <c r="BQ107" s="36"/>
      <c r="BR107" s="36"/>
      <c r="BS107" s="36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3"/>
      <c r="CG107" s="23"/>
      <c r="CH107" s="23"/>
      <c r="CI107" s="23"/>
      <c r="CJ107" s="23"/>
      <c r="CK107" s="23"/>
      <c r="CL107" s="23"/>
      <c r="CM107" s="23"/>
      <c r="CN107" s="28"/>
      <c r="CO107" s="28"/>
      <c r="CP107" s="28"/>
      <c r="CQ107" s="28"/>
      <c r="CR107" s="28"/>
      <c r="CS107" s="28"/>
      <c r="CT107" s="28"/>
      <c r="CU107" s="28"/>
      <c r="CV107" s="23"/>
      <c r="CW107" s="23"/>
      <c r="CX107" s="23"/>
      <c r="CY107" s="23"/>
      <c r="CZ107" s="23"/>
      <c r="DA107" s="23"/>
      <c r="DB107" s="23"/>
      <c r="DC107" s="23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8"/>
      <c r="EC107" s="28"/>
      <c r="ED107" s="28"/>
      <c r="EE107" s="28"/>
      <c r="EF107" s="28"/>
      <c r="EG107" s="28"/>
      <c r="EH107" s="28"/>
      <c r="EI107" s="28"/>
      <c r="EJ107" s="23"/>
      <c r="EK107" s="23"/>
      <c r="EL107" s="23"/>
      <c r="EM107" s="23"/>
      <c r="EN107" s="23"/>
      <c r="EO107" s="23"/>
      <c r="EP107" s="23"/>
      <c r="EQ107" s="23"/>
      <c r="ER107" s="3">
        <v>90000</v>
      </c>
      <c r="ES107" s="2">
        <f t="shared" si="30"/>
        <v>0</v>
      </c>
    </row>
    <row r="108" spans="1:150" ht="14.45" hidden="1" customHeight="1" x14ac:dyDescent="0.25">
      <c r="A108" s="112"/>
      <c r="B108" s="131">
        <v>102</v>
      </c>
      <c r="C108" s="112"/>
      <c r="D108" s="112"/>
      <c r="E108" s="112"/>
      <c r="F108" s="113" t="s">
        <v>47</v>
      </c>
      <c r="G108" s="107" t="s">
        <v>47</v>
      </c>
      <c r="H108" s="117" t="s">
        <v>419</v>
      </c>
      <c r="I108" s="115" t="str">
        <f t="shared" si="23"/>
        <v xml:space="preserve"> 632</v>
      </c>
      <c r="J108" t="s">
        <v>419</v>
      </c>
      <c r="K108" s="116">
        <f t="shared" si="24"/>
        <v>0</v>
      </c>
      <c r="L108" s="113" t="s">
        <v>210</v>
      </c>
      <c r="M108" t="s">
        <v>1469</v>
      </c>
      <c r="P108" s="45" t="s">
        <v>709</v>
      </c>
      <c r="Q108" s="56">
        <v>87500</v>
      </c>
      <c r="R108" s="122">
        <f t="shared" si="29"/>
        <v>73000</v>
      </c>
      <c r="S108" s="47">
        <v>73000</v>
      </c>
      <c r="T108" s="48">
        <f t="shared" si="21"/>
        <v>7900</v>
      </c>
      <c r="U108" s="46" t="s">
        <v>711</v>
      </c>
      <c r="V108" s="49">
        <f t="shared" si="22"/>
        <v>65100</v>
      </c>
      <c r="W108" s="49">
        <f>2000+4850+600+200+250</f>
        <v>7900</v>
      </c>
      <c r="X108" s="2">
        <f t="shared" si="26"/>
        <v>-14500</v>
      </c>
      <c r="Z108" s="126">
        <f t="shared" si="27"/>
        <v>73000</v>
      </c>
      <c r="AA108" s="1" t="s">
        <v>103</v>
      </c>
      <c r="AB108" s="19">
        <f>IF(AX108&lt;&gt;"",#REF!- AX108, 0)</f>
        <v>0</v>
      </c>
      <c r="AC108" s="19">
        <f>IF(CF108&lt;&gt;"",#REF!- CF108, 0)</f>
        <v>0</v>
      </c>
      <c r="AD108" s="19">
        <f>IF(BJ108&lt;&gt;"",#REF!- BJ108, 0)</f>
        <v>0</v>
      </c>
      <c r="AE108" s="19">
        <f>IF(CN108&lt;&gt;"",#REF!- CN108, 0)</f>
        <v>0</v>
      </c>
      <c r="AF108" s="19">
        <f>IF(BV108&lt;&gt;"",#REF!- BV108, 0)</f>
        <v>0</v>
      </c>
      <c r="AG108" s="19">
        <f>IF(CV108&lt;&gt;"",#REF!- CV108, 0)</f>
        <v>0</v>
      </c>
      <c r="AH108" s="19">
        <f>IF(DF108&lt;&gt;"",#REF!-DF108, 0)</f>
        <v>0</v>
      </c>
      <c r="AI108" s="19">
        <f>IF(DR108&lt;&gt;"",#REF!-DR108, 0)</f>
        <v>0</v>
      </c>
      <c r="AJ108" s="19">
        <f>IF(EB108&lt;&gt;"",#REF!- EB108, 0)</f>
        <v>0</v>
      </c>
      <c r="AK108" s="19">
        <f>IF(EJ108&lt;&gt;"",#REF!- EJ108, 0)</f>
        <v>0</v>
      </c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9"/>
      <c r="AW108" s="29"/>
      <c r="AX108" s="29"/>
      <c r="AY108" s="25"/>
      <c r="AZ108" s="26"/>
      <c r="BA108" s="25"/>
      <c r="BB108" s="28"/>
      <c r="BC108" s="27"/>
      <c r="BD108" s="27"/>
      <c r="BE108" s="27"/>
      <c r="BF108" s="27"/>
      <c r="BG108" s="27"/>
      <c r="BH108" s="24"/>
      <c r="BI108" s="21"/>
      <c r="BJ108" s="21"/>
      <c r="BK108" s="21"/>
      <c r="BL108" s="22"/>
      <c r="BM108" s="21"/>
      <c r="BN108" s="23"/>
      <c r="BO108" s="36"/>
      <c r="BP108" s="36"/>
      <c r="BQ108" s="36"/>
      <c r="BR108" s="36"/>
      <c r="BS108" s="36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3"/>
      <c r="CG108" s="23"/>
      <c r="CH108" s="23"/>
      <c r="CI108" s="23"/>
      <c r="CJ108" s="23"/>
      <c r="CK108" s="23"/>
      <c r="CL108" s="23"/>
      <c r="CM108" s="23"/>
      <c r="CN108" s="28"/>
      <c r="CO108" s="28"/>
      <c r="CP108" s="28"/>
      <c r="CQ108" s="28"/>
      <c r="CR108" s="28"/>
      <c r="CS108" s="28"/>
      <c r="CT108" s="28"/>
      <c r="CU108" s="28"/>
      <c r="CV108" s="23"/>
      <c r="CW108" s="23"/>
      <c r="CX108" s="23"/>
      <c r="CY108" s="23"/>
      <c r="CZ108" s="23"/>
      <c r="DA108" s="23"/>
      <c r="DB108" s="23"/>
      <c r="DC108" s="23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8"/>
      <c r="EC108" s="28"/>
      <c r="ED108" s="28"/>
      <c r="EE108" s="28"/>
      <c r="EF108" s="28"/>
      <c r="EG108" s="28"/>
      <c r="EH108" s="28"/>
      <c r="EI108" s="28"/>
      <c r="EJ108" s="23"/>
      <c r="EK108" s="23"/>
      <c r="EL108" s="23"/>
      <c r="EM108" s="23"/>
      <c r="EN108" s="23"/>
      <c r="EO108" s="23"/>
      <c r="EP108" s="23"/>
      <c r="EQ108" s="23"/>
      <c r="ER108" s="3">
        <v>73000</v>
      </c>
      <c r="ES108" s="2">
        <f t="shared" si="30"/>
        <v>0</v>
      </c>
    </row>
    <row r="109" spans="1:150" ht="14.45" hidden="1" customHeight="1" x14ac:dyDescent="0.25">
      <c r="A109" s="112"/>
      <c r="B109" s="131">
        <v>103</v>
      </c>
      <c r="C109" s="112"/>
      <c r="D109" s="112"/>
      <c r="E109" s="112"/>
      <c r="F109" s="113" t="s">
        <v>46</v>
      </c>
      <c r="G109" s="107" t="s">
        <v>46</v>
      </c>
      <c r="H109" s="117" t="s">
        <v>1432</v>
      </c>
      <c r="I109" s="115" t="str">
        <f t="shared" si="23"/>
        <v xml:space="preserve"> 294</v>
      </c>
      <c r="J109" t="s">
        <v>1432</v>
      </c>
      <c r="K109" s="116">
        <f t="shared" si="24"/>
        <v>0</v>
      </c>
      <c r="L109" s="113" t="s">
        <v>211</v>
      </c>
      <c r="M109" t="s">
        <v>1469</v>
      </c>
      <c r="P109" s="45" t="s">
        <v>709</v>
      </c>
      <c r="Q109" s="56">
        <v>0</v>
      </c>
      <c r="R109" s="122">
        <f t="shared" si="29"/>
        <v>72000</v>
      </c>
      <c r="S109" s="47">
        <v>72000</v>
      </c>
      <c r="T109" s="48">
        <f t="shared" si="21"/>
        <v>8150</v>
      </c>
      <c r="U109" s="46" t="s">
        <v>711</v>
      </c>
      <c r="V109" s="49">
        <f t="shared" si="22"/>
        <v>63850</v>
      </c>
      <c r="W109" s="49">
        <f>2000+5100+600+200+250</f>
        <v>8150</v>
      </c>
      <c r="X109" s="2">
        <f t="shared" si="26"/>
        <v>72000</v>
      </c>
      <c r="Z109" s="126">
        <f t="shared" si="27"/>
        <v>72000</v>
      </c>
      <c r="AA109" s="1" t="s">
        <v>103</v>
      </c>
      <c r="AB109" s="19">
        <f>IF(AX109&lt;&gt;"",#REF!- AX109, 0)</f>
        <v>0</v>
      </c>
      <c r="AC109" s="19">
        <f>IF(CF109&lt;&gt;"",#REF!- CF109, 0)</f>
        <v>0</v>
      </c>
      <c r="AD109" s="19">
        <f>IF(BJ109&lt;&gt;"",#REF!- BJ109, 0)</f>
        <v>0</v>
      </c>
      <c r="AE109" s="19">
        <f>IF(CN109&lt;&gt;"",#REF!- CN109, 0)</f>
        <v>0</v>
      </c>
      <c r="AF109" s="19">
        <f>IF(BV109&lt;&gt;"",#REF!- BV109, 0)</f>
        <v>0</v>
      </c>
      <c r="AG109" s="19">
        <f>IF(CV109&lt;&gt;"",#REF!- CV109, 0)</f>
        <v>0</v>
      </c>
      <c r="AH109" s="19">
        <f>IF(DF109&lt;&gt;"",#REF!-DF109, 0)</f>
        <v>0</v>
      </c>
      <c r="AI109" s="19">
        <f>IF(DR109&lt;&gt;"",#REF!-DR109, 0)</f>
        <v>0</v>
      </c>
      <c r="AJ109" s="19">
        <f>IF(EB109&lt;&gt;"",#REF!- EB109, 0)</f>
        <v>0</v>
      </c>
      <c r="AK109" s="19">
        <f>IF(EJ109&lt;&gt;"",#REF!- EJ109, 0)</f>
        <v>0</v>
      </c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9"/>
      <c r="AW109" s="29"/>
      <c r="AX109" s="29"/>
      <c r="AY109" s="25"/>
      <c r="AZ109" s="26"/>
      <c r="BA109" s="25"/>
      <c r="BB109" s="28"/>
      <c r="BC109" s="27"/>
      <c r="BD109" s="27"/>
      <c r="BE109" s="27"/>
      <c r="BF109" s="27"/>
      <c r="BG109" s="27"/>
      <c r="BH109" s="24"/>
      <c r="BI109" s="21"/>
      <c r="BJ109" s="21"/>
      <c r="BK109" s="21"/>
      <c r="BL109" s="22"/>
      <c r="BM109" s="21"/>
      <c r="BN109" s="23"/>
      <c r="BO109" s="36"/>
      <c r="BP109" s="36"/>
      <c r="BQ109" s="36"/>
      <c r="BR109" s="36"/>
      <c r="BS109" s="36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3"/>
      <c r="CG109" s="23"/>
      <c r="CH109" s="23"/>
      <c r="CI109" s="23"/>
      <c r="CJ109" s="23"/>
      <c r="CK109" s="23"/>
      <c r="CL109" s="23"/>
      <c r="CM109" s="23"/>
      <c r="CN109" s="28"/>
      <c r="CO109" s="28"/>
      <c r="CP109" s="28"/>
      <c r="CQ109" s="28"/>
      <c r="CR109" s="28"/>
      <c r="CS109" s="28"/>
      <c r="CT109" s="28"/>
      <c r="CU109" s="28"/>
      <c r="CV109" s="23"/>
      <c r="CW109" s="23"/>
      <c r="CX109" s="23"/>
      <c r="CY109" s="23"/>
      <c r="CZ109" s="23"/>
      <c r="DA109" s="23"/>
      <c r="DB109" s="23"/>
      <c r="DC109" s="23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8"/>
      <c r="EC109" s="28"/>
      <c r="ED109" s="28"/>
      <c r="EE109" s="28"/>
      <c r="EF109" s="28"/>
      <c r="EG109" s="28"/>
      <c r="EH109" s="28"/>
      <c r="EI109" s="28"/>
      <c r="EJ109" s="23"/>
      <c r="EK109" s="23"/>
      <c r="EL109" s="23"/>
      <c r="EM109" s="23"/>
      <c r="EN109" s="23"/>
      <c r="EO109" s="23"/>
      <c r="EP109" s="23"/>
      <c r="EQ109" s="23"/>
      <c r="ER109" s="3">
        <v>72000</v>
      </c>
      <c r="ES109" s="2">
        <f t="shared" si="30"/>
        <v>0</v>
      </c>
    </row>
    <row r="110" spans="1:150" ht="14.45" hidden="1" customHeight="1" x14ac:dyDescent="0.25">
      <c r="A110" s="112"/>
      <c r="B110" s="131">
        <v>104</v>
      </c>
      <c r="C110" s="112"/>
      <c r="D110" s="112"/>
      <c r="E110" s="112"/>
      <c r="F110" s="113" t="s">
        <v>47</v>
      </c>
      <c r="G110" s="107" t="s">
        <v>47</v>
      </c>
      <c r="H110" s="117" t="s">
        <v>420</v>
      </c>
      <c r="I110" s="115" t="str">
        <f t="shared" si="23"/>
        <v xml:space="preserve"> 805</v>
      </c>
      <c r="J110" t="s">
        <v>420</v>
      </c>
      <c r="K110" s="116">
        <f t="shared" si="24"/>
        <v>0</v>
      </c>
      <c r="L110" s="113" t="s">
        <v>210</v>
      </c>
      <c r="M110" t="s">
        <v>1469</v>
      </c>
      <c r="P110" s="45" t="s">
        <v>709</v>
      </c>
      <c r="Q110" s="56">
        <v>87500</v>
      </c>
      <c r="R110" s="122">
        <f t="shared" si="29"/>
        <v>73000</v>
      </c>
      <c r="S110" s="47">
        <v>73000</v>
      </c>
      <c r="T110" s="48">
        <f t="shared" si="21"/>
        <v>7900</v>
      </c>
      <c r="U110" s="46" t="s">
        <v>711</v>
      </c>
      <c r="V110" s="49">
        <f t="shared" si="22"/>
        <v>65100</v>
      </c>
      <c r="W110" s="49">
        <f>2000+4850+600+200+250</f>
        <v>7900</v>
      </c>
      <c r="X110" s="2">
        <f t="shared" si="26"/>
        <v>-14500</v>
      </c>
      <c r="Z110" s="126">
        <f t="shared" si="27"/>
        <v>73000</v>
      </c>
      <c r="AA110" s="1" t="s">
        <v>103</v>
      </c>
      <c r="AB110" s="19">
        <f>IF(AX110&lt;&gt;"",#REF!- AX110, 0)</f>
        <v>0</v>
      </c>
      <c r="AC110" s="19">
        <f>IF(CF110&lt;&gt;"",#REF!- CF110, 0)</f>
        <v>0</v>
      </c>
      <c r="AD110" s="19">
        <f>IF(BJ110&lt;&gt;"",#REF!- BJ110, 0)</f>
        <v>0</v>
      </c>
      <c r="AE110" s="19">
        <f>IF(CN110&lt;&gt;"",#REF!- CN110, 0)</f>
        <v>0</v>
      </c>
      <c r="AF110" s="19">
        <f>IF(BV110&lt;&gt;"",#REF!- BV110, 0)</f>
        <v>0</v>
      </c>
      <c r="AG110" s="19">
        <f>IF(CV110&lt;&gt;"",#REF!- CV110, 0)</f>
        <v>0</v>
      </c>
      <c r="AH110" s="19">
        <f>IF(DF110&lt;&gt;"",#REF!-DF110, 0)</f>
        <v>0</v>
      </c>
      <c r="AI110" s="19">
        <f>IF(DR110&lt;&gt;"",#REF!-DR110, 0)</f>
        <v>0</v>
      </c>
      <c r="AJ110" s="19">
        <f>IF(EB110&lt;&gt;"",#REF!- EB110, 0)</f>
        <v>0</v>
      </c>
      <c r="AK110" s="19">
        <f>IF(EJ110&lt;&gt;"",#REF!- EJ110, 0)</f>
        <v>0</v>
      </c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9"/>
      <c r="AW110" s="29"/>
      <c r="AX110" s="29"/>
      <c r="AY110" s="25"/>
      <c r="AZ110" s="26"/>
      <c r="BA110" s="25"/>
      <c r="BB110" s="28"/>
      <c r="BC110" s="27"/>
      <c r="BD110" s="27"/>
      <c r="BE110" s="27"/>
      <c r="BF110" s="27"/>
      <c r="BG110" s="27"/>
      <c r="BH110" s="24"/>
      <c r="BI110" s="21"/>
      <c r="BJ110" s="21"/>
      <c r="BK110" s="21"/>
      <c r="BL110" s="22"/>
      <c r="BM110" s="21"/>
      <c r="BN110" s="23"/>
      <c r="BO110" s="36"/>
      <c r="BP110" s="36"/>
      <c r="BQ110" s="36"/>
      <c r="BR110" s="36"/>
      <c r="BS110" s="36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3"/>
      <c r="CG110" s="23"/>
      <c r="CH110" s="23"/>
      <c r="CI110" s="23"/>
      <c r="CJ110" s="23"/>
      <c r="CK110" s="23"/>
      <c r="CL110" s="23"/>
      <c r="CM110" s="23"/>
      <c r="CN110" s="28"/>
      <c r="CO110" s="28"/>
      <c r="CP110" s="28"/>
      <c r="CQ110" s="28"/>
      <c r="CR110" s="28"/>
      <c r="CS110" s="28"/>
      <c r="CT110" s="28"/>
      <c r="CU110" s="28"/>
      <c r="CV110" s="23"/>
      <c r="CW110" s="23"/>
      <c r="CX110" s="23"/>
      <c r="CY110" s="23"/>
      <c r="CZ110" s="23"/>
      <c r="DA110" s="23"/>
      <c r="DB110" s="23"/>
      <c r="DC110" s="23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8"/>
      <c r="EC110" s="28"/>
      <c r="ED110" s="28"/>
      <c r="EE110" s="28"/>
      <c r="EF110" s="28"/>
      <c r="EG110" s="28"/>
      <c r="EH110" s="28"/>
      <c r="EI110" s="28"/>
      <c r="EJ110" s="23"/>
      <c r="EK110" s="23"/>
      <c r="EL110" s="23"/>
      <c r="EM110" s="23"/>
      <c r="EN110" s="23"/>
      <c r="EO110" s="23"/>
      <c r="EP110" s="23"/>
      <c r="EQ110" s="23"/>
      <c r="ER110" s="3">
        <v>73000</v>
      </c>
      <c r="ES110" s="2">
        <f t="shared" si="30"/>
        <v>0</v>
      </c>
    </row>
    <row r="111" spans="1:150" ht="14.45" hidden="1" customHeight="1" x14ac:dyDescent="0.25">
      <c r="A111" s="112"/>
      <c r="B111" s="131">
        <v>105</v>
      </c>
      <c r="C111" s="112"/>
      <c r="D111" s="112"/>
      <c r="E111" s="112"/>
      <c r="F111" s="113" t="s">
        <v>46</v>
      </c>
      <c r="G111" s="107" t="s">
        <v>46</v>
      </c>
      <c r="H111" s="114" t="s">
        <v>421</v>
      </c>
      <c r="I111" s="115" t="str">
        <f t="shared" si="23"/>
        <v xml:space="preserve"> 422</v>
      </c>
      <c r="J111" t="s">
        <v>421</v>
      </c>
      <c r="K111" s="116">
        <f t="shared" si="24"/>
        <v>0</v>
      </c>
      <c r="L111" s="113" t="s">
        <v>222</v>
      </c>
      <c r="M111" t="s">
        <v>1469</v>
      </c>
      <c r="P111" s="62" t="s">
        <v>710</v>
      </c>
      <c r="Q111" s="63">
        <v>58000</v>
      </c>
      <c r="R111" s="64">
        <f t="shared" si="29"/>
        <v>60000</v>
      </c>
      <c r="S111" s="47">
        <v>60000</v>
      </c>
      <c r="T111" s="48">
        <f t="shared" si="21"/>
        <v>8150</v>
      </c>
      <c r="U111" s="46" t="s">
        <v>711</v>
      </c>
      <c r="V111" s="49">
        <f t="shared" si="22"/>
        <v>51850</v>
      </c>
      <c r="W111" s="49">
        <f>2000+5100+600+200+250</f>
        <v>8150</v>
      </c>
      <c r="X111" s="2">
        <f t="shared" si="26"/>
        <v>2000</v>
      </c>
      <c r="Z111" s="126">
        <f t="shared" si="27"/>
        <v>60000</v>
      </c>
      <c r="AA111" s="1" t="s">
        <v>103</v>
      </c>
      <c r="AB111" s="19">
        <f>IF(AX111&lt;&gt;"",#REF!- AX111, 0)</f>
        <v>0</v>
      </c>
      <c r="AC111" s="19">
        <f>IF(CF111&lt;&gt;"",#REF!- CF111, 0)</f>
        <v>0</v>
      </c>
      <c r="AD111" s="19">
        <f>IF(BJ111&lt;&gt;"",#REF!- BJ111, 0)</f>
        <v>0</v>
      </c>
      <c r="AE111" s="19">
        <f>IF(CN111&lt;&gt;"",#REF!- CN111, 0)</f>
        <v>0</v>
      </c>
      <c r="AF111" s="19">
        <f>IF(BV111&lt;&gt;"",#REF!- BV111, 0)</f>
        <v>0</v>
      </c>
      <c r="AG111" s="19">
        <f>IF(CV111&lt;&gt;"",#REF!- CV111, 0)</f>
        <v>0</v>
      </c>
      <c r="AH111" s="19">
        <f>IF(DF111&lt;&gt;"",#REF!-DF111, 0)</f>
        <v>0</v>
      </c>
      <c r="AI111" s="19">
        <f>IF(DR111&lt;&gt;"",#REF!-DR111, 0)</f>
        <v>0</v>
      </c>
      <c r="AJ111" s="19">
        <f>IF(EB111&lt;&gt;"",#REF!- EB111, 0)</f>
        <v>0</v>
      </c>
      <c r="AK111" s="19">
        <f>IF(EJ111&lt;&gt;"",#REF!- EJ111, 0)</f>
        <v>0</v>
      </c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9"/>
      <c r="AW111" s="29"/>
      <c r="AX111" s="29"/>
      <c r="AY111" s="25"/>
      <c r="AZ111" s="26"/>
      <c r="BA111" s="25"/>
      <c r="BB111" s="28"/>
      <c r="BC111" s="27"/>
      <c r="BD111" s="27"/>
      <c r="BE111" s="27"/>
      <c r="BF111" s="27"/>
      <c r="BG111" s="27"/>
      <c r="BH111" s="24"/>
      <c r="BI111" s="21"/>
      <c r="BJ111" s="21"/>
      <c r="BK111" s="21"/>
      <c r="BL111" s="22"/>
      <c r="BM111" s="21"/>
      <c r="BN111" s="23"/>
      <c r="BO111" s="36"/>
      <c r="BP111" s="36"/>
      <c r="BQ111" s="36"/>
      <c r="BR111" s="36"/>
      <c r="BS111" s="36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3"/>
      <c r="CG111" s="23"/>
      <c r="CH111" s="23"/>
      <c r="CI111" s="23"/>
      <c r="CJ111" s="23"/>
      <c r="CK111" s="23"/>
      <c r="CL111" s="23"/>
      <c r="CM111" s="23"/>
      <c r="CN111" s="28"/>
      <c r="CO111" s="28"/>
      <c r="CP111" s="28"/>
      <c r="CQ111" s="28"/>
      <c r="CR111" s="28"/>
      <c r="CS111" s="28"/>
      <c r="CT111" s="28"/>
      <c r="CU111" s="28"/>
      <c r="CV111" s="23"/>
      <c r="CW111" s="23"/>
      <c r="CX111" s="23"/>
      <c r="CY111" s="23"/>
      <c r="CZ111" s="23"/>
      <c r="DA111" s="23"/>
      <c r="DB111" s="23"/>
      <c r="DC111" s="23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8"/>
      <c r="EC111" s="28"/>
      <c r="ED111" s="28"/>
      <c r="EE111" s="28"/>
      <c r="EF111" s="28"/>
      <c r="EG111" s="28"/>
      <c r="EH111" s="28"/>
      <c r="EI111" s="28"/>
      <c r="EJ111" s="23"/>
      <c r="EK111" s="23"/>
      <c r="EL111" s="23"/>
      <c r="EM111" s="23"/>
      <c r="EN111" s="23"/>
      <c r="EO111" s="23"/>
      <c r="EP111" s="23"/>
      <c r="EQ111" s="23"/>
      <c r="ER111" s="3">
        <v>60000</v>
      </c>
      <c r="ES111" s="1">
        <f t="shared" si="30"/>
        <v>0</v>
      </c>
    </row>
    <row r="112" spans="1:150" ht="14.45" hidden="1" customHeight="1" x14ac:dyDescent="0.25">
      <c r="A112" s="112"/>
      <c r="B112" s="131">
        <v>106</v>
      </c>
      <c r="C112" s="112"/>
      <c r="D112" s="112"/>
      <c r="E112" s="112"/>
      <c r="F112" s="113" t="s">
        <v>46</v>
      </c>
      <c r="G112" s="107" t="s">
        <v>46</v>
      </c>
      <c r="H112" s="114" t="s">
        <v>422</v>
      </c>
      <c r="I112" s="115" t="str">
        <f t="shared" si="23"/>
        <v xml:space="preserve"> 126</v>
      </c>
      <c r="J112" t="s">
        <v>422</v>
      </c>
      <c r="K112" s="116">
        <f t="shared" si="24"/>
        <v>0</v>
      </c>
      <c r="L112" s="113" t="s">
        <v>195</v>
      </c>
      <c r="M112" t="s">
        <v>1469</v>
      </c>
      <c r="P112" s="45" t="s">
        <v>709</v>
      </c>
      <c r="Q112" s="56">
        <v>72000</v>
      </c>
      <c r="R112" s="122">
        <f t="shared" si="29"/>
        <v>68000</v>
      </c>
      <c r="S112" s="47">
        <v>68000</v>
      </c>
      <c r="T112" s="48">
        <f t="shared" si="21"/>
        <v>7900</v>
      </c>
      <c r="U112" s="46" t="s">
        <v>711</v>
      </c>
      <c r="V112" s="49">
        <f t="shared" si="22"/>
        <v>60100</v>
      </c>
      <c r="W112" s="49">
        <f>2000+4850+600+200+250</f>
        <v>7900</v>
      </c>
      <c r="X112" s="2">
        <f t="shared" si="26"/>
        <v>-4000</v>
      </c>
      <c r="Z112" s="126">
        <f t="shared" si="27"/>
        <v>68000</v>
      </c>
      <c r="AA112" s="1" t="s">
        <v>103</v>
      </c>
      <c r="AB112" s="19">
        <f>IF(AX112&lt;&gt;"",#REF!- AX112, 0)</f>
        <v>0</v>
      </c>
      <c r="AC112" s="19">
        <f>IF(CF112&lt;&gt;"",#REF!- CF112, 0)</f>
        <v>0</v>
      </c>
      <c r="AD112" s="19">
        <f>IF(BJ112&lt;&gt;"",#REF!- BJ112, 0)</f>
        <v>0</v>
      </c>
      <c r="AE112" s="19">
        <f>IF(CN112&lt;&gt;"",#REF!- CN112, 0)</f>
        <v>0</v>
      </c>
      <c r="AF112" s="19">
        <f>IF(BV112&lt;&gt;"",#REF!- BV112, 0)</f>
        <v>0</v>
      </c>
      <c r="AG112" s="19">
        <f>IF(CV112&lt;&gt;"",#REF!- CV112, 0)</f>
        <v>0</v>
      </c>
      <c r="AH112" s="19">
        <f>IF(DF112&lt;&gt;"",#REF!-DF112, 0)</f>
        <v>0</v>
      </c>
      <c r="AI112" s="19">
        <f>IF(DR112&lt;&gt;"",#REF!-DR112, 0)</f>
        <v>0</v>
      </c>
      <c r="AJ112" s="19">
        <f>IF(EB112&lt;&gt;"",#REF!- EB112, 0)</f>
        <v>0</v>
      </c>
      <c r="AK112" s="19">
        <f>IF(EJ112&lt;&gt;"",#REF!- EJ112, 0)</f>
        <v>0</v>
      </c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9"/>
      <c r="AW112" s="29"/>
      <c r="AX112" s="29"/>
      <c r="AY112" s="25"/>
      <c r="AZ112" s="26"/>
      <c r="BA112" s="25"/>
      <c r="BB112" s="28"/>
      <c r="BC112" s="27"/>
      <c r="BD112" s="27"/>
      <c r="BE112" s="27"/>
      <c r="BF112" s="27"/>
      <c r="BG112" s="27"/>
      <c r="BH112" s="24"/>
      <c r="BI112" s="21"/>
      <c r="BJ112" s="21"/>
      <c r="BK112" s="21"/>
      <c r="BL112" s="22"/>
      <c r="BM112" s="21"/>
      <c r="BN112" s="23"/>
      <c r="BO112" s="36"/>
      <c r="BP112" s="36"/>
      <c r="BQ112" s="36"/>
      <c r="BR112" s="36"/>
      <c r="BS112" s="36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3"/>
      <c r="CG112" s="23"/>
      <c r="CH112" s="23"/>
      <c r="CI112" s="23"/>
      <c r="CJ112" s="23"/>
      <c r="CK112" s="23"/>
      <c r="CL112" s="23"/>
      <c r="CM112" s="23"/>
      <c r="CN112" s="28"/>
      <c r="CO112" s="28"/>
      <c r="CP112" s="28"/>
      <c r="CQ112" s="28"/>
      <c r="CR112" s="28"/>
      <c r="CS112" s="28"/>
      <c r="CT112" s="28"/>
      <c r="CU112" s="28"/>
      <c r="CV112" s="23"/>
      <c r="CW112" s="23"/>
      <c r="CX112" s="23"/>
      <c r="CY112" s="23"/>
      <c r="CZ112" s="23"/>
      <c r="DA112" s="23"/>
      <c r="DB112" s="23"/>
      <c r="DC112" s="23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8"/>
      <c r="EC112" s="28"/>
      <c r="ED112" s="28"/>
      <c r="EE112" s="28"/>
      <c r="EF112" s="28"/>
      <c r="EG112" s="28"/>
      <c r="EH112" s="28"/>
      <c r="EI112" s="28"/>
      <c r="EJ112" s="23"/>
      <c r="EK112" s="23"/>
      <c r="EL112" s="23"/>
      <c r="EM112" s="23"/>
      <c r="EN112" s="23"/>
      <c r="EO112" s="23"/>
      <c r="EP112" s="23"/>
      <c r="EQ112" s="23"/>
      <c r="ER112" s="3">
        <v>68000</v>
      </c>
      <c r="ES112" s="2">
        <f t="shared" si="30"/>
        <v>0</v>
      </c>
    </row>
    <row r="113" spans="1:149" ht="14.45" hidden="1" customHeight="1" x14ac:dyDescent="0.25">
      <c r="A113" s="112"/>
      <c r="B113" s="131">
        <v>107</v>
      </c>
      <c r="C113" s="112"/>
      <c r="D113" s="112"/>
      <c r="E113" s="112"/>
      <c r="F113" s="113" t="s">
        <v>46</v>
      </c>
      <c r="G113" s="107" t="s">
        <v>46</v>
      </c>
      <c r="H113" s="117" t="s">
        <v>423</v>
      </c>
      <c r="I113" s="115" t="str">
        <f t="shared" si="23"/>
        <v xml:space="preserve"> 519</v>
      </c>
      <c r="J113" t="s">
        <v>423</v>
      </c>
      <c r="K113" s="116">
        <f t="shared" si="24"/>
        <v>0</v>
      </c>
      <c r="L113" s="113" t="s">
        <v>211</v>
      </c>
      <c r="M113" t="s">
        <v>1469</v>
      </c>
      <c r="P113" s="62" t="s">
        <v>710</v>
      </c>
      <c r="Q113" s="63">
        <v>66500</v>
      </c>
      <c r="R113" s="64">
        <f t="shared" si="29"/>
        <v>68500</v>
      </c>
      <c r="S113" s="47">
        <v>68500</v>
      </c>
      <c r="T113" s="48">
        <f t="shared" si="21"/>
        <v>8150</v>
      </c>
      <c r="U113" s="46" t="s">
        <v>711</v>
      </c>
      <c r="V113" s="49">
        <f t="shared" si="22"/>
        <v>60350</v>
      </c>
      <c r="W113" s="49">
        <f>2000+5100+600+200+250</f>
        <v>8150</v>
      </c>
      <c r="X113" s="2">
        <f t="shared" si="26"/>
        <v>2000</v>
      </c>
      <c r="Z113" s="126">
        <f t="shared" si="27"/>
        <v>68500</v>
      </c>
      <c r="AA113" s="1" t="s">
        <v>103</v>
      </c>
      <c r="AB113" s="19">
        <f>IF(AX113&lt;&gt;"",#REF!- AX113, 0)</f>
        <v>0</v>
      </c>
      <c r="AC113" s="19">
        <f>IF(CF113&lt;&gt;"",#REF!- CF113, 0)</f>
        <v>0</v>
      </c>
      <c r="AD113" s="19">
        <f>IF(BJ113&lt;&gt;"",#REF!- BJ113, 0)</f>
        <v>0</v>
      </c>
      <c r="AE113" s="19">
        <f>IF(CN113&lt;&gt;"",#REF!- CN113, 0)</f>
        <v>0</v>
      </c>
      <c r="AF113" s="19">
        <f>IF(BV113&lt;&gt;"",#REF!- BV113, 0)</f>
        <v>0</v>
      </c>
      <c r="AG113" s="19">
        <f>IF(CV113&lt;&gt;"",#REF!- CV113, 0)</f>
        <v>0</v>
      </c>
      <c r="AH113" s="19">
        <f>IF(DF113&lt;&gt;"",#REF!-DF113, 0)</f>
        <v>0</v>
      </c>
      <c r="AI113" s="19">
        <f>IF(DR113&lt;&gt;"",#REF!-DR113, 0)</f>
        <v>0</v>
      </c>
      <c r="AJ113" s="19">
        <f>IF(EB113&lt;&gt;"",#REF!- EB113, 0)</f>
        <v>0</v>
      </c>
      <c r="AK113" s="19">
        <f>IF(EJ113&lt;&gt;"",#REF!- EJ113, 0)</f>
        <v>0</v>
      </c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9"/>
      <c r="AW113" s="29"/>
      <c r="AX113" s="29"/>
      <c r="AY113" s="25"/>
      <c r="AZ113" s="26"/>
      <c r="BA113" s="25"/>
      <c r="BB113" s="28"/>
      <c r="BC113" s="27"/>
      <c r="BD113" s="27"/>
      <c r="BE113" s="27"/>
      <c r="BF113" s="27"/>
      <c r="BG113" s="27"/>
      <c r="BH113" s="24"/>
      <c r="BI113" s="21"/>
      <c r="BJ113" s="21"/>
      <c r="BK113" s="21"/>
      <c r="BL113" s="22"/>
      <c r="BM113" s="21"/>
      <c r="BN113" s="23"/>
      <c r="BO113" s="36"/>
      <c r="BP113" s="36"/>
      <c r="BQ113" s="36"/>
      <c r="BR113" s="36"/>
      <c r="BS113" s="36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3"/>
      <c r="CG113" s="23"/>
      <c r="CH113" s="23"/>
      <c r="CI113" s="23"/>
      <c r="CJ113" s="23"/>
      <c r="CK113" s="23"/>
      <c r="CL113" s="23"/>
      <c r="CM113" s="23"/>
      <c r="CN113" s="28"/>
      <c r="CO113" s="28"/>
      <c r="CP113" s="28"/>
      <c r="CQ113" s="28"/>
      <c r="CR113" s="28"/>
      <c r="CS113" s="28"/>
      <c r="CT113" s="28"/>
      <c r="CU113" s="28"/>
      <c r="CV113" s="23"/>
      <c r="CW113" s="23"/>
      <c r="CX113" s="23"/>
      <c r="CY113" s="23"/>
      <c r="CZ113" s="23"/>
      <c r="DA113" s="23"/>
      <c r="DB113" s="23"/>
      <c r="DC113" s="23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8"/>
      <c r="EC113" s="28"/>
      <c r="ED113" s="28"/>
      <c r="EE113" s="28"/>
      <c r="EF113" s="28"/>
      <c r="EG113" s="28"/>
      <c r="EH113" s="28"/>
      <c r="EI113" s="28"/>
      <c r="EJ113" s="23"/>
      <c r="EK113" s="23"/>
      <c r="EL113" s="23"/>
      <c r="EM113" s="23"/>
      <c r="EN113" s="23"/>
      <c r="EO113" s="23"/>
      <c r="EP113" s="23"/>
      <c r="EQ113" s="23"/>
      <c r="ER113" s="3">
        <v>68500</v>
      </c>
      <c r="ES113" s="2">
        <f t="shared" si="30"/>
        <v>0</v>
      </c>
    </row>
    <row r="114" spans="1:149" ht="14.45" hidden="1" customHeight="1" x14ac:dyDescent="0.25">
      <c r="A114" s="112"/>
      <c r="B114" s="131">
        <v>108</v>
      </c>
      <c r="C114" s="112"/>
      <c r="D114" s="112"/>
      <c r="E114" s="112"/>
      <c r="F114" s="113" t="s">
        <v>46</v>
      </c>
      <c r="G114" s="107" t="s">
        <v>46</v>
      </c>
      <c r="H114" s="114" t="s">
        <v>424</v>
      </c>
      <c r="I114" s="115" t="str">
        <f t="shared" si="23"/>
        <v xml:space="preserve"> 801</v>
      </c>
      <c r="J114" t="s">
        <v>424</v>
      </c>
      <c r="K114" s="116">
        <f t="shared" si="24"/>
        <v>0</v>
      </c>
      <c r="L114" s="113" t="s">
        <v>215</v>
      </c>
      <c r="M114" t="s">
        <v>1469</v>
      </c>
      <c r="P114" s="45" t="s">
        <v>709</v>
      </c>
      <c r="Q114" s="56">
        <v>75000</v>
      </c>
      <c r="R114" s="122">
        <f t="shared" si="29"/>
        <v>67500</v>
      </c>
      <c r="S114" s="47">
        <v>67500</v>
      </c>
      <c r="T114" s="48">
        <f t="shared" si="21"/>
        <v>8150</v>
      </c>
      <c r="U114" s="46" t="s">
        <v>711</v>
      </c>
      <c r="V114" s="49">
        <f t="shared" si="22"/>
        <v>59350</v>
      </c>
      <c r="W114" s="51">
        <f>2000+5100+600+200+250</f>
        <v>8150</v>
      </c>
      <c r="X114" s="2">
        <f t="shared" si="26"/>
        <v>-7500</v>
      </c>
      <c r="Z114" s="126">
        <f t="shared" si="27"/>
        <v>67500</v>
      </c>
      <c r="AA114" s="1" t="s">
        <v>103</v>
      </c>
      <c r="AB114" s="19">
        <f>IF(AX114&lt;&gt;"",#REF!- AX114, 0)</f>
        <v>0</v>
      </c>
      <c r="AC114" s="19">
        <f>IF(CF114&lt;&gt;"",#REF!- CF114, 0)</f>
        <v>0</v>
      </c>
      <c r="AD114" s="19">
        <f>IF(BJ114&lt;&gt;"",#REF!- BJ114, 0)</f>
        <v>0</v>
      </c>
      <c r="AE114" s="19">
        <f>IF(CN114&lt;&gt;"",#REF!- CN114, 0)</f>
        <v>0</v>
      </c>
      <c r="AF114" s="19">
        <f>IF(BV114&lt;&gt;"",#REF!- BV114, 0)</f>
        <v>0</v>
      </c>
      <c r="AG114" s="19">
        <f>IF(CV114&lt;&gt;"",#REF!- CV114, 0)</f>
        <v>0</v>
      </c>
      <c r="AH114" s="19">
        <f>IF(DF114&lt;&gt;"",#REF!-DF114, 0)</f>
        <v>0</v>
      </c>
      <c r="AI114" s="19">
        <f>IF(DR114&lt;&gt;"",#REF!-DR114, 0)</f>
        <v>0</v>
      </c>
      <c r="AJ114" s="19">
        <f>IF(EB114&lt;&gt;"",#REF!- EB114, 0)</f>
        <v>0</v>
      </c>
      <c r="AK114" s="19">
        <f>IF(EJ114&lt;&gt;"",#REF!- EJ114, 0)</f>
        <v>0</v>
      </c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9"/>
      <c r="AW114" s="29"/>
      <c r="AX114" s="29"/>
      <c r="AY114" s="25"/>
      <c r="AZ114" s="26"/>
      <c r="BA114" s="25"/>
      <c r="BB114" s="28"/>
      <c r="BC114" s="27"/>
      <c r="BD114" s="27"/>
      <c r="BE114" s="27"/>
      <c r="BF114" s="27"/>
      <c r="BG114" s="27"/>
      <c r="BH114" s="24"/>
      <c r="BI114" s="21"/>
      <c r="BJ114" s="21"/>
      <c r="BK114" s="21"/>
      <c r="BL114" s="22"/>
      <c r="BM114" s="21"/>
      <c r="BN114" s="23"/>
      <c r="BO114" s="36"/>
      <c r="BP114" s="36"/>
      <c r="BQ114" s="36"/>
      <c r="BR114" s="36"/>
      <c r="BS114" s="36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3"/>
      <c r="CG114" s="23"/>
      <c r="CH114" s="23"/>
      <c r="CI114" s="23"/>
      <c r="CJ114" s="23"/>
      <c r="CK114" s="23"/>
      <c r="CL114" s="23"/>
      <c r="CM114" s="23"/>
      <c r="CN114" s="28"/>
      <c r="CO114" s="28"/>
      <c r="CP114" s="28"/>
      <c r="CQ114" s="28"/>
      <c r="CR114" s="28"/>
      <c r="CS114" s="28"/>
      <c r="CT114" s="28"/>
      <c r="CU114" s="28"/>
      <c r="CV114" s="23"/>
      <c r="CW114" s="23"/>
      <c r="CX114" s="23"/>
      <c r="CY114" s="23"/>
      <c r="CZ114" s="23"/>
      <c r="DA114" s="23"/>
      <c r="DB114" s="23"/>
      <c r="DC114" s="23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8"/>
      <c r="EC114" s="28"/>
      <c r="ED114" s="28"/>
      <c r="EE114" s="28"/>
      <c r="EF114" s="28"/>
      <c r="EG114" s="28"/>
      <c r="EH114" s="28"/>
      <c r="EI114" s="28"/>
      <c r="EJ114" s="23"/>
      <c r="EK114" s="23"/>
      <c r="EL114" s="23"/>
      <c r="EM114" s="23"/>
      <c r="EN114" s="23"/>
      <c r="EO114" s="23"/>
      <c r="EP114" s="23"/>
      <c r="EQ114" s="23"/>
      <c r="ER114" s="3">
        <v>67500</v>
      </c>
      <c r="ES114" s="2">
        <f t="shared" si="30"/>
        <v>0</v>
      </c>
    </row>
    <row r="115" spans="1:149" ht="14.45" hidden="1" customHeight="1" x14ac:dyDescent="0.25">
      <c r="A115" s="112"/>
      <c r="B115" s="131">
        <v>109</v>
      </c>
      <c r="C115" s="112"/>
      <c r="D115" s="112"/>
      <c r="E115" s="112"/>
      <c r="F115" s="113" t="s">
        <v>80</v>
      </c>
      <c r="G115" s="107" t="s">
        <v>80</v>
      </c>
      <c r="H115" s="117" t="s">
        <v>425</v>
      </c>
      <c r="I115" s="115" t="str">
        <f t="shared" si="23"/>
        <v xml:space="preserve"> 826</v>
      </c>
      <c r="J115" t="s">
        <v>425</v>
      </c>
      <c r="K115" s="116">
        <f t="shared" si="24"/>
        <v>0</v>
      </c>
      <c r="L115" s="113" t="s">
        <v>211</v>
      </c>
      <c r="M115" t="s">
        <v>1469</v>
      </c>
      <c r="P115" s="45" t="s">
        <v>709</v>
      </c>
      <c r="Q115" s="56">
        <v>0</v>
      </c>
      <c r="R115" s="122">
        <f t="shared" si="29"/>
        <v>69000</v>
      </c>
      <c r="S115" s="47">
        <v>69000</v>
      </c>
      <c r="T115" s="48">
        <f t="shared" si="21"/>
        <v>8150</v>
      </c>
      <c r="U115" s="46" t="s">
        <v>711</v>
      </c>
      <c r="V115" s="49">
        <f t="shared" si="22"/>
        <v>60850</v>
      </c>
      <c r="W115" s="51">
        <f>2000+5100+600+200+250</f>
        <v>8150</v>
      </c>
      <c r="X115" s="2">
        <f t="shared" si="26"/>
        <v>69000</v>
      </c>
      <c r="Z115" s="126">
        <f t="shared" si="27"/>
        <v>69000</v>
      </c>
      <c r="AA115" s="1" t="s">
        <v>103</v>
      </c>
      <c r="AB115" s="19">
        <f>IF(AX115&lt;&gt;"",#REF!- AX115, 0)</f>
        <v>0</v>
      </c>
      <c r="AC115" s="19">
        <f>IF(CF115&lt;&gt;"",#REF!- CF115, 0)</f>
        <v>0</v>
      </c>
      <c r="AD115" s="19">
        <f>IF(BJ115&lt;&gt;"",#REF!- BJ115, 0)</f>
        <v>0</v>
      </c>
      <c r="AE115" s="19">
        <f>IF(CN115&lt;&gt;"",#REF!- CN115, 0)</f>
        <v>0</v>
      </c>
      <c r="AF115" s="19">
        <f>IF(BV115&lt;&gt;"",#REF!- BV115, 0)</f>
        <v>0</v>
      </c>
      <c r="AG115" s="19">
        <f>IF(CV115&lt;&gt;"",#REF!- CV115, 0)</f>
        <v>0</v>
      </c>
      <c r="AH115" s="19">
        <f>IF(DF115&lt;&gt;"",#REF!-DF115, 0)</f>
        <v>0</v>
      </c>
      <c r="AI115" s="19">
        <f>IF(DR115&lt;&gt;"",#REF!-DR115, 0)</f>
        <v>0</v>
      </c>
      <c r="AJ115" s="19">
        <f>IF(EB115&lt;&gt;"",#REF!- EB115, 0)</f>
        <v>0</v>
      </c>
      <c r="AK115" s="19">
        <f>IF(EJ115&lt;&gt;"",#REF!- EJ115, 0)</f>
        <v>0</v>
      </c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9"/>
      <c r="AW115" s="29"/>
      <c r="AX115" s="29"/>
      <c r="AY115" s="25"/>
      <c r="AZ115" s="26"/>
      <c r="BA115" s="25"/>
      <c r="BB115" s="28"/>
      <c r="BC115" s="27"/>
      <c r="BD115" s="27"/>
      <c r="BE115" s="27"/>
      <c r="BF115" s="27"/>
      <c r="BG115" s="27"/>
      <c r="BH115" s="24"/>
      <c r="BI115" s="21"/>
      <c r="BJ115" s="21"/>
      <c r="BK115" s="21"/>
      <c r="BL115" s="22"/>
      <c r="BM115" s="21"/>
      <c r="BN115" s="23"/>
      <c r="BO115" s="36"/>
      <c r="BP115" s="36"/>
      <c r="BQ115" s="36"/>
      <c r="BR115" s="36"/>
      <c r="BS115" s="36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3"/>
      <c r="CG115" s="23"/>
      <c r="CH115" s="23"/>
      <c r="CI115" s="23"/>
      <c r="CJ115" s="23"/>
      <c r="CK115" s="23"/>
      <c r="CL115" s="23"/>
      <c r="CM115" s="23"/>
      <c r="CN115" s="28"/>
      <c r="CO115" s="28"/>
      <c r="CP115" s="28"/>
      <c r="CQ115" s="28"/>
      <c r="CR115" s="28"/>
      <c r="CS115" s="28"/>
      <c r="CT115" s="28"/>
      <c r="CU115" s="28"/>
      <c r="CV115" s="23"/>
      <c r="CW115" s="23"/>
      <c r="CX115" s="23"/>
      <c r="CY115" s="23"/>
      <c r="CZ115" s="23"/>
      <c r="DA115" s="23"/>
      <c r="DB115" s="23"/>
      <c r="DC115" s="23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8"/>
      <c r="EC115" s="28"/>
      <c r="ED115" s="28"/>
      <c r="EE115" s="28"/>
      <c r="EF115" s="28"/>
      <c r="EG115" s="28"/>
      <c r="EH115" s="28"/>
      <c r="EI115" s="28"/>
      <c r="EJ115" s="23"/>
      <c r="EK115" s="23"/>
      <c r="EL115" s="23"/>
      <c r="EM115" s="23"/>
      <c r="EN115" s="23"/>
      <c r="EO115" s="23"/>
      <c r="EP115" s="23"/>
      <c r="EQ115" s="23"/>
      <c r="ER115" s="3">
        <v>69000</v>
      </c>
      <c r="ES115" s="2">
        <f t="shared" si="30"/>
        <v>0</v>
      </c>
    </row>
    <row r="116" spans="1:149" ht="14.45" hidden="1" customHeight="1" x14ac:dyDescent="0.25">
      <c r="A116" s="112"/>
      <c r="B116" s="131">
        <v>110</v>
      </c>
      <c r="C116" s="112"/>
      <c r="D116" s="112"/>
      <c r="E116" s="112"/>
      <c r="F116" s="113" t="s">
        <v>47</v>
      </c>
      <c r="G116" s="107" t="s">
        <v>47</v>
      </c>
      <c r="H116" s="118" t="s">
        <v>426</v>
      </c>
      <c r="I116" s="115" t="str">
        <f t="shared" si="23"/>
        <v xml:space="preserve"> 440</v>
      </c>
      <c r="J116" t="s">
        <v>426</v>
      </c>
      <c r="K116" s="116">
        <f t="shared" si="24"/>
        <v>0</v>
      </c>
      <c r="L116" s="113" t="s">
        <v>232</v>
      </c>
      <c r="M116" t="s">
        <v>1469</v>
      </c>
      <c r="P116" s="45" t="s">
        <v>709</v>
      </c>
      <c r="Q116" s="56">
        <v>85000</v>
      </c>
      <c r="R116" s="122">
        <f t="shared" si="29"/>
        <v>62500</v>
      </c>
      <c r="S116" s="52">
        <v>62500</v>
      </c>
      <c r="T116" s="48">
        <f t="shared" si="21"/>
        <v>7900</v>
      </c>
      <c r="U116" s="46" t="s">
        <v>711</v>
      </c>
      <c r="V116" s="49">
        <f t="shared" si="22"/>
        <v>54600</v>
      </c>
      <c r="W116" s="52">
        <f>2000+4850+600+200+250</f>
        <v>7900</v>
      </c>
      <c r="X116" s="2">
        <f t="shared" si="26"/>
        <v>-22500</v>
      </c>
      <c r="Z116" s="126">
        <f t="shared" si="27"/>
        <v>62500</v>
      </c>
      <c r="AA116" s="1" t="s">
        <v>103</v>
      </c>
      <c r="AB116" s="19">
        <f>IF(AX116&lt;&gt;"",#REF!- AX116, 0)</f>
        <v>0</v>
      </c>
      <c r="AC116" s="19">
        <f>IF(CF116&lt;&gt;"",#REF!- CF116, 0)</f>
        <v>0</v>
      </c>
      <c r="AD116" s="19">
        <f>IF(BJ116&lt;&gt;"",#REF!- BJ116, 0)</f>
        <v>0</v>
      </c>
      <c r="AE116" s="19">
        <f>IF(CN116&lt;&gt;"",#REF!- CN116, 0)</f>
        <v>0</v>
      </c>
      <c r="AF116" s="19">
        <f>IF(BV116&lt;&gt;"",#REF!- BV116, 0)</f>
        <v>0</v>
      </c>
      <c r="AG116" s="19">
        <f>IF(CV116&lt;&gt;"",#REF!- CV116, 0)</f>
        <v>0</v>
      </c>
      <c r="AH116" s="19">
        <f>IF(DF116&lt;&gt;"",#REF!-DF116, 0)</f>
        <v>0</v>
      </c>
      <c r="AI116" s="19">
        <f>IF(DR116&lt;&gt;"",#REF!-DR116, 0)</f>
        <v>0</v>
      </c>
      <c r="AJ116" s="19">
        <f>IF(EB116&lt;&gt;"",#REF!- EB116, 0)</f>
        <v>0</v>
      </c>
      <c r="AK116" s="19">
        <f>IF(EJ116&lt;&gt;"",#REF!- EJ116, 0)</f>
        <v>0</v>
      </c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9"/>
      <c r="AW116" s="29"/>
      <c r="AX116" s="29"/>
      <c r="AY116" s="25"/>
      <c r="AZ116" s="26"/>
      <c r="BA116" s="25"/>
      <c r="BB116" s="28"/>
      <c r="BC116" s="27"/>
      <c r="BD116" s="27"/>
      <c r="BE116" s="27"/>
      <c r="BF116" s="27"/>
      <c r="BG116" s="27"/>
      <c r="BH116" s="24"/>
      <c r="BI116" s="21"/>
      <c r="BJ116" s="21"/>
      <c r="BK116" s="21"/>
      <c r="BL116" s="22"/>
      <c r="BM116" s="21"/>
      <c r="BN116" s="23"/>
      <c r="BO116" s="36"/>
      <c r="BP116" s="36"/>
      <c r="BQ116" s="36"/>
      <c r="BR116" s="36"/>
      <c r="BS116" s="36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3"/>
      <c r="CG116" s="23"/>
      <c r="CH116" s="23"/>
      <c r="CI116" s="23"/>
      <c r="CJ116" s="23"/>
      <c r="CK116" s="23"/>
      <c r="CL116" s="23"/>
      <c r="CM116" s="23"/>
      <c r="CN116" s="28"/>
      <c r="CO116" s="28"/>
      <c r="CP116" s="28"/>
      <c r="CQ116" s="28"/>
      <c r="CR116" s="28"/>
      <c r="CS116" s="28"/>
      <c r="CT116" s="28"/>
      <c r="CU116" s="28"/>
      <c r="CV116" s="23"/>
      <c r="CW116" s="23"/>
      <c r="CX116" s="23"/>
      <c r="CY116" s="23"/>
      <c r="CZ116" s="23"/>
      <c r="DA116" s="23"/>
      <c r="DB116" s="23"/>
      <c r="DC116" s="23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8"/>
      <c r="EC116" s="28"/>
      <c r="ED116" s="28"/>
      <c r="EE116" s="28"/>
      <c r="EF116" s="28"/>
      <c r="EG116" s="28"/>
      <c r="EH116" s="28"/>
      <c r="EI116" s="28"/>
      <c r="EJ116" s="23"/>
      <c r="EK116" s="23"/>
      <c r="EL116" s="23"/>
      <c r="EM116" s="23"/>
      <c r="EN116" s="23"/>
      <c r="EO116" s="23"/>
      <c r="EP116" s="23"/>
      <c r="EQ116" s="23"/>
      <c r="ER116" s="3">
        <v>62500</v>
      </c>
      <c r="ES116" s="2">
        <f t="shared" si="30"/>
        <v>0</v>
      </c>
    </row>
    <row r="117" spans="1:149" ht="14.45" hidden="1" customHeight="1" x14ac:dyDescent="0.25">
      <c r="A117" s="112"/>
      <c r="B117" s="131">
        <v>111</v>
      </c>
      <c r="C117" s="112"/>
      <c r="D117" s="112"/>
      <c r="E117" s="112"/>
      <c r="F117" s="113" t="s">
        <v>165</v>
      </c>
      <c r="G117" s="107" t="s">
        <v>165</v>
      </c>
      <c r="H117" s="117" t="s">
        <v>427</v>
      </c>
      <c r="I117" s="115" t="str">
        <f t="shared" si="23"/>
        <v xml:space="preserve"> 498</v>
      </c>
      <c r="J117" t="s">
        <v>427</v>
      </c>
      <c r="K117" s="116">
        <f t="shared" si="24"/>
        <v>0</v>
      </c>
      <c r="L117" s="113" t="s">
        <v>211</v>
      </c>
      <c r="M117" t="s">
        <v>1469</v>
      </c>
      <c r="P117" s="45" t="s">
        <v>709</v>
      </c>
      <c r="Q117" s="56">
        <v>0</v>
      </c>
      <c r="R117" s="122">
        <f t="shared" si="29"/>
        <v>69000</v>
      </c>
      <c r="S117" s="52">
        <v>69000</v>
      </c>
      <c r="T117" s="48">
        <f t="shared" si="21"/>
        <v>8150</v>
      </c>
      <c r="U117" s="46" t="s">
        <v>711</v>
      </c>
      <c r="V117" s="49">
        <f t="shared" si="22"/>
        <v>60850</v>
      </c>
      <c r="W117" s="52">
        <f>2000+5100+600+200+250</f>
        <v>8150</v>
      </c>
      <c r="X117" s="2">
        <f t="shared" si="26"/>
        <v>69000</v>
      </c>
      <c r="Z117" s="126">
        <f t="shared" si="27"/>
        <v>69000</v>
      </c>
      <c r="AA117" s="1" t="s">
        <v>103</v>
      </c>
      <c r="AB117" s="19">
        <f>IF(AX117&lt;&gt;"",#REF!- AX117, 0)</f>
        <v>0</v>
      </c>
      <c r="AC117" s="19">
        <f>IF(CF117&lt;&gt;"",#REF!- CF117, 0)</f>
        <v>0</v>
      </c>
      <c r="AD117" s="19">
        <f>IF(BJ117&lt;&gt;"",#REF!- BJ117, 0)</f>
        <v>0</v>
      </c>
      <c r="AE117" s="19">
        <f>IF(CN117&lt;&gt;"",#REF!- CN117, 0)</f>
        <v>0</v>
      </c>
      <c r="AF117" s="19">
        <f>IF(BV117&lt;&gt;"",#REF!- BV117, 0)</f>
        <v>0</v>
      </c>
      <c r="AG117" s="19">
        <f>IF(CV117&lt;&gt;"",#REF!- CV117, 0)</f>
        <v>0</v>
      </c>
      <c r="AH117" s="19">
        <f>IF(DF117&lt;&gt;"",#REF!-DF117, 0)</f>
        <v>0</v>
      </c>
      <c r="AI117" s="19">
        <f>IF(DR117&lt;&gt;"",#REF!-DR117, 0)</f>
        <v>0</v>
      </c>
      <c r="AJ117" s="19">
        <f>IF(EB117&lt;&gt;"",#REF!- EB117, 0)</f>
        <v>0</v>
      </c>
      <c r="AK117" s="19">
        <f>IF(EJ117&lt;&gt;"",#REF!- EJ117, 0)</f>
        <v>0</v>
      </c>
      <c r="AL117" s="20" t="e">
        <f>IF(BC117&lt;&gt;"",#REF!- BC117, 0)</f>
        <v>#REF!</v>
      </c>
      <c r="AM117" s="20" t="e">
        <f>IF(CK117&lt;&gt;"",#REF!- CK117, 0)</f>
        <v>#REF!</v>
      </c>
      <c r="AN117" s="20" t="e">
        <f>IF(BO117&lt;&gt;"",#REF!- BO117, )</f>
        <v>#REF!</v>
      </c>
      <c r="AO117" s="20" t="e">
        <f>IF(CS117&lt;&gt;"",#REF!- CS117, 0)</f>
        <v>#REF!</v>
      </c>
      <c r="AP117" s="20">
        <f>IF(CA117&lt;&gt;"",#REF!-CA117, 0)</f>
        <v>0</v>
      </c>
      <c r="AQ117" s="20" t="e">
        <f>IF(DA117&lt;&gt;"",#REF!- DA117, 0)</f>
        <v>#REF!</v>
      </c>
      <c r="AR117" s="20" t="e">
        <f>IF(DK117&lt;&gt;"",#REF!- DK117, 0)</f>
        <v>#REF!</v>
      </c>
      <c r="AS117" s="20">
        <f>IF(DW117&lt;&gt;"",#REF!- DW117, 0)</f>
        <v>0</v>
      </c>
      <c r="AT117" s="20">
        <f>IF(EG117&lt;&gt;"",#REF!- EG117, 0)</f>
        <v>0</v>
      </c>
      <c r="AU117" s="20">
        <f>IF(EO117&lt;&gt;"",#REF!- EO117, 0)</f>
        <v>0</v>
      </c>
      <c r="AV117" s="29"/>
      <c r="AW117" s="29"/>
      <c r="AX117" s="29"/>
      <c r="AY117" s="25"/>
      <c r="AZ117" s="26"/>
      <c r="BA117" s="25"/>
      <c r="BB117" s="28"/>
      <c r="BC117" s="29">
        <f>BE117+BD117</f>
        <v>88700</v>
      </c>
      <c r="BD117" s="29">
        <v>3500</v>
      </c>
      <c r="BE117" s="29">
        <v>85200</v>
      </c>
      <c r="BF117" s="29">
        <v>94950</v>
      </c>
      <c r="BG117" s="29">
        <v>76050</v>
      </c>
      <c r="BH117" s="24"/>
      <c r="BI117" s="21"/>
      <c r="BJ117" s="21"/>
      <c r="BK117" s="21"/>
      <c r="BL117" s="22"/>
      <c r="BM117" s="21"/>
      <c r="BN117" s="23"/>
      <c r="BO117" s="24">
        <f>BQ117+BP117</f>
        <v>95500</v>
      </c>
      <c r="BP117" s="24">
        <v>2500</v>
      </c>
      <c r="BQ117" s="24">
        <v>93000</v>
      </c>
      <c r="BR117" s="24">
        <v>112950</v>
      </c>
      <c r="BS117" s="24">
        <v>82800</v>
      </c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3"/>
      <c r="CG117" s="23"/>
      <c r="CH117" s="23"/>
      <c r="CI117" s="23"/>
      <c r="CJ117" s="23"/>
      <c r="CK117" s="24">
        <v>86373</v>
      </c>
      <c r="CL117" s="24">
        <v>99090</v>
      </c>
      <c r="CM117" s="24">
        <v>80190</v>
      </c>
      <c r="CN117" s="28"/>
      <c r="CO117" s="28"/>
      <c r="CP117" s="28"/>
      <c r="CQ117" s="28"/>
      <c r="CR117" s="28"/>
      <c r="CS117" s="29">
        <v>86049</v>
      </c>
      <c r="CT117" s="29">
        <v>89370</v>
      </c>
      <c r="CU117" s="29">
        <v>83106</v>
      </c>
      <c r="CV117" s="23"/>
      <c r="CW117" s="23"/>
      <c r="CX117" s="23"/>
      <c r="CY117" s="23"/>
      <c r="CZ117" s="23"/>
      <c r="DA117" s="24">
        <v>86822</v>
      </c>
      <c r="DB117" s="24">
        <v>93712</v>
      </c>
      <c r="DC117" s="24">
        <v>76125</v>
      </c>
      <c r="DD117" s="28"/>
      <c r="DE117" s="28"/>
      <c r="DF117" s="28"/>
      <c r="DG117" s="28"/>
      <c r="DH117" s="28"/>
      <c r="DI117" s="28"/>
      <c r="DJ117" s="28"/>
      <c r="DK117" s="29">
        <f>DM117+DL117</f>
        <v>75078</v>
      </c>
      <c r="DL117" s="29">
        <v>3500</v>
      </c>
      <c r="DM117" s="29">
        <v>71578</v>
      </c>
      <c r="DN117" s="29">
        <v>78382</v>
      </c>
      <c r="DO117" s="29">
        <v>67147</v>
      </c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8"/>
      <c r="EC117" s="28"/>
      <c r="ED117" s="28"/>
      <c r="EE117" s="28"/>
      <c r="EF117" s="28"/>
      <c r="EG117" s="28"/>
      <c r="EH117" s="28"/>
      <c r="EI117" s="28"/>
      <c r="EJ117" s="23"/>
      <c r="EK117" s="23"/>
      <c r="EL117" s="23"/>
      <c r="EM117" s="23"/>
      <c r="EN117" s="23"/>
      <c r="EO117" s="23"/>
      <c r="EP117" s="23"/>
      <c r="EQ117" s="23"/>
      <c r="ER117" s="3">
        <v>69000</v>
      </c>
      <c r="ES117" s="2">
        <f t="shared" si="30"/>
        <v>0</v>
      </c>
    </row>
    <row r="118" spans="1:149" ht="14.45" hidden="1" customHeight="1" x14ac:dyDescent="0.25">
      <c r="A118" s="112"/>
      <c r="B118" s="131">
        <v>112</v>
      </c>
      <c r="C118" s="112"/>
      <c r="D118" s="112"/>
      <c r="E118" s="112"/>
      <c r="F118" s="113" t="s">
        <v>46</v>
      </c>
      <c r="G118" s="107" t="s">
        <v>46</v>
      </c>
      <c r="H118" s="114" t="s">
        <v>428</v>
      </c>
      <c r="I118" s="115" t="str">
        <f t="shared" si="23"/>
        <v xml:space="preserve"> 342</v>
      </c>
      <c r="J118" t="s">
        <v>428</v>
      </c>
      <c r="K118" s="116">
        <f t="shared" si="24"/>
        <v>0</v>
      </c>
      <c r="L118" s="113" t="s">
        <v>195</v>
      </c>
      <c r="M118" t="s">
        <v>1469</v>
      </c>
      <c r="P118" s="45" t="s">
        <v>709</v>
      </c>
      <c r="Q118" s="56">
        <v>72000</v>
      </c>
      <c r="R118" s="122">
        <f t="shared" si="29"/>
        <v>68000</v>
      </c>
      <c r="S118" s="47">
        <v>68000</v>
      </c>
      <c r="T118" s="48">
        <f t="shared" si="21"/>
        <v>7900</v>
      </c>
      <c r="U118" s="46" t="s">
        <v>711</v>
      </c>
      <c r="V118" s="49">
        <f t="shared" si="22"/>
        <v>60100</v>
      </c>
      <c r="W118" s="49">
        <f>2000+4850+600+200+250</f>
        <v>7900</v>
      </c>
      <c r="X118" s="2">
        <f t="shared" si="26"/>
        <v>-4000</v>
      </c>
      <c r="Z118" s="126">
        <f t="shared" si="27"/>
        <v>68000</v>
      </c>
      <c r="AA118" s="1" t="s">
        <v>100</v>
      </c>
      <c r="AB118" s="19">
        <f>IF(AX118&lt;&gt;"",#REF!- AX118, 0)</f>
        <v>0</v>
      </c>
      <c r="AC118" s="19">
        <f>IF(CF118&lt;&gt;"",#REF!- CF118, 0)</f>
        <v>0</v>
      </c>
      <c r="AD118" s="19">
        <f>IF(BJ118&lt;&gt;"",#REF!- BJ118, 0)</f>
        <v>0</v>
      </c>
      <c r="AE118" s="19">
        <f>IF(CN118&lt;&gt;"",#REF!- CN118, 0)</f>
        <v>0</v>
      </c>
      <c r="AF118" s="19">
        <f>IF(BV118&lt;&gt;"",#REF!- BV118, 0)</f>
        <v>0</v>
      </c>
      <c r="AG118" s="19">
        <f>IF(CV118&lt;&gt;"",#REF!- CV118, 0)</f>
        <v>0</v>
      </c>
      <c r="AH118" s="19">
        <f>IF(DF118&lt;&gt;"",#REF!-DF118, 0)</f>
        <v>0</v>
      </c>
      <c r="AI118" s="19">
        <f>IF(DR118&lt;&gt;"",#REF!-DR118, 0)</f>
        <v>0</v>
      </c>
      <c r="AJ118" s="19">
        <f>IF(EB118&lt;&gt;"",#REF!- EB118, 0)</f>
        <v>0</v>
      </c>
      <c r="AK118" s="19">
        <f>IF(EJ118&lt;&gt;"",#REF!- EJ118, 0)</f>
        <v>0</v>
      </c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9"/>
      <c r="AW118" s="29"/>
      <c r="AX118" s="29"/>
      <c r="AY118" s="25"/>
      <c r="AZ118" s="26"/>
      <c r="BA118" s="25"/>
      <c r="BB118" s="28"/>
      <c r="BC118" s="27"/>
      <c r="BD118" s="27"/>
      <c r="BE118" s="27"/>
      <c r="BF118" s="27"/>
      <c r="BG118" s="27"/>
      <c r="BH118" s="24"/>
      <c r="BI118" s="21"/>
      <c r="BJ118" s="21"/>
      <c r="BK118" s="21"/>
      <c r="BL118" s="22"/>
      <c r="BM118" s="21"/>
      <c r="BN118" s="23"/>
      <c r="BO118" s="36"/>
      <c r="BP118" s="36"/>
      <c r="BQ118" s="36"/>
      <c r="BR118" s="36"/>
      <c r="BS118" s="36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3"/>
      <c r="CG118" s="23"/>
      <c r="CH118" s="23"/>
      <c r="CI118" s="23"/>
      <c r="CJ118" s="23"/>
      <c r="CK118" s="23"/>
      <c r="CL118" s="23"/>
      <c r="CM118" s="23"/>
      <c r="CN118" s="28"/>
      <c r="CO118" s="28"/>
      <c r="CP118" s="28"/>
      <c r="CQ118" s="28"/>
      <c r="CR118" s="28"/>
      <c r="CS118" s="28"/>
      <c r="CT118" s="28"/>
      <c r="CU118" s="28"/>
      <c r="CV118" s="23"/>
      <c r="CW118" s="23"/>
      <c r="CX118" s="23"/>
      <c r="CY118" s="23"/>
      <c r="CZ118" s="23"/>
      <c r="DA118" s="23"/>
      <c r="DB118" s="23"/>
      <c r="DC118" s="23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8"/>
      <c r="EC118" s="28"/>
      <c r="ED118" s="28"/>
      <c r="EE118" s="28"/>
      <c r="EF118" s="28"/>
      <c r="EG118" s="28"/>
      <c r="EH118" s="28"/>
      <c r="EI118" s="28"/>
      <c r="EJ118" s="23"/>
      <c r="EK118" s="23"/>
      <c r="EL118" s="23"/>
      <c r="EM118" s="23"/>
      <c r="EN118" s="23"/>
      <c r="EO118" s="23"/>
      <c r="EP118" s="23"/>
      <c r="EQ118" s="23"/>
      <c r="ER118" s="3">
        <v>68000</v>
      </c>
      <c r="ES118" s="2">
        <f t="shared" si="30"/>
        <v>0</v>
      </c>
    </row>
    <row r="119" spans="1:149" ht="14.45" hidden="1" customHeight="1" x14ac:dyDescent="0.25">
      <c r="A119" s="112"/>
      <c r="B119" s="131">
        <v>113</v>
      </c>
      <c r="C119" s="112"/>
      <c r="D119" s="112"/>
      <c r="E119" s="112"/>
      <c r="F119" s="113" t="s">
        <v>46</v>
      </c>
      <c r="G119" s="107" t="s">
        <v>46</v>
      </c>
      <c r="H119" s="117" t="s">
        <v>429</v>
      </c>
      <c r="I119" s="115" t="str">
        <f t="shared" si="23"/>
        <v xml:space="preserve"> 517</v>
      </c>
      <c r="J119" t="s">
        <v>429</v>
      </c>
      <c r="K119" s="116">
        <f t="shared" si="24"/>
        <v>0</v>
      </c>
      <c r="L119" s="113" t="s">
        <v>226</v>
      </c>
      <c r="M119" t="s">
        <v>1469</v>
      </c>
      <c r="P119" s="45" t="s">
        <v>709</v>
      </c>
      <c r="Q119" s="56">
        <v>85000</v>
      </c>
      <c r="R119" s="122">
        <f t="shared" ref="R119:R150" si="31">V119+W119</f>
        <v>78000</v>
      </c>
      <c r="S119" s="47">
        <v>78000</v>
      </c>
      <c r="T119" s="48">
        <f t="shared" si="21"/>
        <v>8150</v>
      </c>
      <c r="U119" s="46" t="s">
        <v>711</v>
      </c>
      <c r="V119" s="49">
        <f t="shared" si="22"/>
        <v>69850</v>
      </c>
      <c r="W119" s="49">
        <f>2000+5100+600+200+250</f>
        <v>8150</v>
      </c>
      <c r="X119" s="2">
        <f t="shared" si="26"/>
        <v>-7000</v>
      </c>
      <c r="Z119" s="126">
        <f t="shared" si="27"/>
        <v>78000</v>
      </c>
      <c r="AA119" s="1" t="s">
        <v>100</v>
      </c>
      <c r="AB119" s="19">
        <f>IF(AX119&lt;&gt;"",#REF!- AX119, 0)</f>
        <v>0</v>
      </c>
      <c r="AC119" s="19" t="e">
        <f>IF(CF119&lt;&gt;"",#REF!- CF119, 0)</f>
        <v>#REF!</v>
      </c>
      <c r="AD119" s="19">
        <f>IF(BJ119&lt;&gt;"",#REF!- BJ119, 0)</f>
        <v>0</v>
      </c>
      <c r="AE119" s="19">
        <f>IF(CN119&lt;&gt;"",#REF!- CN119, 0)</f>
        <v>0</v>
      </c>
      <c r="AF119" s="19">
        <f>IF(BV119&lt;&gt;"",#REF!- BV119, 0)</f>
        <v>0</v>
      </c>
      <c r="AG119" s="19">
        <f>IF(CV119&lt;&gt;"",#REF!- CV119, 0)</f>
        <v>0</v>
      </c>
      <c r="AH119" s="19">
        <f>IF(DF119&lt;&gt;"",#REF!-DF119, 0)</f>
        <v>0</v>
      </c>
      <c r="AI119" s="19">
        <f>IF(DR119&lt;&gt;"",#REF!-DR119, 0)</f>
        <v>0</v>
      </c>
      <c r="AJ119" s="19">
        <f>IF(EB119&lt;&gt;"",#REF!- EB119, 0)</f>
        <v>0</v>
      </c>
      <c r="AK119" s="19">
        <f>IF(EJ119&lt;&gt;"",#REF!- EJ119, 0)</f>
        <v>0</v>
      </c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9"/>
      <c r="AW119" s="29"/>
      <c r="AX119" s="29"/>
      <c r="AY119" s="25"/>
      <c r="AZ119" s="26"/>
      <c r="BA119" s="25"/>
      <c r="BB119" s="28"/>
      <c r="BC119" s="27"/>
      <c r="BD119" s="27"/>
      <c r="BE119" s="27"/>
      <c r="BF119" s="27"/>
      <c r="BG119" s="27"/>
      <c r="BH119" s="24"/>
      <c r="BI119" s="21"/>
      <c r="BJ119" s="21"/>
      <c r="BK119" s="21"/>
      <c r="BL119" s="22"/>
      <c r="BM119" s="21"/>
      <c r="BN119" s="23"/>
      <c r="BO119" s="36"/>
      <c r="BP119" s="36"/>
      <c r="BQ119" s="36"/>
      <c r="BR119" s="36"/>
      <c r="BS119" s="36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4">
        <v>93420</v>
      </c>
      <c r="CG119" s="24">
        <f>CF119-Z119</f>
        <v>15420</v>
      </c>
      <c r="CH119" s="34">
        <f>CG119/CF119</f>
        <v>0.16506101477199744</v>
      </c>
      <c r="CI119" s="24" t="e">
        <f>#REF!-CF119</f>
        <v>#REF!</v>
      </c>
      <c r="CJ119" s="23" t="s">
        <v>89</v>
      </c>
      <c r="CK119" s="23"/>
      <c r="CL119" s="23"/>
      <c r="CM119" s="23"/>
      <c r="CN119" s="28"/>
      <c r="CO119" s="28"/>
      <c r="CP119" s="28"/>
      <c r="CQ119" s="28"/>
      <c r="CR119" s="28"/>
      <c r="CS119" s="28"/>
      <c r="CT119" s="28"/>
      <c r="CU119" s="28"/>
      <c r="CV119" s="23"/>
      <c r="CW119" s="23"/>
      <c r="CX119" s="23"/>
      <c r="CY119" s="23"/>
      <c r="CZ119" s="23"/>
      <c r="DA119" s="23"/>
      <c r="DB119" s="23"/>
      <c r="DC119" s="23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8"/>
      <c r="EC119" s="28"/>
      <c r="ED119" s="28"/>
      <c r="EE119" s="28"/>
      <c r="EF119" s="28"/>
      <c r="EG119" s="28"/>
      <c r="EH119" s="28"/>
      <c r="EI119" s="28"/>
      <c r="EJ119" s="23"/>
      <c r="EK119" s="23"/>
      <c r="EL119" s="23"/>
      <c r="EM119" s="23"/>
      <c r="EN119" s="23"/>
      <c r="EO119" s="23"/>
      <c r="EP119" s="23"/>
      <c r="EQ119" s="23"/>
      <c r="ER119" s="3">
        <v>78000</v>
      </c>
      <c r="ES119" s="2">
        <f t="shared" si="30"/>
        <v>0</v>
      </c>
    </row>
    <row r="120" spans="1:149" ht="14.45" hidden="1" customHeight="1" x14ac:dyDescent="0.25">
      <c r="A120" s="112"/>
      <c r="B120" s="131">
        <v>114</v>
      </c>
      <c r="C120" s="112"/>
      <c r="D120" s="112"/>
      <c r="E120" s="112"/>
      <c r="F120" s="113" t="s">
        <v>46</v>
      </c>
      <c r="G120" s="107" t="s">
        <v>46</v>
      </c>
      <c r="H120" s="117" t="s">
        <v>430</v>
      </c>
      <c r="I120" s="115" t="str">
        <f t="shared" si="23"/>
        <v xml:space="preserve"> 837</v>
      </c>
      <c r="J120" t="s">
        <v>430</v>
      </c>
      <c r="K120" s="116">
        <f t="shared" si="24"/>
        <v>0</v>
      </c>
      <c r="L120" s="113" t="s">
        <v>234</v>
      </c>
      <c r="M120" t="s">
        <v>1469</v>
      </c>
      <c r="P120" s="45" t="s">
        <v>709</v>
      </c>
      <c r="Q120" s="56">
        <v>75000</v>
      </c>
      <c r="R120" s="122">
        <f t="shared" si="31"/>
        <v>66000</v>
      </c>
      <c r="S120" s="47">
        <v>66000</v>
      </c>
      <c r="T120" s="48">
        <f t="shared" si="21"/>
        <v>7900</v>
      </c>
      <c r="U120" s="46" t="s">
        <v>711</v>
      </c>
      <c r="V120" s="49">
        <f t="shared" si="22"/>
        <v>58100</v>
      </c>
      <c r="W120" s="49">
        <f>2000+4850+600+200+250</f>
        <v>7900</v>
      </c>
      <c r="X120" s="2">
        <f t="shared" si="26"/>
        <v>-9000</v>
      </c>
      <c r="Z120" s="126">
        <f t="shared" si="27"/>
        <v>66000</v>
      </c>
      <c r="AA120" s="1" t="s">
        <v>100</v>
      </c>
      <c r="AB120" s="19">
        <f>IF(AX120&lt;&gt;"",#REF!- AX120, 0)</f>
        <v>0</v>
      </c>
      <c r="AC120" s="19">
        <f>IF(CF120&lt;&gt;"",#REF!- CF120, 0)</f>
        <v>0</v>
      </c>
      <c r="AD120" s="19">
        <f>IF(BJ120&lt;&gt;"",#REF!- BJ120, 0)</f>
        <v>0</v>
      </c>
      <c r="AE120" s="19">
        <f>IF(CN120&lt;&gt;"",#REF!- CN120, 0)</f>
        <v>0</v>
      </c>
      <c r="AF120" s="19">
        <f>IF(BV120&lt;&gt;"",#REF!- BV120, 0)</f>
        <v>0</v>
      </c>
      <c r="AG120" s="19">
        <f>IF(CV120&lt;&gt;"",#REF!- CV120, 0)</f>
        <v>0</v>
      </c>
      <c r="AH120" s="19">
        <f>IF(DF120&lt;&gt;"",#REF!-DF120, 0)</f>
        <v>0</v>
      </c>
      <c r="AI120" s="19">
        <f>IF(DR120&lt;&gt;"",#REF!-DR120, 0)</f>
        <v>0</v>
      </c>
      <c r="AJ120" s="19">
        <f>IF(EB120&lt;&gt;"",#REF!- EB120, 0)</f>
        <v>0</v>
      </c>
      <c r="AK120" s="19">
        <f>IF(EJ120&lt;&gt;"",#REF!- EJ120, 0)</f>
        <v>0</v>
      </c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9"/>
      <c r="AW120" s="29"/>
      <c r="AX120" s="29"/>
      <c r="AY120" s="25"/>
      <c r="AZ120" s="26"/>
      <c r="BA120" s="25"/>
      <c r="BB120" s="28"/>
      <c r="BC120" s="27"/>
      <c r="BD120" s="27"/>
      <c r="BE120" s="27"/>
      <c r="BF120" s="27"/>
      <c r="BG120" s="27"/>
      <c r="BH120" s="24"/>
      <c r="BI120" s="21"/>
      <c r="BJ120" s="21"/>
      <c r="BK120" s="21"/>
      <c r="BL120" s="22"/>
      <c r="BM120" s="21"/>
      <c r="BN120" s="23"/>
      <c r="BO120" s="36"/>
      <c r="BP120" s="36"/>
      <c r="BQ120" s="36"/>
      <c r="BR120" s="36"/>
      <c r="BS120" s="36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3"/>
      <c r="CG120" s="23"/>
      <c r="CH120" s="23"/>
      <c r="CI120" s="23"/>
      <c r="CJ120" s="23"/>
      <c r="CK120" s="23"/>
      <c r="CL120" s="23"/>
      <c r="CM120" s="23"/>
      <c r="CN120" s="28"/>
      <c r="CO120" s="28"/>
      <c r="CP120" s="28"/>
      <c r="CQ120" s="28"/>
      <c r="CR120" s="28"/>
      <c r="CS120" s="28"/>
      <c r="CT120" s="28"/>
      <c r="CU120" s="28"/>
      <c r="CV120" s="23"/>
      <c r="CW120" s="23"/>
      <c r="CX120" s="23"/>
      <c r="CY120" s="23"/>
      <c r="CZ120" s="23"/>
      <c r="DA120" s="23"/>
      <c r="DB120" s="23"/>
      <c r="DC120" s="23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8"/>
      <c r="EC120" s="28"/>
      <c r="ED120" s="28"/>
      <c r="EE120" s="28"/>
      <c r="EF120" s="28"/>
      <c r="EG120" s="28"/>
      <c r="EH120" s="28"/>
      <c r="EI120" s="28"/>
      <c r="EJ120" s="23"/>
      <c r="EK120" s="23"/>
      <c r="EL120" s="23"/>
      <c r="EM120" s="23"/>
      <c r="EN120" s="23"/>
      <c r="EO120" s="23"/>
      <c r="EP120" s="23"/>
      <c r="EQ120" s="23"/>
      <c r="ER120" s="3">
        <v>66000</v>
      </c>
      <c r="ES120" s="1">
        <f t="shared" si="30"/>
        <v>0</v>
      </c>
    </row>
    <row r="121" spans="1:149" hidden="1" x14ac:dyDescent="0.25">
      <c r="A121" s="112"/>
      <c r="B121" s="131">
        <v>115</v>
      </c>
      <c r="C121" s="112"/>
      <c r="D121" s="112"/>
      <c r="E121" s="112"/>
      <c r="F121" s="113" t="s">
        <v>47</v>
      </c>
      <c r="G121" s="107" t="s">
        <v>47</v>
      </c>
      <c r="H121" s="117" t="s">
        <v>431</v>
      </c>
      <c r="I121" s="115" t="str">
        <f t="shared" si="23"/>
        <v xml:space="preserve"> 208</v>
      </c>
      <c r="J121" t="s">
        <v>431</v>
      </c>
      <c r="K121" s="116">
        <f t="shared" si="24"/>
        <v>0</v>
      </c>
      <c r="L121" s="113" t="s">
        <v>234</v>
      </c>
      <c r="M121" t="s">
        <v>1469</v>
      </c>
      <c r="P121" s="45" t="s">
        <v>709</v>
      </c>
      <c r="Q121" s="56">
        <v>75000</v>
      </c>
      <c r="R121" s="122">
        <f t="shared" si="31"/>
        <v>66000</v>
      </c>
      <c r="S121" s="53">
        <v>66000</v>
      </c>
      <c r="T121" s="48">
        <f t="shared" si="21"/>
        <v>7900</v>
      </c>
      <c r="U121" s="46" t="s">
        <v>711</v>
      </c>
      <c r="V121" s="49">
        <f t="shared" si="22"/>
        <v>58100</v>
      </c>
      <c r="W121" s="49">
        <f>2000+4850+600+200+250</f>
        <v>7900</v>
      </c>
      <c r="X121" s="2">
        <f t="shared" si="26"/>
        <v>-9000</v>
      </c>
      <c r="Z121" s="126">
        <f t="shared" si="27"/>
        <v>66000</v>
      </c>
      <c r="AA121" s="1" t="s">
        <v>100</v>
      </c>
      <c r="AB121" s="19">
        <f>IF(AX121&lt;&gt;"",#REF!- AX121, 0)</f>
        <v>0</v>
      </c>
      <c r="AC121" s="19">
        <f>IF(CF121&lt;&gt;"",#REF!- CF121, 0)</f>
        <v>0</v>
      </c>
      <c r="AD121" s="19">
        <f>IF(BJ121&lt;&gt;"",#REF!- BJ121, 0)</f>
        <v>0</v>
      </c>
      <c r="AE121" s="19">
        <f>IF(CN121&lt;&gt;"",#REF!- CN121, 0)</f>
        <v>0</v>
      </c>
      <c r="AF121" s="19">
        <f>IF(BV121&lt;&gt;"",#REF!- BV121, 0)</f>
        <v>0</v>
      </c>
      <c r="AG121" s="19">
        <f>IF(CV121&lt;&gt;"",#REF!- CV121, 0)</f>
        <v>0</v>
      </c>
      <c r="AH121" s="19">
        <f>IF(DF121&lt;&gt;"",#REF!-DF121, 0)</f>
        <v>0</v>
      </c>
      <c r="AI121" s="19">
        <f>IF(DR121&lt;&gt;"",#REF!-DR121, 0)</f>
        <v>0</v>
      </c>
      <c r="AJ121" s="19">
        <f>IF(EB121&lt;&gt;"",#REF!- EB121, 0)</f>
        <v>0</v>
      </c>
      <c r="AK121" s="19">
        <f>IF(EJ121&lt;&gt;"",#REF!- EJ121, 0)</f>
        <v>0</v>
      </c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9"/>
      <c r="AW121" s="29"/>
      <c r="AX121" s="29"/>
      <c r="AY121" s="25"/>
      <c r="AZ121" s="26"/>
      <c r="BA121" s="25"/>
      <c r="BB121" s="28"/>
      <c r="BC121" s="27"/>
      <c r="BD121" s="27"/>
      <c r="BE121" s="27"/>
      <c r="BF121" s="27"/>
      <c r="BG121" s="27"/>
      <c r="BH121" s="24"/>
      <c r="BI121" s="21"/>
      <c r="BJ121" s="21"/>
      <c r="BK121" s="21"/>
      <c r="BL121" s="22"/>
      <c r="BM121" s="21"/>
      <c r="BN121" s="23"/>
      <c r="BO121" s="36"/>
      <c r="BP121" s="36"/>
      <c r="BQ121" s="36"/>
      <c r="BR121" s="36"/>
      <c r="BS121" s="36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3"/>
      <c r="CG121" s="23"/>
      <c r="CH121" s="23"/>
      <c r="CI121" s="23"/>
      <c r="CJ121" s="23"/>
      <c r="CK121" s="23"/>
      <c r="CL121" s="23"/>
      <c r="CM121" s="23"/>
      <c r="CN121" s="28"/>
      <c r="CO121" s="28"/>
      <c r="CP121" s="28"/>
      <c r="CQ121" s="28"/>
      <c r="CR121" s="28"/>
      <c r="CS121" s="28"/>
      <c r="CT121" s="28"/>
      <c r="CU121" s="28"/>
      <c r="CV121" s="23"/>
      <c r="CW121" s="23"/>
      <c r="CX121" s="23"/>
      <c r="CY121" s="23"/>
      <c r="CZ121" s="23"/>
      <c r="DA121" s="23"/>
      <c r="DB121" s="23"/>
      <c r="DC121" s="23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8"/>
      <c r="EC121" s="28"/>
      <c r="ED121" s="28"/>
      <c r="EE121" s="28"/>
      <c r="EF121" s="28"/>
      <c r="EG121" s="28"/>
      <c r="EH121" s="28"/>
      <c r="EI121" s="28"/>
      <c r="EJ121" s="23"/>
      <c r="EK121" s="23"/>
      <c r="EL121" s="23"/>
      <c r="EM121" s="23"/>
      <c r="EN121" s="23"/>
      <c r="EO121" s="23"/>
      <c r="EP121" s="23"/>
      <c r="EQ121" s="23"/>
      <c r="ER121" s="3">
        <v>66000</v>
      </c>
      <c r="ES121" s="2">
        <f t="shared" si="30"/>
        <v>0</v>
      </c>
    </row>
    <row r="122" spans="1:149" hidden="1" x14ac:dyDescent="0.25">
      <c r="A122" s="112"/>
      <c r="B122" s="131">
        <v>116</v>
      </c>
      <c r="C122" s="112"/>
      <c r="D122" s="112"/>
      <c r="E122" s="112"/>
      <c r="F122" s="113" t="s">
        <v>47</v>
      </c>
      <c r="G122" s="107" t="s">
        <v>47</v>
      </c>
      <c r="H122" s="117" t="s">
        <v>432</v>
      </c>
      <c r="I122" s="115" t="str">
        <f t="shared" si="23"/>
        <v xml:space="preserve"> 492</v>
      </c>
      <c r="J122" t="s">
        <v>432</v>
      </c>
      <c r="K122" s="116">
        <f t="shared" si="24"/>
        <v>0</v>
      </c>
      <c r="L122" s="113" t="s">
        <v>231</v>
      </c>
      <c r="M122" t="s">
        <v>1469</v>
      </c>
      <c r="P122" s="45" t="s">
        <v>709</v>
      </c>
      <c r="Q122" s="56">
        <v>72500</v>
      </c>
      <c r="R122" s="122">
        <f t="shared" si="31"/>
        <v>70000</v>
      </c>
      <c r="S122" s="53">
        <v>70000</v>
      </c>
      <c r="T122" s="48">
        <f t="shared" si="21"/>
        <v>8150</v>
      </c>
      <c r="U122" s="46" t="s">
        <v>711</v>
      </c>
      <c r="V122" s="49">
        <f t="shared" si="22"/>
        <v>61850</v>
      </c>
      <c r="W122" s="49">
        <f>2000+5100+600+200+250</f>
        <v>8150</v>
      </c>
      <c r="X122" s="2">
        <f t="shared" si="26"/>
        <v>-2500</v>
      </c>
      <c r="Z122" s="126">
        <f t="shared" si="27"/>
        <v>70000</v>
      </c>
      <c r="AA122" s="1" t="s">
        <v>100</v>
      </c>
      <c r="AB122" s="19">
        <f>IF(AX122&lt;&gt;"",#REF!- AX122, 0)</f>
        <v>0</v>
      </c>
      <c r="AC122" s="19">
        <f>IF(CF122&lt;&gt;"",#REF!- CF122, 0)</f>
        <v>0</v>
      </c>
      <c r="AD122" s="19">
        <f>IF(BJ122&lt;&gt;"",#REF!- BJ122, 0)</f>
        <v>0</v>
      </c>
      <c r="AE122" s="19">
        <f>IF(CN122&lt;&gt;"",#REF!- CN122, 0)</f>
        <v>0</v>
      </c>
      <c r="AF122" s="19">
        <f>IF(BV122&lt;&gt;"",#REF!- BV122, 0)</f>
        <v>0</v>
      </c>
      <c r="AG122" s="19">
        <f>IF(CV122&lt;&gt;"",#REF!- CV122, 0)</f>
        <v>0</v>
      </c>
      <c r="AH122" s="19">
        <f>IF(DF122&lt;&gt;"",#REF!-DF122, 0)</f>
        <v>0</v>
      </c>
      <c r="AI122" s="19">
        <f>IF(DR122&lt;&gt;"",#REF!-DR122, 0)</f>
        <v>0</v>
      </c>
      <c r="AJ122" s="19">
        <f>IF(EB122&lt;&gt;"",#REF!- EB122, 0)</f>
        <v>0</v>
      </c>
      <c r="AK122" s="19">
        <f>IF(EJ122&lt;&gt;"",#REF!- EJ122, 0)</f>
        <v>0</v>
      </c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9"/>
      <c r="AW122" s="29"/>
      <c r="AX122" s="29"/>
      <c r="AY122" s="25"/>
      <c r="AZ122" s="26"/>
      <c r="BA122" s="25"/>
      <c r="BB122" s="28"/>
      <c r="BC122" s="27"/>
      <c r="BD122" s="27"/>
      <c r="BE122" s="27"/>
      <c r="BF122" s="27"/>
      <c r="BG122" s="27"/>
      <c r="BH122" s="24"/>
      <c r="BI122" s="21"/>
      <c r="BJ122" s="21"/>
      <c r="BK122" s="21"/>
      <c r="BL122" s="22"/>
      <c r="BM122" s="21"/>
      <c r="BN122" s="23"/>
      <c r="BO122" s="36"/>
      <c r="BP122" s="36"/>
      <c r="BQ122" s="36"/>
      <c r="BR122" s="36"/>
      <c r="BS122" s="36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3"/>
      <c r="CG122" s="23"/>
      <c r="CH122" s="23"/>
      <c r="CI122" s="23"/>
      <c r="CJ122" s="23"/>
      <c r="CK122" s="23"/>
      <c r="CL122" s="23"/>
      <c r="CM122" s="23"/>
      <c r="CN122" s="28"/>
      <c r="CO122" s="28"/>
      <c r="CP122" s="28"/>
      <c r="CQ122" s="28"/>
      <c r="CR122" s="28"/>
      <c r="CS122" s="28"/>
      <c r="CT122" s="28"/>
      <c r="CU122" s="28"/>
      <c r="CV122" s="23"/>
      <c r="CW122" s="23"/>
      <c r="CX122" s="23"/>
      <c r="CY122" s="23"/>
      <c r="CZ122" s="23"/>
      <c r="DA122" s="23"/>
      <c r="DB122" s="23"/>
      <c r="DC122" s="23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8"/>
      <c r="EC122" s="28"/>
      <c r="ED122" s="28"/>
      <c r="EE122" s="28"/>
      <c r="EF122" s="28"/>
      <c r="EG122" s="28"/>
      <c r="EH122" s="28"/>
      <c r="EI122" s="28"/>
      <c r="EJ122" s="23"/>
      <c r="EK122" s="23"/>
      <c r="EL122" s="23"/>
      <c r="EM122" s="23"/>
      <c r="EN122" s="23"/>
      <c r="EO122" s="23"/>
      <c r="EP122" s="23"/>
      <c r="EQ122" s="23"/>
      <c r="ER122" s="3">
        <v>70000</v>
      </c>
      <c r="ES122" s="2">
        <f t="shared" si="30"/>
        <v>0</v>
      </c>
    </row>
    <row r="123" spans="1:149" ht="14.45" hidden="1" customHeight="1" x14ac:dyDescent="0.25">
      <c r="A123" s="112"/>
      <c r="B123" s="131">
        <v>117</v>
      </c>
      <c r="C123" s="112"/>
      <c r="D123" s="112"/>
      <c r="E123" s="112"/>
      <c r="F123" s="113" t="s">
        <v>167</v>
      </c>
      <c r="G123" s="107" t="s">
        <v>167</v>
      </c>
      <c r="H123" s="117" t="s">
        <v>433</v>
      </c>
      <c r="I123" s="115" t="str">
        <f t="shared" si="23"/>
        <v xml:space="preserve"> 947</v>
      </c>
      <c r="J123" t="s">
        <v>433</v>
      </c>
      <c r="K123" s="116">
        <f t="shared" si="24"/>
        <v>0</v>
      </c>
      <c r="L123" s="113" t="s">
        <v>211</v>
      </c>
      <c r="M123" t="s">
        <v>1469</v>
      </c>
      <c r="P123" s="45" t="s">
        <v>709</v>
      </c>
      <c r="Q123" s="56">
        <v>0</v>
      </c>
      <c r="R123" s="122">
        <f t="shared" si="31"/>
        <v>75000</v>
      </c>
      <c r="S123" s="53">
        <v>75000</v>
      </c>
      <c r="T123" s="48">
        <f t="shared" si="21"/>
        <v>8150</v>
      </c>
      <c r="U123" s="46" t="s">
        <v>711</v>
      </c>
      <c r="V123" s="49">
        <f t="shared" si="22"/>
        <v>66850</v>
      </c>
      <c r="W123" s="49">
        <f>2000+5100+600+200+250</f>
        <v>8150</v>
      </c>
      <c r="X123" s="2">
        <f t="shared" si="26"/>
        <v>75000</v>
      </c>
      <c r="Z123" s="126">
        <f t="shared" si="27"/>
        <v>75000</v>
      </c>
      <c r="AA123" s="1" t="s">
        <v>100</v>
      </c>
      <c r="AB123" s="19">
        <f>IF(AX123&lt;&gt;"",#REF!- AX123, 0)</f>
        <v>0</v>
      </c>
      <c r="AC123" s="19">
        <f>IF(CF123&lt;&gt;"",#REF!- CF123, 0)</f>
        <v>0</v>
      </c>
      <c r="AD123" s="19">
        <f>IF(BJ123&lt;&gt;"",#REF!- BJ123, 0)</f>
        <v>0</v>
      </c>
      <c r="AE123" s="19">
        <f>IF(CN123&lt;&gt;"",#REF!- CN123, 0)</f>
        <v>0</v>
      </c>
      <c r="AF123" s="19">
        <f>IF(BV123&lt;&gt;"",#REF!- BV123, 0)</f>
        <v>0</v>
      </c>
      <c r="AG123" s="19">
        <f>IF(CV123&lt;&gt;"",#REF!- CV123, 0)</f>
        <v>0</v>
      </c>
      <c r="AH123" s="19">
        <f>IF(DF123&lt;&gt;"",#REF!-DF123, 0)</f>
        <v>0</v>
      </c>
      <c r="AI123" s="19">
        <f>IF(DR123&lt;&gt;"",#REF!-DR123, 0)</f>
        <v>0</v>
      </c>
      <c r="AJ123" s="19">
        <f>IF(EB123&lt;&gt;"",#REF!- EB123, 0)</f>
        <v>0</v>
      </c>
      <c r="AK123" s="19">
        <f>IF(EJ123&lt;&gt;"",#REF!- EJ123, 0)</f>
        <v>0</v>
      </c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9"/>
      <c r="AW123" s="29"/>
      <c r="AX123" s="29"/>
      <c r="AY123" s="25"/>
      <c r="AZ123" s="26"/>
      <c r="BA123" s="25"/>
      <c r="BB123" s="28"/>
      <c r="BC123" s="27"/>
      <c r="BD123" s="27"/>
      <c r="BE123" s="27"/>
      <c r="BF123" s="27"/>
      <c r="BG123" s="27"/>
      <c r="BH123" s="24"/>
      <c r="BI123" s="21"/>
      <c r="BJ123" s="21"/>
      <c r="BK123" s="21"/>
      <c r="BL123" s="22"/>
      <c r="BM123" s="21"/>
      <c r="BN123" s="23"/>
      <c r="BO123" s="36"/>
      <c r="BP123" s="36"/>
      <c r="BQ123" s="36"/>
      <c r="BR123" s="36"/>
      <c r="BS123" s="36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3"/>
      <c r="CG123" s="23"/>
      <c r="CH123" s="23"/>
      <c r="CI123" s="23"/>
      <c r="CJ123" s="23"/>
      <c r="CK123" s="23"/>
      <c r="CL123" s="23"/>
      <c r="CM123" s="23"/>
      <c r="CN123" s="28"/>
      <c r="CO123" s="28"/>
      <c r="CP123" s="28"/>
      <c r="CQ123" s="28"/>
      <c r="CR123" s="28"/>
      <c r="CS123" s="28"/>
      <c r="CT123" s="28"/>
      <c r="CU123" s="28"/>
      <c r="CV123" s="23"/>
      <c r="CW123" s="23"/>
      <c r="CX123" s="23"/>
      <c r="CY123" s="23"/>
      <c r="CZ123" s="23"/>
      <c r="DA123" s="23"/>
      <c r="DB123" s="23"/>
      <c r="DC123" s="23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8"/>
      <c r="EC123" s="28"/>
      <c r="ED123" s="28"/>
      <c r="EE123" s="28"/>
      <c r="EF123" s="28"/>
      <c r="EG123" s="28"/>
      <c r="EH123" s="28"/>
      <c r="EI123" s="28"/>
      <c r="EJ123" s="23"/>
      <c r="EK123" s="23"/>
      <c r="EL123" s="23"/>
      <c r="EM123" s="23"/>
      <c r="EN123" s="23"/>
      <c r="EO123" s="23"/>
      <c r="EP123" s="23"/>
      <c r="EQ123" s="23"/>
      <c r="ER123" s="3">
        <v>75000</v>
      </c>
      <c r="ES123" s="2">
        <f t="shared" si="30"/>
        <v>0</v>
      </c>
    </row>
    <row r="124" spans="1:149" ht="14.45" hidden="1" customHeight="1" x14ac:dyDescent="0.25">
      <c r="A124" s="112"/>
      <c r="B124" s="131">
        <v>118</v>
      </c>
      <c r="C124" s="112"/>
      <c r="D124" s="112"/>
      <c r="E124" s="112"/>
      <c r="F124" s="113" t="s">
        <v>47</v>
      </c>
      <c r="G124" s="107" t="s">
        <v>47</v>
      </c>
      <c r="H124" s="114" t="s">
        <v>434</v>
      </c>
      <c r="I124" s="115" t="str">
        <f t="shared" si="23"/>
        <v xml:space="preserve"> 785</v>
      </c>
      <c r="J124" t="s">
        <v>434</v>
      </c>
      <c r="K124" s="116">
        <f t="shared" si="24"/>
        <v>0</v>
      </c>
      <c r="L124" s="113" t="s">
        <v>215</v>
      </c>
      <c r="M124" t="s">
        <v>1469</v>
      </c>
      <c r="P124" s="45" t="s">
        <v>709</v>
      </c>
      <c r="Q124" s="56">
        <v>75000</v>
      </c>
      <c r="R124" s="122">
        <f t="shared" si="31"/>
        <v>67500</v>
      </c>
      <c r="S124" s="47">
        <v>67500</v>
      </c>
      <c r="T124" s="48">
        <f t="shared" si="21"/>
        <v>8150</v>
      </c>
      <c r="U124" s="46" t="s">
        <v>711</v>
      </c>
      <c r="V124" s="49">
        <f t="shared" si="22"/>
        <v>59350</v>
      </c>
      <c r="W124" s="51">
        <f>2000+5100+600+200+250</f>
        <v>8150</v>
      </c>
      <c r="X124" s="2">
        <f t="shared" si="26"/>
        <v>-7500</v>
      </c>
      <c r="Z124" s="126">
        <f t="shared" si="27"/>
        <v>67500</v>
      </c>
      <c r="AA124" s="1" t="s">
        <v>100</v>
      </c>
      <c r="AB124" s="19">
        <f>IF(AX124&lt;&gt;"",#REF!- AX124, 0)</f>
        <v>0</v>
      </c>
      <c r="AC124" s="19">
        <f>IF(CF124&lt;&gt;"",#REF!- CF124, 0)</f>
        <v>0</v>
      </c>
      <c r="AD124" s="19">
        <f>IF(BJ124&lt;&gt;"",#REF!- BJ124, 0)</f>
        <v>0</v>
      </c>
      <c r="AE124" s="19">
        <f>IF(CN124&lt;&gt;"",#REF!- CN124, 0)</f>
        <v>0</v>
      </c>
      <c r="AF124" s="19">
        <f>IF(BV124&lt;&gt;"",#REF!- BV124, 0)</f>
        <v>0</v>
      </c>
      <c r="AG124" s="19">
        <f>IF(CV124&lt;&gt;"",#REF!- CV124, 0)</f>
        <v>0</v>
      </c>
      <c r="AH124" s="19">
        <f>IF(DF124&lt;&gt;"",#REF!-DF124, 0)</f>
        <v>0</v>
      </c>
      <c r="AI124" s="19">
        <f>IF(DR124&lt;&gt;"",#REF!-DR124, 0)</f>
        <v>0</v>
      </c>
      <c r="AJ124" s="19">
        <f>IF(EB124&lt;&gt;"",#REF!- EB124, 0)</f>
        <v>0</v>
      </c>
      <c r="AK124" s="19">
        <f>IF(EJ124&lt;&gt;"",#REF!- EJ124, 0)</f>
        <v>0</v>
      </c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9"/>
      <c r="AW124" s="29"/>
      <c r="AX124" s="29"/>
      <c r="AY124" s="25"/>
      <c r="AZ124" s="26"/>
      <c r="BA124" s="25"/>
      <c r="BB124" s="28"/>
      <c r="BC124" s="27"/>
      <c r="BD124" s="27"/>
      <c r="BE124" s="27"/>
      <c r="BF124" s="27"/>
      <c r="BG124" s="27"/>
      <c r="BH124" s="24"/>
      <c r="BI124" s="21"/>
      <c r="BJ124" s="21"/>
      <c r="BK124" s="21"/>
      <c r="BL124" s="22"/>
      <c r="BM124" s="21"/>
      <c r="BN124" s="23"/>
      <c r="BO124" s="36"/>
      <c r="BP124" s="36"/>
      <c r="BQ124" s="36"/>
      <c r="BR124" s="36"/>
      <c r="BS124" s="36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3"/>
      <c r="CG124" s="23"/>
      <c r="CH124" s="23"/>
      <c r="CI124" s="23"/>
      <c r="CJ124" s="23"/>
      <c r="CK124" s="23"/>
      <c r="CL124" s="23"/>
      <c r="CM124" s="23"/>
      <c r="CN124" s="28"/>
      <c r="CO124" s="28"/>
      <c r="CP124" s="28"/>
      <c r="CQ124" s="28"/>
      <c r="CR124" s="28"/>
      <c r="CS124" s="28"/>
      <c r="CT124" s="28"/>
      <c r="CU124" s="28"/>
      <c r="CV124" s="23"/>
      <c r="CW124" s="23"/>
      <c r="CX124" s="23"/>
      <c r="CY124" s="23"/>
      <c r="CZ124" s="23"/>
      <c r="DA124" s="23"/>
      <c r="DB124" s="23"/>
      <c r="DC124" s="23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8"/>
      <c r="EC124" s="28"/>
      <c r="ED124" s="28"/>
      <c r="EE124" s="28"/>
      <c r="EF124" s="28"/>
      <c r="EG124" s="28"/>
      <c r="EH124" s="28"/>
      <c r="EI124" s="28"/>
      <c r="EJ124" s="23"/>
      <c r="EK124" s="23"/>
      <c r="EL124" s="23"/>
      <c r="EM124" s="23"/>
      <c r="EN124" s="23"/>
      <c r="EO124" s="23"/>
      <c r="EP124" s="23"/>
      <c r="EQ124" s="23"/>
      <c r="ER124" s="3">
        <v>67500</v>
      </c>
      <c r="ES124" s="2">
        <f t="shared" si="30"/>
        <v>0</v>
      </c>
    </row>
    <row r="125" spans="1:149" ht="14.45" hidden="1" customHeight="1" x14ac:dyDescent="0.25">
      <c r="A125" s="112"/>
      <c r="B125" s="131">
        <v>119</v>
      </c>
      <c r="C125" s="112"/>
      <c r="D125" s="112"/>
      <c r="E125" s="112"/>
      <c r="F125" s="113" t="s">
        <v>47</v>
      </c>
      <c r="G125" s="107" t="s">
        <v>47</v>
      </c>
      <c r="H125" s="114" t="s">
        <v>435</v>
      </c>
      <c r="I125" s="115" t="str">
        <f t="shared" si="23"/>
        <v xml:space="preserve"> 314</v>
      </c>
      <c r="J125" t="s">
        <v>435</v>
      </c>
      <c r="K125" s="116">
        <f t="shared" si="24"/>
        <v>0</v>
      </c>
      <c r="L125" s="113" t="s">
        <v>220</v>
      </c>
      <c r="M125" t="s">
        <v>1469</v>
      </c>
      <c r="P125" s="45" t="s">
        <v>709</v>
      </c>
      <c r="Q125" s="56">
        <v>72000</v>
      </c>
      <c r="R125" s="122">
        <f t="shared" si="31"/>
        <v>70000</v>
      </c>
      <c r="S125" s="47">
        <v>70000</v>
      </c>
      <c r="T125" s="48">
        <f t="shared" si="21"/>
        <v>7900</v>
      </c>
      <c r="U125" s="46" t="s">
        <v>711</v>
      </c>
      <c r="V125" s="49">
        <f t="shared" si="22"/>
        <v>62100</v>
      </c>
      <c r="W125" s="51">
        <f>2000+4850+600+200+250</f>
        <v>7900</v>
      </c>
      <c r="X125" s="2">
        <f t="shared" si="26"/>
        <v>-2000</v>
      </c>
      <c r="Z125" s="126">
        <f t="shared" si="27"/>
        <v>70000</v>
      </c>
      <c r="AA125" s="1" t="s">
        <v>100</v>
      </c>
      <c r="AB125" s="19">
        <f>IF(AX125&lt;&gt;"",#REF!- AX125, 0)</f>
        <v>0</v>
      </c>
      <c r="AC125" s="19">
        <f>IF(CF125&lt;&gt;"",#REF!- CF125, 0)</f>
        <v>0</v>
      </c>
      <c r="AD125" s="19">
        <f>IF(BJ125&lt;&gt;"",#REF!- BJ125, 0)</f>
        <v>0</v>
      </c>
      <c r="AE125" s="19">
        <f>IF(CN125&lt;&gt;"",#REF!- CN125, 0)</f>
        <v>0</v>
      </c>
      <c r="AF125" s="19">
        <f>IF(BV125&lt;&gt;"",#REF!- BV125, 0)</f>
        <v>0</v>
      </c>
      <c r="AG125" s="19">
        <f>IF(CV125&lt;&gt;"",#REF!- CV125, 0)</f>
        <v>0</v>
      </c>
      <c r="AH125" s="19">
        <f>IF(DF125&lt;&gt;"",#REF!-DF125, 0)</f>
        <v>0</v>
      </c>
      <c r="AI125" s="19">
        <f>IF(DR125&lt;&gt;"",#REF!-DR125, 0)</f>
        <v>0</v>
      </c>
      <c r="AJ125" s="19">
        <f>IF(EB125&lt;&gt;"",#REF!- EB125, 0)</f>
        <v>0</v>
      </c>
      <c r="AK125" s="19">
        <f>IF(EJ125&lt;&gt;"",#REF!- EJ125, 0)</f>
        <v>0</v>
      </c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9"/>
      <c r="AW125" s="29"/>
      <c r="AX125" s="29"/>
      <c r="AY125" s="25"/>
      <c r="AZ125" s="26"/>
      <c r="BA125" s="25"/>
      <c r="BB125" s="28"/>
      <c r="BC125" s="27"/>
      <c r="BD125" s="27"/>
      <c r="BE125" s="27"/>
      <c r="BF125" s="27"/>
      <c r="BG125" s="27"/>
      <c r="BH125" s="24"/>
      <c r="BI125" s="21"/>
      <c r="BJ125" s="21"/>
      <c r="BK125" s="21"/>
      <c r="BL125" s="22"/>
      <c r="BM125" s="21"/>
      <c r="BN125" s="23"/>
      <c r="BO125" s="36"/>
      <c r="BP125" s="36"/>
      <c r="BQ125" s="36"/>
      <c r="BR125" s="36"/>
      <c r="BS125" s="36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3"/>
      <c r="CG125" s="23"/>
      <c r="CH125" s="23"/>
      <c r="CI125" s="23"/>
      <c r="CJ125" s="23"/>
      <c r="CK125" s="23"/>
      <c r="CL125" s="23"/>
      <c r="CM125" s="23"/>
      <c r="CN125" s="28"/>
      <c r="CO125" s="28"/>
      <c r="CP125" s="28"/>
      <c r="CQ125" s="28"/>
      <c r="CR125" s="28"/>
      <c r="CS125" s="28"/>
      <c r="CT125" s="28"/>
      <c r="CU125" s="28"/>
      <c r="CV125" s="23"/>
      <c r="CW125" s="23"/>
      <c r="CX125" s="23"/>
      <c r="CY125" s="23"/>
      <c r="CZ125" s="23"/>
      <c r="DA125" s="23"/>
      <c r="DB125" s="23"/>
      <c r="DC125" s="23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8"/>
      <c r="EC125" s="28"/>
      <c r="ED125" s="28"/>
      <c r="EE125" s="28"/>
      <c r="EF125" s="28"/>
      <c r="EG125" s="28"/>
      <c r="EH125" s="28"/>
      <c r="EI125" s="28"/>
      <c r="EJ125" s="23"/>
      <c r="EK125" s="23"/>
      <c r="EL125" s="23"/>
      <c r="EM125" s="23"/>
      <c r="EN125" s="23"/>
      <c r="EO125" s="23"/>
      <c r="EP125" s="23"/>
      <c r="EQ125" s="23"/>
      <c r="ER125" s="3">
        <v>70000</v>
      </c>
      <c r="ES125" s="2">
        <f t="shared" si="30"/>
        <v>0</v>
      </c>
    </row>
    <row r="126" spans="1:149" ht="14.45" hidden="1" customHeight="1" x14ac:dyDescent="0.25">
      <c r="A126" s="112"/>
      <c r="B126" s="131">
        <v>120</v>
      </c>
      <c r="C126" s="112"/>
      <c r="D126" s="112"/>
      <c r="E126" s="112"/>
      <c r="F126" s="113" t="s">
        <v>47</v>
      </c>
      <c r="G126" s="107" t="s">
        <v>47</v>
      </c>
      <c r="H126" s="114" t="s">
        <v>436</v>
      </c>
      <c r="I126" s="115" t="str">
        <f t="shared" si="23"/>
        <v xml:space="preserve"> 736</v>
      </c>
      <c r="J126" t="s">
        <v>436</v>
      </c>
      <c r="K126" s="116">
        <f t="shared" si="24"/>
        <v>0</v>
      </c>
      <c r="L126" s="113" t="s">
        <v>215</v>
      </c>
      <c r="M126" t="s">
        <v>1469</v>
      </c>
      <c r="P126" s="45" t="s">
        <v>709</v>
      </c>
      <c r="Q126" s="56">
        <v>75000</v>
      </c>
      <c r="R126" s="122">
        <f t="shared" si="31"/>
        <v>67500</v>
      </c>
      <c r="S126" s="47">
        <v>67500</v>
      </c>
      <c r="T126" s="48">
        <f t="shared" si="21"/>
        <v>8150</v>
      </c>
      <c r="U126" s="46" t="s">
        <v>711</v>
      </c>
      <c r="V126" s="49">
        <f t="shared" si="22"/>
        <v>59350</v>
      </c>
      <c r="W126" s="51">
        <f t="shared" ref="W126:W131" si="32">2000+5100+600+200+250</f>
        <v>8150</v>
      </c>
      <c r="X126" s="2">
        <f t="shared" si="26"/>
        <v>-7500</v>
      </c>
      <c r="Z126" s="126">
        <f t="shared" si="27"/>
        <v>67500</v>
      </c>
      <c r="AA126" s="1" t="s">
        <v>100</v>
      </c>
      <c r="AB126" s="19">
        <f>IF(AX126&lt;&gt;"",#REF!- AX126, 0)</f>
        <v>0</v>
      </c>
      <c r="AC126" s="19">
        <f>IF(CF126&lt;&gt;"",#REF!- CF126, 0)</f>
        <v>0</v>
      </c>
      <c r="AD126" s="19">
        <f>IF(BJ126&lt;&gt;"",#REF!- BJ126, 0)</f>
        <v>0</v>
      </c>
      <c r="AE126" s="19">
        <f>IF(CN126&lt;&gt;"",#REF!- CN126, 0)</f>
        <v>0</v>
      </c>
      <c r="AF126" s="19">
        <f>IF(BV126&lt;&gt;"",#REF!- BV126, 0)</f>
        <v>0</v>
      </c>
      <c r="AG126" s="19">
        <f>IF(CV126&lt;&gt;"",#REF!- CV126, 0)</f>
        <v>0</v>
      </c>
      <c r="AH126" s="19">
        <f>IF(DF126&lt;&gt;"",#REF!-DF126, 0)</f>
        <v>0</v>
      </c>
      <c r="AI126" s="19">
        <f>IF(DR126&lt;&gt;"",#REF!-DR126, 0)</f>
        <v>0</v>
      </c>
      <c r="AJ126" s="19">
        <f>IF(EB126&lt;&gt;"",#REF!- EB126, 0)</f>
        <v>0</v>
      </c>
      <c r="AK126" s="19">
        <f>IF(EJ126&lt;&gt;"",#REF!- EJ126, 0)</f>
        <v>0</v>
      </c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9"/>
      <c r="AW126" s="29"/>
      <c r="AX126" s="29"/>
      <c r="AY126" s="25"/>
      <c r="AZ126" s="26"/>
      <c r="BA126" s="25"/>
      <c r="BB126" s="28"/>
      <c r="BC126" s="27"/>
      <c r="BD126" s="27"/>
      <c r="BE126" s="27"/>
      <c r="BF126" s="27"/>
      <c r="BG126" s="27"/>
      <c r="BH126" s="24"/>
      <c r="BI126" s="21"/>
      <c r="BJ126" s="21"/>
      <c r="BK126" s="21"/>
      <c r="BL126" s="22"/>
      <c r="BM126" s="21"/>
      <c r="BN126" s="23"/>
      <c r="BO126" s="36"/>
      <c r="BP126" s="36"/>
      <c r="BQ126" s="36"/>
      <c r="BR126" s="36"/>
      <c r="BS126" s="36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3"/>
      <c r="CG126" s="23"/>
      <c r="CH126" s="23"/>
      <c r="CI126" s="23"/>
      <c r="CJ126" s="23"/>
      <c r="CK126" s="23"/>
      <c r="CL126" s="23"/>
      <c r="CM126" s="23"/>
      <c r="CN126" s="28"/>
      <c r="CO126" s="28"/>
      <c r="CP126" s="28"/>
      <c r="CQ126" s="28"/>
      <c r="CR126" s="28"/>
      <c r="CS126" s="28"/>
      <c r="CT126" s="28"/>
      <c r="CU126" s="28"/>
      <c r="CV126" s="23"/>
      <c r="CW126" s="23"/>
      <c r="CX126" s="23"/>
      <c r="CY126" s="23"/>
      <c r="CZ126" s="23"/>
      <c r="DA126" s="23"/>
      <c r="DB126" s="23"/>
      <c r="DC126" s="23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8"/>
      <c r="EC126" s="28"/>
      <c r="ED126" s="28"/>
      <c r="EE126" s="28"/>
      <c r="EF126" s="28"/>
      <c r="EG126" s="28"/>
      <c r="EH126" s="28"/>
      <c r="EI126" s="28"/>
      <c r="EJ126" s="23"/>
      <c r="EK126" s="23"/>
      <c r="EL126" s="23"/>
      <c r="EM126" s="23"/>
      <c r="EN126" s="23"/>
      <c r="EO126" s="23"/>
      <c r="EP126" s="23"/>
      <c r="EQ126" s="23"/>
      <c r="ER126" s="3">
        <v>67500</v>
      </c>
      <c r="ES126" s="2">
        <f t="shared" si="30"/>
        <v>0</v>
      </c>
    </row>
    <row r="127" spans="1:149" ht="14.45" hidden="1" customHeight="1" x14ac:dyDescent="0.25">
      <c r="A127" s="112"/>
      <c r="B127" s="130">
        <v>121</v>
      </c>
      <c r="C127" s="112"/>
      <c r="D127" s="112"/>
      <c r="E127" s="112"/>
      <c r="F127" s="113" t="s">
        <v>47</v>
      </c>
      <c r="G127" s="107" t="s">
        <v>80</v>
      </c>
      <c r="H127" s="117" t="s">
        <v>437</v>
      </c>
      <c r="I127" s="115" t="str">
        <f t="shared" si="23"/>
        <v xml:space="preserve"> 220</v>
      </c>
      <c r="J127" t="s">
        <v>437</v>
      </c>
      <c r="K127" s="116">
        <f t="shared" si="24"/>
        <v>0</v>
      </c>
      <c r="L127" s="113" t="s">
        <v>231</v>
      </c>
      <c r="M127" t="s">
        <v>1469</v>
      </c>
      <c r="P127" s="45" t="s">
        <v>709</v>
      </c>
      <c r="Q127" s="56">
        <v>75000</v>
      </c>
      <c r="R127" s="122">
        <f t="shared" si="31"/>
        <v>72500</v>
      </c>
      <c r="S127" s="47">
        <v>72500</v>
      </c>
      <c r="T127" s="48">
        <f t="shared" ref="T127:T190" si="33">S127-V127</f>
        <v>8150</v>
      </c>
      <c r="U127" s="46" t="s">
        <v>711</v>
      </c>
      <c r="V127" s="49">
        <f t="shared" ref="V127:V190" si="34">S127-W127</f>
        <v>64350</v>
      </c>
      <c r="W127" s="49">
        <f t="shared" si="32"/>
        <v>8150</v>
      </c>
      <c r="X127" s="2">
        <f t="shared" si="26"/>
        <v>-2500</v>
      </c>
      <c r="Z127" s="126">
        <f t="shared" si="27"/>
        <v>72500</v>
      </c>
      <c r="AA127" s="1" t="s">
        <v>100</v>
      </c>
      <c r="AB127" s="19">
        <f>IF(AX127&lt;&gt;"",#REF!- AX127, 0)</f>
        <v>0</v>
      </c>
      <c r="AC127" s="19">
        <f>IF(CF127&lt;&gt;"",#REF!- CF127, 0)</f>
        <v>0</v>
      </c>
      <c r="AD127" s="19">
        <f>IF(BJ127&lt;&gt;"",#REF!- BJ127, 0)</f>
        <v>0</v>
      </c>
      <c r="AE127" s="19">
        <f>IF(CN127&lt;&gt;"",#REF!- CN127, 0)</f>
        <v>0</v>
      </c>
      <c r="AF127" s="19">
        <f>IF(BV127&lt;&gt;"",#REF!- BV127, 0)</f>
        <v>0</v>
      </c>
      <c r="AG127" s="19">
        <f>IF(CV127&lt;&gt;"",#REF!- CV127, 0)</f>
        <v>0</v>
      </c>
      <c r="AH127" s="19">
        <f>IF(DF127&lt;&gt;"",#REF!-DF127, 0)</f>
        <v>0</v>
      </c>
      <c r="AI127" s="19">
        <f>IF(DR127&lt;&gt;"",#REF!-DR127, 0)</f>
        <v>0</v>
      </c>
      <c r="AJ127" s="19">
        <f>IF(EB127&lt;&gt;"",#REF!- EB127, 0)</f>
        <v>0</v>
      </c>
      <c r="AK127" s="19">
        <f>IF(EJ127&lt;&gt;"",#REF!- EJ127, 0)</f>
        <v>0</v>
      </c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9"/>
      <c r="AW127" s="29"/>
      <c r="AX127" s="29"/>
      <c r="AY127" s="25"/>
      <c r="AZ127" s="26"/>
      <c r="BA127" s="25"/>
      <c r="BB127" s="28"/>
      <c r="BC127" s="27"/>
      <c r="BD127" s="27"/>
      <c r="BE127" s="27"/>
      <c r="BF127" s="27"/>
      <c r="BG127" s="27"/>
      <c r="BH127" s="24"/>
      <c r="BI127" s="21"/>
      <c r="BJ127" s="21"/>
      <c r="BK127" s="21"/>
      <c r="BL127" s="22"/>
      <c r="BM127" s="21"/>
      <c r="BN127" s="23"/>
      <c r="BO127" s="36"/>
      <c r="BP127" s="36"/>
      <c r="BQ127" s="36"/>
      <c r="BR127" s="36"/>
      <c r="BS127" s="36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3"/>
      <c r="CG127" s="23"/>
      <c r="CH127" s="23"/>
      <c r="CI127" s="23"/>
      <c r="CJ127" s="23"/>
      <c r="CK127" s="23"/>
      <c r="CL127" s="23"/>
      <c r="CM127" s="23"/>
      <c r="CN127" s="28"/>
      <c r="CO127" s="28"/>
      <c r="CP127" s="28"/>
      <c r="CQ127" s="28"/>
      <c r="CR127" s="28"/>
      <c r="CS127" s="28"/>
      <c r="CT127" s="28"/>
      <c r="CU127" s="28"/>
      <c r="CV127" s="23"/>
      <c r="CW127" s="23"/>
      <c r="CX127" s="23"/>
      <c r="CY127" s="23"/>
      <c r="CZ127" s="23"/>
      <c r="DA127" s="23"/>
      <c r="DB127" s="23"/>
      <c r="DC127" s="23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8"/>
      <c r="EC127" s="28"/>
      <c r="ED127" s="28"/>
      <c r="EE127" s="28"/>
      <c r="EF127" s="28"/>
      <c r="EG127" s="28"/>
      <c r="EH127" s="28"/>
      <c r="EI127" s="28"/>
      <c r="EJ127" s="23"/>
      <c r="EK127" s="23"/>
      <c r="EL127" s="23"/>
      <c r="EM127" s="23"/>
      <c r="EN127" s="23"/>
      <c r="EO127" s="23"/>
      <c r="EP127" s="23"/>
      <c r="EQ127" s="23"/>
      <c r="ER127" s="3">
        <v>72500</v>
      </c>
      <c r="ES127" s="2">
        <f t="shared" si="30"/>
        <v>0</v>
      </c>
    </row>
    <row r="128" spans="1:149" ht="14.45" hidden="1" customHeight="1" x14ac:dyDescent="0.25">
      <c r="A128" s="112"/>
      <c r="B128" s="131">
        <v>122</v>
      </c>
      <c r="C128" s="112"/>
      <c r="D128" s="112"/>
      <c r="E128" s="112"/>
      <c r="F128" s="113" t="s">
        <v>46</v>
      </c>
      <c r="G128" s="107" t="s">
        <v>46</v>
      </c>
      <c r="H128" s="117" t="s">
        <v>438</v>
      </c>
      <c r="I128" s="115" t="str">
        <f t="shared" si="23"/>
        <v xml:space="preserve"> 755</v>
      </c>
      <c r="J128" t="s">
        <v>438</v>
      </c>
      <c r="K128" s="116">
        <f t="shared" si="24"/>
        <v>0</v>
      </c>
      <c r="L128" s="113" t="s">
        <v>211</v>
      </c>
      <c r="M128" t="s">
        <v>1469</v>
      </c>
      <c r="P128" s="45" t="s">
        <v>709</v>
      </c>
      <c r="Q128" s="56">
        <v>0</v>
      </c>
      <c r="R128" s="122">
        <f t="shared" si="31"/>
        <v>68000</v>
      </c>
      <c r="S128" s="47">
        <v>68000</v>
      </c>
      <c r="T128" s="48">
        <f t="shared" si="33"/>
        <v>8150</v>
      </c>
      <c r="U128" s="46" t="s">
        <v>711</v>
      </c>
      <c r="V128" s="49">
        <f t="shared" si="34"/>
        <v>59850</v>
      </c>
      <c r="W128" s="51">
        <f t="shared" si="32"/>
        <v>8150</v>
      </c>
      <c r="X128" s="2">
        <f t="shared" si="26"/>
        <v>68000</v>
      </c>
      <c r="Z128" s="126">
        <f t="shared" si="27"/>
        <v>68000</v>
      </c>
      <c r="AA128" s="1" t="s">
        <v>100</v>
      </c>
      <c r="AB128" s="19">
        <f>IF(AX128&lt;&gt;"",#REF!- AX128, 0)</f>
        <v>0</v>
      </c>
      <c r="AC128" s="19">
        <f>IF(CF128&lt;&gt;"",#REF!- CF128, 0)</f>
        <v>0</v>
      </c>
      <c r="AD128" s="19">
        <f>IF(BJ128&lt;&gt;"",#REF!- BJ128, 0)</f>
        <v>0</v>
      </c>
      <c r="AE128" s="19">
        <f>IF(CN128&lt;&gt;"",#REF!- CN128, 0)</f>
        <v>0</v>
      </c>
      <c r="AF128" s="19">
        <f>IF(BV128&lt;&gt;"",#REF!- BV128, 0)</f>
        <v>0</v>
      </c>
      <c r="AG128" s="19">
        <f>IF(CV128&lt;&gt;"",#REF!- CV128, 0)</f>
        <v>0</v>
      </c>
      <c r="AH128" s="19">
        <f>IF(DF128&lt;&gt;"",#REF!-DF128, 0)</f>
        <v>0</v>
      </c>
      <c r="AI128" s="19">
        <f>IF(DR128&lt;&gt;"",#REF!-DR128, 0)</f>
        <v>0</v>
      </c>
      <c r="AJ128" s="19">
        <f>IF(EB128&lt;&gt;"",#REF!- EB128, 0)</f>
        <v>0</v>
      </c>
      <c r="AK128" s="19">
        <f>IF(EJ128&lt;&gt;"",#REF!- EJ128, 0)</f>
        <v>0</v>
      </c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9"/>
      <c r="AW128" s="29"/>
      <c r="AX128" s="29"/>
      <c r="AY128" s="25"/>
      <c r="AZ128" s="26"/>
      <c r="BA128" s="25"/>
      <c r="BB128" s="28"/>
      <c r="BC128" s="27"/>
      <c r="BD128" s="27"/>
      <c r="BE128" s="27"/>
      <c r="BF128" s="27"/>
      <c r="BG128" s="27"/>
      <c r="BH128" s="24"/>
      <c r="BI128" s="21"/>
      <c r="BJ128" s="21"/>
      <c r="BK128" s="21"/>
      <c r="BL128" s="22"/>
      <c r="BM128" s="21"/>
      <c r="BN128" s="23"/>
      <c r="BO128" s="36"/>
      <c r="BP128" s="36"/>
      <c r="BQ128" s="36"/>
      <c r="BR128" s="36"/>
      <c r="BS128" s="36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3"/>
      <c r="CG128" s="23"/>
      <c r="CH128" s="23"/>
      <c r="CI128" s="23"/>
      <c r="CJ128" s="23"/>
      <c r="CK128" s="23"/>
      <c r="CL128" s="23"/>
      <c r="CM128" s="23"/>
      <c r="CN128" s="28"/>
      <c r="CO128" s="28"/>
      <c r="CP128" s="28"/>
      <c r="CQ128" s="28"/>
      <c r="CR128" s="28"/>
      <c r="CS128" s="28"/>
      <c r="CT128" s="28"/>
      <c r="CU128" s="28"/>
      <c r="CV128" s="23"/>
      <c r="CW128" s="23"/>
      <c r="CX128" s="23"/>
      <c r="CY128" s="23"/>
      <c r="CZ128" s="23"/>
      <c r="DA128" s="23"/>
      <c r="DB128" s="23"/>
      <c r="DC128" s="23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8"/>
      <c r="EC128" s="28"/>
      <c r="ED128" s="28"/>
      <c r="EE128" s="28"/>
      <c r="EF128" s="28"/>
      <c r="EG128" s="28"/>
      <c r="EH128" s="28"/>
      <c r="EI128" s="28"/>
      <c r="EJ128" s="23"/>
      <c r="EK128" s="23"/>
      <c r="EL128" s="23"/>
      <c r="EM128" s="23"/>
      <c r="EN128" s="23"/>
      <c r="EO128" s="23"/>
      <c r="EP128" s="23"/>
      <c r="EQ128" s="23"/>
      <c r="ER128" s="3">
        <v>68000</v>
      </c>
      <c r="ES128" s="2">
        <f t="shared" si="30"/>
        <v>0</v>
      </c>
    </row>
    <row r="129" spans="1:150" ht="14.45" hidden="1" customHeight="1" x14ac:dyDescent="0.25">
      <c r="A129" s="112"/>
      <c r="B129" s="131">
        <v>123</v>
      </c>
      <c r="C129" s="112"/>
      <c r="D129" s="112"/>
      <c r="E129" s="112"/>
      <c r="F129" s="113" t="s">
        <v>167</v>
      </c>
      <c r="G129" s="107" t="s">
        <v>167</v>
      </c>
      <c r="H129" s="117" t="s">
        <v>439</v>
      </c>
      <c r="I129" s="115" t="str">
        <f t="shared" si="23"/>
        <v xml:space="preserve"> 721</v>
      </c>
      <c r="J129" t="s">
        <v>439</v>
      </c>
      <c r="K129" s="116">
        <f t="shared" si="24"/>
        <v>0</v>
      </c>
      <c r="L129" s="113" t="s">
        <v>234</v>
      </c>
      <c r="M129" t="s">
        <v>1469</v>
      </c>
      <c r="P129" s="62" t="s">
        <v>710</v>
      </c>
      <c r="Q129" s="63">
        <v>60000</v>
      </c>
      <c r="R129" s="64">
        <f t="shared" si="31"/>
        <v>63000</v>
      </c>
      <c r="S129" s="47">
        <v>63000</v>
      </c>
      <c r="T129" s="48">
        <f t="shared" si="33"/>
        <v>8150</v>
      </c>
      <c r="U129" s="46" t="s">
        <v>711</v>
      </c>
      <c r="V129" s="49">
        <f t="shared" si="34"/>
        <v>54850</v>
      </c>
      <c r="W129" s="49">
        <f t="shared" si="32"/>
        <v>8150</v>
      </c>
      <c r="X129" s="2">
        <f t="shared" si="26"/>
        <v>3000</v>
      </c>
      <c r="Z129" s="126">
        <f t="shared" si="27"/>
        <v>63000</v>
      </c>
      <c r="AA129" s="1" t="s">
        <v>100</v>
      </c>
      <c r="AB129" s="19">
        <f>IF(AX129&lt;&gt;"",#REF!- AX129, 0)</f>
        <v>0</v>
      </c>
      <c r="AC129" s="19">
        <f>IF(CF129&lt;&gt;"",#REF!- CF129, 0)</f>
        <v>0</v>
      </c>
      <c r="AD129" s="19">
        <f>IF(BJ129&lt;&gt;"",#REF!- BJ129, 0)</f>
        <v>0</v>
      </c>
      <c r="AE129" s="19">
        <f>IF(CN129&lt;&gt;"",#REF!- CN129, 0)</f>
        <v>0</v>
      </c>
      <c r="AF129" s="19">
        <f>IF(BV129&lt;&gt;"",#REF!- BV129, 0)</f>
        <v>0</v>
      </c>
      <c r="AG129" s="19">
        <f>IF(CV129&lt;&gt;"",#REF!- CV129, 0)</f>
        <v>0</v>
      </c>
      <c r="AH129" s="19">
        <f>IF(DF129&lt;&gt;"",#REF!-DF129, 0)</f>
        <v>0</v>
      </c>
      <c r="AI129" s="19">
        <f>IF(DR129&lt;&gt;"",#REF!-DR129, 0)</f>
        <v>0</v>
      </c>
      <c r="AJ129" s="19">
        <f>IF(EB129&lt;&gt;"",#REF!- EB129, 0)</f>
        <v>0</v>
      </c>
      <c r="AK129" s="19">
        <f>IF(EJ129&lt;&gt;"",#REF!- EJ129, 0)</f>
        <v>0</v>
      </c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9"/>
      <c r="AW129" s="29"/>
      <c r="AX129" s="29"/>
      <c r="AY129" s="25"/>
      <c r="AZ129" s="26"/>
      <c r="BA129" s="25"/>
      <c r="BB129" s="28"/>
      <c r="BC129" s="27"/>
      <c r="BD129" s="27"/>
      <c r="BE129" s="27"/>
      <c r="BF129" s="27"/>
      <c r="BG129" s="27"/>
      <c r="BH129" s="24"/>
      <c r="BI129" s="21"/>
      <c r="BJ129" s="21"/>
      <c r="BK129" s="21"/>
      <c r="BL129" s="22"/>
      <c r="BM129" s="21"/>
      <c r="BN129" s="23"/>
      <c r="BO129" s="36"/>
      <c r="BP129" s="36"/>
      <c r="BQ129" s="36"/>
      <c r="BR129" s="36"/>
      <c r="BS129" s="36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3"/>
      <c r="CG129" s="23"/>
      <c r="CH129" s="23"/>
      <c r="CI129" s="23"/>
      <c r="CJ129" s="23"/>
      <c r="CK129" s="23"/>
      <c r="CL129" s="23"/>
      <c r="CM129" s="23"/>
      <c r="CN129" s="28"/>
      <c r="CO129" s="28"/>
      <c r="CP129" s="28"/>
      <c r="CQ129" s="28"/>
      <c r="CR129" s="28"/>
      <c r="CS129" s="28"/>
      <c r="CT129" s="28"/>
      <c r="CU129" s="28"/>
      <c r="CV129" s="23"/>
      <c r="CW129" s="23"/>
      <c r="CX129" s="23"/>
      <c r="CY129" s="23"/>
      <c r="CZ129" s="23"/>
      <c r="DA129" s="23"/>
      <c r="DB129" s="23"/>
      <c r="DC129" s="23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8"/>
      <c r="EC129" s="28"/>
      <c r="ED129" s="28"/>
      <c r="EE129" s="28"/>
      <c r="EF129" s="28"/>
      <c r="EG129" s="28"/>
      <c r="EH129" s="28"/>
      <c r="EI129" s="28"/>
      <c r="EJ129" s="23"/>
      <c r="EK129" s="23"/>
      <c r="EL129" s="23"/>
      <c r="EM129" s="23"/>
      <c r="EN129" s="23"/>
      <c r="EO129" s="23"/>
      <c r="EP129" s="23"/>
      <c r="EQ129" s="23"/>
      <c r="ER129" s="3">
        <v>63000</v>
      </c>
      <c r="ES129" s="1">
        <f t="shared" si="30"/>
        <v>0</v>
      </c>
    </row>
    <row r="130" spans="1:150" ht="14.45" hidden="1" customHeight="1" x14ac:dyDescent="0.25">
      <c r="A130" s="112"/>
      <c r="B130" s="131">
        <v>124</v>
      </c>
      <c r="C130" s="112"/>
      <c r="D130" s="112"/>
      <c r="E130" s="112"/>
      <c r="F130" s="113" t="s">
        <v>80</v>
      </c>
      <c r="G130" s="107" t="s">
        <v>80</v>
      </c>
      <c r="H130" s="117" t="s">
        <v>440</v>
      </c>
      <c r="I130" s="115" t="str">
        <f t="shared" si="23"/>
        <v xml:space="preserve"> 292</v>
      </c>
      <c r="J130" t="s">
        <v>440</v>
      </c>
      <c r="K130" s="116">
        <f t="shared" si="24"/>
        <v>0</v>
      </c>
      <c r="L130" s="113" t="s">
        <v>211</v>
      </c>
      <c r="M130" t="s">
        <v>1469</v>
      </c>
      <c r="P130" s="45" t="s">
        <v>709</v>
      </c>
      <c r="Q130" s="56">
        <v>0</v>
      </c>
      <c r="R130" s="122">
        <f t="shared" si="31"/>
        <v>68000</v>
      </c>
      <c r="S130" s="47">
        <f>68000</f>
        <v>68000</v>
      </c>
      <c r="T130" s="48">
        <f t="shared" si="33"/>
        <v>8150</v>
      </c>
      <c r="U130" s="46" t="s">
        <v>711</v>
      </c>
      <c r="V130" s="49">
        <f t="shared" si="34"/>
        <v>59850</v>
      </c>
      <c r="W130" s="49">
        <f t="shared" si="32"/>
        <v>8150</v>
      </c>
      <c r="X130" s="2">
        <f t="shared" si="26"/>
        <v>68000</v>
      </c>
      <c r="Z130" s="126">
        <f t="shared" si="27"/>
        <v>68000</v>
      </c>
      <c r="AA130" s="1" t="s">
        <v>102</v>
      </c>
      <c r="AB130" s="19">
        <f>IF(AX130&lt;&gt;"",#REF!- AX130, 0)</f>
        <v>0</v>
      </c>
      <c r="AC130" s="19">
        <f>IF(CF130&lt;&gt;"",#REF!- CF130, 0)</f>
        <v>0</v>
      </c>
      <c r="AD130" s="19">
        <f>IF(BJ130&lt;&gt;"",#REF!- BJ130, 0)</f>
        <v>0</v>
      </c>
      <c r="AE130" s="19">
        <f>IF(CN130&lt;&gt;"",#REF!- CN130, 0)</f>
        <v>0</v>
      </c>
      <c r="AF130" s="19">
        <f>IF(BV130&lt;&gt;"",#REF!- BV130, 0)</f>
        <v>0</v>
      </c>
      <c r="AG130" s="19">
        <f>IF(CV130&lt;&gt;"",#REF!- CV130, 0)</f>
        <v>0</v>
      </c>
      <c r="AH130" s="19">
        <f>IF(DF130&lt;&gt;"",#REF!-DF130, 0)</f>
        <v>0</v>
      </c>
      <c r="AI130" s="19">
        <f>IF(DR130&lt;&gt;"",#REF!-DR130, 0)</f>
        <v>0</v>
      </c>
      <c r="AJ130" s="19">
        <f>IF(EB130&lt;&gt;"",#REF!- EB130, 0)</f>
        <v>0</v>
      </c>
      <c r="AK130" s="19">
        <f>IF(EJ130&lt;&gt;"",#REF!- EJ130, 0)</f>
        <v>0</v>
      </c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9"/>
      <c r="AW130" s="29"/>
      <c r="AX130" s="29"/>
      <c r="AY130" s="25"/>
      <c r="AZ130" s="26"/>
      <c r="BA130" s="25"/>
      <c r="BB130" s="28"/>
      <c r="BC130" s="27"/>
      <c r="BD130" s="27"/>
      <c r="BE130" s="27"/>
      <c r="BF130" s="27"/>
      <c r="BG130" s="27"/>
      <c r="BH130" s="24"/>
      <c r="BI130" s="21"/>
      <c r="BJ130" s="21"/>
      <c r="BK130" s="21"/>
      <c r="BL130" s="22"/>
      <c r="BM130" s="21"/>
      <c r="BN130" s="23"/>
      <c r="BO130" s="36"/>
      <c r="BP130" s="36"/>
      <c r="BQ130" s="36"/>
      <c r="BR130" s="36"/>
      <c r="BS130" s="36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3"/>
      <c r="CG130" s="23"/>
      <c r="CH130" s="23"/>
      <c r="CI130" s="23"/>
      <c r="CJ130" s="23"/>
      <c r="CK130" s="23"/>
      <c r="CL130" s="23"/>
      <c r="CM130" s="23"/>
      <c r="CN130" s="28"/>
      <c r="CO130" s="28"/>
      <c r="CP130" s="28"/>
      <c r="CQ130" s="28"/>
      <c r="CR130" s="28"/>
      <c r="CS130" s="28"/>
      <c r="CT130" s="28"/>
      <c r="CU130" s="28"/>
      <c r="CV130" s="23"/>
      <c r="CW130" s="23"/>
      <c r="CX130" s="23"/>
      <c r="CY130" s="23"/>
      <c r="CZ130" s="23"/>
      <c r="DA130" s="23"/>
      <c r="DB130" s="23"/>
      <c r="DC130" s="23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8"/>
      <c r="EC130" s="28"/>
      <c r="ED130" s="28"/>
      <c r="EE130" s="28"/>
      <c r="EF130" s="28"/>
      <c r="EG130" s="28"/>
      <c r="EH130" s="28"/>
      <c r="EI130" s="28"/>
      <c r="EJ130" s="23"/>
      <c r="EK130" s="23"/>
      <c r="EL130" s="23"/>
      <c r="EM130" s="23"/>
      <c r="EN130" s="23"/>
      <c r="EO130" s="23"/>
      <c r="EP130" s="23"/>
      <c r="EQ130" s="23"/>
      <c r="ER130" s="3">
        <v>68000</v>
      </c>
      <c r="ES130" s="2">
        <f t="shared" ref="ES130:ES131" si="35">Z130-ER130</f>
        <v>0</v>
      </c>
    </row>
    <row r="131" spans="1:150" ht="14.45" hidden="1" customHeight="1" x14ac:dyDescent="0.25">
      <c r="A131" s="112"/>
      <c r="B131" s="131">
        <v>125</v>
      </c>
      <c r="C131" s="112"/>
      <c r="D131" s="112"/>
      <c r="E131" s="112"/>
      <c r="F131" s="113" t="s">
        <v>47</v>
      </c>
      <c r="G131" s="107" t="s">
        <v>47</v>
      </c>
      <c r="H131" s="117" t="s">
        <v>1412</v>
      </c>
      <c r="I131" s="115" t="str">
        <f t="shared" si="23"/>
        <v xml:space="preserve"> 302</v>
      </c>
      <c r="J131" t="s">
        <v>1412</v>
      </c>
      <c r="K131" s="116">
        <f t="shared" si="24"/>
        <v>0</v>
      </c>
      <c r="L131" s="113" t="s">
        <v>211</v>
      </c>
      <c r="M131" t="s">
        <v>1469</v>
      </c>
      <c r="P131" s="45" t="s">
        <v>709</v>
      </c>
      <c r="Q131" s="56">
        <v>0</v>
      </c>
      <c r="R131" s="122">
        <f t="shared" si="31"/>
        <v>67000</v>
      </c>
      <c r="S131" s="47">
        <v>67000</v>
      </c>
      <c r="T131" s="48">
        <f t="shared" si="33"/>
        <v>8150</v>
      </c>
      <c r="U131" s="46" t="s">
        <v>711</v>
      </c>
      <c r="V131" s="49">
        <f t="shared" si="34"/>
        <v>58850</v>
      </c>
      <c r="W131" s="49">
        <f t="shared" si="32"/>
        <v>8150</v>
      </c>
      <c r="X131" s="2">
        <f t="shared" si="26"/>
        <v>67000</v>
      </c>
      <c r="Z131" s="126">
        <f t="shared" si="27"/>
        <v>67000</v>
      </c>
      <c r="AA131" s="1" t="s">
        <v>102</v>
      </c>
      <c r="AB131" s="19">
        <f>IF(AX131&lt;&gt;"",#REF!- AX131, 0)</f>
        <v>0</v>
      </c>
      <c r="AC131" s="19">
        <f>IF(CF131&lt;&gt;"",#REF!- CF131, 0)</f>
        <v>0</v>
      </c>
      <c r="AD131" s="19">
        <f>IF(BJ131&lt;&gt;"",#REF!- BJ131, 0)</f>
        <v>0</v>
      </c>
      <c r="AE131" s="19">
        <f>IF(CN131&lt;&gt;"",#REF!- CN131, 0)</f>
        <v>0</v>
      </c>
      <c r="AF131" s="19">
        <f>IF(BV131&lt;&gt;"",#REF!- BV131, 0)</f>
        <v>0</v>
      </c>
      <c r="AG131" s="19">
        <f>IF(CV131&lt;&gt;"",#REF!- CV131, 0)</f>
        <v>0</v>
      </c>
      <c r="AH131" s="19">
        <f>IF(DF131&lt;&gt;"",#REF!-DF131, 0)</f>
        <v>0</v>
      </c>
      <c r="AI131" s="19">
        <f>IF(DR131&lt;&gt;"",#REF!-DR131, 0)</f>
        <v>0</v>
      </c>
      <c r="AJ131" s="19">
        <f>IF(EB131&lt;&gt;"",#REF!- EB131, 0)</f>
        <v>0</v>
      </c>
      <c r="AK131" s="19">
        <f>IF(EJ131&lt;&gt;"",#REF!- EJ131, 0)</f>
        <v>0</v>
      </c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9"/>
      <c r="AW131" s="29"/>
      <c r="AX131" s="29"/>
      <c r="AY131" s="25"/>
      <c r="AZ131" s="26"/>
      <c r="BA131" s="25"/>
      <c r="BB131" s="28"/>
      <c r="BC131" s="27"/>
      <c r="BD131" s="27"/>
      <c r="BE131" s="27"/>
      <c r="BF131" s="27"/>
      <c r="BG131" s="27"/>
      <c r="BH131" s="24"/>
      <c r="BI131" s="21"/>
      <c r="BJ131" s="21"/>
      <c r="BK131" s="21"/>
      <c r="BL131" s="22"/>
      <c r="BM131" s="21"/>
      <c r="BN131" s="23"/>
      <c r="BO131" s="36"/>
      <c r="BP131" s="36"/>
      <c r="BQ131" s="36"/>
      <c r="BR131" s="36"/>
      <c r="BS131" s="36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3"/>
      <c r="CG131" s="23"/>
      <c r="CH131" s="23"/>
      <c r="CI131" s="23"/>
      <c r="CJ131" s="23"/>
      <c r="CK131" s="23"/>
      <c r="CL131" s="23"/>
      <c r="CM131" s="23"/>
      <c r="CN131" s="28"/>
      <c r="CO131" s="28"/>
      <c r="CP131" s="28"/>
      <c r="CQ131" s="28"/>
      <c r="CR131" s="28"/>
      <c r="CS131" s="28"/>
      <c r="CT131" s="28"/>
      <c r="CU131" s="28"/>
      <c r="CV131" s="23"/>
      <c r="CW131" s="23"/>
      <c r="CX131" s="23"/>
      <c r="CY131" s="23"/>
      <c r="CZ131" s="23"/>
      <c r="DA131" s="23"/>
      <c r="DB131" s="23"/>
      <c r="DC131" s="23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8"/>
      <c r="EC131" s="28"/>
      <c r="ED131" s="28"/>
      <c r="EE131" s="28"/>
      <c r="EF131" s="28"/>
      <c r="EG131" s="28"/>
      <c r="EH131" s="28"/>
      <c r="EI131" s="28"/>
      <c r="EJ131" s="23"/>
      <c r="EK131" s="23"/>
      <c r="EL131" s="23"/>
      <c r="EM131" s="23"/>
      <c r="EN131" s="23"/>
      <c r="EO131" s="23"/>
      <c r="EP131" s="23"/>
      <c r="EQ131" s="23"/>
      <c r="ER131" s="3">
        <v>67000</v>
      </c>
      <c r="ES131" s="2">
        <f t="shared" si="35"/>
        <v>0</v>
      </c>
    </row>
    <row r="132" spans="1:150" ht="14.45" hidden="1" customHeight="1" x14ac:dyDescent="0.25">
      <c r="A132" s="112"/>
      <c r="B132" s="42">
        <v>126</v>
      </c>
      <c r="C132" s="112"/>
      <c r="D132" s="112"/>
      <c r="E132" s="112"/>
      <c r="F132" s="113" t="s">
        <v>47</v>
      </c>
      <c r="G132" s="107" t="s">
        <v>47</v>
      </c>
      <c r="H132" s="117" t="s">
        <v>441</v>
      </c>
      <c r="I132" s="115" t="str">
        <f t="shared" si="23"/>
        <v xml:space="preserve"> 333</v>
      </c>
      <c r="J132" t="s">
        <v>441</v>
      </c>
      <c r="K132" s="116">
        <f t="shared" si="24"/>
        <v>0</v>
      </c>
      <c r="L132" s="113" t="s">
        <v>234</v>
      </c>
      <c r="M132" t="s">
        <v>1469</v>
      </c>
      <c r="P132" s="45" t="s">
        <v>709</v>
      </c>
      <c r="Q132" s="56">
        <v>75000</v>
      </c>
      <c r="R132" s="122">
        <f t="shared" si="31"/>
        <v>66000</v>
      </c>
      <c r="S132" s="53">
        <v>66000</v>
      </c>
      <c r="T132" s="48">
        <f t="shared" si="33"/>
        <v>7900</v>
      </c>
      <c r="U132" s="46" t="s">
        <v>711</v>
      </c>
      <c r="V132" s="49">
        <f t="shared" si="34"/>
        <v>58100</v>
      </c>
      <c r="W132" s="49">
        <f>2000+4850+600+200+250</f>
        <v>7900</v>
      </c>
      <c r="X132" s="2">
        <f t="shared" si="26"/>
        <v>-9000</v>
      </c>
      <c r="Z132" s="126">
        <f t="shared" si="27"/>
        <v>66000</v>
      </c>
      <c r="AA132" s="41" t="s">
        <v>101</v>
      </c>
      <c r="AB132" s="19">
        <f>IF(AX132&lt;&gt;"",#REF!- AX132, 0)</f>
        <v>0</v>
      </c>
      <c r="AC132" s="19" t="e">
        <f>IF(CF132&lt;&gt;"",#REF!- CF132, 0)</f>
        <v>#REF!</v>
      </c>
      <c r="AD132" s="19">
        <f>IF(BJ132&lt;&gt;"",#REF!- BJ132, 0)</f>
        <v>0</v>
      </c>
      <c r="AE132" s="19">
        <f>IF(CN132&lt;&gt;"",#REF!- CN132, 0)</f>
        <v>0</v>
      </c>
      <c r="AF132" s="19">
        <f>IF(BV132&lt;&gt;"",#REF!- BV132, 0)</f>
        <v>0</v>
      </c>
      <c r="AG132" s="19">
        <f>IF(CV132&lt;&gt;"",#REF!- CV132, 0)</f>
        <v>0</v>
      </c>
      <c r="AH132" s="19">
        <f>IF(DF132&lt;&gt;"",#REF!-DF132, 0)</f>
        <v>0</v>
      </c>
      <c r="AI132" s="19">
        <f>IF(DR132&lt;&gt;"",#REF!-DR132, 0)</f>
        <v>0</v>
      </c>
      <c r="AJ132" s="19">
        <f>IF(EB132&lt;&gt;"",#REF!- EB132, 0)</f>
        <v>0</v>
      </c>
      <c r="AK132" s="19">
        <f>IF(EJ132&lt;&gt;"",#REF!- EJ132, 0)</f>
        <v>0</v>
      </c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9"/>
      <c r="AW132" s="29"/>
      <c r="AX132" s="29"/>
      <c r="AY132" s="25"/>
      <c r="AZ132" s="26"/>
      <c r="BA132" s="25"/>
      <c r="BB132" s="28"/>
      <c r="BC132" s="27"/>
      <c r="BD132" s="27"/>
      <c r="BE132" s="27"/>
      <c r="BF132" s="27"/>
      <c r="BG132" s="27"/>
      <c r="BH132" s="24"/>
      <c r="BI132" s="21"/>
      <c r="BJ132" s="21"/>
      <c r="BK132" s="21"/>
      <c r="BL132" s="22"/>
      <c r="BM132" s="21"/>
      <c r="BN132" s="23"/>
      <c r="BO132" s="36"/>
      <c r="BP132" s="36"/>
      <c r="BQ132" s="36"/>
      <c r="BR132" s="36"/>
      <c r="BS132" s="36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4">
        <v>132840</v>
      </c>
      <c r="CG132" s="24">
        <f>CF132-Z132</f>
        <v>66840</v>
      </c>
      <c r="CH132" s="34">
        <f>CG132/CF132</f>
        <v>0.50316169828364954</v>
      </c>
      <c r="CI132" s="24" t="e">
        <f>#REF!-CF132</f>
        <v>#REF!</v>
      </c>
      <c r="CJ132" s="23" t="s">
        <v>88</v>
      </c>
      <c r="CK132" s="23"/>
      <c r="CL132" s="23"/>
      <c r="CM132" s="23"/>
      <c r="CN132" s="28"/>
      <c r="CO132" s="28"/>
      <c r="CP132" s="28"/>
      <c r="CQ132" s="28"/>
      <c r="CR132" s="28"/>
      <c r="CS132" s="28"/>
      <c r="CT132" s="28"/>
      <c r="CU132" s="28"/>
      <c r="CV132" s="23"/>
      <c r="CW132" s="23"/>
      <c r="CX132" s="23"/>
      <c r="CY132" s="23"/>
      <c r="CZ132" s="23"/>
      <c r="DA132" s="23"/>
      <c r="DB132" s="23"/>
      <c r="DC132" s="23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8"/>
      <c r="EC132" s="28"/>
      <c r="ED132" s="28"/>
      <c r="EE132" s="28"/>
      <c r="EF132" s="28"/>
      <c r="EG132" s="28"/>
      <c r="EH132" s="28"/>
      <c r="EI132" s="28"/>
      <c r="EJ132" s="23"/>
      <c r="EK132" s="23"/>
      <c r="EL132" s="23"/>
      <c r="EM132" s="23"/>
      <c r="EN132" s="23"/>
      <c r="EO132" s="23"/>
      <c r="EP132" s="23"/>
      <c r="EQ132" s="23"/>
      <c r="ER132" s="3">
        <v>66000</v>
      </c>
      <c r="ES132" s="2">
        <f t="shared" ref="ES132:ES165" si="36">Z132-ER132</f>
        <v>0</v>
      </c>
    </row>
    <row r="133" spans="1:150" ht="14.45" hidden="1" customHeight="1" x14ac:dyDescent="0.25">
      <c r="A133" s="112"/>
      <c r="B133" s="131">
        <v>127</v>
      </c>
      <c r="C133" s="112"/>
      <c r="D133" s="112"/>
      <c r="E133" s="112"/>
      <c r="F133" s="113" t="s">
        <v>47</v>
      </c>
      <c r="G133" s="107" t="s">
        <v>47</v>
      </c>
      <c r="H133" s="114" t="s">
        <v>442</v>
      </c>
      <c r="I133" s="115" t="str">
        <f t="shared" si="23"/>
        <v xml:space="preserve"> 563</v>
      </c>
      <c r="J133" t="s">
        <v>442</v>
      </c>
      <c r="K133" s="116">
        <f t="shared" si="24"/>
        <v>0</v>
      </c>
      <c r="L133" s="113" t="s">
        <v>235</v>
      </c>
      <c r="M133" t="s">
        <v>1469</v>
      </c>
      <c r="P133" s="45" t="s">
        <v>709</v>
      </c>
      <c r="Q133" s="56">
        <v>67000</v>
      </c>
      <c r="R133" s="122">
        <f t="shared" si="31"/>
        <v>63000</v>
      </c>
      <c r="S133" s="47">
        <v>63000</v>
      </c>
      <c r="T133" s="48">
        <f t="shared" si="33"/>
        <v>7900</v>
      </c>
      <c r="U133" s="46" t="s">
        <v>711</v>
      </c>
      <c r="V133" s="49">
        <f t="shared" si="34"/>
        <v>55100</v>
      </c>
      <c r="W133" s="49">
        <f>2000+4850+600+200+250</f>
        <v>7900</v>
      </c>
      <c r="X133" s="2">
        <f t="shared" si="26"/>
        <v>-4000</v>
      </c>
      <c r="Z133" s="126">
        <f t="shared" si="27"/>
        <v>63000</v>
      </c>
      <c r="AB133" s="19">
        <f>IF(AX133&lt;&gt;"",#REF!- AX133, 0)</f>
        <v>0</v>
      </c>
      <c r="AC133" s="19">
        <f>IF(CF133&lt;&gt;"",#REF!- CF133, 0)</f>
        <v>0</v>
      </c>
      <c r="AD133" s="19">
        <f>IF(BJ133&lt;&gt;"",#REF!- BJ133, 0)</f>
        <v>0</v>
      </c>
      <c r="AE133" s="19">
        <f>IF(CN133&lt;&gt;"",#REF!- CN133, 0)</f>
        <v>0</v>
      </c>
      <c r="AF133" s="19">
        <f>IF(BV133&lt;&gt;"",#REF!- BV133, 0)</f>
        <v>0</v>
      </c>
      <c r="AG133" s="19">
        <f>IF(CV133&lt;&gt;"",#REF!- CV133, 0)</f>
        <v>0</v>
      </c>
      <c r="AH133" s="19">
        <f>IF(DF133&lt;&gt;"",#REF!-DF133, 0)</f>
        <v>0</v>
      </c>
      <c r="AI133" s="19">
        <f>IF(DR133&lt;&gt;"",#REF!-DR133, 0)</f>
        <v>0</v>
      </c>
      <c r="AJ133" s="19">
        <f>IF(EB133&lt;&gt;"",#REF!- EB133, 0)</f>
        <v>0</v>
      </c>
      <c r="AK133" s="19">
        <f>IF(EJ133&lt;&gt;"",#REF!- EJ133, 0)</f>
        <v>0</v>
      </c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9"/>
      <c r="AW133" s="29"/>
      <c r="AX133" s="29"/>
      <c r="AY133" s="25"/>
      <c r="AZ133" s="26"/>
      <c r="BA133" s="25"/>
      <c r="BB133" s="28"/>
      <c r="BC133" s="27"/>
      <c r="BD133" s="27"/>
      <c r="BE133" s="27"/>
      <c r="BF133" s="27"/>
      <c r="BG133" s="27"/>
      <c r="BH133" s="24"/>
      <c r="BI133" s="21"/>
      <c r="BJ133" s="21"/>
      <c r="BK133" s="21"/>
      <c r="BL133" s="22"/>
      <c r="BM133" s="21"/>
      <c r="BN133" s="23"/>
      <c r="BO133" s="36"/>
      <c r="BP133" s="36"/>
      <c r="BQ133" s="36"/>
      <c r="BR133" s="36"/>
      <c r="BS133" s="36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3"/>
      <c r="CG133" s="23"/>
      <c r="CH133" s="23"/>
      <c r="CI133" s="23"/>
      <c r="CJ133" s="23"/>
      <c r="CK133" s="23"/>
      <c r="CL133" s="23"/>
      <c r="CM133" s="23"/>
      <c r="CN133" s="28"/>
      <c r="CO133" s="28"/>
      <c r="CP133" s="28"/>
      <c r="CQ133" s="28"/>
      <c r="CR133" s="28"/>
      <c r="CS133" s="28"/>
      <c r="CT133" s="28"/>
      <c r="CU133" s="28"/>
      <c r="CV133" s="23"/>
      <c r="CW133" s="23"/>
      <c r="CX133" s="23"/>
      <c r="CY133" s="23"/>
      <c r="CZ133" s="23"/>
      <c r="DA133" s="23"/>
      <c r="DB133" s="23"/>
      <c r="DC133" s="23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8"/>
      <c r="EC133" s="28"/>
      <c r="ED133" s="28"/>
      <c r="EE133" s="28"/>
      <c r="EF133" s="28"/>
      <c r="EG133" s="28"/>
      <c r="EH133" s="28"/>
      <c r="EI133" s="28"/>
      <c r="EJ133" s="23"/>
      <c r="EK133" s="23"/>
      <c r="EL133" s="23"/>
      <c r="EM133" s="23"/>
      <c r="EN133" s="23"/>
      <c r="EO133" s="23"/>
      <c r="EP133" s="23"/>
      <c r="EQ133" s="23"/>
      <c r="ER133" s="3">
        <v>63000</v>
      </c>
      <c r="ES133" s="1">
        <f t="shared" si="36"/>
        <v>0</v>
      </c>
    </row>
    <row r="134" spans="1:150" ht="14.45" hidden="1" customHeight="1" x14ac:dyDescent="0.25">
      <c r="A134" s="112"/>
      <c r="B134" s="131">
        <v>128</v>
      </c>
      <c r="C134" s="112"/>
      <c r="D134" s="112"/>
      <c r="E134" s="112"/>
      <c r="F134" s="113" t="s">
        <v>47</v>
      </c>
      <c r="G134" s="107" t="s">
        <v>47</v>
      </c>
      <c r="H134" s="117" t="s">
        <v>443</v>
      </c>
      <c r="I134" s="115" t="str">
        <f t="shared" si="23"/>
        <v xml:space="preserve"> 842</v>
      </c>
      <c r="J134" t="s">
        <v>443</v>
      </c>
      <c r="K134" s="116">
        <f t="shared" si="24"/>
        <v>0</v>
      </c>
      <c r="L134" s="113" t="s">
        <v>211</v>
      </c>
      <c r="M134" t="s">
        <v>1469</v>
      </c>
      <c r="P134" s="45" t="s">
        <v>709</v>
      </c>
      <c r="Q134" s="56">
        <v>0</v>
      </c>
      <c r="R134" s="122">
        <f t="shared" si="31"/>
        <v>69000</v>
      </c>
      <c r="S134" s="47">
        <v>69000</v>
      </c>
      <c r="T134" s="48">
        <f t="shared" si="33"/>
        <v>8150</v>
      </c>
      <c r="U134" s="46" t="s">
        <v>711</v>
      </c>
      <c r="V134" s="49">
        <f t="shared" si="34"/>
        <v>60850</v>
      </c>
      <c r="W134" s="49">
        <f>2000+5100+600+200+250</f>
        <v>8150</v>
      </c>
      <c r="X134" s="2">
        <f t="shared" si="26"/>
        <v>69000</v>
      </c>
      <c r="Z134" s="126">
        <f t="shared" si="27"/>
        <v>69000</v>
      </c>
      <c r="AA134" s="1" t="s">
        <v>102</v>
      </c>
      <c r="AB134" s="19">
        <f>IF(AX134&lt;&gt;"",#REF!- AX134, 0)</f>
        <v>0</v>
      </c>
      <c r="AC134" s="19">
        <f>IF(CF134&lt;&gt;"",#REF!- CF134, 0)</f>
        <v>0</v>
      </c>
      <c r="AD134" s="19">
        <f>IF(BJ134&lt;&gt;"",#REF!- BJ134, 0)</f>
        <v>0</v>
      </c>
      <c r="AE134" s="19">
        <f>IF(CN134&lt;&gt;"",#REF!- CN134, 0)</f>
        <v>0</v>
      </c>
      <c r="AF134" s="19">
        <f>IF(BV134&lt;&gt;"",#REF!- BV134, 0)</f>
        <v>0</v>
      </c>
      <c r="AG134" s="19">
        <f>IF(CV134&lt;&gt;"",#REF!- CV134, 0)</f>
        <v>0</v>
      </c>
      <c r="AH134" s="19">
        <f>IF(DF134&lt;&gt;"",#REF!-DF134, 0)</f>
        <v>0</v>
      </c>
      <c r="AI134" s="19">
        <f>IF(DR134&lt;&gt;"",#REF!-DR134, 0)</f>
        <v>0</v>
      </c>
      <c r="AJ134" s="19">
        <f>IF(EB134&lt;&gt;"",#REF!- EB134, 0)</f>
        <v>0</v>
      </c>
      <c r="AK134" s="19">
        <f>IF(EJ134&lt;&gt;"",#REF!- EJ134, 0)</f>
        <v>0</v>
      </c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9"/>
      <c r="AW134" s="29"/>
      <c r="AX134" s="29"/>
      <c r="AY134" s="25"/>
      <c r="AZ134" s="26"/>
      <c r="BA134" s="25"/>
      <c r="BB134" s="28"/>
      <c r="BC134" s="27"/>
      <c r="BD134" s="27"/>
      <c r="BE134" s="27"/>
      <c r="BF134" s="27"/>
      <c r="BG134" s="27"/>
      <c r="BH134" s="24"/>
      <c r="BI134" s="21"/>
      <c r="BJ134" s="21"/>
      <c r="BK134" s="21"/>
      <c r="BL134" s="22"/>
      <c r="BM134" s="21"/>
      <c r="BN134" s="23"/>
      <c r="BO134" s="36"/>
      <c r="BP134" s="36"/>
      <c r="BQ134" s="36"/>
      <c r="BR134" s="36"/>
      <c r="BS134" s="36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3"/>
      <c r="CG134" s="23"/>
      <c r="CH134" s="23"/>
      <c r="CI134" s="23"/>
      <c r="CJ134" s="23"/>
      <c r="CK134" s="23"/>
      <c r="CL134" s="23"/>
      <c r="CM134" s="23"/>
      <c r="CN134" s="28"/>
      <c r="CO134" s="28"/>
      <c r="CP134" s="28"/>
      <c r="CQ134" s="28"/>
      <c r="CR134" s="28"/>
      <c r="CS134" s="28"/>
      <c r="CT134" s="28"/>
      <c r="CU134" s="28"/>
      <c r="CV134" s="23"/>
      <c r="CW134" s="23"/>
      <c r="CX134" s="23"/>
      <c r="CY134" s="23"/>
      <c r="CZ134" s="23"/>
      <c r="DA134" s="23"/>
      <c r="DB134" s="23"/>
      <c r="DC134" s="23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8"/>
      <c r="EC134" s="28"/>
      <c r="ED134" s="28"/>
      <c r="EE134" s="28"/>
      <c r="EF134" s="28"/>
      <c r="EG134" s="28"/>
      <c r="EH134" s="28"/>
      <c r="EI134" s="28"/>
      <c r="EJ134" s="23"/>
      <c r="EK134" s="23"/>
      <c r="EL134" s="23"/>
      <c r="EM134" s="23"/>
      <c r="EN134" s="23"/>
      <c r="EO134" s="23"/>
      <c r="EP134" s="23"/>
      <c r="EQ134" s="23"/>
      <c r="ER134" s="3">
        <v>69000</v>
      </c>
      <c r="ES134" s="2">
        <f t="shared" si="36"/>
        <v>0</v>
      </c>
    </row>
    <row r="135" spans="1:150" ht="16.149999999999999" hidden="1" customHeight="1" x14ac:dyDescent="0.25">
      <c r="A135" s="112"/>
      <c r="B135" s="131">
        <v>129</v>
      </c>
      <c r="C135" s="112"/>
      <c r="D135" s="112"/>
      <c r="E135" s="112"/>
      <c r="F135" s="113" t="s">
        <v>47</v>
      </c>
      <c r="G135" s="107" t="s">
        <v>47</v>
      </c>
      <c r="H135" s="117" t="s">
        <v>1044</v>
      </c>
      <c r="I135" s="115" t="str">
        <f t="shared" ref="I135:I198" si="37">REPLACE(H135,1,3, )</f>
        <v xml:space="preserve"> 226</v>
      </c>
      <c r="J135" t="s">
        <v>1044</v>
      </c>
      <c r="K135" s="116">
        <f t="shared" ref="K135:K198" si="38">IF(H135=J135,0,1)</f>
        <v>0</v>
      </c>
      <c r="L135" s="113" t="s">
        <v>222</v>
      </c>
      <c r="M135" t="s">
        <v>1469</v>
      </c>
      <c r="P135" s="62" t="s">
        <v>710</v>
      </c>
      <c r="Q135" s="63">
        <v>59000</v>
      </c>
      <c r="R135" s="64">
        <f t="shared" si="31"/>
        <v>61000</v>
      </c>
      <c r="S135" s="47">
        <v>61000</v>
      </c>
      <c r="T135" s="48">
        <f t="shared" si="33"/>
        <v>7900</v>
      </c>
      <c r="U135" s="46" t="s">
        <v>711</v>
      </c>
      <c r="V135" s="49">
        <f t="shared" si="34"/>
        <v>53100</v>
      </c>
      <c r="W135" s="49">
        <f>2000+4850+600+200+250</f>
        <v>7900</v>
      </c>
      <c r="X135" s="2">
        <f t="shared" ref="X135:X198" si="39">R135-Q135</f>
        <v>2000</v>
      </c>
      <c r="Z135" s="126">
        <f t="shared" si="27"/>
        <v>61000</v>
      </c>
      <c r="AA135" s="1" t="s">
        <v>102</v>
      </c>
      <c r="AB135" s="19">
        <f>IF(AX135&lt;&gt;"",#REF!- AX135, 0)</f>
        <v>0</v>
      </c>
      <c r="AC135" s="19">
        <f>IF(CF135&lt;&gt;"",#REF!- CF135, 0)</f>
        <v>0</v>
      </c>
      <c r="AD135" s="19">
        <f>IF(BJ135&lt;&gt;"",#REF!- BJ135, 0)</f>
        <v>0</v>
      </c>
      <c r="AE135" s="19">
        <f>IF(CN135&lt;&gt;"",#REF!- CN135, 0)</f>
        <v>0</v>
      </c>
      <c r="AF135" s="19">
        <f>IF(BV135&lt;&gt;"",#REF!- BV135, 0)</f>
        <v>0</v>
      </c>
      <c r="AG135" s="19">
        <f>IF(CV135&lt;&gt;"",#REF!- CV135, 0)</f>
        <v>0</v>
      </c>
      <c r="AH135" s="19">
        <f>IF(DF135&lt;&gt;"",#REF!-DF135, 0)</f>
        <v>0</v>
      </c>
      <c r="AI135" s="19">
        <f>IF(DR135&lt;&gt;"",#REF!-DR135, 0)</f>
        <v>0</v>
      </c>
      <c r="AJ135" s="19">
        <f>IF(EB135&lt;&gt;"",#REF!- EB135, 0)</f>
        <v>0</v>
      </c>
      <c r="AK135" s="19">
        <f>IF(EJ135&lt;&gt;"",#REF!- EJ135, 0)</f>
        <v>0</v>
      </c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9"/>
      <c r="AW135" s="29"/>
      <c r="AX135" s="29"/>
      <c r="AY135" s="25"/>
      <c r="AZ135" s="26"/>
      <c r="BA135" s="25"/>
      <c r="BB135" s="28"/>
      <c r="BC135" s="27"/>
      <c r="BD135" s="27"/>
      <c r="BE135" s="27"/>
      <c r="BF135" s="27"/>
      <c r="BG135" s="27"/>
      <c r="BH135" s="24"/>
      <c r="BI135" s="21"/>
      <c r="BJ135" s="21"/>
      <c r="BK135" s="21"/>
      <c r="BL135" s="22"/>
      <c r="BM135" s="21"/>
      <c r="BN135" s="23"/>
      <c r="BO135" s="36"/>
      <c r="BP135" s="36"/>
      <c r="BQ135" s="36"/>
      <c r="BR135" s="36"/>
      <c r="BS135" s="36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3"/>
      <c r="CG135" s="23"/>
      <c r="CH135" s="23"/>
      <c r="CI135" s="23"/>
      <c r="CJ135" s="23"/>
      <c r="CK135" s="23"/>
      <c r="CL135" s="23"/>
      <c r="CM135" s="23"/>
      <c r="CN135" s="28"/>
      <c r="CO135" s="28"/>
      <c r="CP135" s="28"/>
      <c r="CQ135" s="28"/>
      <c r="CR135" s="28"/>
      <c r="CS135" s="28"/>
      <c r="CT135" s="28"/>
      <c r="CU135" s="28"/>
      <c r="CV135" s="23"/>
      <c r="CW135" s="23"/>
      <c r="CX135" s="23"/>
      <c r="CY135" s="23"/>
      <c r="CZ135" s="23"/>
      <c r="DA135" s="23"/>
      <c r="DB135" s="23"/>
      <c r="DC135" s="23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8"/>
      <c r="EC135" s="28"/>
      <c r="ED135" s="28"/>
      <c r="EE135" s="28"/>
      <c r="EF135" s="28"/>
      <c r="EG135" s="28"/>
      <c r="EH135" s="28"/>
      <c r="EI135" s="28"/>
      <c r="EJ135" s="23"/>
      <c r="EK135" s="23"/>
      <c r="EL135" s="23"/>
      <c r="EM135" s="23"/>
      <c r="EN135" s="23"/>
      <c r="EO135" s="23"/>
      <c r="EP135" s="23"/>
      <c r="EQ135" s="23"/>
      <c r="ER135" s="3">
        <v>61500</v>
      </c>
      <c r="ES135" s="1">
        <f t="shared" si="36"/>
        <v>-500</v>
      </c>
      <c r="ET135" s="1" t="s">
        <v>1834</v>
      </c>
    </row>
    <row r="136" spans="1:150" ht="14.45" hidden="1" customHeight="1" x14ac:dyDescent="0.25">
      <c r="A136" s="112"/>
      <c r="B136" s="131">
        <v>130</v>
      </c>
      <c r="C136" s="112"/>
      <c r="D136" s="112"/>
      <c r="E136" s="112"/>
      <c r="F136" s="113" t="s">
        <v>47</v>
      </c>
      <c r="G136" s="107" t="s">
        <v>47</v>
      </c>
      <c r="H136" s="117" t="s">
        <v>444</v>
      </c>
      <c r="I136" s="115" t="str">
        <f t="shared" si="37"/>
        <v xml:space="preserve"> 232</v>
      </c>
      <c r="J136" t="s">
        <v>444</v>
      </c>
      <c r="K136" s="116">
        <f t="shared" si="38"/>
        <v>0</v>
      </c>
      <c r="L136" s="113" t="s">
        <v>236</v>
      </c>
      <c r="M136" t="s">
        <v>1469</v>
      </c>
      <c r="P136" s="62" t="s">
        <v>710</v>
      </c>
      <c r="Q136" s="63">
        <v>49000</v>
      </c>
      <c r="R136" s="64">
        <f t="shared" si="31"/>
        <v>49000</v>
      </c>
      <c r="S136" s="47">
        <v>49000</v>
      </c>
      <c r="T136" s="48">
        <f t="shared" si="33"/>
        <v>7900</v>
      </c>
      <c r="U136" s="46" t="s">
        <v>711</v>
      </c>
      <c r="V136" s="49">
        <f t="shared" si="34"/>
        <v>41100</v>
      </c>
      <c r="W136" s="49">
        <f>2000+4850+600+200+250</f>
        <v>7900</v>
      </c>
      <c r="X136" s="2">
        <f t="shared" si="39"/>
        <v>0</v>
      </c>
      <c r="Y136" s="2">
        <v>3000</v>
      </c>
      <c r="Z136" s="126">
        <f t="shared" ref="Z136:Z199" si="40">R136</f>
        <v>49000</v>
      </c>
      <c r="AA136" s="1" t="s">
        <v>102</v>
      </c>
      <c r="AB136" s="19">
        <f>IF(AX136&lt;&gt;"",#REF!- AX136, 0)</f>
        <v>0</v>
      </c>
      <c r="AC136" s="19">
        <f>IF(CF136&lt;&gt;"",#REF!- CF136, 0)</f>
        <v>0</v>
      </c>
      <c r="AD136" s="19">
        <f>IF(BJ136&lt;&gt;"",#REF!- BJ136, 0)</f>
        <v>0</v>
      </c>
      <c r="AE136" s="19">
        <f>IF(CN136&lt;&gt;"",#REF!- CN136, 0)</f>
        <v>0</v>
      </c>
      <c r="AF136" s="19">
        <f>IF(BV136&lt;&gt;"",#REF!- BV136, 0)</f>
        <v>0</v>
      </c>
      <c r="AG136" s="19">
        <f>IF(CV136&lt;&gt;"",#REF!- CV136, 0)</f>
        <v>0</v>
      </c>
      <c r="AH136" s="19">
        <f>IF(DF136&lt;&gt;"",#REF!-DF136, 0)</f>
        <v>0</v>
      </c>
      <c r="AI136" s="19">
        <f>IF(DR136&lt;&gt;"",#REF!-DR136, 0)</f>
        <v>0</v>
      </c>
      <c r="AJ136" s="19">
        <f>IF(EB136&lt;&gt;"",#REF!- EB136, 0)</f>
        <v>0</v>
      </c>
      <c r="AK136" s="19">
        <f>IF(EJ136&lt;&gt;"",#REF!- EJ136, 0)</f>
        <v>0</v>
      </c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9"/>
      <c r="AW136" s="29"/>
      <c r="AX136" s="29"/>
      <c r="AY136" s="25"/>
      <c r="AZ136" s="26"/>
      <c r="BA136" s="25"/>
      <c r="BB136" s="28"/>
      <c r="BC136" s="27"/>
      <c r="BD136" s="27"/>
      <c r="BE136" s="27"/>
      <c r="BF136" s="27"/>
      <c r="BG136" s="27"/>
      <c r="BH136" s="24"/>
      <c r="BI136" s="21"/>
      <c r="BJ136" s="21"/>
      <c r="BK136" s="21"/>
      <c r="BL136" s="22"/>
      <c r="BM136" s="21"/>
      <c r="BN136" s="23"/>
      <c r="BO136" s="36"/>
      <c r="BP136" s="36"/>
      <c r="BQ136" s="36"/>
      <c r="BR136" s="36"/>
      <c r="BS136" s="36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3"/>
      <c r="CG136" s="23"/>
      <c r="CH136" s="23"/>
      <c r="CI136" s="23"/>
      <c r="CJ136" s="23"/>
      <c r="CK136" s="23"/>
      <c r="CL136" s="23"/>
      <c r="CM136" s="23"/>
      <c r="CN136" s="28"/>
      <c r="CO136" s="28"/>
      <c r="CP136" s="28"/>
      <c r="CQ136" s="28"/>
      <c r="CR136" s="28"/>
      <c r="CS136" s="28"/>
      <c r="CT136" s="28"/>
      <c r="CU136" s="28"/>
      <c r="CV136" s="23"/>
      <c r="CW136" s="23"/>
      <c r="CX136" s="23"/>
      <c r="CY136" s="23"/>
      <c r="CZ136" s="23"/>
      <c r="DA136" s="23"/>
      <c r="DB136" s="23"/>
      <c r="DC136" s="23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8"/>
      <c r="EC136" s="28"/>
      <c r="ED136" s="28"/>
      <c r="EE136" s="28"/>
      <c r="EF136" s="28"/>
      <c r="EG136" s="28"/>
      <c r="EH136" s="28"/>
      <c r="EI136" s="28"/>
      <c r="EJ136" s="23"/>
      <c r="EK136" s="23"/>
      <c r="EL136" s="23"/>
      <c r="EM136" s="23"/>
      <c r="EN136" s="23"/>
      <c r="EO136" s="23"/>
      <c r="EP136" s="23"/>
      <c r="EQ136" s="23"/>
      <c r="ER136" s="3">
        <v>49000</v>
      </c>
      <c r="ES136" s="2">
        <f t="shared" si="36"/>
        <v>0</v>
      </c>
      <c r="ET136" s="1" t="s">
        <v>1830</v>
      </c>
    </row>
    <row r="137" spans="1:150" ht="14.45" hidden="1" customHeight="1" x14ac:dyDescent="0.25">
      <c r="A137" s="112"/>
      <c r="B137" s="131">
        <v>131</v>
      </c>
      <c r="C137" s="112"/>
      <c r="D137" s="112"/>
      <c r="E137" s="112"/>
      <c r="F137" s="113" t="s">
        <v>47</v>
      </c>
      <c r="G137" s="107" t="s">
        <v>47</v>
      </c>
      <c r="H137" s="114" t="s">
        <v>445</v>
      </c>
      <c r="I137" s="115" t="str">
        <f t="shared" si="37"/>
        <v xml:space="preserve"> 493</v>
      </c>
      <c r="J137" t="s">
        <v>445</v>
      </c>
      <c r="K137" s="116">
        <f t="shared" si="38"/>
        <v>0</v>
      </c>
      <c r="L137" s="113" t="s">
        <v>220</v>
      </c>
      <c r="M137" t="s">
        <v>1469</v>
      </c>
      <c r="P137" s="45" t="s">
        <v>709</v>
      </c>
      <c r="Q137" s="56">
        <v>72000</v>
      </c>
      <c r="R137" s="122">
        <f t="shared" si="31"/>
        <v>70000</v>
      </c>
      <c r="S137" s="47">
        <v>70000</v>
      </c>
      <c r="T137" s="48">
        <f t="shared" si="33"/>
        <v>7900</v>
      </c>
      <c r="U137" s="46" t="s">
        <v>711</v>
      </c>
      <c r="V137" s="49">
        <f t="shared" si="34"/>
        <v>62100</v>
      </c>
      <c r="W137" s="51">
        <f>2000+4850+600+200+250</f>
        <v>7900</v>
      </c>
      <c r="X137" s="2">
        <f t="shared" si="39"/>
        <v>-2000</v>
      </c>
      <c r="Z137" s="126">
        <f t="shared" si="40"/>
        <v>70000</v>
      </c>
      <c r="AA137" s="1" t="s">
        <v>102</v>
      </c>
      <c r="AB137" s="19">
        <f>IF(AX137&lt;&gt;"",#REF!- AX137, 0)</f>
        <v>0</v>
      </c>
      <c r="AC137" s="19">
        <f>IF(CF137&lt;&gt;"",#REF!- CF137, 0)</f>
        <v>0</v>
      </c>
      <c r="AD137" s="19">
        <f>IF(BJ137&lt;&gt;"",#REF!- BJ137, 0)</f>
        <v>0</v>
      </c>
      <c r="AE137" s="19">
        <f>IF(CN137&lt;&gt;"",#REF!- CN137, 0)</f>
        <v>0</v>
      </c>
      <c r="AF137" s="19">
        <f>IF(BV137&lt;&gt;"",#REF!- BV137, 0)</f>
        <v>0</v>
      </c>
      <c r="AG137" s="19">
        <f>IF(CV137&lt;&gt;"",#REF!- CV137, 0)</f>
        <v>0</v>
      </c>
      <c r="AH137" s="19">
        <f>IF(DF137&lt;&gt;"",#REF!-DF137, 0)</f>
        <v>0</v>
      </c>
      <c r="AI137" s="19">
        <f>IF(DR137&lt;&gt;"",#REF!-DR137, 0)</f>
        <v>0</v>
      </c>
      <c r="AJ137" s="19">
        <f>IF(EB137&lt;&gt;"",#REF!- EB137, 0)</f>
        <v>0</v>
      </c>
      <c r="AK137" s="19">
        <f>IF(EJ137&lt;&gt;"",#REF!- EJ137, 0)</f>
        <v>0</v>
      </c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9"/>
      <c r="AW137" s="29"/>
      <c r="AX137" s="29"/>
      <c r="AY137" s="25"/>
      <c r="AZ137" s="26"/>
      <c r="BA137" s="25"/>
      <c r="BB137" s="28"/>
      <c r="BC137" s="27"/>
      <c r="BD137" s="27"/>
      <c r="BE137" s="27"/>
      <c r="BF137" s="27"/>
      <c r="BG137" s="27"/>
      <c r="BH137" s="24"/>
      <c r="BI137" s="21"/>
      <c r="BJ137" s="21"/>
      <c r="BK137" s="21"/>
      <c r="BL137" s="22"/>
      <c r="BM137" s="21"/>
      <c r="BN137" s="23"/>
      <c r="BO137" s="36"/>
      <c r="BP137" s="36"/>
      <c r="BQ137" s="36"/>
      <c r="BR137" s="36"/>
      <c r="BS137" s="36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3"/>
      <c r="CG137" s="23"/>
      <c r="CH137" s="23"/>
      <c r="CI137" s="23"/>
      <c r="CJ137" s="23"/>
      <c r="CK137" s="23"/>
      <c r="CL137" s="23"/>
      <c r="CM137" s="23"/>
      <c r="CN137" s="28"/>
      <c r="CO137" s="28"/>
      <c r="CP137" s="28"/>
      <c r="CQ137" s="28"/>
      <c r="CR137" s="28"/>
      <c r="CS137" s="28"/>
      <c r="CT137" s="28"/>
      <c r="CU137" s="28"/>
      <c r="CV137" s="23"/>
      <c r="CW137" s="23"/>
      <c r="CX137" s="23"/>
      <c r="CY137" s="23"/>
      <c r="CZ137" s="23"/>
      <c r="DA137" s="23"/>
      <c r="DB137" s="23"/>
      <c r="DC137" s="23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8"/>
      <c r="EC137" s="28"/>
      <c r="ED137" s="28"/>
      <c r="EE137" s="28"/>
      <c r="EF137" s="28"/>
      <c r="EG137" s="28"/>
      <c r="EH137" s="28"/>
      <c r="EI137" s="28"/>
      <c r="EJ137" s="23"/>
      <c r="EK137" s="23"/>
      <c r="EL137" s="23"/>
      <c r="EM137" s="23"/>
      <c r="EN137" s="23"/>
      <c r="EO137" s="23"/>
      <c r="EP137" s="23"/>
      <c r="EQ137" s="23"/>
      <c r="ER137" s="3">
        <v>70000</v>
      </c>
      <c r="ES137" s="2">
        <f t="shared" si="36"/>
        <v>0</v>
      </c>
    </row>
    <row r="138" spans="1:150" ht="14.45" hidden="1" customHeight="1" x14ac:dyDescent="0.25">
      <c r="A138" s="112"/>
      <c r="B138" s="131">
        <v>132</v>
      </c>
      <c r="C138" s="112"/>
      <c r="D138" s="112"/>
      <c r="E138" s="112"/>
      <c r="F138" s="113" t="s">
        <v>47</v>
      </c>
      <c r="G138" s="107" t="s">
        <v>47</v>
      </c>
      <c r="H138" s="117" t="s">
        <v>446</v>
      </c>
      <c r="I138" s="115" t="str">
        <f t="shared" si="37"/>
        <v xml:space="preserve"> 424</v>
      </c>
      <c r="J138" t="s">
        <v>446</v>
      </c>
      <c r="K138" s="116">
        <f t="shared" si="38"/>
        <v>0</v>
      </c>
      <c r="L138" s="113" t="s">
        <v>234</v>
      </c>
      <c r="M138" t="s">
        <v>1469</v>
      </c>
      <c r="P138" s="62" t="s">
        <v>710</v>
      </c>
      <c r="Q138" s="63">
        <v>60000</v>
      </c>
      <c r="R138" s="64">
        <f t="shared" si="31"/>
        <v>63000</v>
      </c>
      <c r="S138" s="47">
        <v>63000</v>
      </c>
      <c r="T138" s="48">
        <f t="shared" si="33"/>
        <v>8150</v>
      </c>
      <c r="U138" s="46" t="s">
        <v>711</v>
      </c>
      <c r="V138" s="49">
        <f t="shared" si="34"/>
        <v>54850</v>
      </c>
      <c r="W138" s="49">
        <f>2000+5100+600+200+250</f>
        <v>8150</v>
      </c>
      <c r="X138" s="2">
        <f t="shared" si="39"/>
        <v>3000</v>
      </c>
      <c r="Z138" s="126">
        <f t="shared" si="40"/>
        <v>63000</v>
      </c>
      <c r="AA138" s="1" t="s">
        <v>108</v>
      </c>
      <c r="AB138" s="19">
        <f>IF(AX138&lt;&gt;"",#REF!- AX138, 0)</f>
        <v>0</v>
      </c>
      <c r="AC138" s="19">
        <f>IF(CF138&lt;&gt;"",#REF!- CF138, 0)</f>
        <v>0</v>
      </c>
      <c r="AD138" s="19">
        <f>IF(BJ138&lt;&gt;"",#REF!- BJ138, 0)</f>
        <v>0</v>
      </c>
      <c r="AE138" s="19">
        <f>IF(CN138&lt;&gt;"",#REF!- CN138, 0)</f>
        <v>0</v>
      </c>
      <c r="AF138" s="19">
        <f>IF(BV138&lt;&gt;"",#REF!- BV138, 0)</f>
        <v>0</v>
      </c>
      <c r="AG138" s="19">
        <f>IF(CV138&lt;&gt;"",#REF!- CV138, 0)</f>
        <v>0</v>
      </c>
      <c r="AH138" s="19">
        <f>IF(DF138&lt;&gt;"",#REF!-DF138, 0)</f>
        <v>0</v>
      </c>
      <c r="AI138" s="19">
        <f>IF(DR138&lt;&gt;"",#REF!-DR138, 0)</f>
        <v>0</v>
      </c>
      <c r="AJ138" s="19">
        <f>IF(EB138&lt;&gt;"",#REF!- EB138, 0)</f>
        <v>0</v>
      </c>
      <c r="AK138" s="19">
        <f>IF(EJ138&lt;&gt;"",#REF!- EJ138, 0)</f>
        <v>0</v>
      </c>
      <c r="AL138" s="20" t="e">
        <f>IF(BC138&lt;&gt;"",#REF!- BC138, 0)</f>
        <v>#REF!</v>
      </c>
      <c r="AM138" s="20" t="e">
        <f>IF(CK138&lt;&gt;"",#REF!- CK138, 0)</f>
        <v>#REF!</v>
      </c>
      <c r="AN138" s="20" t="e">
        <f>IF(BO138&lt;&gt;"",#REF!- BO138, )</f>
        <v>#REF!</v>
      </c>
      <c r="AO138" s="20" t="e">
        <f>IF(CS138&lt;&gt;"",#REF!- CS138, 0)</f>
        <v>#REF!</v>
      </c>
      <c r="AP138" s="20">
        <f>IF(CA138&lt;&gt;"",#REF!-CA138, 0)</f>
        <v>0</v>
      </c>
      <c r="AQ138" s="20" t="e">
        <f>IF(DA138&lt;&gt;"",#REF!- DA138, 0)</f>
        <v>#REF!</v>
      </c>
      <c r="AR138" s="20" t="e">
        <f>IF(DK138&lt;&gt;"",#REF!- DK138, 0)</f>
        <v>#REF!</v>
      </c>
      <c r="AS138" s="20" t="e">
        <f>IF(DW138&lt;&gt;"",#REF!- DW138, 0)</f>
        <v>#REF!</v>
      </c>
      <c r="AT138" s="20" t="e">
        <f>IF(EG138&lt;&gt;"",#REF!- EG138, 0)</f>
        <v>#REF!</v>
      </c>
      <c r="AU138" s="20">
        <f>IF(EO138&lt;&gt;"",#REF!- EO138, 0)</f>
        <v>0</v>
      </c>
      <c r="AV138" s="29"/>
      <c r="AW138" s="29"/>
      <c r="AX138" s="29"/>
      <c r="AY138" s="25"/>
      <c r="AZ138" s="26"/>
      <c r="BA138" s="25"/>
      <c r="BB138" s="28"/>
      <c r="BC138" s="29">
        <f>BE138+BD138</f>
        <v>102550</v>
      </c>
      <c r="BD138" s="29">
        <v>2500</v>
      </c>
      <c r="BE138" s="29">
        <v>100050</v>
      </c>
      <c r="BF138" s="29">
        <v>109800</v>
      </c>
      <c r="BG138" s="29">
        <v>89100</v>
      </c>
      <c r="BH138" s="24"/>
      <c r="BI138" s="21"/>
      <c r="BJ138" s="21"/>
      <c r="BK138" s="21"/>
      <c r="BL138" s="22"/>
      <c r="BM138" s="21"/>
      <c r="BN138" s="23"/>
      <c r="BO138" s="24">
        <f>BQ138+BP138</f>
        <v>100240</v>
      </c>
      <c r="BP138" s="24">
        <v>2500</v>
      </c>
      <c r="BQ138" s="24">
        <v>97740</v>
      </c>
      <c r="BR138" s="24">
        <v>108900</v>
      </c>
      <c r="BS138" s="24">
        <v>82800</v>
      </c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3"/>
      <c r="CG138" s="23"/>
      <c r="CH138" s="23"/>
      <c r="CI138" s="23"/>
      <c r="CJ138" s="23"/>
      <c r="CK138" s="24">
        <v>98468</v>
      </c>
      <c r="CL138" s="24">
        <v>112320</v>
      </c>
      <c r="CM138" s="24">
        <v>87480</v>
      </c>
      <c r="CN138" s="28"/>
      <c r="CO138" s="28"/>
      <c r="CP138" s="28"/>
      <c r="CQ138" s="28"/>
      <c r="CR138" s="28"/>
      <c r="CS138" s="29">
        <v>96276</v>
      </c>
      <c r="CT138" s="29">
        <v>133326</v>
      </c>
      <c r="CU138" s="29">
        <v>80460</v>
      </c>
      <c r="CV138" s="23"/>
      <c r="CW138" s="23"/>
      <c r="CX138" s="23"/>
      <c r="CY138" s="23"/>
      <c r="CZ138" s="23"/>
      <c r="DA138" s="24">
        <v>90708</v>
      </c>
      <c r="DB138" s="24">
        <v>142800</v>
      </c>
      <c r="DC138" s="24">
        <v>75337</v>
      </c>
      <c r="DD138" s="28"/>
      <c r="DE138" s="28"/>
      <c r="DF138" s="28"/>
      <c r="DG138" s="28"/>
      <c r="DH138" s="28"/>
      <c r="DI138" s="28"/>
      <c r="DJ138" s="28"/>
      <c r="DK138" s="29">
        <f>DM138+DL138</f>
        <v>97706</v>
      </c>
      <c r="DL138" s="29">
        <v>3000</v>
      </c>
      <c r="DM138" s="29">
        <v>94706</v>
      </c>
      <c r="DN138" s="29">
        <v>115237</v>
      </c>
      <c r="DO138" s="29">
        <v>72712</v>
      </c>
      <c r="DP138" s="23"/>
      <c r="DQ138" s="23"/>
      <c r="DR138" s="23"/>
      <c r="DS138" s="23"/>
      <c r="DT138" s="23"/>
      <c r="DU138" s="23"/>
      <c r="DV138" s="23"/>
      <c r="DW138" s="24">
        <f>DY138+DX138</f>
        <v>103091</v>
      </c>
      <c r="DX138" s="24">
        <v>3000</v>
      </c>
      <c r="DY138" s="24">
        <v>100091</v>
      </c>
      <c r="DZ138" s="24">
        <v>111720</v>
      </c>
      <c r="EA138" s="24">
        <v>78225</v>
      </c>
      <c r="EB138" s="28"/>
      <c r="EC138" s="28"/>
      <c r="ED138" s="28"/>
      <c r="EE138" s="28"/>
      <c r="EF138" s="28"/>
      <c r="EG138" s="29">
        <v>129725</v>
      </c>
      <c r="EH138" s="29">
        <v>171000</v>
      </c>
      <c r="EI138" s="29">
        <v>99000</v>
      </c>
      <c r="EJ138" s="23"/>
      <c r="EK138" s="23"/>
      <c r="EL138" s="23"/>
      <c r="EM138" s="23"/>
      <c r="EN138" s="23"/>
      <c r="EO138" s="23"/>
      <c r="EP138" s="23"/>
      <c r="EQ138" s="23"/>
      <c r="ER138" s="3">
        <v>63000</v>
      </c>
      <c r="ES138" s="2">
        <f t="shared" si="36"/>
        <v>0</v>
      </c>
    </row>
    <row r="139" spans="1:150" ht="14.45" hidden="1" customHeight="1" x14ac:dyDescent="0.25">
      <c r="A139" s="112"/>
      <c r="B139" s="131">
        <v>133</v>
      </c>
      <c r="C139" s="112"/>
      <c r="D139" s="112"/>
      <c r="E139" s="112"/>
      <c r="F139" s="113" t="s">
        <v>80</v>
      </c>
      <c r="G139" s="107" t="s">
        <v>80</v>
      </c>
      <c r="H139" s="114" t="s">
        <v>447</v>
      </c>
      <c r="I139" s="115" t="str">
        <f t="shared" si="37"/>
        <v xml:space="preserve"> 103</v>
      </c>
      <c r="J139" t="s">
        <v>447</v>
      </c>
      <c r="K139" s="116">
        <f t="shared" si="38"/>
        <v>0</v>
      </c>
      <c r="L139" s="113" t="s">
        <v>914</v>
      </c>
      <c r="M139" t="s">
        <v>1469</v>
      </c>
      <c r="P139" s="45" t="s">
        <v>709</v>
      </c>
      <c r="Q139" s="56">
        <v>68000</v>
      </c>
      <c r="R139" s="122">
        <f t="shared" si="31"/>
        <v>63000</v>
      </c>
      <c r="S139" s="47">
        <v>63000</v>
      </c>
      <c r="T139" s="48">
        <f t="shared" si="33"/>
        <v>7900</v>
      </c>
      <c r="U139" s="46" t="s">
        <v>711</v>
      </c>
      <c r="V139" s="49">
        <f t="shared" si="34"/>
        <v>55100</v>
      </c>
      <c r="W139" s="51">
        <f>2000+4850+600+200+250</f>
        <v>7900</v>
      </c>
      <c r="X139" s="2">
        <f t="shared" si="39"/>
        <v>-5000</v>
      </c>
      <c r="Z139" s="126">
        <f t="shared" si="40"/>
        <v>63000</v>
      </c>
      <c r="AA139" s="1" t="s">
        <v>102</v>
      </c>
      <c r="AB139" s="19">
        <f>IF(AX139&lt;&gt;"",#REF!- AX139, 0)</f>
        <v>0</v>
      </c>
      <c r="AC139" s="19">
        <f>IF(CF139&lt;&gt;"",#REF!- CF139, 0)</f>
        <v>0</v>
      </c>
      <c r="AD139" s="19">
        <f>IF(BJ139&lt;&gt;"",#REF!- BJ139, 0)</f>
        <v>0</v>
      </c>
      <c r="AE139" s="19">
        <f>IF(CN139&lt;&gt;"",#REF!- CN139, 0)</f>
        <v>0</v>
      </c>
      <c r="AF139" s="19">
        <f>IF(BV139&lt;&gt;"",#REF!- BV139, 0)</f>
        <v>0</v>
      </c>
      <c r="AG139" s="19">
        <f>IF(CV139&lt;&gt;"",#REF!- CV139, 0)</f>
        <v>0</v>
      </c>
      <c r="AH139" s="19">
        <f>IF(DF139&lt;&gt;"",#REF!-DF139, 0)</f>
        <v>0</v>
      </c>
      <c r="AI139" s="19">
        <f>IF(DR139&lt;&gt;"",#REF!-DR139, 0)</f>
        <v>0</v>
      </c>
      <c r="AJ139" s="19">
        <f>IF(EB139&lt;&gt;"",#REF!- EB139, 0)</f>
        <v>0</v>
      </c>
      <c r="AK139" s="19">
        <f>IF(EJ139&lt;&gt;"",#REF!- EJ139, 0)</f>
        <v>0</v>
      </c>
      <c r="AL139" s="20" t="e">
        <f>IF(BC139&lt;&gt;"",#REF!- BC139, 0)</f>
        <v>#REF!</v>
      </c>
      <c r="AM139" s="20" t="e">
        <f>IF(CK139&lt;&gt;"",#REF!- CK139, 0)</f>
        <v>#REF!</v>
      </c>
      <c r="AN139" s="20" t="e">
        <f>IF(BO139&lt;&gt;"",#REF!- BO139, )</f>
        <v>#REF!</v>
      </c>
      <c r="AO139" s="20" t="e">
        <f>IF(CS139&lt;&gt;"",#REF!- CS139, 0)</f>
        <v>#REF!</v>
      </c>
      <c r="AP139" s="20">
        <f>IF(CA139&lt;&gt;"",#REF!-CA139, 0)</f>
        <v>0</v>
      </c>
      <c r="AQ139" s="20" t="e">
        <f>IF(DA139&lt;&gt;"",#REF!- DA139, 0)</f>
        <v>#REF!</v>
      </c>
      <c r="AR139" s="20" t="e">
        <f>IF(DK139&lt;&gt;"",#REF!- DK139, 0)</f>
        <v>#REF!</v>
      </c>
      <c r="AS139" s="20" t="e">
        <f>IF(DW139&lt;&gt;"",#REF!- DW139, 0)</f>
        <v>#REF!</v>
      </c>
      <c r="AT139" s="20" t="e">
        <f>IF(EG139&lt;&gt;"",#REF!- EG139, 0)</f>
        <v>#REF!</v>
      </c>
      <c r="AU139" s="20">
        <f>IF(EO139&lt;&gt;"",#REF!- EO139, 0)</f>
        <v>0</v>
      </c>
      <c r="AV139" s="29"/>
      <c r="AW139" s="29"/>
      <c r="AX139" s="29"/>
      <c r="AY139" s="25"/>
      <c r="AZ139" s="26"/>
      <c r="BA139" s="25"/>
      <c r="BB139" s="28"/>
      <c r="BC139" s="29">
        <f>BE139+BD139</f>
        <v>114775</v>
      </c>
      <c r="BD139" s="29">
        <v>2500</v>
      </c>
      <c r="BE139" s="29">
        <v>112275</v>
      </c>
      <c r="BF139" s="29">
        <v>126000</v>
      </c>
      <c r="BG139" s="29">
        <v>99000</v>
      </c>
      <c r="BH139" s="24"/>
      <c r="BI139" s="21"/>
      <c r="BJ139" s="21"/>
      <c r="BK139" s="21"/>
      <c r="BL139" s="22"/>
      <c r="BM139" s="21"/>
      <c r="BN139" s="23"/>
      <c r="BO139" s="24">
        <f>BQ139+BP139</f>
        <v>123650</v>
      </c>
      <c r="BP139" s="24">
        <v>3500</v>
      </c>
      <c r="BQ139" s="24">
        <v>120150</v>
      </c>
      <c r="BR139" s="24">
        <v>124650</v>
      </c>
      <c r="BS139" s="24">
        <v>115650</v>
      </c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3"/>
      <c r="CG139" s="23"/>
      <c r="CH139" s="23"/>
      <c r="CI139" s="23"/>
      <c r="CJ139" s="23"/>
      <c r="CK139" s="24">
        <v>134768</v>
      </c>
      <c r="CL139" s="24">
        <v>153090</v>
      </c>
      <c r="CM139" s="24">
        <v>96930</v>
      </c>
      <c r="CN139" s="28"/>
      <c r="CO139" s="28"/>
      <c r="CP139" s="28"/>
      <c r="CQ139" s="28"/>
      <c r="CR139" s="28"/>
      <c r="CS139" s="29">
        <v>110502</v>
      </c>
      <c r="CT139" s="29">
        <v>121770</v>
      </c>
      <c r="CU139" s="29">
        <v>92880</v>
      </c>
      <c r="CV139" s="23"/>
      <c r="CW139" s="23"/>
      <c r="CX139" s="23"/>
      <c r="CY139" s="23"/>
      <c r="CZ139" s="23"/>
      <c r="DA139" s="24">
        <v>111300</v>
      </c>
      <c r="DB139" s="24">
        <v>135975</v>
      </c>
      <c r="DC139" s="24">
        <v>86625</v>
      </c>
      <c r="DD139" s="28"/>
      <c r="DE139" s="28"/>
      <c r="DF139" s="28"/>
      <c r="DG139" s="28"/>
      <c r="DH139" s="28"/>
      <c r="DI139" s="28"/>
      <c r="DJ139" s="28"/>
      <c r="DK139" s="29">
        <f>DM139+DL139</f>
        <v>97700</v>
      </c>
      <c r="DL139" s="29">
        <v>2500</v>
      </c>
      <c r="DM139" s="29">
        <v>95200</v>
      </c>
      <c r="DN139" s="29">
        <v>111037</v>
      </c>
      <c r="DO139" s="29">
        <v>76807</v>
      </c>
      <c r="DP139" s="23"/>
      <c r="DQ139" s="23"/>
      <c r="DR139" s="23"/>
      <c r="DS139" s="23"/>
      <c r="DT139" s="23"/>
      <c r="DU139" s="23"/>
      <c r="DV139" s="23"/>
      <c r="DW139" s="24">
        <f>DY139+DX139</f>
        <v>106807</v>
      </c>
      <c r="DX139" s="24">
        <v>2500</v>
      </c>
      <c r="DY139" s="24">
        <v>104307</v>
      </c>
      <c r="DZ139" s="24">
        <v>111037</v>
      </c>
      <c r="EA139" s="24">
        <v>99330</v>
      </c>
      <c r="EB139" s="28"/>
      <c r="EC139" s="28"/>
      <c r="ED139" s="28"/>
      <c r="EE139" s="28"/>
      <c r="EF139" s="28"/>
      <c r="EG139" s="29">
        <v>123200</v>
      </c>
      <c r="EH139" s="29">
        <v>135000</v>
      </c>
      <c r="EI139" s="29">
        <v>115999</v>
      </c>
      <c r="EJ139" s="23"/>
      <c r="EK139" s="23"/>
      <c r="EL139" s="23"/>
      <c r="EM139" s="23"/>
      <c r="EN139" s="23"/>
      <c r="EO139" s="23"/>
      <c r="EP139" s="23"/>
      <c r="EQ139" s="23"/>
      <c r="ER139" s="3">
        <v>63000</v>
      </c>
      <c r="ES139" s="2">
        <f t="shared" si="36"/>
        <v>0</v>
      </c>
    </row>
    <row r="140" spans="1:150" hidden="1" x14ac:dyDescent="0.25">
      <c r="A140" s="112"/>
      <c r="B140" s="131">
        <v>134</v>
      </c>
      <c r="C140" s="112"/>
      <c r="D140" s="112"/>
      <c r="E140" s="112"/>
      <c r="F140" s="113" t="s">
        <v>47</v>
      </c>
      <c r="G140" s="107" t="s">
        <v>47</v>
      </c>
      <c r="H140" s="114" t="s">
        <v>448</v>
      </c>
      <c r="I140" s="115" t="str">
        <f t="shared" si="37"/>
        <v xml:space="preserve"> 561</v>
      </c>
      <c r="J140" t="s">
        <v>448</v>
      </c>
      <c r="K140" s="116">
        <f t="shared" si="38"/>
        <v>0</v>
      </c>
      <c r="L140" s="113" t="s">
        <v>237</v>
      </c>
      <c r="M140" t="s">
        <v>1469</v>
      </c>
      <c r="P140" s="62" t="s">
        <v>710</v>
      </c>
      <c r="Q140" s="63">
        <v>47500</v>
      </c>
      <c r="R140" s="64">
        <f t="shared" si="31"/>
        <v>49000</v>
      </c>
      <c r="S140" s="47">
        <v>49000</v>
      </c>
      <c r="T140" s="48">
        <f t="shared" si="33"/>
        <v>7900</v>
      </c>
      <c r="U140" s="46" t="s">
        <v>711</v>
      </c>
      <c r="V140" s="49">
        <f t="shared" si="34"/>
        <v>41100</v>
      </c>
      <c r="W140" s="49">
        <f>2000+4850+600+200+250</f>
        <v>7900</v>
      </c>
      <c r="X140" s="2">
        <f t="shared" si="39"/>
        <v>1500</v>
      </c>
      <c r="Z140" s="126">
        <f t="shared" si="40"/>
        <v>49000</v>
      </c>
      <c r="AA140" s="1" t="s">
        <v>100</v>
      </c>
      <c r="AB140" s="19">
        <f>IF(AX140&lt;&gt;"",#REF!- AX140, 0)</f>
        <v>0</v>
      </c>
      <c r="AC140" s="19">
        <f>IF(CF140&lt;&gt;"",#REF!- CF140, 0)</f>
        <v>0</v>
      </c>
      <c r="AD140" s="19">
        <f>IF(BJ140&lt;&gt;"",#REF!- BJ140, 0)</f>
        <v>0</v>
      </c>
      <c r="AE140" s="19">
        <f>IF(CN140&lt;&gt;"",#REF!- CN140, 0)</f>
        <v>0</v>
      </c>
      <c r="AF140" s="19">
        <f>IF(BV140&lt;&gt;"",#REF!- BV140, 0)</f>
        <v>0</v>
      </c>
      <c r="AG140" s="19">
        <f>IF(CV140&lt;&gt;"",#REF!- CV140, 0)</f>
        <v>0</v>
      </c>
      <c r="AH140" s="19">
        <f>IF(DF140&lt;&gt;"",#REF!-DF140, 0)</f>
        <v>0</v>
      </c>
      <c r="AI140" s="19">
        <f>IF(DR140&lt;&gt;"",#REF!-DR140, 0)</f>
        <v>0</v>
      </c>
      <c r="AJ140" s="19">
        <f>IF(EB140&lt;&gt;"",#REF!- EB140, 0)</f>
        <v>0</v>
      </c>
      <c r="AK140" s="19">
        <f>IF(EJ140&lt;&gt;"",#REF!- EJ140, 0)</f>
        <v>0</v>
      </c>
      <c r="AL140" s="20" t="e">
        <f>IF(BC140&lt;&gt;"",#REF!- BC140, 0)</f>
        <v>#REF!</v>
      </c>
      <c r="AM140" s="20" t="e">
        <f>IF(CK140&lt;&gt;"",#REF!- CK140, 0)</f>
        <v>#REF!</v>
      </c>
      <c r="AN140" s="20" t="e">
        <f>IF(BO140&lt;&gt;"",#REF!- BO140, )</f>
        <v>#REF!</v>
      </c>
      <c r="AO140" s="20" t="e">
        <f>IF(CS140&lt;&gt;"",#REF!- CS140, 0)</f>
        <v>#REF!</v>
      </c>
      <c r="AP140" s="20">
        <f>IF(CA140&lt;&gt;"",#REF!-CA140, 0)</f>
        <v>0</v>
      </c>
      <c r="AQ140" s="20" t="e">
        <f>IF(DA140&lt;&gt;"",#REF!- DA140, 0)</f>
        <v>#REF!</v>
      </c>
      <c r="AR140" s="20" t="e">
        <f>IF(DK140&lt;&gt;"",#REF!- DK140, 0)</f>
        <v>#REF!</v>
      </c>
      <c r="AS140" s="20" t="e">
        <f>IF(DW140&lt;&gt;"",#REF!- DW140, 0)</f>
        <v>#REF!</v>
      </c>
      <c r="AT140" s="20">
        <f>IF(EG140&lt;&gt;"",#REF!- EG140, 0)</f>
        <v>0</v>
      </c>
      <c r="AU140" s="20">
        <f>IF(EO140&lt;&gt;"",#REF!- EO140, 0)</f>
        <v>0</v>
      </c>
      <c r="AV140" s="29"/>
      <c r="AW140" s="29"/>
      <c r="AX140" s="29"/>
      <c r="AY140" s="25"/>
      <c r="AZ140" s="26"/>
      <c r="BA140" s="25"/>
      <c r="BB140" s="28"/>
      <c r="BC140" s="29">
        <f>BE140+BD140</f>
        <v>100200</v>
      </c>
      <c r="BD140" s="29">
        <v>3000</v>
      </c>
      <c r="BE140" s="29">
        <v>97200</v>
      </c>
      <c r="BF140" s="29">
        <v>108450</v>
      </c>
      <c r="BG140" s="29">
        <v>92250</v>
      </c>
      <c r="BH140" s="24"/>
      <c r="BI140" s="21"/>
      <c r="BJ140" s="21"/>
      <c r="BK140" s="21"/>
      <c r="BL140" s="22"/>
      <c r="BM140" s="21"/>
      <c r="BN140" s="23"/>
      <c r="BO140" s="24">
        <f>BQ140+BP140</f>
        <v>104250</v>
      </c>
      <c r="BP140" s="24">
        <v>3000</v>
      </c>
      <c r="BQ140" s="24">
        <v>101250</v>
      </c>
      <c r="BR140" s="24">
        <v>115650</v>
      </c>
      <c r="BS140" s="24">
        <v>86850</v>
      </c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3"/>
      <c r="CG140" s="23"/>
      <c r="CH140" s="23"/>
      <c r="CI140" s="23"/>
      <c r="CJ140" s="23"/>
      <c r="CK140" s="24">
        <v>99572</v>
      </c>
      <c r="CL140" s="24">
        <v>110970</v>
      </c>
      <c r="CM140" s="24">
        <v>90450</v>
      </c>
      <c r="CN140" s="28"/>
      <c r="CO140" s="28"/>
      <c r="CP140" s="28"/>
      <c r="CQ140" s="28"/>
      <c r="CR140" s="28"/>
      <c r="CS140" s="29">
        <v>102083</v>
      </c>
      <c r="CT140" s="29">
        <v>125766</v>
      </c>
      <c r="CU140" s="29">
        <v>85860</v>
      </c>
      <c r="CV140" s="23"/>
      <c r="CW140" s="23"/>
      <c r="CX140" s="23"/>
      <c r="CY140" s="23"/>
      <c r="CZ140" s="23"/>
      <c r="DA140" s="24">
        <v>93712</v>
      </c>
      <c r="DB140" s="24">
        <v>100800</v>
      </c>
      <c r="DC140" s="24">
        <v>86625</v>
      </c>
      <c r="DD140" s="28"/>
      <c r="DE140" s="28"/>
      <c r="DF140" s="28"/>
      <c r="DG140" s="28"/>
      <c r="DH140" s="28"/>
      <c r="DI140" s="28"/>
      <c r="DJ140" s="28"/>
      <c r="DK140" s="29">
        <f>DM140+DL140</f>
        <v>103997</v>
      </c>
      <c r="DL140" s="29">
        <v>3000</v>
      </c>
      <c r="DM140" s="29">
        <v>100997</v>
      </c>
      <c r="DN140" s="29">
        <v>113295</v>
      </c>
      <c r="DO140" s="29">
        <v>86625</v>
      </c>
      <c r="DP140" s="23"/>
      <c r="DQ140" s="23"/>
      <c r="DR140" s="23"/>
      <c r="DS140" s="23"/>
      <c r="DT140" s="23"/>
      <c r="DU140" s="23"/>
      <c r="DV140" s="23"/>
      <c r="DW140" s="24">
        <f>DY140+DX140</f>
        <v>101805</v>
      </c>
      <c r="DX140" s="24">
        <v>3000</v>
      </c>
      <c r="DY140" s="24">
        <v>98805</v>
      </c>
      <c r="DZ140" s="24">
        <v>113295</v>
      </c>
      <c r="EA140" s="24">
        <v>92347</v>
      </c>
      <c r="EB140" s="28"/>
      <c r="EC140" s="28"/>
      <c r="ED140" s="28"/>
      <c r="EE140" s="28"/>
      <c r="EF140" s="28"/>
      <c r="EG140" s="28"/>
      <c r="EH140" s="28"/>
      <c r="EI140" s="28"/>
      <c r="EJ140" s="23"/>
      <c r="EK140" s="23"/>
      <c r="EL140" s="23"/>
      <c r="EM140" s="23"/>
      <c r="EN140" s="23"/>
      <c r="EO140" s="23"/>
      <c r="EP140" s="23"/>
      <c r="EQ140" s="23"/>
      <c r="ER140" s="3">
        <v>49000</v>
      </c>
      <c r="ES140" s="1">
        <f t="shared" si="36"/>
        <v>0</v>
      </c>
    </row>
    <row r="141" spans="1:150" hidden="1" x14ac:dyDescent="0.25">
      <c r="A141" s="112"/>
      <c r="B141" s="131">
        <v>135</v>
      </c>
      <c r="C141" s="112"/>
      <c r="D141" s="112"/>
      <c r="E141" s="112"/>
      <c r="F141" s="113" t="s">
        <v>47</v>
      </c>
      <c r="G141" s="107" t="s">
        <v>47</v>
      </c>
      <c r="H141" s="114" t="s">
        <v>449</v>
      </c>
      <c r="I141" s="115" t="str">
        <f t="shared" si="37"/>
        <v xml:space="preserve"> 902</v>
      </c>
      <c r="J141" t="s">
        <v>449</v>
      </c>
      <c r="K141" s="116">
        <f t="shared" si="38"/>
        <v>0</v>
      </c>
      <c r="L141" s="113" t="s">
        <v>238</v>
      </c>
      <c r="M141" t="s">
        <v>1469</v>
      </c>
      <c r="P141" s="45" t="s">
        <v>709</v>
      </c>
      <c r="Q141" s="56">
        <v>70000</v>
      </c>
      <c r="R141" s="122">
        <f t="shared" si="31"/>
        <v>62500</v>
      </c>
      <c r="S141" s="47">
        <v>62500</v>
      </c>
      <c r="T141" s="48">
        <f t="shared" si="33"/>
        <v>7900</v>
      </c>
      <c r="U141" s="46" t="s">
        <v>711</v>
      </c>
      <c r="V141" s="49">
        <f t="shared" si="34"/>
        <v>54600</v>
      </c>
      <c r="W141" s="49">
        <f>2000+4850+600+200+250</f>
        <v>7900</v>
      </c>
      <c r="X141" s="2">
        <f t="shared" si="39"/>
        <v>-7500</v>
      </c>
      <c r="Z141" s="126">
        <f t="shared" si="40"/>
        <v>62500</v>
      </c>
      <c r="AA141" s="1" t="s">
        <v>130</v>
      </c>
      <c r="AB141" s="19">
        <f>IF(AX141&lt;&gt;"",#REF!- AX141, 0)</f>
        <v>0</v>
      </c>
      <c r="AC141" s="19">
        <f>IF(CF141&lt;&gt;"",#REF!- CF141, 0)</f>
        <v>0</v>
      </c>
      <c r="AD141" s="19">
        <f>IF(BJ141&lt;&gt;"",#REF!- BJ141, 0)</f>
        <v>0</v>
      </c>
      <c r="AE141" s="19">
        <f>IF(CN141&lt;&gt;"",#REF!- CN141, 0)</f>
        <v>0</v>
      </c>
      <c r="AF141" s="19">
        <f>IF(BV141&lt;&gt;"",#REF!- BV141, 0)</f>
        <v>0</v>
      </c>
      <c r="AG141" s="19">
        <f>IF(CV141&lt;&gt;"",#REF!- CV141, 0)</f>
        <v>0</v>
      </c>
      <c r="AH141" s="19">
        <f>IF(DF141&lt;&gt;"",#REF!-DF141, 0)</f>
        <v>0</v>
      </c>
      <c r="AI141" s="19">
        <f>IF(DR141&lt;&gt;"",#REF!-DR141, 0)</f>
        <v>0</v>
      </c>
      <c r="AJ141" s="19">
        <f>IF(EB141&lt;&gt;"",#REF!- EB141, 0)</f>
        <v>0</v>
      </c>
      <c r="AK141" s="19">
        <f>IF(EJ141&lt;&gt;"",#REF!- EJ141, 0)</f>
        <v>0</v>
      </c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9"/>
      <c r="AW141" s="29"/>
      <c r="AX141" s="29"/>
      <c r="AY141" s="25"/>
      <c r="AZ141" s="26"/>
      <c r="BA141" s="25"/>
      <c r="BB141" s="28"/>
      <c r="BC141" s="27"/>
      <c r="BD141" s="27"/>
      <c r="BE141" s="27"/>
      <c r="BF141" s="27"/>
      <c r="BG141" s="27"/>
      <c r="BH141" s="24"/>
      <c r="BI141" s="21"/>
      <c r="BJ141" s="21"/>
      <c r="BK141" s="21"/>
      <c r="BL141" s="22"/>
      <c r="BM141" s="21"/>
      <c r="BN141" s="23"/>
      <c r="BO141" s="36"/>
      <c r="BP141" s="36"/>
      <c r="BQ141" s="36"/>
      <c r="BR141" s="36"/>
      <c r="BS141" s="36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3"/>
      <c r="CG141" s="23"/>
      <c r="CH141" s="23"/>
      <c r="CI141" s="23"/>
      <c r="CJ141" s="23"/>
      <c r="CK141" s="23"/>
      <c r="CL141" s="23"/>
      <c r="CM141" s="23"/>
      <c r="CN141" s="28"/>
      <c r="CO141" s="28"/>
      <c r="CP141" s="28"/>
      <c r="CQ141" s="28"/>
      <c r="CR141" s="28"/>
      <c r="CS141" s="28"/>
      <c r="CT141" s="28"/>
      <c r="CU141" s="28"/>
      <c r="CV141" s="23"/>
      <c r="CW141" s="23"/>
      <c r="CX141" s="23"/>
      <c r="CY141" s="23"/>
      <c r="CZ141" s="23"/>
      <c r="DA141" s="23"/>
      <c r="DB141" s="23"/>
      <c r="DC141" s="23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8"/>
      <c r="EC141" s="28"/>
      <c r="ED141" s="28"/>
      <c r="EE141" s="28"/>
      <c r="EF141" s="28"/>
      <c r="EG141" s="28"/>
      <c r="EH141" s="28"/>
      <c r="EI141" s="28"/>
      <c r="EJ141" s="23"/>
      <c r="EK141" s="23"/>
      <c r="EL141" s="23"/>
      <c r="EM141" s="23"/>
      <c r="EN141" s="23"/>
      <c r="EO141" s="23"/>
      <c r="EP141" s="23"/>
      <c r="EQ141" s="23"/>
      <c r="ER141" s="3">
        <v>62500</v>
      </c>
      <c r="ES141" s="2">
        <f t="shared" si="36"/>
        <v>0</v>
      </c>
    </row>
    <row r="142" spans="1:150" hidden="1" x14ac:dyDescent="0.25">
      <c r="A142" s="112"/>
      <c r="B142" s="131">
        <v>136</v>
      </c>
      <c r="C142" s="112"/>
      <c r="D142" s="112"/>
      <c r="E142" s="112"/>
      <c r="F142" s="113" t="s">
        <v>50</v>
      </c>
      <c r="G142" s="107" t="s">
        <v>50</v>
      </c>
      <c r="H142" s="114" t="s">
        <v>450</v>
      </c>
      <c r="I142" s="115" t="str">
        <f t="shared" si="37"/>
        <v xml:space="preserve"> 374</v>
      </c>
      <c r="J142" t="s">
        <v>450</v>
      </c>
      <c r="K142" s="116">
        <f t="shared" si="38"/>
        <v>0</v>
      </c>
      <c r="L142" s="113" t="s">
        <v>239</v>
      </c>
      <c r="M142" t="s">
        <v>1469</v>
      </c>
      <c r="P142" s="45" t="s">
        <v>709</v>
      </c>
      <c r="Q142" s="56">
        <v>87500</v>
      </c>
      <c r="R142" s="122">
        <f t="shared" si="31"/>
        <v>80000</v>
      </c>
      <c r="S142" s="47">
        <v>80000</v>
      </c>
      <c r="T142" s="48">
        <f t="shared" si="33"/>
        <v>8250</v>
      </c>
      <c r="U142" s="46" t="s">
        <v>711</v>
      </c>
      <c r="V142" s="49">
        <f t="shared" si="34"/>
        <v>71750</v>
      </c>
      <c r="W142" s="49">
        <f>2000+5200+600+200+250</f>
        <v>8250</v>
      </c>
      <c r="X142" s="2">
        <f t="shared" si="39"/>
        <v>-7500</v>
      </c>
      <c r="Z142" s="126">
        <f t="shared" si="40"/>
        <v>80000</v>
      </c>
      <c r="AA142" s="1" t="s">
        <v>127</v>
      </c>
      <c r="AB142" s="19" t="e">
        <f>IF(AX142&lt;&gt;"",#REF!- AX142, 0)</f>
        <v>#REF!</v>
      </c>
      <c r="AC142" s="19" t="e">
        <f>IF(CF142&lt;&gt;"",#REF!- CF142, 0)</f>
        <v>#REF!</v>
      </c>
      <c r="AD142" s="19" t="e">
        <f>IF(BJ142&lt;&gt;"",#REF!- BJ142, 0)</f>
        <v>#REF!</v>
      </c>
      <c r="AE142" s="19" t="e">
        <f>IF(CN142&lt;&gt;"",#REF!- CN142, 0)</f>
        <v>#REF!</v>
      </c>
      <c r="AF142" s="19">
        <f>IF(BV142&lt;&gt;"",#REF!- BV142, 0)</f>
        <v>0</v>
      </c>
      <c r="AG142" s="19" t="e">
        <f>IF(CV142&lt;&gt;"",#REF!- CV142, 0)</f>
        <v>#REF!</v>
      </c>
      <c r="AH142" s="19" t="e">
        <f>IF(DF142&lt;&gt;"",#REF!-DF142, 0)</f>
        <v>#REF!</v>
      </c>
      <c r="AI142" s="19" t="e">
        <f>IF(DR142&lt;&gt;"",#REF!-DR142, 0)</f>
        <v>#REF!</v>
      </c>
      <c r="AJ142" s="19" t="e">
        <f>IF(EB142&lt;&gt;"",#REF!- EB142, 0)</f>
        <v>#REF!</v>
      </c>
      <c r="AK142" s="19">
        <f>IF(EJ142&lt;&gt;"",#REF!- EJ142, 0)</f>
        <v>0</v>
      </c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9">
        <v>142200</v>
      </c>
      <c r="AW142" s="29">
        <v>4000</v>
      </c>
      <c r="AX142" s="29">
        <f t="shared" ref="AX142:AX147" si="41">AV142+AW142</f>
        <v>146200</v>
      </c>
      <c r="AY142" s="25">
        <f t="shared" ref="AY142:AY147" si="42">AX142-Z142</f>
        <v>66200</v>
      </c>
      <c r="AZ142" s="26">
        <f t="shared" ref="AZ142:AZ147" si="43">AY142/AV142</f>
        <v>0.46554149085794655</v>
      </c>
      <c r="BA142" s="25" t="e">
        <f>#REF!-AX142</f>
        <v>#REF!</v>
      </c>
      <c r="BB142" s="28" t="s">
        <v>28</v>
      </c>
      <c r="BC142" s="27"/>
      <c r="BD142" s="27"/>
      <c r="BE142" s="27"/>
      <c r="BF142" s="27"/>
      <c r="BG142" s="27"/>
      <c r="BH142" s="24">
        <v>140400</v>
      </c>
      <c r="BI142" s="21">
        <v>3000</v>
      </c>
      <c r="BJ142" s="21">
        <f t="shared" ref="BJ142:BJ147" si="44">BH142+BI142</f>
        <v>143400</v>
      </c>
      <c r="BK142" s="21">
        <f t="shared" ref="BK142:BK147" si="45">BJ142-Z142</f>
        <v>63400</v>
      </c>
      <c r="BL142" s="22">
        <f t="shared" ref="BL142:BL147" si="46">BK142/BH142</f>
        <v>0.45156695156695159</v>
      </c>
      <c r="BM142" s="21" t="e">
        <f>#REF!-BJ142</f>
        <v>#REF!</v>
      </c>
      <c r="BN142" s="23" t="s">
        <v>28</v>
      </c>
      <c r="BO142" s="36"/>
      <c r="BP142" s="36"/>
      <c r="BQ142" s="36"/>
      <c r="BR142" s="36"/>
      <c r="BS142" s="36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4">
        <v>160491</v>
      </c>
      <c r="CG142" s="24">
        <f t="shared" ref="CG142:CG147" si="47">CF142-Z142</f>
        <v>80491</v>
      </c>
      <c r="CH142" s="34">
        <f t="shared" ref="CH142:CH147" si="48">CG142/CF142</f>
        <v>0.50152968079206939</v>
      </c>
      <c r="CI142" s="24" t="e">
        <f>#REF!-CF142</f>
        <v>#REF!</v>
      </c>
      <c r="CJ142" s="23" t="s">
        <v>28</v>
      </c>
      <c r="CK142" s="23"/>
      <c r="CL142" s="23"/>
      <c r="CM142" s="23"/>
      <c r="CN142" s="29">
        <v>146250</v>
      </c>
      <c r="CO142" s="25">
        <f t="shared" ref="CO142:CO147" si="49">CN142-Z142</f>
        <v>66250</v>
      </c>
      <c r="CP142" s="26">
        <f t="shared" ref="CP142:CP147" si="50">CO142/CN142</f>
        <v>0.45299145299145299</v>
      </c>
      <c r="CQ142" s="25" t="e">
        <f>#REF!-CN142</f>
        <v>#REF!</v>
      </c>
      <c r="CR142" s="30" t="s">
        <v>28</v>
      </c>
      <c r="CS142" s="28"/>
      <c r="CT142" s="28"/>
      <c r="CU142" s="28"/>
      <c r="CV142" s="24">
        <v>168000</v>
      </c>
      <c r="CW142" s="21">
        <f t="shared" ref="CW142:CW147" si="51">CV142-Z142</f>
        <v>88000</v>
      </c>
      <c r="CX142" s="22">
        <f t="shared" ref="CX142:CX147" si="52">CW142/CV142</f>
        <v>0.52380952380952384</v>
      </c>
      <c r="CY142" s="21" t="e">
        <f>#REF!-CV142</f>
        <v>#REF!</v>
      </c>
      <c r="CZ142" s="31" t="s">
        <v>28</v>
      </c>
      <c r="DA142" s="23"/>
      <c r="DB142" s="23"/>
      <c r="DC142" s="23"/>
      <c r="DD142" s="29">
        <v>121348</v>
      </c>
      <c r="DE142" s="25">
        <v>3500</v>
      </c>
      <c r="DF142" s="29">
        <f t="shared" ref="DF142:DF147" si="53">DD142+DE142</f>
        <v>124848</v>
      </c>
      <c r="DG142" s="25">
        <f t="shared" ref="DG142:DG147" si="54">DF142-Z142</f>
        <v>44848</v>
      </c>
      <c r="DH142" s="26">
        <f t="shared" ref="DH142:DH147" si="55">DG142/DF142</f>
        <v>0.35922081250800975</v>
      </c>
      <c r="DI142" s="25" t="e">
        <f>#REF!-DF142</f>
        <v>#REF!</v>
      </c>
      <c r="DJ142" s="28" t="s">
        <v>28</v>
      </c>
      <c r="DK142" s="28"/>
      <c r="DL142" s="28"/>
      <c r="DM142" s="28"/>
      <c r="DN142" s="28"/>
      <c r="DO142" s="28"/>
      <c r="DP142" s="24">
        <v>122036</v>
      </c>
      <c r="DQ142" s="21">
        <v>2500</v>
      </c>
      <c r="DR142" s="21">
        <f t="shared" ref="DR142:DR147" si="56">DP142+DQ142</f>
        <v>124536</v>
      </c>
      <c r="DS142" s="21">
        <f t="shared" ref="DS142:DS147" si="57">DR142-Z142</f>
        <v>44536</v>
      </c>
      <c r="DT142" s="32">
        <f t="shared" ref="DT142:DT147" si="58">DS142/DR142</f>
        <v>0.35761546861951565</v>
      </c>
      <c r="DU142" s="33" t="e">
        <f>#REF!-DR142</f>
        <v>#REF!</v>
      </c>
      <c r="DV142" s="23" t="s">
        <v>28</v>
      </c>
      <c r="DW142" s="23"/>
      <c r="DX142" s="23"/>
      <c r="DY142" s="23"/>
      <c r="DZ142" s="23"/>
      <c r="EA142" s="23"/>
      <c r="EB142" s="29">
        <v>157000</v>
      </c>
      <c r="EC142" s="25">
        <f t="shared" ref="EC142:EC147" si="59">EB142-Z142</f>
        <v>77000</v>
      </c>
      <c r="ED142" s="26">
        <f t="shared" ref="ED142:ED147" si="60">EC142/EB142</f>
        <v>0.49044585987261147</v>
      </c>
      <c r="EE142" s="25" t="e">
        <f>#REF!-EB142</f>
        <v>#REF!</v>
      </c>
      <c r="EF142" s="28" t="s">
        <v>28</v>
      </c>
      <c r="EG142" s="28"/>
      <c r="EH142" s="28"/>
      <c r="EI142" s="28"/>
      <c r="EJ142" s="23"/>
      <c r="EK142" s="23"/>
      <c r="EL142" s="23"/>
      <c r="EM142" s="23"/>
      <c r="EN142" s="23"/>
      <c r="EO142" s="23"/>
      <c r="EP142" s="23"/>
      <c r="EQ142" s="23"/>
      <c r="ER142" s="3">
        <v>80000</v>
      </c>
      <c r="ES142" s="2">
        <f t="shared" si="36"/>
        <v>0</v>
      </c>
    </row>
    <row r="143" spans="1:150" ht="14.45" hidden="1" customHeight="1" x14ac:dyDescent="0.25">
      <c r="A143" s="112"/>
      <c r="B143" s="131">
        <v>137</v>
      </c>
      <c r="C143" s="112"/>
      <c r="D143" s="112"/>
      <c r="E143" s="112"/>
      <c r="F143" s="113" t="s">
        <v>52</v>
      </c>
      <c r="G143" s="107" t="s">
        <v>52</v>
      </c>
      <c r="H143" s="114" t="s">
        <v>451</v>
      </c>
      <c r="I143" s="115" t="str">
        <f t="shared" si="37"/>
        <v xml:space="preserve"> 162</v>
      </c>
      <c r="J143" t="s">
        <v>451</v>
      </c>
      <c r="K143" s="116">
        <f t="shared" si="38"/>
        <v>0</v>
      </c>
      <c r="L143" s="113" t="s">
        <v>198</v>
      </c>
      <c r="M143" t="s">
        <v>1469</v>
      </c>
      <c r="P143" s="62" t="s">
        <v>710</v>
      </c>
      <c r="Q143" s="63">
        <v>75000</v>
      </c>
      <c r="R143" s="64">
        <f t="shared" si="31"/>
        <v>77500</v>
      </c>
      <c r="S143" s="47">
        <v>77500</v>
      </c>
      <c r="T143" s="48">
        <f t="shared" si="33"/>
        <v>8250</v>
      </c>
      <c r="U143" s="46" t="s">
        <v>711</v>
      </c>
      <c r="V143" s="49">
        <f t="shared" si="34"/>
        <v>69250</v>
      </c>
      <c r="W143" s="49">
        <f>5200+600+200+250+2000</f>
        <v>8250</v>
      </c>
      <c r="X143" s="2">
        <f t="shared" si="39"/>
        <v>2500</v>
      </c>
      <c r="Z143" s="126">
        <f t="shared" si="40"/>
        <v>77500</v>
      </c>
      <c r="AA143" s="1" t="s">
        <v>126</v>
      </c>
      <c r="AB143" s="19" t="e">
        <f>IF(AX143&lt;&gt;"",#REF!- AX143, 0)</f>
        <v>#REF!</v>
      </c>
      <c r="AC143" s="19" t="e">
        <f>IF(CF143&lt;&gt;"",#REF!- CF143, 0)</f>
        <v>#REF!</v>
      </c>
      <c r="AD143" s="19" t="e">
        <f>IF(BJ143&lt;&gt;"",#REF!- BJ143, 0)</f>
        <v>#REF!</v>
      </c>
      <c r="AE143" s="19" t="e">
        <f>IF(CN143&lt;&gt;"",#REF!- CN143, 0)</f>
        <v>#REF!</v>
      </c>
      <c r="AF143" s="19">
        <f>IF(BV143&lt;&gt;"",#REF!- BV143, 0)</f>
        <v>0</v>
      </c>
      <c r="AG143" s="19" t="e">
        <f>IF(CV143&lt;&gt;"",#REF!- CV143, 0)</f>
        <v>#REF!</v>
      </c>
      <c r="AH143" s="19" t="e">
        <f>IF(DF143&lt;&gt;"",#REF!-DF143, 0)</f>
        <v>#REF!</v>
      </c>
      <c r="AI143" s="19" t="e">
        <f>IF(DR143&lt;&gt;"",#REF!-DR143, 0)</f>
        <v>#REF!</v>
      </c>
      <c r="AJ143" s="19" t="e">
        <f>IF(EB143&lt;&gt;"",#REF!- EB143, 0)</f>
        <v>#REF!</v>
      </c>
      <c r="AK143" s="19">
        <f>IF(EJ143&lt;&gt;"",#REF!- EJ143, 0)</f>
        <v>0</v>
      </c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9">
        <v>142200</v>
      </c>
      <c r="AW143" s="29">
        <v>4000</v>
      </c>
      <c r="AX143" s="29">
        <f t="shared" si="41"/>
        <v>146200</v>
      </c>
      <c r="AY143" s="25">
        <f t="shared" si="42"/>
        <v>68700</v>
      </c>
      <c r="AZ143" s="26">
        <f t="shared" si="43"/>
        <v>0.4831223628691983</v>
      </c>
      <c r="BA143" s="25" t="e">
        <f>#REF!-AX143</f>
        <v>#REF!</v>
      </c>
      <c r="BB143" s="28" t="s">
        <v>28</v>
      </c>
      <c r="BC143" s="27"/>
      <c r="BD143" s="27"/>
      <c r="BE143" s="27"/>
      <c r="BF143" s="27"/>
      <c r="BG143" s="27"/>
      <c r="BH143" s="24">
        <v>140400</v>
      </c>
      <c r="BI143" s="21">
        <v>3000</v>
      </c>
      <c r="BJ143" s="21">
        <f t="shared" si="44"/>
        <v>143400</v>
      </c>
      <c r="BK143" s="21">
        <f t="shared" si="45"/>
        <v>65900</v>
      </c>
      <c r="BL143" s="22">
        <f t="shared" si="46"/>
        <v>0.46937321937321935</v>
      </c>
      <c r="BM143" s="21" t="e">
        <f>#REF!-BJ143</f>
        <v>#REF!</v>
      </c>
      <c r="BN143" s="23" t="s">
        <v>28</v>
      </c>
      <c r="BO143" s="36"/>
      <c r="BP143" s="36"/>
      <c r="BQ143" s="36"/>
      <c r="BR143" s="36"/>
      <c r="BS143" s="36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4">
        <v>160491</v>
      </c>
      <c r="CG143" s="24">
        <f t="shared" si="47"/>
        <v>82991</v>
      </c>
      <c r="CH143" s="34">
        <f t="shared" si="48"/>
        <v>0.51710687826731716</v>
      </c>
      <c r="CI143" s="24" t="e">
        <f>#REF!-CF143</f>
        <v>#REF!</v>
      </c>
      <c r="CJ143" s="23" t="s">
        <v>28</v>
      </c>
      <c r="CK143" s="23"/>
      <c r="CL143" s="23"/>
      <c r="CM143" s="23"/>
      <c r="CN143" s="29">
        <v>146250</v>
      </c>
      <c r="CO143" s="25">
        <f t="shared" si="49"/>
        <v>68750</v>
      </c>
      <c r="CP143" s="26">
        <f t="shared" si="50"/>
        <v>0.47008547008547008</v>
      </c>
      <c r="CQ143" s="25" t="e">
        <f>#REF!-CN143</f>
        <v>#REF!</v>
      </c>
      <c r="CR143" s="30" t="s">
        <v>28</v>
      </c>
      <c r="CS143" s="28"/>
      <c r="CT143" s="28"/>
      <c r="CU143" s="28"/>
      <c r="CV143" s="24">
        <v>168000</v>
      </c>
      <c r="CW143" s="21">
        <f t="shared" si="51"/>
        <v>90500</v>
      </c>
      <c r="CX143" s="22">
        <f t="shared" si="52"/>
        <v>0.53869047619047616</v>
      </c>
      <c r="CY143" s="21" t="e">
        <f>#REF!-CV143</f>
        <v>#REF!</v>
      </c>
      <c r="CZ143" s="31" t="s">
        <v>28</v>
      </c>
      <c r="DA143" s="23"/>
      <c r="DB143" s="23"/>
      <c r="DC143" s="23"/>
      <c r="DD143" s="29">
        <v>121348</v>
      </c>
      <c r="DE143" s="25">
        <v>3500</v>
      </c>
      <c r="DF143" s="29">
        <f t="shared" si="53"/>
        <v>124848</v>
      </c>
      <c r="DG143" s="25">
        <f t="shared" si="54"/>
        <v>47348</v>
      </c>
      <c r="DH143" s="26">
        <f t="shared" si="55"/>
        <v>0.37924516211713444</v>
      </c>
      <c r="DI143" s="25" t="e">
        <f>#REF!-DF143</f>
        <v>#REF!</v>
      </c>
      <c r="DJ143" s="28" t="s">
        <v>28</v>
      </c>
      <c r="DK143" s="28"/>
      <c r="DL143" s="28"/>
      <c r="DM143" s="28"/>
      <c r="DN143" s="28"/>
      <c r="DO143" s="28"/>
      <c r="DP143" s="24">
        <v>122036</v>
      </c>
      <c r="DQ143" s="21">
        <v>2500</v>
      </c>
      <c r="DR143" s="21">
        <f t="shared" si="56"/>
        <v>124536</v>
      </c>
      <c r="DS143" s="21">
        <f t="shared" si="57"/>
        <v>47036</v>
      </c>
      <c r="DT143" s="32">
        <f t="shared" si="58"/>
        <v>0.37768998522515579</v>
      </c>
      <c r="DU143" s="33" t="e">
        <f>#REF!-DR143</f>
        <v>#REF!</v>
      </c>
      <c r="DV143" s="23" t="s">
        <v>28</v>
      </c>
      <c r="DW143" s="23"/>
      <c r="DX143" s="23"/>
      <c r="DY143" s="23"/>
      <c r="DZ143" s="23"/>
      <c r="EA143" s="23"/>
      <c r="EB143" s="29">
        <v>157000</v>
      </c>
      <c r="EC143" s="25">
        <f t="shared" si="59"/>
        <v>79500</v>
      </c>
      <c r="ED143" s="26">
        <f t="shared" si="60"/>
        <v>0.50636942675159236</v>
      </c>
      <c r="EE143" s="25" t="e">
        <f>#REF!-EB143</f>
        <v>#REF!</v>
      </c>
      <c r="EF143" s="28" t="s">
        <v>28</v>
      </c>
      <c r="EG143" s="28"/>
      <c r="EH143" s="28"/>
      <c r="EI143" s="28"/>
      <c r="EJ143" s="23"/>
      <c r="EK143" s="23"/>
      <c r="EL143" s="23"/>
      <c r="EM143" s="23"/>
      <c r="EN143" s="23"/>
      <c r="EO143" s="23"/>
      <c r="EP143" s="23"/>
      <c r="EQ143" s="23"/>
      <c r="ER143" s="3">
        <v>77500</v>
      </c>
      <c r="ES143" s="1">
        <f t="shared" si="36"/>
        <v>0</v>
      </c>
    </row>
    <row r="144" spans="1:150" ht="14.45" hidden="1" customHeight="1" x14ac:dyDescent="0.25">
      <c r="A144" s="112"/>
      <c r="B144" s="131">
        <v>138</v>
      </c>
      <c r="C144" s="112"/>
      <c r="D144" s="112"/>
      <c r="E144" s="112"/>
      <c r="F144" s="113" t="s">
        <v>168</v>
      </c>
      <c r="G144" s="107" t="s">
        <v>168</v>
      </c>
      <c r="H144" s="117" t="s">
        <v>452</v>
      </c>
      <c r="I144" s="115" t="str">
        <f t="shared" si="37"/>
        <v xml:space="preserve"> 673</v>
      </c>
      <c r="J144" t="s">
        <v>452</v>
      </c>
      <c r="K144" s="116">
        <f t="shared" si="38"/>
        <v>0</v>
      </c>
      <c r="L144" s="113" t="s">
        <v>240</v>
      </c>
      <c r="M144" t="s">
        <v>1469</v>
      </c>
      <c r="P144" s="45" t="s">
        <v>709</v>
      </c>
      <c r="Q144" s="56">
        <v>90000</v>
      </c>
      <c r="R144" s="122">
        <f t="shared" si="31"/>
        <v>82000</v>
      </c>
      <c r="S144" s="47">
        <v>82000</v>
      </c>
      <c r="T144" s="48">
        <f t="shared" si="33"/>
        <v>8250</v>
      </c>
      <c r="U144" s="46" t="s">
        <v>711</v>
      </c>
      <c r="V144" s="49">
        <f t="shared" si="34"/>
        <v>73750</v>
      </c>
      <c r="W144" s="49">
        <f>2000+5200+600+200+250</f>
        <v>8250</v>
      </c>
      <c r="X144" s="2">
        <f t="shared" si="39"/>
        <v>-8000</v>
      </c>
      <c r="Z144" s="126">
        <f t="shared" si="40"/>
        <v>82000</v>
      </c>
      <c r="AA144" s="1" t="s">
        <v>128</v>
      </c>
      <c r="AB144" s="19" t="e">
        <f>IF(AX144&lt;&gt;"",#REF!- AX144, 0)</f>
        <v>#REF!</v>
      </c>
      <c r="AC144" s="19" t="e">
        <f>IF(CF144&lt;&gt;"",#REF!- CF144, 0)</f>
        <v>#REF!</v>
      </c>
      <c r="AD144" s="19" t="e">
        <f>IF(BJ144&lt;&gt;"",#REF!- BJ144, 0)</f>
        <v>#REF!</v>
      </c>
      <c r="AE144" s="19" t="e">
        <f>IF(CN144&lt;&gt;"",#REF!- CN144, 0)</f>
        <v>#REF!</v>
      </c>
      <c r="AF144" s="19">
        <f>IF(BV144&lt;&gt;"",#REF!- BV144, 0)</f>
        <v>0</v>
      </c>
      <c r="AG144" s="19" t="e">
        <f>IF(CV144&lt;&gt;"",#REF!- CV144, 0)</f>
        <v>#REF!</v>
      </c>
      <c r="AH144" s="19" t="e">
        <f>IF(DF144&lt;&gt;"",#REF!-DF144, 0)</f>
        <v>#REF!</v>
      </c>
      <c r="AI144" s="19" t="e">
        <f>IF(DR144&lt;&gt;"",#REF!-DR144, 0)</f>
        <v>#REF!</v>
      </c>
      <c r="AJ144" s="19" t="e">
        <f>IF(EB144&lt;&gt;"",#REF!- EB144, 0)</f>
        <v>#REF!</v>
      </c>
      <c r="AK144" s="19">
        <f>IF(EJ144&lt;&gt;"",#REF!- EJ144, 0)</f>
        <v>0</v>
      </c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9">
        <v>142200</v>
      </c>
      <c r="AW144" s="29">
        <v>4000</v>
      </c>
      <c r="AX144" s="29">
        <f t="shared" si="41"/>
        <v>146200</v>
      </c>
      <c r="AY144" s="25">
        <f t="shared" si="42"/>
        <v>64200</v>
      </c>
      <c r="AZ144" s="26">
        <f t="shared" si="43"/>
        <v>0.45147679324894513</v>
      </c>
      <c r="BA144" s="25" t="e">
        <f>#REF!-AX144</f>
        <v>#REF!</v>
      </c>
      <c r="BB144" s="28" t="s">
        <v>28</v>
      </c>
      <c r="BC144" s="27"/>
      <c r="BD144" s="27"/>
      <c r="BE144" s="27"/>
      <c r="BF144" s="27"/>
      <c r="BG144" s="27"/>
      <c r="BH144" s="24">
        <v>140400</v>
      </c>
      <c r="BI144" s="21">
        <v>3000</v>
      </c>
      <c r="BJ144" s="21">
        <f t="shared" si="44"/>
        <v>143400</v>
      </c>
      <c r="BK144" s="21">
        <f t="shared" si="45"/>
        <v>61400</v>
      </c>
      <c r="BL144" s="22">
        <f t="shared" si="46"/>
        <v>0.4373219373219373</v>
      </c>
      <c r="BM144" s="21" t="e">
        <f>#REF!-BJ144</f>
        <v>#REF!</v>
      </c>
      <c r="BN144" s="23" t="s">
        <v>28</v>
      </c>
      <c r="BO144" s="36"/>
      <c r="BP144" s="36"/>
      <c r="BQ144" s="36"/>
      <c r="BR144" s="36"/>
      <c r="BS144" s="36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4">
        <v>160491</v>
      </c>
      <c r="CG144" s="24">
        <f t="shared" si="47"/>
        <v>78491</v>
      </c>
      <c r="CH144" s="34">
        <f t="shared" si="48"/>
        <v>0.48906792281187106</v>
      </c>
      <c r="CI144" s="24" t="e">
        <f>#REF!-CF144</f>
        <v>#REF!</v>
      </c>
      <c r="CJ144" s="23" t="s">
        <v>28</v>
      </c>
      <c r="CK144" s="23"/>
      <c r="CL144" s="23"/>
      <c r="CM144" s="23"/>
      <c r="CN144" s="29">
        <v>146250</v>
      </c>
      <c r="CO144" s="25">
        <f t="shared" si="49"/>
        <v>64250</v>
      </c>
      <c r="CP144" s="26">
        <f t="shared" si="50"/>
        <v>0.43931623931623931</v>
      </c>
      <c r="CQ144" s="25" t="e">
        <f>#REF!-CN144</f>
        <v>#REF!</v>
      </c>
      <c r="CR144" s="30" t="s">
        <v>28</v>
      </c>
      <c r="CS144" s="28"/>
      <c r="CT144" s="28"/>
      <c r="CU144" s="28"/>
      <c r="CV144" s="24">
        <v>168000</v>
      </c>
      <c r="CW144" s="21">
        <f t="shared" si="51"/>
        <v>86000</v>
      </c>
      <c r="CX144" s="22">
        <f t="shared" si="52"/>
        <v>0.51190476190476186</v>
      </c>
      <c r="CY144" s="21" t="e">
        <f>#REF!-CV144</f>
        <v>#REF!</v>
      </c>
      <c r="CZ144" s="31" t="s">
        <v>28</v>
      </c>
      <c r="DA144" s="23"/>
      <c r="DB144" s="23"/>
      <c r="DC144" s="23"/>
      <c r="DD144" s="29">
        <v>121348</v>
      </c>
      <c r="DE144" s="25">
        <v>3500</v>
      </c>
      <c r="DF144" s="29">
        <f t="shared" si="53"/>
        <v>124848</v>
      </c>
      <c r="DG144" s="25">
        <f t="shared" si="54"/>
        <v>42848</v>
      </c>
      <c r="DH144" s="26">
        <f t="shared" si="55"/>
        <v>0.34320133282070997</v>
      </c>
      <c r="DI144" s="25" t="e">
        <f>#REF!-DF144</f>
        <v>#REF!</v>
      </c>
      <c r="DJ144" s="28" t="s">
        <v>28</v>
      </c>
      <c r="DK144" s="28"/>
      <c r="DL144" s="28"/>
      <c r="DM144" s="28"/>
      <c r="DN144" s="28"/>
      <c r="DO144" s="28"/>
      <c r="DP144" s="24">
        <v>122036</v>
      </c>
      <c r="DQ144" s="21">
        <v>2500</v>
      </c>
      <c r="DR144" s="21">
        <f t="shared" si="56"/>
        <v>124536</v>
      </c>
      <c r="DS144" s="21">
        <f t="shared" si="57"/>
        <v>42536</v>
      </c>
      <c r="DT144" s="32">
        <f t="shared" si="58"/>
        <v>0.34155585533500354</v>
      </c>
      <c r="DU144" s="33" t="e">
        <f>#REF!-DR144</f>
        <v>#REF!</v>
      </c>
      <c r="DV144" s="23" t="s">
        <v>28</v>
      </c>
      <c r="DW144" s="23"/>
      <c r="DX144" s="23"/>
      <c r="DY144" s="23"/>
      <c r="DZ144" s="23"/>
      <c r="EA144" s="23"/>
      <c r="EB144" s="29">
        <v>157000</v>
      </c>
      <c r="EC144" s="25">
        <f t="shared" si="59"/>
        <v>75000</v>
      </c>
      <c r="ED144" s="26">
        <f t="shared" si="60"/>
        <v>0.47770700636942676</v>
      </c>
      <c r="EE144" s="25" t="e">
        <f>#REF!-EB144</f>
        <v>#REF!</v>
      </c>
      <c r="EF144" s="28" t="s">
        <v>28</v>
      </c>
      <c r="EG144" s="28"/>
      <c r="EH144" s="28"/>
      <c r="EI144" s="28"/>
      <c r="EJ144" s="23"/>
      <c r="EK144" s="23"/>
      <c r="EL144" s="23"/>
      <c r="EM144" s="23"/>
      <c r="EN144" s="23"/>
      <c r="EO144" s="23"/>
      <c r="EP144" s="23"/>
      <c r="EQ144" s="23"/>
      <c r="ER144" s="3">
        <v>82500</v>
      </c>
      <c r="ES144" s="2">
        <f t="shared" si="36"/>
        <v>-500</v>
      </c>
    </row>
    <row r="145" spans="1:150" ht="14.45" hidden="1" customHeight="1" x14ac:dyDescent="0.25">
      <c r="A145" s="112"/>
      <c r="B145" s="131">
        <v>139</v>
      </c>
      <c r="C145" s="112"/>
      <c r="D145" s="112"/>
      <c r="E145" s="112"/>
      <c r="F145" s="113" t="s">
        <v>50</v>
      </c>
      <c r="G145" s="107" t="s">
        <v>50</v>
      </c>
      <c r="H145" s="114" t="s">
        <v>453</v>
      </c>
      <c r="I145" s="115" t="str">
        <f t="shared" si="37"/>
        <v xml:space="preserve"> 616</v>
      </c>
      <c r="J145" t="s">
        <v>453</v>
      </c>
      <c r="K145" s="116">
        <f t="shared" si="38"/>
        <v>0</v>
      </c>
      <c r="L145" s="113" t="s">
        <v>239</v>
      </c>
      <c r="M145" t="s">
        <v>1469</v>
      </c>
      <c r="P145" s="45" t="s">
        <v>709</v>
      </c>
      <c r="Q145" s="56">
        <v>87500</v>
      </c>
      <c r="R145" s="122">
        <f t="shared" si="31"/>
        <v>80000</v>
      </c>
      <c r="S145" s="47">
        <v>80000</v>
      </c>
      <c r="T145" s="48">
        <f t="shared" si="33"/>
        <v>8250</v>
      </c>
      <c r="U145" s="46" t="s">
        <v>711</v>
      </c>
      <c r="V145" s="49">
        <f t="shared" si="34"/>
        <v>71750</v>
      </c>
      <c r="W145" s="49">
        <f>2000+5200+600+200+250</f>
        <v>8250</v>
      </c>
      <c r="X145" s="2">
        <f t="shared" si="39"/>
        <v>-7500</v>
      </c>
      <c r="Z145" s="126">
        <f t="shared" si="40"/>
        <v>80000</v>
      </c>
      <c r="AA145" s="1" t="s">
        <v>129</v>
      </c>
      <c r="AB145" s="19" t="e">
        <f>IF(AX145&lt;&gt;"",#REF!- AX145, 0)</f>
        <v>#REF!</v>
      </c>
      <c r="AC145" s="19" t="e">
        <f>IF(CF145&lt;&gt;"",#REF!- CF145, 0)</f>
        <v>#REF!</v>
      </c>
      <c r="AD145" s="19" t="e">
        <f>IF(BJ145&lt;&gt;"",#REF!- BJ145, 0)</f>
        <v>#REF!</v>
      </c>
      <c r="AE145" s="19" t="e">
        <f>IF(CN145&lt;&gt;"",#REF!- CN145, 0)</f>
        <v>#REF!</v>
      </c>
      <c r="AF145" s="19">
        <f>IF(BV145&lt;&gt;"",#REF!- BV145, 0)</f>
        <v>0</v>
      </c>
      <c r="AG145" s="19" t="e">
        <f>IF(CV145&lt;&gt;"",#REF!- CV145, 0)</f>
        <v>#REF!</v>
      </c>
      <c r="AH145" s="19" t="e">
        <f>IF(DF145&lt;&gt;"",#REF!-DF145, 0)</f>
        <v>#REF!</v>
      </c>
      <c r="AI145" s="19" t="e">
        <f>IF(DR145&lt;&gt;"",#REF!-DR145, 0)</f>
        <v>#REF!</v>
      </c>
      <c r="AJ145" s="19" t="e">
        <f>IF(EB145&lt;&gt;"",#REF!- EB145, 0)</f>
        <v>#REF!</v>
      </c>
      <c r="AK145" s="19">
        <f>IF(EJ145&lt;&gt;"",#REF!- EJ145, 0)</f>
        <v>0</v>
      </c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9">
        <v>142200</v>
      </c>
      <c r="AW145" s="29">
        <v>4000</v>
      </c>
      <c r="AX145" s="29">
        <f t="shared" si="41"/>
        <v>146200</v>
      </c>
      <c r="AY145" s="25">
        <f t="shared" si="42"/>
        <v>66200</v>
      </c>
      <c r="AZ145" s="26">
        <f t="shared" si="43"/>
        <v>0.46554149085794655</v>
      </c>
      <c r="BA145" s="25" t="e">
        <f>#REF!-AX145</f>
        <v>#REF!</v>
      </c>
      <c r="BB145" s="28" t="s">
        <v>28</v>
      </c>
      <c r="BC145" s="27"/>
      <c r="BD145" s="27"/>
      <c r="BE145" s="27"/>
      <c r="BF145" s="27"/>
      <c r="BG145" s="27"/>
      <c r="BH145" s="24">
        <v>140400</v>
      </c>
      <c r="BI145" s="21">
        <v>3000</v>
      </c>
      <c r="BJ145" s="21">
        <f t="shared" si="44"/>
        <v>143400</v>
      </c>
      <c r="BK145" s="21">
        <f t="shared" si="45"/>
        <v>63400</v>
      </c>
      <c r="BL145" s="22">
        <f t="shared" si="46"/>
        <v>0.45156695156695159</v>
      </c>
      <c r="BM145" s="21" t="e">
        <f>#REF!-BJ145</f>
        <v>#REF!</v>
      </c>
      <c r="BN145" s="23" t="s">
        <v>28</v>
      </c>
      <c r="BO145" s="36"/>
      <c r="BP145" s="36"/>
      <c r="BQ145" s="36"/>
      <c r="BR145" s="36"/>
      <c r="BS145" s="36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4">
        <v>160491</v>
      </c>
      <c r="CG145" s="24">
        <f t="shared" si="47"/>
        <v>80491</v>
      </c>
      <c r="CH145" s="34">
        <f t="shared" si="48"/>
        <v>0.50152968079206939</v>
      </c>
      <c r="CI145" s="24" t="e">
        <f>#REF!-CF145</f>
        <v>#REF!</v>
      </c>
      <c r="CJ145" s="23" t="s">
        <v>28</v>
      </c>
      <c r="CK145" s="23"/>
      <c r="CL145" s="23"/>
      <c r="CM145" s="23"/>
      <c r="CN145" s="29">
        <v>146250</v>
      </c>
      <c r="CO145" s="25">
        <f t="shared" si="49"/>
        <v>66250</v>
      </c>
      <c r="CP145" s="26">
        <f t="shared" si="50"/>
        <v>0.45299145299145299</v>
      </c>
      <c r="CQ145" s="25" t="e">
        <f>#REF!-CN145</f>
        <v>#REF!</v>
      </c>
      <c r="CR145" s="30" t="s">
        <v>28</v>
      </c>
      <c r="CS145" s="28"/>
      <c r="CT145" s="28"/>
      <c r="CU145" s="28"/>
      <c r="CV145" s="24">
        <v>168000</v>
      </c>
      <c r="CW145" s="21">
        <f t="shared" si="51"/>
        <v>88000</v>
      </c>
      <c r="CX145" s="22">
        <f t="shared" si="52"/>
        <v>0.52380952380952384</v>
      </c>
      <c r="CY145" s="21" t="e">
        <f>#REF!-CV145</f>
        <v>#REF!</v>
      </c>
      <c r="CZ145" s="31" t="s">
        <v>28</v>
      </c>
      <c r="DA145" s="23"/>
      <c r="DB145" s="23"/>
      <c r="DC145" s="23"/>
      <c r="DD145" s="29">
        <v>121348</v>
      </c>
      <c r="DE145" s="25">
        <v>3500</v>
      </c>
      <c r="DF145" s="29">
        <f t="shared" si="53"/>
        <v>124848</v>
      </c>
      <c r="DG145" s="25">
        <f t="shared" si="54"/>
        <v>44848</v>
      </c>
      <c r="DH145" s="26">
        <f t="shared" si="55"/>
        <v>0.35922081250800975</v>
      </c>
      <c r="DI145" s="25" t="e">
        <f>#REF!-DF145</f>
        <v>#REF!</v>
      </c>
      <c r="DJ145" s="28" t="s">
        <v>28</v>
      </c>
      <c r="DK145" s="28"/>
      <c r="DL145" s="28"/>
      <c r="DM145" s="28"/>
      <c r="DN145" s="28"/>
      <c r="DO145" s="28"/>
      <c r="DP145" s="24">
        <v>122036</v>
      </c>
      <c r="DQ145" s="21">
        <v>2500</v>
      </c>
      <c r="DR145" s="21">
        <f t="shared" si="56"/>
        <v>124536</v>
      </c>
      <c r="DS145" s="21">
        <f t="shared" si="57"/>
        <v>44536</v>
      </c>
      <c r="DT145" s="32">
        <f t="shared" si="58"/>
        <v>0.35761546861951565</v>
      </c>
      <c r="DU145" s="33" t="e">
        <f>#REF!-DR145</f>
        <v>#REF!</v>
      </c>
      <c r="DV145" s="23" t="s">
        <v>28</v>
      </c>
      <c r="DW145" s="23"/>
      <c r="DX145" s="23"/>
      <c r="DY145" s="23"/>
      <c r="DZ145" s="23"/>
      <c r="EA145" s="23"/>
      <c r="EB145" s="29">
        <v>157000</v>
      </c>
      <c r="EC145" s="25">
        <f t="shared" si="59"/>
        <v>77000</v>
      </c>
      <c r="ED145" s="26">
        <f t="shared" si="60"/>
        <v>0.49044585987261147</v>
      </c>
      <c r="EE145" s="25" t="e">
        <f>#REF!-EB145</f>
        <v>#REF!</v>
      </c>
      <c r="EF145" s="28" t="s">
        <v>28</v>
      </c>
      <c r="EG145" s="28"/>
      <c r="EH145" s="28"/>
      <c r="EI145" s="28"/>
      <c r="EJ145" s="23"/>
      <c r="EK145" s="23"/>
      <c r="EL145" s="23"/>
      <c r="EM145" s="23"/>
      <c r="EN145" s="23"/>
      <c r="EO145" s="23"/>
      <c r="EP145" s="23"/>
      <c r="EQ145" s="23"/>
      <c r="ER145" s="3">
        <v>80000</v>
      </c>
      <c r="ES145" s="2">
        <f t="shared" si="36"/>
        <v>0</v>
      </c>
    </row>
    <row r="146" spans="1:150" ht="14.45" hidden="1" customHeight="1" x14ac:dyDescent="0.25">
      <c r="A146" s="112"/>
      <c r="B146" s="131">
        <v>140</v>
      </c>
      <c r="C146" s="112"/>
      <c r="D146" s="112"/>
      <c r="E146" s="112"/>
      <c r="F146" s="113" t="s">
        <v>52</v>
      </c>
      <c r="G146" s="107" t="s">
        <v>52</v>
      </c>
      <c r="H146" s="114" t="s">
        <v>454</v>
      </c>
      <c r="I146" s="115" t="str">
        <f t="shared" si="37"/>
        <v xml:space="preserve"> 757</v>
      </c>
      <c r="J146" t="s">
        <v>454</v>
      </c>
      <c r="K146" s="116">
        <f t="shared" si="38"/>
        <v>0</v>
      </c>
      <c r="L146" s="113" t="s">
        <v>241</v>
      </c>
      <c r="M146" t="s">
        <v>1469</v>
      </c>
      <c r="P146" s="62" t="s">
        <v>710</v>
      </c>
      <c r="Q146" s="63">
        <v>80000</v>
      </c>
      <c r="R146" s="64">
        <f t="shared" si="31"/>
        <v>82000</v>
      </c>
      <c r="S146" s="47">
        <v>82000</v>
      </c>
      <c r="T146" s="48">
        <f t="shared" si="33"/>
        <v>8750</v>
      </c>
      <c r="U146" s="46" t="s">
        <v>711</v>
      </c>
      <c r="V146" s="49">
        <f t="shared" si="34"/>
        <v>73250</v>
      </c>
      <c r="W146" s="51">
        <f>5200+2000+600+200+250+500</f>
        <v>8750</v>
      </c>
      <c r="X146" s="2">
        <f t="shared" si="39"/>
        <v>2000</v>
      </c>
      <c r="Z146" s="126">
        <f t="shared" si="40"/>
        <v>82000</v>
      </c>
      <c r="AA146" s="1" t="s">
        <v>125</v>
      </c>
      <c r="AB146" s="19" t="e">
        <f>IF(AX146&lt;&gt;"",#REF!- AX146, 0)</f>
        <v>#REF!</v>
      </c>
      <c r="AC146" s="19" t="e">
        <f>IF(CF146&lt;&gt;"",#REF!- CF146, 0)</f>
        <v>#REF!</v>
      </c>
      <c r="AD146" s="19" t="e">
        <f>IF(BJ146&lt;&gt;"",#REF!- BJ146, 0)</f>
        <v>#REF!</v>
      </c>
      <c r="AE146" s="19" t="e">
        <f>IF(CN146&lt;&gt;"",#REF!- CN146, 0)</f>
        <v>#REF!</v>
      </c>
      <c r="AF146" s="19">
        <f>IF(BV146&lt;&gt;"",#REF!- BV146, 0)</f>
        <v>0</v>
      </c>
      <c r="AG146" s="19" t="e">
        <f>IF(CV146&lt;&gt;"",#REF!- CV146, 0)</f>
        <v>#REF!</v>
      </c>
      <c r="AH146" s="19" t="e">
        <f>IF(DF146&lt;&gt;"",#REF!-DF146, 0)</f>
        <v>#REF!</v>
      </c>
      <c r="AI146" s="19" t="e">
        <f>IF(DR146&lt;&gt;"",#REF!-DR146, 0)</f>
        <v>#REF!</v>
      </c>
      <c r="AJ146" s="19" t="e">
        <f>IF(EB146&lt;&gt;"",#REF!- EB146, 0)</f>
        <v>#REF!</v>
      </c>
      <c r="AK146" s="19">
        <f>IF(EJ146&lt;&gt;"",#REF!- EJ146, 0)</f>
        <v>0</v>
      </c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9">
        <v>142200</v>
      </c>
      <c r="AW146" s="29">
        <v>4000</v>
      </c>
      <c r="AX146" s="29">
        <f t="shared" si="41"/>
        <v>146200</v>
      </c>
      <c r="AY146" s="25">
        <f t="shared" si="42"/>
        <v>64200</v>
      </c>
      <c r="AZ146" s="26">
        <f t="shared" si="43"/>
        <v>0.45147679324894513</v>
      </c>
      <c r="BA146" s="25" t="e">
        <f>#REF!-AX146</f>
        <v>#REF!</v>
      </c>
      <c r="BB146" s="28" t="s">
        <v>28</v>
      </c>
      <c r="BC146" s="27"/>
      <c r="BD146" s="27"/>
      <c r="BE146" s="27"/>
      <c r="BF146" s="27"/>
      <c r="BG146" s="27"/>
      <c r="BH146" s="24">
        <v>140400</v>
      </c>
      <c r="BI146" s="21">
        <v>3000</v>
      </c>
      <c r="BJ146" s="21">
        <f t="shared" si="44"/>
        <v>143400</v>
      </c>
      <c r="BK146" s="21">
        <f t="shared" si="45"/>
        <v>61400</v>
      </c>
      <c r="BL146" s="22">
        <f t="shared" si="46"/>
        <v>0.4373219373219373</v>
      </c>
      <c r="BM146" s="21" t="e">
        <f>#REF!-BJ146</f>
        <v>#REF!</v>
      </c>
      <c r="BN146" s="23" t="s">
        <v>28</v>
      </c>
      <c r="BO146" s="36"/>
      <c r="BP146" s="36"/>
      <c r="BQ146" s="36"/>
      <c r="BR146" s="36"/>
      <c r="BS146" s="36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4">
        <v>160491</v>
      </c>
      <c r="CG146" s="24">
        <f t="shared" si="47"/>
        <v>78491</v>
      </c>
      <c r="CH146" s="34">
        <f t="shared" si="48"/>
        <v>0.48906792281187106</v>
      </c>
      <c r="CI146" s="24" t="e">
        <f>#REF!-CF146</f>
        <v>#REF!</v>
      </c>
      <c r="CJ146" s="23" t="s">
        <v>28</v>
      </c>
      <c r="CK146" s="23"/>
      <c r="CL146" s="23"/>
      <c r="CM146" s="23"/>
      <c r="CN146" s="29">
        <v>146250</v>
      </c>
      <c r="CO146" s="25">
        <f t="shared" si="49"/>
        <v>64250</v>
      </c>
      <c r="CP146" s="26">
        <f t="shared" si="50"/>
        <v>0.43931623931623931</v>
      </c>
      <c r="CQ146" s="25" t="e">
        <f>#REF!-CN146</f>
        <v>#REF!</v>
      </c>
      <c r="CR146" s="30" t="s">
        <v>28</v>
      </c>
      <c r="CS146" s="28"/>
      <c r="CT146" s="28"/>
      <c r="CU146" s="28"/>
      <c r="CV146" s="24">
        <v>168000</v>
      </c>
      <c r="CW146" s="21">
        <f t="shared" si="51"/>
        <v>86000</v>
      </c>
      <c r="CX146" s="22">
        <f t="shared" si="52"/>
        <v>0.51190476190476186</v>
      </c>
      <c r="CY146" s="21" t="e">
        <f>#REF!-CV146</f>
        <v>#REF!</v>
      </c>
      <c r="CZ146" s="31" t="s">
        <v>28</v>
      </c>
      <c r="DA146" s="23"/>
      <c r="DB146" s="23"/>
      <c r="DC146" s="23"/>
      <c r="DD146" s="29">
        <v>121348</v>
      </c>
      <c r="DE146" s="25">
        <v>3500</v>
      </c>
      <c r="DF146" s="29">
        <f t="shared" si="53"/>
        <v>124848</v>
      </c>
      <c r="DG146" s="25">
        <f t="shared" si="54"/>
        <v>42848</v>
      </c>
      <c r="DH146" s="26">
        <f t="shared" si="55"/>
        <v>0.34320133282070997</v>
      </c>
      <c r="DI146" s="25" t="e">
        <f>#REF!-DF146</f>
        <v>#REF!</v>
      </c>
      <c r="DJ146" s="28" t="s">
        <v>28</v>
      </c>
      <c r="DK146" s="28"/>
      <c r="DL146" s="28"/>
      <c r="DM146" s="28"/>
      <c r="DN146" s="28"/>
      <c r="DO146" s="28"/>
      <c r="DP146" s="24">
        <v>122036</v>
      </c>
      <c r="DQ146" s="21">
        <v>2500</v>
      </c>
      <c r="DR146" s="21">
        <f t="shared" si="56"/>
        <v>124536</v>
      </c>
      <c r="DS146" s="21">
        <f t="shared" si="57"/>
        <v>42536</v>
      </c>
      <c r="DT146" s="32">
        <f t="shared" si="58"/>
        <v>0.34155585533500354</v>
      </c>
      <c r="DU146" s="33" t="e">
        <f>#REF!-DR146</f>
        <v>#REF!</v>
      </c>
      <c r="DV146" s="23" t="s">
        <v>28</v>
      </c>
      <c r="DW146" s="23"/>
      <c r="DX146" s="23"/>
      <c r="DY146" s="23"/>
      <c r="DZ146" s="23"/>
      <c r="EA146" s="23"/>
      <c r="EB146" s="29">
        <v>157000</v>
      </c>
      <c r="EC146" s="25">
        <f t="shared" si="59"/>
        <v>75000</v>
      </c>
      <c r="ED146" s="26">
        <f t="shared" si="60"/>
        <v>0.47770700636942676</v>
      </c>
      <c r="EE146" s="25" t="e">
        <f>#REF!-EB146</f>
        <v>#REF!</v>
      </c>
      <c r="EF146" s="28" t="s">
        <v>28</v>
      </c>
      <c r="EG146" s="28"/>
      <c r="EH146" s="28"/>
      <c r="EI146" s="28"/>
      <c r="EJ146" s="23"/>
      <c r="EK146" s="23"/>
      <c r="EL146" s="23"/>
      <c r="EM146" s="23"/>
      <c r="EN146" s="23"/>
      <c r="EO146" s="23"/>
      <c r="EP146" s="23"/>
      <c r="EQ146" s="23"/>
      <c r="ER146" s="3">
        <v>82000</v>
      </c>
      <c r="ES146" s="1">
        <f t="shared" si="36"/>
        <v>0</v>
      </c>
    </row>
    <row r="147" spans="1:150" ht="14.45" hidden="1" customHeight="1" x14ac:dyDescent="0.25">
      <c r="A147" s="112"/>
      <c r="B147" s="131">
        <v>141</v>
      </c>
      <c r="C147" s="112"/>
      <c r="D147" s="112"/>
      <c r="E147" s="112"/>
      <c r="F147" s="113" t="s">
        <v>168</v>
      </c>
      <c r="G147" s="107" t="s">
        <v>168</v>
      </c>
      <c r="H147" s="114" t="s">
        <v>455</v>
      </c>
      <c r="I147" s="115" t="str">
        <f t="shared" si="37"/>
        <v xml:space="preserve"> 352</v>
      </c>
      <c r="J147" t="s">
        <v>455</v>
      </c>
      <c r="K147" s="116">
        <f t="shared" si="38"/>
        <v>0</v>
      </c>
      <c r="L147" s="113" t="s">
        <v>242</v>
      </c>
      <c r="M147" t="s">
        <v>1469</v>
      </c>
      <c r="P147" s="45" t="s">
        <v>709</v>
      </c>
      <c r="Q147" s="56">
        <v>105000</v>
      </c>
      <c r="R147" s="122">
        <f t="shared" si="31"/>
        <v>98000</v>
      </c>
      <c r="S147" s="47">
        <v>98000</v>
      </c>
      <c r="T147" s="48">
        <f t="shared" si="33"/>
        <v>8550</v>
      </c>
      <c r="U147" s="46" t="s">
        <v>711</v>
      </c>
      <c r="V147" s="49">
        <f t="shared" si="34"/>
        <v>89450</v>
      </c>
      <c r="W147" s="51">
        <f>2000+5500+600+200+250</f>
        <v>8550</v>
      </c>
      <c r="X147" s="2">
        <f t="shared" si="39"/>
        <v>-7000</v>
      </c>
      <c r="Z147" s="126">
        <f t="shared" si="40"/>
        <v>98000</v>
      </c>
      <c r="AA147" s="1" t="s">
        <v>125</v>
      </c>
      <c r="AB147" s="19" t="e">
        <f>IF(AX147&lt;&gt;"",#REF!- AX147, 0)</f>
        <v>#REF!</v>
      </c>
      <c r="AC147" s="19" t="e">
        <f>IF(CF147&lt;&gt;"",#REF!- CF147, 0)</f>
        <v>#REF!</v>
      </c>
      <c r="AD147" s="19" t="e">
        <f>IF(BJ147&lt;&gt;"",#REF!- BJ147, 0)</f>
        <v>#REF!</v>
      </c>
      <c r="AE147" s="19" t="e">
        <f>IF(CN147&lt;&gt;"",#REF!- CN147, 0)</f>
        <v>#REF!</v>
      </c>
      <c r="AF147" s="19">
        <f>IF(BV147&lt;&gt;"",#REF!- BV147, 0)</f>
        <v>0</v>
      </c>
      <c r="AG147" s="19" t="e">
        <f>IF(CV147&lt;&gt;"",#REF!- CV147, 0)</f>
        <v>#REF!</v>
      </c>
      <c r="AH147" s="19" t="e">
        <f>IF(DF147&lt;&gt;"",#REF!-DF147, 0)</f>
        <v>#REF!</v>
      </c>
      <c r="AI147" s="19" t="e">
        <f>IF(DR147&lt;&gt;"",#REF!-DR147, 0)</f>
        <v>#REF!</v>
      </c>
      <c r="AJ147" s="19" t="e">
        <f>IF(EB147&lt;&gt;"",#REF!- EB147, 0)</f>
        <v>#REF!</v>
      </c>
      <c r="AK147" s="19">
        <f>IF(EJ147&lt;&gt;"",#REF!- EJ147, 0)</f>
        <v>0</v>
      </c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9">
        <v>142200</v>
      </c>
      <c r="AW147" s="29">
        <v>4000</v>
      </c>
      <c r="AX147" s="29">
        <f t="shared" si="41"/>
        <v>146200</v>
      </c>
      <c r="AY147" s="25">
        <f t="shared" si="42"/>
        <v>48200</v>
      </c>
      <c r="AZ147" s="26">
        <f t="shared" si="43"/>
        <v>0.33895921237693388</v>
      </c>
      <c r="BA147" s="25" t="e">
        <f>#REF!-AX147</f>
        <v>#REF!</v>
      </c>
      <c r="BB147" s="28" t="s">
        <v>28</v>
      </c>
      <c r="BC147" s="27"/>
      <c r="BD147" s="27"/>
      <c r="BE147" s="27"/>
      <c r="BF147" s="27"/>
      <c r="BG147" s="27"/>
      <c r="BH147" s="24">
        <v>140400</v>
      </c>
      <c r="BI147" s="21">
        <v>3000</v>
      </c>
      <c r="BJ147" s="21">
        <f t="shared" si="44"/>
        <v>143400</v>
      </c>
      <c r="BK147" s="21">
        <f t="shared" si="45"/>
        <v>45400</v>
      </c>
      <c r="BL147" s="22">
        <f t="shared" si="46"/>
        <v>0.32336182336182334</v>
      </c>
      <c r="BM147" s="21" t="e">
        <f>#REF!-BJ147</f>
        <v>#REF!</v>
      </c>
      <c r="BN147" s="23" t="s">
        <v>28</v>
      </c>
      <c r="BO147" s="36"/>
      <c r="BP147" s="36"/>
      <c r="BQ147" s="36"/>
      <c r="BR147" s="36"/>
      <c r="BS147" s="36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4">
        <v>160491</v>
      </c>
      <c r="CG147" s="24">
        <f t="shared" si="47"/>
        <v>62491</v>
      </c>
      <c r="CH147" s="34">
        <f t="shared" si="48"/>
        <v>0.38937385897028493</v>
      </c>
      <c r="CI147" s="24" t="e">
        <f>#REF!-CF147</f>
        <v>#REF!</v>
      </c>
      <c r="CJ147" s="23" t="s">
        <v>28</v>
      </c>
      <c r="CK147" s="23"/>
      <c r="CL147" s="23"/>
      <c r="CM147" s="23"/>
      <c r="CN147" s="29">
        <v>146250</v>
      </c>
      <c r="CO147" s="25">
        <f t="shared" si="49"/>
        <v>48250</v>
      </c>
      <c r="CP147" s="26">
        <f t="shared" si="50"/>
        <v>0.32991452991452991</v>
      </c>
      <c r="CQ147" s="25" t="e">
        <f>#REF!-CN147</f>
        <v>#REF!</v>
      </c>
      <c r="CR147" s="30" t="s">
        <v>28</v>
      </c>
      <c r="CS147" s="28"/>
      <c r="CT147" s="28"/>
      <c r="CU147" s="28"/>
      <c r="CV147" s="24">
        <v>168000</v>
      </c>
      <c r="CW147" s="21">
        <f t="shared" si="51"/>
        <v>70000</v>
      </c>
      <c r="CX147" s="22">
        <f t="shared" si="52"/>
        <v>0.41666666666666669</v>
      </c>
      <c r="CY147" s="21" t="e">
        <f>#REF!-CV147</f>
        <v>#REF!</v>
      </c>
      <c r="CZ147" s="31" t="s">
        <v>28</v>
      </c>
      <c r="DA147" s="23"/>
      <c r="DB147" s="23"/>
      <c r="DC147" s="23"/>
      <c r="DD147" s="29">
        <v>121348</v>
      </c>
      <c r="DE147" s="25">
        <v>3500</v>
      </c>
      <c r="DF147" s="29">
        <f t="shared" si="53"/>
        <v>124848</v>
      </c>
      <c r="DG147" s="25">
        <f t="shared" si="54"/>
        <v>26848</v>
      </c>
      <c r="DH147" s="26">
        <f t="shared" si="55"/>
        <v>0.21504549532231193</v>
      </c>
      <c r="DI147" s="25" t="e">
        <f>#REF!-DF147</f>
        <v>#REF!</v>
      </c>
      <c r="DJ147" s="28" t="s">
        <v>28</v>
      </c>
      <c r="DK147" s="28"/>
      <c r="DL147" s="28"/>
      <c r="DM147" s="28"/>
      <c r="DN147" s="28"/>
      <c r="DO147" s="28"/>
      <c r="DP147" s="24">
        <v>122036</v>
      </c>
      <c r="DQ147" s="21">
        <v>2500</v>
      </c>
      <c r="DR147" s="21">
        <f t="shared" si="56"/>
        <v>124536</v>
      </c>
      <c r="DS147" s="21">
        <f t="shared" si="57"/>
        <v>26536</v>
      </c>
      <c r="DT147" s="32">
        <f t="shared" si="58"/>
        <v>0.21307894905890667</v>
      </c>
      <c r="DU147" s="33" t="e">
        <f>#REF!-DR147</f>
        <v>#REF!</v>
      </c>
      <c r="DV147" s="23" t="s">
        <v>28</v>
      </c>
      <c r="DW147" s="23"/>
      <c r="DX147" s="23"/>
      <c r="DY147" s="23"/>
      <c r="DZ147" s="23"/>
      <c r="EA147" s="23"/>
      <c r="EB147" s="29">
        <v>157000</v>
      </c>
      <c r="EC147" s="25">
        <f t="shared" si="59"/>
        <v>59000</v>
      </c>
      <c r="ED147" s="26">
        <f t="shared" si="60"/>
        <v>0.37579617834394907</v>
      </c>
      <c r="EE147" s="25" t="e">
        <f>#REF!-EB147</f>
        <v>#REF!</v>
      </c>
      <c r="EF147" s="28" t="s">
        <v>28</v>
      </c>
      <c r="EG147" s="28"/>
      <c r="EH147" s="28"/>
      <c r="EI147" s="28"/>
      <c r="EJ147" s="23"/>
      <c r="EK147" s="23"/>
      <c r="EL147" s="23"/>
      <c r="EM147" s="23"/>
      <c r="EN147" s="23"/>
      <c r="EO147" s="23"/>
      <c r="EP147" s="23"/>
      <c r="EQ147" s="23"/>
      <c r="ER147" s="3">
        <v>98000</v>
      </c>
      <c r="ES147" s="2">
        <f t="shared" si="36"/>
        <v>0</v>
      </c>
    </row>
    <row r="148" spans="1:150" ht="14.45" hidden="1" customHeight="1" x14ac:dyDescent="0.25">
      <c r="A148" s="112"/>
      <c r="B148" s="131">
        <v>142</v>
      </c>
      <c r="C148" s="112"/>
      <c r="D148" s="112"/>
      <c r="E148" s="112"/>
      <c r="F148" s="113" t="s">
        <v>52</v>
      </c>
      <c r="G148" s="107" t="s">
        <v>52</v>
      </c>
      <c r="H148" s="117" t="s">
        <v>456</v>
      </c>
      <c r="I148" s="115" t="str">
        <f t="shared" si="37"/>
        <v xml:space="preserve"> 362</v>
      </c>
      <c r="J148" t="s">
        <v>456</v>
      </c>
      <c r="K148" s="116">
        <f t="shared" si="38"/>
        <v>0</v>
      </c>
      <c r="L148" s="113" t="s">
        <v>243</v>
      </c>
      <c r="M148" t="s">
        <v>1469</v>
      </c>
      <c r="P148" s="62" t="s">
        <v>710</v>
      </c>
      <c r="Q148" s="63">
        <v>83000</v>
      </c>
      <c r="R148" s="64">
        <f t="shared" si="31"/>
        <v>83000</v>
      </c>
      <c r="S148" s="47">
        <v>83000</v>
      </c>
      <c r="T148" s="48">
        <f t="shared" si="33"/>
        <v>8250</v>
      </c>
      <c r="U148" s="46" t="s">
        <v>711</v>
      </c>
      <c r="V148" s="49">
        <f t="shared" si="34"/>
        <v>74750</v>
      </c>
      <c r="W148" s="51">
        <f>2000+5200+600+200+250</f>
        <v>8250</v>
      </c>
      <c r="X148" s="2">
        <f t="shared" si="39"/>
        <v>0</v>
      </c>
      <c r="Z148" s="126">
        <f t="shared" si="40"/>
        <v>83000</v>
      </c>
      <c r="AA148" s="1" t="s">
        <v>130</v>
      </c>
      <c r="AB148" s="19">
        <f>IF(AX148&lt;&gt;"",#REF!- AX148, 0)</f>
        <v>0</v>
      </c>
      <c r="AC148" s="19">
        <f>IF(CF148&lt;&gt;"",#REF!- CF148, 0)</f>
        <v>0</v>
      </c>
      <c r="AD148" s="19">
        <f>IF(BJ148&lt;&gt;"",#REF!- BJ148, 0)</f>
        <v>0</v>
      </c>
      <c r="AE148" s="19">
        <f>IF(CN148&lt;&gt;"",#REF!- CN148, 0)</f>
        <v>0</v>
      </c>
      <c r="AF148" s="19">
        <f>IF(BV148&lt;&gt;"",#REF!- BV148, 0)</f>
        <v>0</v>
      </c>
      <c r="AG148" s="19">
        <f>IF(CV148&lt;&gt;"",#REF!- CV148, 0)</f>
        <v>0</v>
      </c>
      <c r="AH148" s="19">
        <f>IF(DF148&lt;&gt;"",#REF!-DF148, 0)</f>
        <v>0</v>
      </c>
      <c r="AI148" s="19">
        <f>IF(DR148&lt;&gt;"",#REF!-DR148, 0)</f>
        <v>0</v>
      </c>
      <c r="AJ148" s="19">
        <f>IF(EB148&lt;&gt;"",#REF!- EB148, 0)</f>
        <v>0</v>
      </c>
      <c r="AK148" s="19">
        <f>IF(EJ148&lt;&gt;"",#REF!- EJ148, 0)</f>
        <v>0</v>
      </c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9"/>
      <c r="AW148" s="29"/>
      <c r="AX148" s="29"/>
      <c r="AY148" s="25"/>
      <c r="AZ148" s="26"/>
      <c r="BA148" s="25"/>
      <c r="BB148" s="28"/>
      <c r="BC148" s="27"/>
      <c r="BD148" s="27"/>
      <c r="BE148" s="27"/>
      <c r="BF148" s="27"/>
      <c r="BG148" s="27"/>
      <c r="BH148" s="24"/>
      <c r="BI148" s="21"/>
      <c r="BJ148" s="21"/>
      <c r="BK148" s="21"/>
      <c r="BL148" s="22"/>
      <c r="BM148" s="21"/>
      <c r="BN148" s="23"/>
      <c r="BO148" s="36"/>
      <c r="BP148" s="36"/>
      <c r="BQ148" s="36"/>
      <c r="BR148" s="36"/>
      <c r="BS148" s="36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3"/>
      <c r="CG148" s="23"/>
      <c r="CH148" s="23"/>
      <c r="CI148" s="23"/>
      <c r="CJ148" s="23"/>
      <c r="CK148" s="23"/>
      <c r="CL148" s="23"/>
      <c r="CM148" s="23"/>
      <c r="CN148" s="28"/>
      <c r="CO148" s="28"/>
      <c r="CP148" s="28"/>
      <c r="CQ148" s="28"/>
      <c r="CR148" s="28"/>
      <c r="CS148" s="28"/>
      <c r="CT148" s="28"/>
      <c r="CU148" s="28"/>
      <c r="CV148" s="23"/>
      <c r="CW148" s="23"/>
      <c r="CX148" s="23"/>
      <c r="CY148" s="23"/>
      <c r="CZ148" s="23"/>
      <c r="DA148" s="23"/>
      <c r="DB148" s="23"/>
      <c r="DC148" s="23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8"/>
      <c r="EC148" s="28"/>
      <c r="ED148" s="28"/>
      <c r="EE148" s="28"/>
      <c r="EF148" s="28"/>
      <c r="EG148" s="28"/>
      <c r="EH148" s="28"/>
      <c r="EI148" s="28"/>
      <c r="EJ148" s="23"/>
      <c r="EK148" s="23"/>
      <c r="EL148" s="23"/>
      <c r="EM148" s="23"/>
      <c r="EN148" s="23"/>
      <c r="EO148" s="23"/>
      <c r="EP148" s="23"/>
      <c r="EQ148" s="23"/>
      <c r="ER148" s="3">
        <v>83000</v>
      </c>
      <c r="ES148" s="2">
        <f t="shared" si="36"/>
        <v>0</v>
      </c>
    </row>
    <row r="149" spans="1:150" ht="14.45" hidden="1" customHeight="1" x14ac:dyDescent="0.25">
      <c r="A149" s="112"/>
      <c r="B149" s="131">
        <v>143</v>
      </c>
      <c r="C149" s="112"/>
      <c r="D149" s="112"/>
      <c r="E149" s="112"/>
      <c r="F149" s="113" t="s">
        <v>52</v>
      </c>
      <c r="G149" s="107" t="s">
        <v>52</v>
      </c>
      <c r="H149" s="114" t="s">
        <v>457</v>
      </c>
      <c r="I149" s="115" t="str">
        <f t="shared" si="37"/>
        <v xml:space="preserve"> 206</v>
      </c>
      <c r="J149" t="s">
        <v>457</v>
      </c>
      <c r="K149" s="116">
        <f t="shared" si="38"/>
        <v>0</v>
      </c>
      <c r="L149" s="113" t="s">
        <v>244</v>
      </c>
      <c r="M149" t="s">
        <v>1469</v>
      </c>
      <c r="P149" s="45" t="s">
        <v>709</v>
      </c>
      <c r="Q149" s="56">
        <v>126000</v>
      </c>
      <c r="R149" s="122">
        <f t="shared" si="31"/>
        <v>123500</v>
      </c>
      <c r="S149" s="47">
        <v>123500</v>
      </c>
      <c r="T149" s="48">
        <f t="shared" si="33"/>
        <v>9550</v>
      </c>
      <c r="U149" s="46" t="s">
        <v>711</v>
      </c>
      <c r="V149" s="49">
        <f t="shared" si="34"/>
        <v>113950</v>
      </c>
      <c r="W149" s="49">
        <f>2000+5500+600+200+250+1000</f>
        <v>9550</v>
      </c>
      <c r="X149" s="2">
        <f t="shared" si="39"/>
        <v>-2500</v>
      </c>
      <c r="Z149" s="126">
        <f t="shared" si="40"/>
        <v>123500</v>
      </c>
      <c r="AA149" s="1" t="s">
        <v>130</v>
      </c>
      <c r="AB149" s="19">
        <f>IF(AX149&lt;&gt;"",#REF!- AX149, 0)</f>
        <v>0</v>
      </c>
      <c r="AC149" s="19">
        <f>IF(CF149&lt;&gt;"",#REF!- CF149, 0)</f>
        <v>0</v>
      </c>
      <c r="AD149" s="19">
        <f>IF(BJ149&lt;&gt;"",#REF!- BJ149, 0)</f>
        <v>0</v>
      </c>
      <c r="AE149" s="19">
        <f>IF(CN149&lt;&gt;"",#REF!- CN149, 0)</f>
        <v>0</v>
      </c>
      <c r="AF149" s="19">
        <f>IF(BV149&lt;&gt;"",#REF!- BV149, 0)</f>
        <v>0</v>
      </c>
      <c r="AG149" s="19">
        <f>IF(CV149&lt;&gt;"",#REF!- CV149, 0)</f>
        <v>0</v>
      </c>
      <c r="AH149" s="19">
        <f>IF(DF149&lt;&gt;"",#REF!-DF149, 0)</f>
        <v>0</v>
      </c>
      <c r="AI149" s="19">
        <f>IF(DR149&lt;&gt;"",#REF!-DR149, 0)</f>
        <v>0</v>
      </c>
      <c r="AJ149" s="19">
        <f>IF(EB149&lt;&gt;"",#REF!- EB149, 0)</f>
        <v>0</v>
      </c>
      <c r="AK149" s="19">
        <f>IF(EJ149&lt;&gt;"",#REF!- EJ149, 0)</f>
        <v>0</v>
      </c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9"/>
      <c r="AW149" s="29"/>
      <c r="AX149" s="29"/>
      <c r="AY149" s="25"/>
      <c r="AZ149" s="26"/>
      <c r="BA149" s="25"/>
      <c r="BB149" s="28"/>
      <c r="BC149" s="27"/>
      <c r="BD149" s="27"/>
      <c r="BE149" s="27"/>
      <c r="BF149" s="27"/>
      <c r="BG149" s="27"/>
      <c r="BH149" s="24"/>
      <c r="BI149" s="21"/>
      <c r="BJ149" s="21"/>
      <c r="BK149" s="21"/>
      <c r="BL149" s="22"/>
      <c r="BM149" s="21"/>
      <c r="BN149" s="23"/>
      <c r="BO149" s="36"/>
      <c r="BP149" s="36"/>
      <c r="BQ149" s="36"/>
      <c r="BR149" s="36"/>
      <c r="BS149" s="36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3"/>
      <c r="CG149" s="23"/>
      <c r="CH149" s="23"/>
      <c r="CI149" s="23"/>
      <c r="CJ149" s="23"/>
      <c r="CK149" s="23"/>
      <c r="CL149" s="23"/>
      <c r="CM149" s="23"/>
      <c r="CN149" s="28"/>
      <c r="CO149" s="28"/>
      <c r="CP149" s="28"/>
      <c r="CQ149" s="28"/>
      <c r="CR149" s="28"/>
      <c r="CS149" s="28"/>
      <c r="CT149" s="28"/>
      <c r="CU149" s="28"/>
      <c r="CV149" s="23"/>
      <c r="CW149" s="23"/>
      <c r="CX149" s="23"/>
      <c r="CY149" s="23"/>
      <c r="CZ149" s="23"/>
      <c r="DA149" s="23"/>
      <c r="DB149" s="23"/>
      <c r="DC149" s="23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8"/>
      <c r="EC149" s="28"/>
      <c r="ED149" s="28"/>
      <c r="EE149" s="28"/>
      <c r="EF149" s="28"/>
      <c r="EG149" s="28"/>
      <c r="EH149" s="28"/>
      <c r="EI149" s="28"/>
      <c r="EJ149" s="23"/>
      <c r="EK149" s="23"/>
      <c r="EL149" s="23"/>
      <c r="EM149" s="23"/>
      <c r="EN149" s="23"/>
      <c r="EO149" s="23"/>
      <c r="EP149" s="23"/>
      <c r="EQ149" s="23"/>
      <c r="ER149" s="3">
        <v>123500</v>
      </c>
      <c r="ES149" s="1">
        <f t="shared" si="36"/>
        <v>0</v>
      </c>
    </row>
    <row r="150" spans="1:150" ht="14.45" hidden="1" customHeight="1" x14ac:dyDescent="0.25">
      <c r="A150" s="112"/>
      <c r="B150" s="131">
        <v>144</v>
      </c>
      <c r="C150" s="112"/>
      <c r="D150" s="112"/>
      <c r="E150" s="112"/>
      <c r="F150" s="113" t="s">
        <v>52</v>
      </c>
      <c r="G150" s="107" t="s">
        <v>52</v>
      </c>
      <c r="H150" s="117" t="s">
        <v>458</v>
      </c>
      <c r="I150" s="115" t="str">
        <f t="shared" si="37"/>
        <v xml:space="preserve"> 240</v>
      </c>
      <c r="J150" t="s">
        <v>458</v>
      </c>
      <c r="K150" s="116">
        <f t="shared" si="38"/>
        <v>0</v>
      </c>
      <c r="L150" s="113" t="s">
        <v>245</v>
      </c>
      <c r="M150" t="s">
        <v>1469</v>
      </c>
      <c r="P150" s="62" t="s">
        <v>710</v>
      </c>
      <c r="Q150" s="63">
        <v>79500</v>
      </c>
      <c r="R150" s="64">
        <f t="shared" si="31"/>
        <v>79500</v>
      </c>
      <c r="S150" s="47">
        <v>79500</v>
      </c>
      <c r="T150" s="48">
        <f t="shared" si="33"/>
        <v>8750</v>
      </c>
      <c r="U150" s="46" t="s">
        <v>711</v>
      </c>
      <c r="V150" s="49">
        <f t="shared" si="34"/>
        <v>70750</v>
      </c>
      <c r="W150" s="49">
        <f>2000+5200+600+200+250+500</f>
        <v>8750</v>
      </c>
      <c r="X150" s="2">
        <f t="shared" si="39"/>
        <v>0</v>
      </c>
      <c r="Y150" s="2">
        <v>1500</v>
      </c>
      <c r="Z150" s="126">
        <f t="shared" si="40"/>
        <v>79500</v>
      </c>
      <c r="AA150" s="1" t="s">
        <v>130</v>
      </c>
      <c r="AB150" s="19">
        <f>IF(AX150&lt;&gt;"",#REF!- AX150, 0)</f>
        <v>0</v>
      </c>
      <c r="AC150" s="19">
        <f>IF(CF150&lt;&gt;"",#REF!- CF150, 0)</f>
        <v>0</v>
      </c>
      <c r="AD150" s="19">
        <f>IF(BJ150&lt;&gt;"",#REF!- BJ150, 0)</f>
        <v>0</v>
      </c>
      <c r="AE150" s="19">
        <f>IF(CN150&lt;&gt;"",#REF!- CN150, 0)</f>
        <v>0</v>
      </c>
      <c r="AF150" s="19">
        <f>IF(BV150&lt;&gt;"",#REF!- BV150, 0)</f>
        <v>0</v>
      </c>
      <c r="AG150" s="19">
        <f>IF(CV150&lt;&gt;"",#REF!- CV150, 0)</f>
        <v>0</v>
      </c>
      <c r="AH150" s="19">
        <f>IF(DF150&lt;&gt;"",#REF!-DF150, 0)</f>
        <v>0</v>
      </c>
      <c r="AI150" s="19">
        <f>IF(DR150&lt;&gt;"",#REF!-DR150, 0)</f>
        <v>0</v>
      </c>
      <c r="AJ150" s="19">
        <f>IF(EB150&lt;&gt;"",#REF!- EB150, 0)</f>
        <v>0</v>
      </c>
      <c r="AK150" s="19">
        <f>IF(EJ150&lt;&gt;"",#REF!- EJ150, 0)</f>
        <v>0</v>
      </c>
      <c r="AL150" s="20" t="e">
        <f>IF(BC150&lt;&gt;"",#REF!- BC150, 0)</f>
        <v>#REF!</v>
      </c>
      <c r="AM150" s="20" t="e">
        <f>IF(CK150&lt;&gt;"",#REF!- CK150, 0)</f>
        <v>#REF!</v>
      </c>
      <c r="AN150" s="20" t="e">
        <f>IF(BO150&lt;&gt;"",#REF!- BO150, )</f>
        <v>#REF!</v>
      </c>
      <c r="AO150" s="20" t="e">
        <f>IF(CS150&lt;&gt;"",#REF!- CS150, 0)</f>
        <v>#REF!</v>
      </c>
      <c r="AP150" s="20">
        <f>IF(CA150&lt;&gt;"",#REF!-CA150, 0)</f>
        <v>0</v>
      </c>
      <c r="AQ150" s="20" t="e">
        <f>IF(DA150&lt;&gt;"",#REF!- DA150, 0)</f>
        <v>#REF!</v>
      </c>
      <c r="AR150" s="20" t="e">
        <f>IF(DK150&lt;&gt;"",#REF!- DK150, 0)</f>
        <v>#REF!</v>
      </c>
      <c r="AS150" s="20" t="e">
        <f>IF(DW150&lt;&gt;"",#REF!- DW150, 0)</f>
        <v>#REF!</v>
      </c>
      <c r="AT150" s="20" t="e">
        <f>IF(EG150&lt;&gt;"",#REF!- EG150, 0)</f>
        <v>#REF!</v>
      </c>
      <c r="AU150" s="20">
        <f>IF(EO150&lt;&gt;"",#REF!- EO150, 0)</f>
        <v>0</v>
      </c>
      <c r="AV150" s="29"/>
      <c r="AW150" s="29"/>
      <c r="AX150" s="29"/>
      <c r="AY150" s="25"/>
      <c r="AZ150" s="26"/>
      <c r="BA150" s="25"/>
      <c r="BB150" s="28"/>
      <c r="BC150" s="38">
        <f>BE150+BD150</f>
        <v>104086</v>
      </c>
      <c r="BD150" s="29">
        <v>3000</v>
      </c>
      <c r="BE150" s="29">
        <v>101086</v>
      </c>
      <c r="BF150" s="29">
        <v>105750</v>
      </c>
      <c r="BG150" s="29">
        <v>96300</v>
      </c>
      <c r="BH150" s="24"/>
      <c r="BI150" s="21"/>
      <c r="BJ150" s="21"/>
      <c r="BK150" s="21"/>
      <c r="BL150" s="22"/>
      <c r="BM150" s="21"/>
      <c r="BN150" s="23"/>
      <c r="BO150" s="24">
        <f>BQ150+BP150</f>
        <v>102400</v>
      </c>
      <c r="BP150" s="24">
        <v>2500</v>
      </c>
      <c r="BQ150" s="24">
        <v>99900</v>
      </c>
      <c r="BR150" s="24">
        <v>102600</v>
      </c>
      <c r="BS150" s="24">
        <v>97200</v>
      </c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3"/>
      <c r="CG150" s="23"/>
      <c r="CH150" s="23"/>
      <c r="CI150" s="23"/>
      <c r="CJ150" s="23"/>
      <c r="CK150" s="24">
        <v>104220</v>
      </c>
      <c r="CL150" s="24">
        <v>132840</v>
      </c>
      <c r="CM150" s="24">
        <v>97470</v>
      </c>
      <c r="CN150" s="28"/>
      <c r="CO150" s="28"/>
      <c r="CP150" s="28"/>
      <c r="CQ150" s="28"/>
      <c r="CR150" s="28"/>
      <c r="CS150" s="29">
        <v>116370</v>
      </c>
      <c r="CT150" s="29">
        <v>130680</v>
      </c>
      <c r="CU150" s="29">
        <v>102060</v>
      </c>
      <c r="CV150" s="23"/>
      <c r="CW150" s="23"/>
      <c r="CX150" s="23"/>
      <c r="CY150" s="23"/>
      <c r="CZ150" s="23"/>
      <c r="DA150" s="24">
        <v>86625</v>
      </c>
      <c r="DB150" s="24">
        <v>86625</v>
      </c>
      <c r="DC150" s="24">
        <v>86625</v>
      </c>
      <c r="DD150" s="28"/>
      <c r="DE150" s="28"/>
      <c r="DF150" s="28"/>
      <c r="DG150" s="28"/>
      <c r="DH150" s="28"/>
      <c r="DI150" s="28"/>
      <c r="DJ150" s="28"/>
      <c r="DK150" s="29">
        <f>DM150+DL150</f>
        <v>99009</v>
      </c>
      <c r="DL150" s="29">
        <v>3000</v>
      </c>
      <c r="DM150" s="29">
        <v>96009</v>
      </c>
      <c r="DN150" s="29">
        <v>106312</v>
      </c>
      <c r="DO150" s="29">
        <v>86047</v>
      </c>
      <c r="DP150" s="23"/>
      <c r="DQ150" s="23"/>
      <c r="DR150" s="23"/>
      <c r="DS150" s="23"/>
      <c r="DT150" s="23"/>
      <c r="DU150" s="23"/>
      <c r="DV150" s="23"/>
      <c r="DW150" s="24">
        <f>DY150+DX150</f>
        <v>95615</v>
      </c>
      <c r="DX150" s="24">
        <v>2500</v>
      </c>
      <c r="DY150" s="24">
        <v>93115</v>
      </c>
      <c r="DZ150" s="24">
        <v>99330</v>
      </c>
      <c r="EA150" s="24">
        <v>84525</v>
      </c>
      <c r="EB150" s="28"/>
      <c r="EC150" s="28"/>
      <c r="ED150" s="28"/>
      <c r="EE150" s="28"/>
      <c r="EF150" s="28"/>
      <c r="EG150" s="29">
        <v>117999</v>
      </c>
      <c r="EH150" s="29">
        <v>117999</v>
      </c>
      <c r="EI150" s="29">
        <v>117999</v>
      </c>
      <c r="EJ150" s="23"/>
      <c r="EK150" s="23"/>
      <c r="EL150" s="23"/>
      <c r="EM150" s="23"/>
      <c r="EN150" s="23"/>
      <c r="EO150" s="23"/>
      <c r="EP150" s="23"/>
      <c r="EQ150" s="23"/>
      <c r="ER150" s="3">
        <v>79500</v>
      </c>
      <c r="ES150" s="1">
        <f t="shared" si="36"/>
        <v>0</v>
      </c>
      <c r="ET150" s="1" t="s">
        <v>1826</v>
      </c>
    </row>
    <row r="151" spans="1:150" hidden="1" x14ac:dyDescent="0.25">
      <c r="A151" s="112"/>
      <c r="B151" s="131">
        <v>145</v>
      </c>
      <c r="C151" s="112"/>
      <c r="D151" s="112"/>
      <c r="E151" s="112"/>
      <c r="F151" s="113" t="s">
        <v>168</v>
      </c>
      <c r="G151" s="107" t="s">
        <v>168</v>
      </c>
      <c r="H151" s="114" t="s">
        <v>459</v>
      </c>
      <c r="I151" s="115" t="str">
        <f t="shared" si="37"/>
        <v xml:space="preserve"> 583</v>
      </c>
      <c r="J151" t="s">
        <v>459</v>
      </c>
      <c r="K151" s="116">
        <f t="shared" si="38"/>
        <v>0</v>
      </c>
      <c r="L151" s="113" t="s">
        <v>242</v>
      </c>
      <c r="M151" t="s">
        <v>1469</v>
      </c>
      <c r="P151" s="45" t="s">
        <v>709</v>
      </c>
      <c r="Q151" s="56">
        <v>92000</v>
      </c>
      <c r="R151" s="122">
        <f t="shared" ref="R151:R162" si="61">V151+W151</f>
        <v>86000</v>
      </c>
      <c r="S151" s="47">
        <v>86000</v>
      </c>
      <c r="T151" s="48">
        <f t="shared" si="33"/>
        <v>8550</v>
      </c>
      <c r="U151" s="46" t="s">
        <v>711</v>
      </c>
      <c r="V151" s="49">
        <f t="shared" si="34"/>
        <v>77450</v>
      </c>
      <c r="W151" s="51">
        <f>2000+5500+600+200+250</f>
        <v>8550</v>
      </c>
      <c r="X151" s="2">
        <f t="shared" si="39"/>
        <v>-6000</v>
      </c>
      <c r="Z151" s="126">
        <f t="shared" si="40"/>
        <v>86000</v>
      </c>
      <c r="AA151" s="1" t="s">
        <v>131</v>
      </c>
      <c r="AB151" s="19">
        <f>IF(AX151&lt;&gt;"",#REF!- AX151, 0)</f>
        <v>0</v>
      </c>
      <c r="AC151" s="19">
        <f>IF(CF151&lt;&gt;"",#REF!- CF151, 0)</f>
        <v>0</v>
      </c>
      <c r="AD151" s="19">
        <f>IF(BJ151&lt;&gt;"",#REF!- BJ151, 0)</f>
        <v>0</v>
      </c>
      <c r="AE151" s="19">
        <f>IF(CN151&lt;&gt;"",#REF!- CN151, 0)</f>
        <v>0</v>
      </c>
      <c r="AF151" s="19">
        <f>IF(BV151&lt;&gt;"",#REF!- BV151, 0)</f>
        <v>0</v>
      </c>
      <c r="AG151" s="19">
        <f>IF(CV151&lt;&gt;"",#REF!- CV151, 0)</f>
        <v>0</v>
      </c>
      <c r="AH151" s="19">
        <f>IF(DF151&lt;&gt;"",#REF!-DF151, 0)</f>
        <v>0</v>
      </c>
      <c r="AI151" s="19">
        <f>IF(DR151&lt;&gt;"",#REF!-DR151, 0)</f>
        <v>0</v>
      </c>
      <c r="AJ151" s="19">
        <f>IF(EB151&lt;&gt;"",#REF!- EB151, 0)</f>
        <v>0</v>
      </c>
      <c r="AK151" s="19">
        <f>IF(EJ151&lt;&gt;"",#REF!- EJ151, 0)</f>
        <v>0</v>
      </c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9"/>
      <c r="AW151" s="29"/>
      <c r="AX151" s="29"/>
      <c r="AY151" s="25"/>
      <c r="AZ151" s="26"/>
      <c r="BA151" s="25"/>
      <c r="BB151" s="28"/>
      <c r="BC151" s="27"/>
      <c r="BD151" s="27"/>
      <c r="BE151" s="27"/>
      <c r="BF151" s="27"/>
      <c r="BG151" s="27"/>
      <c r="BH151" s="24"/>
      <c r="BI151" s="21"/>
      <c r="BJ151" s="21"/>
      <c r="BK151" s="21"/>
      <c r="BL151" s="22"/>
      <c r="BM151" s="21"/>
      <c r="BN151" s="23"/>
      <c r="BO151" s="36"/>
      <c r="BP151" s="36"/>
      <c r="BQ151" s="36"/>
      <c r="BR151" s="36"/>
      <c r="BS151" s="36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3"/>
      <c r="CG151" s="23"/>
      <c r="CH151" s="23"/>
      <c r="CI151" s="23"/>
      <c r="CJ151" s="23"/>
      <c r="CK151" s="23"/>
      <c r="CL151" s="23"/>
      <c r="CM151" s="23"/>
      <c r="CN151" s="28"/>
      <c r="CO151" s="28"/>
      <c r="CP151" s="28"/>
      <c r="CQ151" s="28"/>
      <c r="CR151" s="28"/>
      <c r="CS151" s="28"/>
      <c r="CT151" s="28"/>
      <c r="CU151" s="28"/>
      <c r="CV151" s="23"/>
      <c r="CW151" s="23"/>
      <c r="CX151" s="23"/>
      <c r="CY151" s="23"/>
      <c r="CZ151" s="23"/>
      <c r="DA151" s="23"/>
      <c r="DB151" s="23"/>
      <c r="DC151" s="23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8"/>
      <c r="EC151" s="28"/>
      <c r="ED151" s="28"/>
      <c r="EE151" s="28"/>
      <c r="EF151" s="28"/>
      <c r="EG151" s="28"/>
      <c r="EH151" s="28"/>
      <c r="EI151" s="28"/>
      <c r="EJ151" s="23"/>
      <c r="EK151" s="23"/>
      <c r="EL151" s="23"/>
      <c r="EM151" s="23"/>
      <c r="EN151" s="23"/>
      <c r="EO151" s="23"/>
      <c r="EP151" s="23"/>
      <c r="EQ151" s="23"/>
      <c r="ER151" s="3">
        <v>86000</v>
      </c>
      <c r="ES151" s="2">
        <f t="shared" si="36"/>
        <v>0</v>
      </c>
    </row>
    <row r="152" spans="1:150" ht="14.45" hidden="1" customHeight="1" x14ac:dyDescent="0.25">
      <c r="A152" s="112"/>
      <c r="B152" s="131">
        <v>146</v>
      </c>
      <c r="C152" s="112"/>
      <c r="D152" s="112"/>
      <c r="E152" s="112"/>
      <c r="F152" s="113" t="s">
        <v>52</v>
      </c>
      <c r="G152" s="107" t="s">
        <v>52</v>
      </c>
      <c r="H152" s="117" t="s">
        <v>460</v>
      </c>
      <c r="I152" s="115" t="str">
        <f t="shared" si="37"/>
        <v xml:space="preserve"> 545</v>
      </c>
      <c r="J152" t="s">
        <v>460</v>
      </c>
      <c r="K152" s="116">
        <f t="shared" si="38"/>
        <v>0</v>
      </c>
      <c r="L152" s="113" t="s">
        <v>210</v>
      </c>
      <c r="M152" t="s">
        <v>1469</v>
      </c>
      <c r="P152" s="62" t="s">
        <v>710</v>
      </c>
      <c r="Q152" s="63">
        <v>105000</v>
      </c>
      <c r="R152" s="64">
        <f t="shared" si="61"/>
        <v>105000</v>
      </c>
      <c r="S152" s="47">
        <v>105000</v>
      </c>
      <c r="T152" s="48">
        <f t="shared" si="33"/>
        <v>8250</v>
      </c>
      <c r="U152" s="46" t="s">
        <v>711</v>
      </c>
      <c r="V152" s="49">
        <f t="shared" si="34"/>
        <v>96750</v>
      </c>
      <c r="W152" s="51">
        <f>5200+600+200+250+2000</f>
        <v>8250</v>
      </c>
      <c r="X152" s="2">
        <f t="shared" si="39"/>
        <v>0</v>
      </c>
      <c r="Z152" s="126">
        <f t="shared" si="40"/>
        <v>105000</v>
      </c>
      <c r="AA152" s="1" t="s">
        <v>131</v>
      </c>
      <c r="AB152" s="19">
        <f>IF(AX152&lt;&gt;"",#REF!- AX152, 0)</f>
        <v>0</v>
      </c>
      <c r="AC152" s="19">
        <f>IF(CF152&lt;&gt;"",#REF!- CF152, 0)</f>
        <v>0</v>
      </c>
      <c r="AD152" s="19">
        <f>IF(BJ152&lt;&gt;"",#REF!- BJ152, 0)</f>
        <v>0</v>
      </c>
      <c r="AE152" s="19">
        <f>IF(CN152&lt;&gt;"",#REF!- CN152, 0)</f>
        <v>0</v>
      </c>
      <c r="AF152" s="19">
        <f>IF(BV152&lt;&gt;"",#REF!- BV152, 0)</f>
        <v>0</v>
      </c>
      <c r="AG152" s="19">
        <f>IF(CV152&lt;&gt;"",#REF!- CV152, 0)</f>
        <v>0</v>
      </c>
      <c r="AH152" s="19">
        <f>IF(DF152&lt;&gt;"",#REF!-DF152, 0)</f>
        <v>0</v>
      </c>
      <c r="AI152" s="19">
        <f>IF(DR152&lt;&gt;"",#REF!-DR152, 0)</f>
        <v>0</v>
      </c>
      <c r="AJ152" s="19">
        <f>IF(EB152&lt;&gt;"",#REF!- EB152, 0)</f>
        <v>0</v>
      </c>
      <c r="AK152" s="19">
        <f>IF(EJ152&lt;&gt;"",#REF!- EJ152, 0)</f>
        <v>0</v>
      </c>
      <c r="AL152" s="20" t="e">
        <f>IF(BC152&lt;&gt;"",#REF!- BC152, 0)</f>
        <v>#REF!</v>
      </c>
      <c r="AM152" s="20" t="e">
        <f>IF(CK152&lt;&gt;"",#REF!- CK152, 0)</f>
        <v>#REF!</v>
      </c>
      <c r="AN152" s="20" t="e">
        <f>IF(BO152&lt;&gt;"",#REF!- BO152, )</f>
        <v>#REF!</v>
      </c>
      <c r="AO152" s="20" t="e">
        <f>IF(CS152&lt;&gt;"",#REF!- CS152, 0)</f>
        <v>#REF!</v>
      </c>
      <c r="AP152" s="20">
        <f>IF(CA152&lt;&gt;"",#REF!-CA152, 0)</f>
        <v>0</v>
      </c>
      <c r="AQ152" s="20" t="e">
        <f>IF(DA152&lt;&gt;"",#REF!- DA152, 0)</f>
        <v>#REF!</v>
      </c>
      <c r="AR152" s="20" t="e">
        <f>IF(DK152&lt;&gt;"",#REF!- DK152, 0)</f>
        <v>#REF!</v>
      </c>
      <c r="AS152" s="20" t="e">
        <f>IF(DW152&lt;&gt;"",#REF!- DW152, 0)</f>
        <v>#REF!</v>
      </c>
      <c r="AT152" s="20" t="e">
        <f>IF(EG152&lt;&gt;"",#REF!- EG152, 0)</f>
        <v>#REF!</v>
      </c>
      <c r="AU152" s="20">
        <f>IF(EO152&lt;&gt;"",#REF!- EO152, 0)</f>
        <v>0</v>
      </c>
      <c r="AV152" s="29"/>
      <c r="AW152" s="29"/>
      <c r="AX152" s="29"/>
      <c r="AY152" s="25"/>
      <c r="AZ152" s="26"/>
      <c r="BA152" s="25"/>
      <c r="BB152" s="28"/>
      <c r="BC152" s="29">
        <f>BE152+BD152</f>
        <v>142500</v>
      </c>
      <c r="BD152" s="29">
        <v>3000</v>
      </c>
      <c r="BE152" s="29">
        <v>139500</v>
      </c>
      <c r="BF152" s="29">
        <v>146250</v>
      </c>
      <c r="BG152" s="29">
        <v>126000</v>
      </c>
      <c r="BH152" s="24"/>
      <c r="BI152" s="21"/>
      <c r="BJ152" s="21"/>
      <c r="BK152" s="21"/>
      <c r="BL152" s="22"/>
      <c r="BM152" s="21"/>
      <c r="BN152" s="23"/>
      <c r="BO152" s="24">
        <f>BQ152+BP152</f>
        <v>122100</v>
      </c>
      <c r="BP152" s="24">
        <v>3000</v>
      </c>
      <c r="BQ152" s="24">
        <v>119100</v>
      </c>
      <c r="BR152" s="24">
        <v>121950</v>
      </c>
      <c r="BS152" s="24">
        <v>115650</v>
      </c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3"/>
      <c r="CG152" s="23"/>
      <c r="CH152" s="23"/>
      <c r="CI152" s="23"/>
      <c r="CJ152" s="23"/>
      <c r="CK152" s="24">
        <v>183060</v>
      </c>
      <c r="CL152" s="24">
        <v>209790</v>
      </c>
      <c r="CM152" s="24">
        <v>158760</v>
      </c>
      <c r="CN152" s="28"/>
      <c r="CO152" s="28"/>
      <c r="CP152" s="28"/>
      <c r="CQ152" s="28"/>
      <c r="CR152" s="28"/>
      <c r="CS152" s="29">
        <v>139590</v>
      </c>
      <c r="CT152" s="29">
        <v>139860</v>
      </c>
      <c r="CU152" s="29">
        <v>139320</v>
      </c>
      <c r="CV152" s="23"/>
      <c r="CW152" s="23"/>
      <c r="CX152" s="23"/>
      <c r="CY152" s="23"/>
      <c r="CZ152" s="23"/>
      <c r="DA152" s="24">
        <v>161175</v>
      </c>
      <c r="DB152" s="24">
        <v>161175</v>
      </c>
      <c r="DC152" s="24">
        <v>161175</v>
      </c>
      <c r="DD152" s="28"/>
      <c r="DE152" s="28"/>
      <c r="DF152" s="28"/>
      <c r="DG152" s="28"/>
      <c r="DH152" s="28"/>
      <c r="DI152" s="28"/>
      <c r="DJ152" s="28"/>
      <c r="DK152" s="29">
        <f>DM152+DL152</f>
        <v>123172</v>
      </c>
      <c r="DL152" s="29">
        <v>3000</v>
      </c>
      <c r="DM152" s="29">
        <v>120172</v>
      </c>
      <c r="DN152" s="29">
        <v>120172</v>
      </c>
      <c r="DO152" s="29">
        <v>120172</v>
      </c>
      <c r="DP152" s="23"/>
      <c r="DQ152" s="23"/>
      <c r="DR152" s="23"/>
      <c r="DS152" s="23"/>
      <c r="DT152" s="23"/>
      <c r="DU152" s="23"/>
      <c r="DV152" s="23"/>
      <c r="DW152" s="24">
        <f>DY152+DX152</f>
        <v>122805</v>
      </c>
      <c r="DX152" s="24">
        <v>3000</v>
      </c>
      <c r="DY152" s="24">
        <v>119805</v>
      </c>
      <c r="DZ152" s="24">
        <v>120172</v>
      </c>
      <c r="EA152" s="24">
        <v>118702</v>
      </c>
      <c r="EB152" s="28"/>
      <c r="EC152" s="28"/>
      <c r="ED152" s="28"/>
      <c r="EE152" s="28"/>
      <c r="EF152" s="28"/>
      <c r="EG152" s="29">
        <v>170667</v>
      </c>
      <c r="EH152" s="29">
        <v>175000</v>
      </c>
      <c r="EI152" s="29">
        <v>162000</v>
      </c>
      <c r="EJ152" s="23"/>
      <c r="EK152" s="23"/>
      <c r="EL152" s="23"/>
      <c r="EM152" s="23"/>
      <c r="EN152" s="23"/>
      <c r="EO152" s="23"/>
      <c r="EP152" s="23"/>
      <c r="EQ152" s="23"/>
      <c r="ER152" s="3">
        <v>105000</v>
      </c>
      <c r="ES152" s="2">
        <f t="shared" si="36"/>
        <v>0</v>
      </c>
    </row>
    <row r="153" spans="1:150" ht="14.45" hidden="1" customHeight="1" x14ac:dyDescent="0.25">
      <c r="A153" s="112"/>
      <c r="B153" s="131">
        <v>147</v>
      </c>
      <c r="C153" s="112"/>
      <c r="D153" s="112"/>
      <c r="E153" s="112"/>
      <c r="F153" s="113" t="s">
        <v>168</v>
      </c>
      <c r="G153" s="107" t="s">
        <v>168</v>
      </c>
      <c r="H153" s="114" t="s">
        <v>461</v>
      </c>
      <c r="I153" s="115" t="str">
        <f t="shared" si="37"/>
        <v xml:space="preserve"> 523</v>
      </c>
      <c r="J153" t="s">
        <v>461</v>
      </c>
      <c r="K153" s="116">
        <f t="shared" si="38"/>
        <v>0</v>
      </c>
      <c r="L153" s="113" t="s">
        <v>242</v>
      </c>
      <c r="M153" t="s">
        <v>1469</v>
      </c>
      <c r="P153" s="45" t="s">
        <v>709</v>
      </c>
      <c r="Q153" s="56">
        <v>105000</v>
      </c>
      <c r="R153" s="122">
        <f t="shared" si="61"/>
        <v>98000</v>
      </c>
      <c r="S153" s="47">
        <v>98000</v>
      </c>
      <c r="T153" s="48">
        <f t="shared" si="33"/>
        <v>8550</v>
      </c>
      <c r="U153" s="46" t="s">
        <v>711</v>
      </c>
      <c r="V153" s="49">
        <f t="shared" si="34"/>
        <v>89450</v>
      </c>
      <c r="W153" s="51">
        <f>2000+5500+600+200+250</f>
        <v>8550</v>
      </c>
      <c r="X153" s="2">
        <f t="shared" si="39"/>
        <v>-7000</v>
      </c>
      <c r="Z153" s="126">
        <f t="shared" si="40"/>
        <v>98000</v>
      </c>
      <c r="AA153" s="1" t="s">
        <v>124</v>
      </c>
      <c r="AB153" s="19">
        <f>IF(AX153&lt;&gt;"",#REF!- AX153, 0)</f>
        <v>0</v>
      </c>
      <c r="AC153" s="19">
        <f>IF(CF153&lt;&gt;"",#REF!- CF153, 0)</f>
        <v>0</v>
      </c>
      <c r="AD153" s="19">
        <f>IF(BJ153&lt;&gt;"",#REF!- BJ153, 0)</f>
        <v>0</v>
      </c>
      <c r="AE153" s="19">
        <f>IF(CN153&lt;&gt;"",#REF!- CN153, 0)</f>
        <v>0</v>
      </c>
      <c r="AF153" s="19">
        <f>IF(BV153&lt;&gt;"",#REF!- BV153, 0)</f>
        <v>0</v>
      </c>
      <c r="AG153" s="19">
        <f>IF(CV153&lt;&gt;"",#REF!- CV153, 0)</f>
        <v>0</v>
      </c>
      <c r="AH153" s="19">
        <f>IF(DF153&lt;&gt;"",#REF!-DF153, 0)</f>
        <v>0</v>
      </c>
      <c r="AI153" s="19">
        <f>IF(DR153&lt;&gt;"",#REF!-DR153, 0)</f>
        <v>0</v>
      </c>
      <c r="AJ153" s="19">
        <f>IF(EB153&lt;&gt;"",#REF!- EB153, 0)</f>
        <v>0</v>
      </c>
      <c r="AK153" s="19">
        <f>IF(EJ153&lt;&gt;"",#REF!- EJ153, 0)</f>
        <v>0</v>
      </c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9"/>
      <c r="AW153" s="29"/>
      <c r="AX153" s="29"/>
      <c r="AY153" s="25"/>
      <c r="AZ153" s="26"/>
      <c r="BA153" s="25"/>
      <c r="BB153" s="28"/>
      <c r="BC153" s="27"/>
      <c r="BD153" s="27"/>
      <c r="BE153" s="27"/>
      <c r="BF153" s="27"/>
      <c r="BG153" s="27"/>
      <c r="BH153" s="24"/>
      <c r="BI153" s="21"/>
      <c r="BJ153" s="21"/>
      <c r="BK153" s="21"/>
      <c r="BL153" s="22"/>
      <c r="BM153" s="21"/>
      <c r="BN153" s="23"/>
      <c r="BO153" s="36"/>
      <c r="BP153" s="36"/>
      <c r="BQ153" s="36"/>
      <c r="BR153" s="36"/>
      <c r="BS153" s="36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3"/>
      <c r="CG153" s="23"/>
      <c r="CH153" s="23"/>
      <c r="CI153" s="23"/>
      <c r="CJ153" s="23"/>
      <c r="CK153" s="23"/>
      <c r="CL153" s="23"/>
      <c r="CM153" s="23"/>
      <c r="CN153" s="28"/>
      <c r="CO153" s="28"/>
      <c r="CP153" s="28"/>
      <c r="CQ153" s="28"/>
      <c r="CR153" s="28"/>
      <c r="CS153" s="28"/>
      <c r="CT153" s="28"/>
      <c r="CU153" s="28"/>
      <c r="CV153" s="23"/>
      <c r="CW153" s="23"/>
      <c r="CX153" s="23"/>
      <c r="CY153" s="23"/>
      <c r="CZ153" s="23"/>
      <c r="DA153" s="23"/>
      <c r="DB153" s="23"/>
      <c r="DC153" s="23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8"/>
      <c r="EC153" s="28"/>
      <c r="ED153" s="28"/>
      <c r="EE153" s="28"/>
      <c r="EF153" s="28"/>
      <c r="EG153" s="28"/>
      <c r="EH153" s="28"/>
      <c r="EI153" s="28"/>
      <c r="EJ153" s="23"/>
      <c r="EK153" s="23"/>
      <c r="EL153" s="23"/>
      <c r="EM153" s="23"/>
      <c r="EN153" s="23"/>
      <c r="EO153" s="23"/>
      <c r="EP153" s="23"/>
      <c r="EQ153" s="23"/>
      <c r="ER153" s="3">
        <v>98000</v>
      </c>
      <c r="ES153" s="2">
        <f t="shared" si="36"/>
        <v>0</v>
      </c>
    </row>
    <row r="154" spans="1:150" ht="14.45" hidden="1" customHeight="1" x14ac:dyDescent="0.25">
      <c r="A154" s="112"/>
      <c r="B154" s="131">
        <v>148</v>
      </c>
      <c r="C154" s="112"/>
      <c r="D154" s="112"/>
      <c r="E154" s="112"/>
      <c r="F154" s="113" t="s">
        <v>50</v>
      </c>
      <c r="G154" s="107" t="s">
        <v>50</v>
      </c>
      <c r="H154" s="114" t="s">
        <v>462</v>
      </c>
      <c r="I154" s="115" t="str">
        <f t="shared" si="37"/>
        <v xml:space="preserve"> 688</v>
      </c>
      <c r="J154" t="s">
        <v>462</v>
      </c>
      <c r="K154" s="116">
        <f t="shared" si="38"/>
        <v>0</v>
      </c>
      <c r="L154" s="113" t="s">
        <v>246</v>
      </c>
      <c r="M154" t="s">
        <v>1469</v>
      </c>
      <c r="P154" s="45" t="s">
        <v>709</v>
      </c>
      <c r="Q154" s="56">
        <v>80000</v>
      </c>
      <c r="R154" s="122">
        <f t="shared" si="61"/>
        <v>77000</v>
      </c>
      <c r="S154" s="47">
        <v>77000</v>
      </c>
      <c r="T154" s="48">
        <f t="shared" si="33"/>
        <v>8650</v>
      </c>
      <c r="U154" s="46" t="s">
        <v>711</v>
      </c>
      <c r="V154" s="49">
        <f t="shared" si="34"/>
        <v>68350</v>
      </c>
      <c r="W154" s="51">
        <f>2000+5100+600+200+250+500</f>
        <v>8650</v>
      </c>
      <c r="X154" s="2">
        <f t="shared" si="39"/>
        <v>-3000</v>
      </c>
      <c r="Z154" s="126">
        <f t="shared" si="40"/>
        <v>77000</v>
      </c>
      <c r="AA154" s="1" t="s">
        <v>115</v>
      </c>
      <c r="AB154" s="19">
        <f>IF(AX154&lt;&gt;"",#REF!- AX154, 0)</f>
        <v>0</v>
      </c>
      <c r="AC154" s="19">
        <f>IF(CF154&lt;&gt;"",#REF!- CF154, 0)</f>
        <v>0</v>
      </c>
      <c r="AD154" s="19">
        <f>IF(BJ154&lt;&gt;"",#REF!- BJ154, 0)</f>
        <v>0</v>
      </c>
      <c r="AE154" s="19">
        <f>IF(CN154&lt;&gt;"",#REF!- CN154, 0)</f>
        <v>0</v>
      </c>
      <c r="AF154" s="19">
        <f>IF(BV154&lt;&gt;"",#REF!- BV154, 0)</f>
        <v>0</v>
      </c>
      <c r="AG154" s="19">
        <f>IF(CV154&lt;&gt;"",#REF!- CV154, 0)</f>
        <v>0</v>
      </c>
      <c r="AH154" s="19">
        <f>IF(DF154&lt;&gt;"",#REF!-DF154, 0)</f>
        <v>0</v>
      </c>
      <c r="AI154" s="19">
        <f>IF(DR154&lt;&gt;"",#REF!-DR154, 0)</f>
        <v>0</v>
      </c>
      <c r="AJ154" s="19">
        <f>IF(EB154&lt;&gt;"",#REF!- EB154, 0)</f>
        <v>0</v>
      </c>
      <c r="AK154" s="19">
        <f>IF(EJ154&lt;&gt;"",#REF!- EJ154, 0)</f>
        <v>0</v>
      </c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3"/>
      <c r="CG154" s="23"/>
      <c r="CH154" s="23"/>
      <c r="CI154" s="23"/>
      <c r="CJ154" s="23"/>
      <c r="CK154" s="23"/>
      <c r="CL154" s="23"/>
      <c r="CM154" s="23"/>
      <c r="CN154" s="28"/>
      <c r="CO154" s="28"/>
      <c r="CP154" s="28"/>
      <c r="CQ154" s="28"/>
      <c r="CR154" s="28"/>
      <c r="CS154" s="28"/>
      <c r="CT154" s="28"/>
      <c r="CU154" s="28"/>
      <c r="CV154" s="23"/>
      <c r="CW154" s="23"/>
      <c r="CX154" s="23"/>
      <c r="CY154" s="23"/>
      <c r="CZ154" s="23"/>
      <c r="DA154" s="23"/>
      <c r="DB154" s="23"/>
      <c r="DC154" s="23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8"/>
      <c r="EC154" s="28"/>
      <c r="ED154" s="28"/>
      <c r="EE154" s="28"/>
      <c r="EF154" s="28"/>
      <c r="EG154" s="28"/>
      <c r="EH154" s="28"/>
      <c r="EI154" s="28"/>
      <c r="EJ154" s="23"/>
      <c r="EK154" s="23"/>
      <c r="EL154" s="23"/>
      <c r="EM154" s="23"/>
      <c r="EN154" s="23"/>
      <c r="EO154" s="23"/>
      <c r="EP154" s="23"/>
      <c r="EQ154" s="23"/>
      <c r="ER154" s="3">
        <v>77000</v>
      </c>
      <c r="ES154" s="1">
        <f t="shared" si="36"/>
        <v>0</v>
      </c>
    </row>
    <row r="155" spans="1:150" ht="14.45" hidden="1" customHeight="1" x14ac:dyDescent="0.25">
      <c r="A155" s="112"/>
      <c r="B155" s="131">
        <v>149</v>
      </c>
      <c r="C155" s="112"/>
      <c r="D155" s="112"/>
      <c r="E155" s="112"/>
      <c r="F155" s="113" t="s">
        <v>50</v>
      </c>
      <c r="G155" s="107" t="s">
        <v>50</v>
      </c>
      <c r="H155" s="118" t="s">
        <v>463</v>
      </c>
      <c r="I155" s="115" t="str">
        <f t="shared" si="37"/>
        <v xml:space="preserve"> 696</v>
      </c>
      <c r="J155" t="s">
        <v>463</v>
      </c>
      <c r="K155" s="116">
        <f t="shared" si="38"/>
        <v>0</v>
      </c>
      <c r="L155" s="113" t="s">
        <v>247</v>
      </c>
      <c r="M155" t="s">
        <v>1469</v>
      </c>
      <c r="P155" s="62" t="s">
        <v>710</v>
      </c>
      <c r="Q155" s="63">
        <v>69000</v>
      </c>
      <c r="R155" s="64">
        <f t="shared" si="61"/>
        <v>71500</v>
      </c>
      <c r="S155" s="52">
        <v>71500</v>
      </c>
      <c r="T155" s="48">
        <f t="shared" si="33"/>
        <v>7900</v>
      </c>
      <c r="U155" s="46" t="s">
        <v>711</v>
      </c>
      <c r="V155" s="49">
        <f t="shared" si="34"/>
        <v>63600</v>
      </c>
      <c r="W155" s="52">
        <f>2000+4850+600+200+250</f>
        <v>7900</v>
      </c>
      <c r="X155" s="2">
        <f t="shared" si="39"/>
        <v>2500</v>
      </c>
      <c r="Z155" s="126">
        <f t="shared" si="40"/>
        <v>71500</v>
      </c>
      <c r="AA155" s="1" t="s">
        <v>115</v>
      </c>
      <c r="AB155" s="19">
        <f>IF(AX155&lt;&gt;"",#REF!- AX155, 0)</f>
        <v>0</v>
      </c>
      <c r="AC155" s="19">
        <f>IF(CF155&lt;&gt;"",#REF!- CF155, 0)</f>
        <v>0</v>
      </c>
      <c r="AD155" s="19">
        <f>IF(BJ155&lt;&gt;"",#REF!- BJ155, 0)</f>
        <v>0</v>
      </c>
      <c r="AE155" s="19">
        <f>IF(CN155&lt;&gt;"",#REF!- CN155, 0)</f>
        <v>0</v>
      </c>
      <c r="AF155" s="19">
        <f>IF(BV155&lt;&gt;"",#REF!- BV155, 0)</f>
        <v>0</v>
      </c>
      <c r="AG155" s="19">
        <f>IF(CV155&lt;&gt;"",#REF!- CV155, 0)</f>
        <v>0</v>
      </c>
      <c r="AH155" s="19">
        <f>IF(DF155&lt;&gt;"",#REF!-DF155, 0)</f>
        <v>0</v>
      </c>
      <c r="AI155" s="19">
        <f>IF(DR155&lt;&gt;"",#REF!-DR155, 0)</f>
        <v>0</v>
      </c>
      <c r="AJ155" s="19">
        <f>IF(EB155&lt;&gt;"",#REF!- EB155, 0)</f>
        <v>0</v>
      </c>
      <c r="AK155" s="19">
        <f>IF(EJ155&lt;&gt;"",#REF!- EJ155, 0)</f>
        <v>0</v>
      </c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3"/>
      <c r="CG155" s="23"/>
      <c r="CH155" s="23"/>
      <c r="CI155" s="23"/>
      <c r="CJ155" s="23"/>
      <c r="CK155" s="23"/>
      <c r="CL155" s="23"/>
      <c r="CM155" s="23"/>
      <c r="CN155" s="28"/>
      <c r="CO155" s="28"/>
      <c r="CP155" s="28"/>
      <c r="CQ155" s="28"/>
      <c r="CR155" s="28"/>
      <c r="CS155" s="28"/>
      <c r="CT155" s="28"/>
      <c r="CU155" s="28"/>
      <c r="CV155" s="23"/>
      <c r="CW155" s="23"/>
      <c r="CX155" s="23"/>
      <c r="CY155" s="23"/>
      <c r="CZ155" s="23"/>
      <c r="DA155" s="23"/>
      <c r="DB155" s="23"/>
      <c r="DC155" s="23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8"/>
      <c r="EC155" s="28"/>
      <c r="ED155" s="28"/>
      <c r="EE155" s="28"/>
      <c r="EF155" s="28"/>
      <c r="EG155" s="28"/>
      <c r="EH155" s="28"/>
      <c r="EI155" s="28"/>
      <c r="EJ155" s="23"/>
      <c r="EK155" s="23"/>
      <c r="EL155" s="23"/>
      <c r="EM155" s="23"/>
      <c r="EN155" s="23"/>
      <c r="EO155" s="23"/>
      <c r="EP155" s="23"/>
      <c r="EQ155" s="23"/>
      <c r="ER155" s="3">
        <v>71500</v>
      </c>
      <c r="ES155" s="2">
        <f t="shared" si="36"/>
        <v>0</v>
      </c>
    </row>
    <row r="156" spans="1:150" ht="14.45" hidden="1" customHeight="1" x14ac:dyDescent="0.25">
      <c r="A156" s="112"/>
      <c r="B156" s="131">
        <v>150</v>
      </c>
      <c r="C156" s="112"/>
      <c r="D156" s="112"/>
      <c r="E156" s="112"/>
      <c r="F156" s="113" t="s">
        <v>50</v>
      </c>
      <c r="G156" s="107" t="s">
        <v>50</v>
      </c>
      <c r="H156" s="114" t="s">
        <v>464</v>
      </c>
      <c r="I156" s="115" t="str">
        <f t="shared" si="37"/>
        <v xml:space="preserve"> 820</v>
      </c>
      <c r="J156" t="s">
        <v>464</v>
      </c>
      <c r="K156" s="116">
        <f t="shared" si="38"/>
        <v>0</v>
      </c>
      <c r="L156" s="113" t="s">
        <v>246</v>
      </c>
      <c r="M156" t="s">
        <v>1469</v>
      </c>
      <c r="P156" s="45" t="s">
        <v>709</v>
      </c>
      <c r="Q156" s="56">
        <v>70000</v>
      </c>
      <c r="R156" s="122">
        <f t="shared" si="61"/>
        <v>68150</v>
      </c>
      <c r="S156" s="47">
        <v>68150</v>
      </c>
      <c r="T156" s="48">
        <f t="shared" si="33"/>
        <v>8150</v>
      </c>
      <c r="U156" s="46" t="s">
        <v>711</v>
      </c>
      <c r="V156" s="49">
        <f t="shared" si="34"/>
        <v>60000</v>
      </c>
      <c r="W156" s="51">
        <f>2000+5100+600+200+250</f>
        <v>8150</v>
      </c>
      <c r="X156" s="2">
        <f t="shared" si="39"/>
        <v>-1850</v>
      </c>
      <c r="Z156" s="126">
        <f t="shared" si="40"/>
        <v>68150</v>
      </c>
      <c r="AA156" s="1" t="s">
        <v>115</v>
      </c>
      <c r="AB156" s="19">
        <f>IF(AX156&lt;&gt;"",#REF!- AX156, 0)</f>
        <v>0</v>
      </c>
      <c r="AC156" s="19">
        <f>IF(CF156&lt;&gt;"",#REF!- CF156, 0)</f>
        <v>0</v>
      </c>
      <c r="AD156" s="19">
        <f>IF(BJ156&lt;&gt;"",#REF!- BJ156, 0)</f>
        <v>0</v>
      </c>
      <c r="AE156" s="19">
        <f>IF(CN156&lt;&gt;"",#REF!- CN156, 0)</f>
        <v>0</v>
      </c>
      <c r="AF156" s="19">
        <f>IF(BV156&lt;&gt;"",#REF!- BV156, 0)</f>
        <v>0</v>
      </c>
      <c r="AG156" s="19">
        <f>IF(CV156&lt;&gt;"",#REF!- CV156, 0)</f>
        <v>0</v>
      </c>
      <c r="AH156" s="19">
        <f>IF(DF156&lt;&gt;"",#REF!-DF156, 0)</f>
        <v>0</v>
      </c>
      <c r="AI156" s="19">
        <f>IF(DR156&lt;&gt;"",#REF!-DR156, 0)</f>
        <v>0</v>
      </c>
      <c r="AJ156" s="19">
        <f>IF(EB156&lt;&gt;"",#REF!- EB156, 0)</f>
        <v>0</v>
      </c>
      <c r="AK156" s="19">
        <f>IF(EJ156&lt;&gt;"",#REF!- EJ156, 0)</f>
        <v>0</v>
      </c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3"/>
      <c r="CG156" s="23"/>
      <c r="CH156" s="23"/>
      <c r="CI156" s="23"/>
      <c r="CJ156" s="23"/>
      <c r="CK156" s="23"/>
      <c r="CL156" s="23"/>
      <c r="CM156" s="23"/>
      <c r="CN156" s="28"/>
      <c r="CO156" s="28"/>
      <c r="CP156" s="28"/>
      <c r="CQ156" s="28"/>
      <c r="CR156" s="28"/>
      <c r="CS156" s="28"/>
      <c r="CT156" s="28"/>
      <c r="CU156" s="28"/>
      <c r="CV156" s="23"/>
      <c r="CW156" s="23"/>
      <c r="CX156" s="23"/>
      <c r="CY156" s="23"/>
      <c r="CZ156" s="23"/>
      <c r="DA156" s="23"/>
      <c r="DB156" s="23"/>
      <c r="DC156" s="23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8"/>
      <c r="EC156" s="28"/>
      <c r="ED156" s="28"/>
      <c r="EE156" s="28"/>
      <c r="EF156" s="28"/>
      <c r="EG156" s="28"/>
      <c r="EH156" s="28"/>
      <c r="EI156" s="28"/>
      <c r="EJ156" s="23"/>
      <c r="EK156" s="23"/>
      <c r="EL156" s="23"/>
      <c r="EM156" s="23"/>
      <c r="EN156" s="23"/>
      <c r="EO156" s="23"/>
      <c r="EP156" s="23"/>
      <c r="EQ156" s="23"/>
      <c r="ER156" s="3">
        <v>68150</v>
      </c>
      <c r="ES156" s="1">
        <f t="shared" si="36"/>
        <v>0</v>
      </c>
    </row>
    <row r="157" spans="1:150" ht="14.45" hidden="1" customHeight="1" x14ac:dyDescent="0.25">
      <c r="A157" s="112"/>
      <c r="B157" s="131">
        <v>151</v>
      </c>
      <c r="C157" s="112"/>
      <c r="D157" s="112"/>
      <c r="E157" s="112"/>
      <c r="F157" s="113" t="s">
        <v>50</v>
      </c>
      <c r="G157" s="107" t="s">
        <v>50</v>
      </c>
      <c r="H157" s="117" t="s">
        <v>1420</v>
      </c>
      <c r="I157" s="115" t="str">
        <f t="shared" si="37"/>
        <v xml:space="preserve"> 512</v>
      </c>
      <c r="J157" t="s">
        <v>1420</v>
      </c>
      <c r="K157" s="116">
        <f t="shared" si="38"/>
        <v>0</v>
      </c>
      <c r="L157" s="113" t="s">
        <v>1419</v>
      </c>
      <c r="M157" t="s">
        <v>1469</v>
      </c>
      <c r="P157" s="45" t="s">
        <v>709</v>
      </c>
      <c r="Q157" s="56">
        <v>95000</v>
      </c>
      <c r="R157" s="122">
        <f t="shared" si="61"/>
        <v>90000</v>
      </c>
      <c r="S157" s="47">
        <v>90000</v>
      </c>
      <c r="T157" s="48">
        <f t="shared" si="33"/>
        <v>9250</v>
      </c>
      <c r="U157" s="46" t="s">
        <v>711</v>
      </c>
      <c r="V157" s="49">
        <f t="shared" si="34"/>
        <v>80750</v>
      </c>
      <c r="W157" s="51">
        <f>5200+600+200+2000+250+1000</f>
        <v>9250</v>
      </c>
      <c r="X157" s="2">
        <f t="shared" si="39"/>
        <v>-5000</v>
      </c>
      <c r="Z157" s="126">
        <f t="shared" si="40"/>
        <v>90000</v>
      </c>
      <c r="AA157" s="1" t="s">
        <v>115</v>
      </c>
      <c r="AB157" s="19">
        <f>IF(AX157&lt;&gt;"",#REF!- AX157, 0)</f>
        <v>0</v>
      </c>
      <c r="AC157" s="19">
        <f>IF(CF157&lt;&gt;"",#REF!- CF157, 0)</f>
        <v>0</v>
      </c>
      <c r="AD157" s="19">
        <f>IF(BJ157&lt;&gt;"",#REF!- BJ157, 0)</f>
        <v>0</v>
      </c>
      <c r="AE157" s="19">
        <f>IF(CN157&lt;&gt;"",#REF!- CN157, 0)</f>
        <v>0</v>
      </c>
      <c r="AF157" s="19">
        <f>IF(BV157&lt;&gt;"",#REF!- BV157, 0)</f>
        <v>0</v>
      </c>
      <c r="AG157" s="19">
        <f>IF(CV157&lt;&gt;"",#REF!- CV157, 0)</f>
        <v>0</v>
      </c>
      <c r="AH157" s="19">
        <f>IF(DF157&lt;&gt;"",#REF!-DF157, 0)</f>
        <v>0</v>
      </c>
      <c r="AI157" s="19">
        <f>IF(DR157&lt;&gt;"",#REF!-DR157, 0)</f>
        <v>0</v>
      </c>
      <c r="AJ157" s="19">
        <f>IF(EB157&lt;&gt;"",#REF!- EB157, 0)</f>
        <v>0</v>
      </c>
      <c r="AK157" s="19">
        <f>IF(EJ157&lt;&gt;"",#REF!- EJ157, 0)</f>
        <v>0</v>
      </c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3"/>
      <c r="CG157" s="23"/>
      <c r="CH157" s="23"/>
      <c r="CI157" s="23"/>
      <c r="CJ157" s="23"/>
      <c r="CK157" s="23"/>
      <c r="CL157" s="23"/>
      <c r="CM157" s="23"/>
      <c r="CN157" s="28"/>
      <c r="CO157" s="28"/>
      <c r="CP157" s="28"/>
      <c r="CQ157" s="28"/>
      <c r="CR157" s="28"/>
      <c r="CS157" s="28"/>
      <c r="CT157" s="28"/>
      <c r="CU157" s="28"/>
      <c r="CV157" s="23"/>
      <c r="CW157" s="23"/>
      <c r="CX157" s="23"/>
      <c r="CY157" s="23"/>
      <c r="CZ157" s="23"/>
      <c r="DA157" s="23"/>
      <c r="DB157" s="23"/>
      <c r="DC157" s="23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8"/>
      <c r="EC157" s="28"/>
      <c r="ED157" s="28"/>
      <c r="EE157" s="28"/>
      <c r="EF157" s="28"/>
      <c r="EG157" s="28"/>
      <c r="EH157" s="28"/>
      <c r="EI157" s="28"/>
      <c r="EJ157" s="23"/>
      <c r="EK157" s="23"/>
      <c r="EL157" s="23"/>
      <c r="EM157" s="23"/>
      <c r="EN157" s="23"/>
      <c r="EO157" s="23"/>
      <c r="EP157" s="23"/>
      <c r="EQ157" s="23"/>
      <c r="ER157" s="3">
        <v>90000</v>
      </c>
      <c r="ES157" s="1">
        <f t="shared" si="36"/>
        <v>0</v>
      </c>
    </row>
    <row r="158" spans="1:150" ht="14.45" hidden="1" customHeight="1" x14ac:dyDescent="0.25">
      <c r="A158" s="112"/>
      <c r="B158" s="131">
        <v>152</v>
      </c>
      <c r="C158" s="112"/>
      <c r="D158" s="112"/>
      <c r="E158" s="112"/>
      <c r="F158" s="113" t="s">
        <v>50</v>
      </c>
      <c r="G158" s="107" t="s">
        <v>50</v>
      </c>
      <c r="H158" s="117" t="s">
        <v>465</v>
      </c>
      <c r="I158" s="115" t="str">
        <f t="shared" si="37"/>
        <v xml:space="preserve"> 683</v>
      </c>
      <c r="J158" t="s">
        <v>465</v>
      </c>
      <c r="K158" s="116">
        <f t="shared" si="38"/>
        <v>0</v>
      </c>
      <c r="L158" s="113" t="s">
        <v>249</v>
      </c>
      <c r="M158" t="s">
        <v>1469</v>
      </c>
      <c r="P158" s="45" t="s">
        <v>709</v>
      </c>
      <c r="Q158" s="56">
        <v>95000</v>
      </c>
      <c r="R158" s="122">
        <f t="shared" si="61"/>
        <v>88250</v>
      </c>
      <c r="S158" s="47">
        <v>88250</v>
      </c>
      <c r="T158" s="48">
        <f t="shared" si="33"/>
        <v>8250</v>
      </c>
      <c r="U158" s="46" t="s">
        <v>711</v>
      </c>
      <c r="V158" s="49">
        <f t="shared" si="34"/>
        <v>80000</v>
      </c>
      <c r="W158" s="51">
        <f>2000+5200+200+600+250</f>
        <v>8250</v>
      </c>
      <c r="X158" s="2">
        <f t="shared" si="39"/>
        <v>-6750</v>
      </c>
      <c r="Z158" s="126">
        <f t="shared" si="40"/>
        <v>88250</v>
      </c>
      <c r="AA158" s="1" t="s">
        <v>115</v>
      </c>
      <c r="AB158" s="19">
        <f>IF(AX158&lt;&gt;"",#REF!- AX158, 0)</f>
        <v>0</v>
      </c>
      <c r="AC158" s="19">
        <f>IF(CF158&lt;&gt;"",#REF!- CF158, 0)</f>
        <v>0</v>
      </c>
      <c r="AD158" s="19">
        <f>IF(BJ158&lt;&gt;"",#REF!- BJ158, 0)</f>
        <v>0</v>
      </c>
      <c r="AE158" s="19">
        <f>IF(CN158&lt;&gt;"",#REF!- CN158, 0)</f>
        <v>0</v>
      </c>
      <c r="AF158" s="19">
        <f>IF(BV158&lt;&gt;"",#REF!- BV158, 0)</f>
        <v>0</v>
      </c>
      <c r="AG158" s="19">
        <f>IF(CV158&lt;&gt;"",#REF!- CV158, 0)</f>
        <v>0</v>
      </c>
      <c r="AH158" s="19">
        <f>IF(DF158&lt;&gt;"",#REF!-DF158, 0)</f>
        <v>0</v>
      </c>
      <c r="AI158" s="19">
        <f>IF(DR158&lt;&gt;"",#REF!-DR158, 0)</f>
        <v>0</v>
      </c>
      <c r="AJ158" s="19">
        <f>IF(EB158&lt;&gt;"",#REF!- EB158, 0)</f>
        <v>0</v>
      </c>
      <c r="AK158" s="19">
        <f>IF(EJ158&lt;&gt;"",#REF!- EJ158, 0)</f>
        <v>0</v>
      </c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3"/>
      <c r="CG158" s="23"/>
      <c r="CH158" s="23"/>
      <c r="CI158" s="23"/>
      <c r="CJ158" s="23"/>
      <c r="CK158" s="23"/>
      <c r="CL158" s="23"/>
      <c r="CM158" s="23"/>
      <c r="CN158" s="28"/>
      <c r="CO158" s="28"/>
      <c r="CP158" s="28"/>
      <c r="CQ158" s="28"/>
      <c r="CR158" s="28"/>
      <c r="CS158" s="28"/>
      <c r="CT158" s="28"/>
      <c r="CU158" s="28"/>
      <c r="CV158" s="23"/>
      <c r="CW158" s="23"/>
      <c r="CX158" s="23"/>
      <c r="CY158" s="23"/>
      <c r="CZ158" s="23"/>
      <c r="DA158" s="23"/>
      <c r="DB158" s="23"/>
      <c r="DC158" s="23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8"/>
      <c r="EC158" s="28"/>
      <c r="ED158" s="28"/>
      <c r="EE158" s="28"/>
      <c r="EF158" s="28"/>
      <c r="EG158" s="28"/>
      <c r="EH158" s="28"/>
      <c r="EI158" s="28"/>
      <c r="EJ158" s="23"/>
      <c r="EK158" s="23"/>
      <c r="EL158" s="23"/>
      <c r="EM158" s="23"/>
      <c r="EN158" s="23"/>
      <c r="EO158" s="23"/>
      <c r="EP158" s="23"/>
      <c r="EQ158" s="23"/>
      <c r="ER158" s="3">
        <v>88250</v>
      </c>
      <c r="ES158" s="2">
        <f t="shared" si="36"/>
        <v>0</v>
      </c>
    </row>
    <row r="159" spans="1:150" ht="14.45" hidden="1" customHeight="1" x14ac:dyDescent="0.25">
      <c r="A159" s="112"/>
      <c r="B159" s="131">
        <v>153</v>
      </c>
      <c r="C159" s="112"/>
      <c r="D159" s="112"/>
      <c r="E159" s="112"/>
      <c r="F159" s="113" t="s">
        <v>50</v>
      </c>
      <c r="G159" s="107" t="s">
        <v>50</v>
      </c>
      <c r="H159" s="114" t="s">
        <v>466</v>
      </c>
      <c r="I159" s="115" t="str">
        <f t="shared" si="37"/>
        <v xml:space="preserve"> 843</v>
      </c>
      <c r="J159" t="s">
        <v>466</v>
      </c>
      <c r="K159" s="116">
        <f t="shared" si="38"/>
        <v>0</v>
      </c>
      <c r="L159" s="113" t="s">
        <v>244</v>
      </c>
      <c r="M159" t="s">
        <v>1469</v>
      </c>
      <c r="P159" s="45" t="s">
        <v>709</v>
      </c>
      <c r="Q159" s="56">
        <v>120000</v>
      </c>
      <c r="R159" s="122">
        <f t="shared" si="61"/>
        <v>117500</v>
      </c>
      <c r="S159" s="47">
        <v>117500</v>
      </c>
      <c r="T159" s="48">
        <f t="shared" si="33"/>
        <v>9150</v>
      </c>
      <c r="U159" s="46" t="s">
        <v>711</v>
      </c>
      <c r="V159" s="49">
        <f t="shared" si="34"/>
        <v>108350</v>
      </c>
      <c r="W159" s="49">
        <f>2000+5100+600+200+250+1000</f>
        <v>9150</v>
      </c>
      <c r="X159" s="2">
        <f t="shared" si="39"/>
        <v>-2500</v>
      </c>
      <c r="Z159" s="126">
        <f t="shared" si="40"/>
        <v>117500</v>
      </c>
      <c r="AA159" s="1" t="s">
        <v>115</v>
      </c>
      <c r="AB159" s="19">
        <f>IF(AX159&lt;&gt;"",#REF!- AX159, 0)</f>
        <v>0</v>
      </c>
      <c r="AC159" s="19">
        <f>IF(CF159&lt;&gt;"",#REF!- CF159, 0)</f>
        <v>0</v>
      </c>
      <c r="AD159" s="19">
        <f>IF(BJ159&lt;&gt;"",#REF!- BJ159, 0)</f>
        <v>0</v>
      </c>
      <c r="AE159" s="19">
        <f>IF(CN159&lt;&gt;"",#REF!- CN159, 0)</f>
        <v>0</v>
      </c>
      <c r="AF159" s="19">
        <f>IF(BV159&lt;&gt;"",#REF!- BV159, 0)</f>
        <v>0</v>
      </c>
      <c r="AG159" s="19">
        <f>IF(CV159&lt;&gt;"",#REF!- CV159, 0)</f>
        <v>0</v>
      </c>
      <c r="AH159" s="19">
        <f>IF(DF159&lt;&gt;"",#REF!-DF159, 0)</f>
        <v>0</v>
      </c>
      <c r="AI159" s="19">
        <f>IF(DR159&lt;&gt;"",#REF!-DR159, 0)</f>
        <v>0</v>
      </c>
      <c r="AJ159" s="19">
        <f>IF(EB159&lt;&gt;"",#REF!- EB159, 0)</f>
        <v>0</v>
      </c>
      <c r="AK159" s="19">
        <f>IF(EJ159&lt;&gt;"",#REF!- EJ159, 0)</f>
        <v>0</v>
      </c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3"/>
      <c r="CG159" s="23"/>
      <c r="CH159" s="23"/>
      <c r="CI159" s="23"/>
      <c r="CJ159" s="23"/>
      <c r="CK159" s="23"/>
      <c r="CL159" s="23"/>
      <c r="CM159" s="23"/>
      <c r="CN159" s="28"/>
      <c r="CO159" s="28"/>
      <c r="CP159" s="28"/>
      <c r="CQ159" s="28"/>
      <c r="CR159" s="28"/>
      <c r="CS159" s="28"/>
      <c r="CT159" s="28"/>
      <c r="CU159" s="28"/>
      <c r="CV159" s="23"/>
      <c r="CW159" s="23"/>
      <c r="CX159" s="23"/>
      <c r="CY159" s="23"/>
      <c r="CZ159" s="23"/>
      <c r="DA159" s="23"/>
      <c r="DB159" s="23"/>
      <c r="DC159" s="23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8"/>
      <c r="EC159" s="28"/>
      <c r="ED159" s="28"/>
      <c r="EE159" s="28"/>
      <c r="EF159" s="28"/>
      <c r="EG159" s="28"/>
      <c r="EH159" s="28"/>
      <c r="EI159" s="28"/>
      <c r="EJ159" s="23"/>
      <c r="EK159" s="23"/>
      <c r="EL159" s="23"/>
      <c r="EM159" s="23"/>
      <c r="EN159" s="23"/>
      <c r="EO159" s="23"/>
      <c r="EP159" s="23"/>
      <c r="EQ159" s="23"/>
      <c r="ER159" s="3">
        <v>117500</v>
      </c>
      <c r="ES159" s="2">
        <f t="shared" si="36"/>
        <v>0</v>
      </c>
    </row>
    <row r="160" spans="1:150" ht="14.45" hidden="1" customHeight="1" x14ac:dyDescent="0.25">
      <c r="A160" s="112"/>
      <c r="B160" s="131">
        <v>154</v>
      </c>
      <c r="C160" s="112"/>
      <c r="D160" s="112"/>
      <c r="E160" s="112"/>
      <c r="F160" s="113" t="s">
        <v>169</v>
      </c>
      <c r="G160" s="107" t="s">
        <v>169</v>
      </c>
      <c r="H160" s="117" t="s">
        <v>467</v>
      </c>
      <c r="I160" s="115" t="str">
        <f t="shared" si="37"/>
        <v xml:space="preserve"> 926</v>
      </c>
      <c r="J160" t="s">
        <v>467</v>
      </c>
      <c r="K160" s="116">
        <f t="shared" si="38"/>
        <v>0</v>
      </c>
      <c r="L160" s="113" t="s">
        <v>250</v>
      </c>
      <c r="M160" t="s">
        <v>1469</v>
      </c>
      <c r="P160" s="62" t="s">
        <v>710</v>
      </c>
      <c r="Q160" s="63">
        <v>77500</v>
      </c>
      <c r="R160" s="64">
        <f t="shared" si="61"/>
        <v>80000</v>
      </c>
      <c r="S160" s="47">
        <v>80000</v>
      </c>
      <c r="T160" s="48">
        <f t="shared" si="33"/>
        <v>8150</v>
      </c>
      <c r="U160" s="46" t="s">
        <v>711</v>
      </c>
      <c r="V160" s="49">
        <f t="shared" si="34"/>
        <v>71850</v>
      </c>
      <c r="W160" s="49">
        <f>2000+600+200+250+5100</f>
        <v>8150</v>
      </c>
      <c r="X160" s="2">
        <f t="shared" si="39"/>
        <v>2500</v>
      </c>
      <c r="Z160" s="126">
        <f t="shared" si="40"/>
        <v>80000</v>
      </c>
      <c r="AA160" s="1" t="s">
        <v>115</v>
      </c>
      <c r="AB160" s="19">
        <f>IF(AX160&lt;&gt;"",#REF!- AX160, 0)</f>
        <v>0</v>
      </c>
      <c r="AC160" s="19">
        <f>IF(CF160&lt;&gt;"",#REF!- CF160, 0)</f>
        <v>0</v>
      </c>
      <c r="AD160" s="19">
        <f>IF(BJ160&lt;&gt;"",#REF!- BJ160, 0)</f>
        <v>0</v>
      </c>
      <c r="AE160" s="19">
        <f>IF(CN160&lt;&gt;"",#REF!- CN160, 0)</f>
        <v>0</v>
      </c>
      <c r="AF160" s="19">
        <f>IF(BV160&lt;&gt;"",#REF!- BV160, 0)</f>
        <v>0</v>
      </c>
      <c r="AG160" s="19">
        <f>IF(CV160&lt;&gt;"",#REF!- CV160, 0)</f>
        <v>0</v>
      </c>
      <c r="AH160" s="19">
        <f>IF(DF160&lt;&gt;"",#REF!-DF160, 0)</f>
        <v>0</v>
      </c>
      <c r="AI160" s="19">
        <f>IF(DR160&lt;&gt;"",#REF!-DR160, 0)</f>
        <v>0</v>
      </c>
      <c r="AJ160" s="19">
        <f>IF(EB160&lt;&gt;"",#REF!- EB160, 0)</f>
        <v>0</v>
      </c>
      <c r="AK160" s="19">
        <f>IF(EJ160&lt;&gt;"",#REF!- EJ160, 0)</f>
        <v>0</v>
      </c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3"/>
      <c r="CG160" s="23"/>
      <c r="CH160" s="23"/>
      <c r="CI160" s="23"/>
      <c r="CJ160" s="23"/>
      <c r="CK160" s="23"/>
      <c r="CL160" s="23"/>
      <c r="CM160" s="23"/>
      <c r="CN160" s="28"/>
      <c r="CO160" s="28"/>
      <c r="CP160" s="28"/>
      <c r="CQ160" s="28"/>
      <c r="CR160" s="28"/>
      <c r="CS160" s="28"/>
      <c r="CT160" s="28"/>
      <c r="CU160" s="28"/>
      <c r="CV160" s="23"/>
      <c r="CW160" s="23"/>
      <c r="CX160" s="23"/>
      <c r="CY160" s="23"/>
      <c r="CZ160" s="23"/>
      <c r="DA160" s="23"/>
      <c r="DB160" s="23"/>
      <c r="DC160" s="23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8"/>
      <c r="EC160" s="28"/>
      <c r="ED160" s="28"/>
      <c r="EE160" s="28"/>
      <c r="EF160" s="28"/>
      <c r="EG160" s="28"/>
      <c r="EH160" s="28"/>
      <c r="EI160" s="28"/>
      <c r="EJ160" s="23"/>
      <c r="EK160" s="23"/>
      <c r="EL160" s="23"/>
      <c r="EM160" s="23"/>
      <c r="EN160" s="23"/>
      <c r="EO160" s="23"/>
      <c r="EP160" s="23"/>
      <c r="EQ160" s="23"/>
      <c r="ER160" s="3">
        <v>80000</v>
      </c>
      <c r="ES160" s="1">
        <f t="shared" si="36"/>
        <v>0</v>
      </c>
    </row>
    <row r="161" spans="1:150" ht="16.149999999999999" hidden="1" customHeight="1" x14ac:dyDescent="0.25">
      <c r="A161" s="112"/>
      <c r="B161" s="131">
        <v>155</v>
      </c>
      <c r="C161" s="112"/>
      <c r="D161" s="112"/>
      <c r="E161" s="112"/>
      <c r="F161" s="113" t="s">
        <v>169</v>
      </c>
      <c r="G161" s="107" t="s">
        <v>169</v>
      </c>
      <c r="H161" s="118" t="s">
        <v>468</v>
      </c>
      <c r="I161" s="115" t="str">
        <f t="shared" si="37"/>
        <v xml:space="preserve"> 983</v>
      </c>
      <c r="J161" t="s">
        <v>468</v>
      </c>
      <c r="K161" s="116">
        <f t="shared" si="38"/>
        <v>0</v>
      </c>
      <c r="L161" s="113" t="s">
        <v>247</v>
      </c>
      <c r="M161" t="s">
        <v>1469</v>
      </c>
      <c r="P161" s="45" t="s">
        <v>709</v>
      </c>
      <c r="Q161" s="56">
        <v>87000</v>
      </c>
      <c r="R161" s="122">
        <f t="shared" si="61"/>
        <v>80000</v>
      </c>
      <c r="S161" s="52">
        <v>80000</v>
      </c>
      <c r="T161" s="48">
        <f t="shared" si="33"/>
        <v>9550</v>
      </c>
      <c r="U161" s="46" t="s">
        <v>711</v>
      </c>
      <c r="V161" s="49">
        <f t="shared" si="34"/>
        <v>70450</v>
      </c>
      <c r="W161" s="52">
        <f>2000+5500+600+200+250+1000</f>
        <v>9550</v>
      </c>
      <c r="X161" s="2">
        <f t="shared" si="39"/>
        <v>-7000</v>
      </c>
      <c r="Z161" s="126">
        <f t="shared" si="40"/>
        <v>80000</v>
      </c>
      <c r="AA161" s="1" t="s">
        <v>105</v>
      </c>
      <c r="AB161" s="19">
        <f>IF(AX161&lt;&gt;"",#REF!- AX161, 0)</f>
        <v>0</v>
      </c>
      <c r="AC161" s="19">
        <f>IF(CF161&lt;&gt;"",#REF!- CF161, 0)</f>
        <v>0</v>
      </c>
      <c r="AD161" s="19">
        <f>IF(BJ161&lt;&gt;"",#REF!- BJ161, 0)</f>
        <v>0</v>
      </c>
      <c r="AE161" s="19">
        <f>IF(CN161&lt;&gt;"",#REF!- CN161, 0)</f>
        <v>0</v>
      </c>
      <c r="AF161" s="19">
        <f>IF(BV161&lt;&gt;"",#REF!- BV161, 0)</f>
        <v>0</v>
      </c>
      <c r="AG161" s="19">
        <f>IF(CV161&lt;&gt;"",#REF!- CV161, 0)</f>
        <v>0</v>
      </c>
      <c r="AH161" s="19">
        <f>IF(DF161&lt;&gt;"",#REF!-DF161, 0)</f>
        <v>0</v>
      </c>
      <c r="AI161" s="19">
        <f>IF(DR161&lt;&gt;"",#REF!-DR161, 0)</f>
        <v>0</v>
      </c>
      <c r="AJ161" s="19">
        <f>IF(EB161&lt;&gt;"",#REF!- EB161, 0)</f>
        <v>0</v>
      </c>
      <c r="AK161" s="19">
        <f>IF(EJ161&lt;&gt;"",#REF!- EJ161, 0)</f>
        <v>0</v>
      </c>
      <c r="AL161" s="20" t="e">
        <f>IF(BC161&lt;&gt;"",#REF!- BC161, 0)</f>
        <v>#REF!</v>
      </c>
      <c r="AM161" s="20" t="e">
        <f>IF(CK161&lt;&gt;"",#REF!- CK161, 0)</f>
        <v>#REF!</v>
      </c>
      <c r="AN161" s="20" t="e">
        <f>IF(BO161&lt;&gt;"",#REF!- BO161, )</f>
        <v>#REF!</v>
      </c>
      <c r="AO161" s="20" t="e">
        <f>IF(CS161&lt;&gt;"",#REF!- CS161, 0)</f>
        <v>#REF!</v>
      </c>
      <c r="AP161" s="20">
        <f>IF(CA161&lt;&gt;"",#REF!-CA161, 0)</f>
        <v>0</v>
      </c>
      <c r="AQ161" s="20" t="e">
        <f>IF(DA161&lt;&gt;"",#REF!- DA161, 0)</f>
        <v>#REF!</v>
      </c>
      <c r="AR161" s="20" t="e">
        <f>IF(DK161&lt;&gt;"",#REF!- DK161, 0)</f>
        <v>#REF!</v>
      </c>
      <c r="AS161" s="20" t="e">
        <f>IF(DW161&lt;&gt;"",#REF!- DW161, 0)</f>
        <v>#REF!</v>
      </c>
      <c r="AT161" s="20" t="e">
        <f>IF(EG161&lt;&gt;"",#REF!- EG161, 0)</f>
        <v>#REF!</v>
      </c>
      <c r="AU161" s="20">
        <f>IF(EO161&lt;&gt;"",#REF!- EO161, 0)</f>
        <v>0</v>
      </c>
      <c r="AV161" s="29"/>
      <c r="AW161" s="29"/>
      <c r="AX161" s="29"/>
      <c r="AY161" s="25"/>
      <c r="AZ161" s="26"/>
      <c r="BA161" s="25"/>
      <c r="BB161" s="28"/>
      <c r="BC161" s="29">
        <f>BE161+BD161</f>
        <v>93972</v>
      </c>
      <c r="BD161" s="29">
        <v>3500</v>
      </c>
      <c r="BE161" s="40">
        <v>90472</v>
      </c>
      <c r="BF161" s="40">
        <v>107100</v>
      </c>
      <c r="BG161" s="40">
        <v>85500</v>
      </c>
      <c r="BH161" s="24"/>
      <c r="BI161" s="21"/>
      <c r="BJ161" s="21"/>
      <c r="BK161" s="21"/>
      <c r="BL161" s="22"/>
      <c r="BM161" s="21"/>
      <c r="BN161" s="23"/>
      <c r="BO161" s="24">
        <f>BQ161+BP161</f>
        <v>94437</v>
      </c>
      <c r="BP161" s="24">
        <v>3500</v>
      </c>
      <c r="BQ161" s="24">
        <v>90937</v>
      </c>
      <c r="BR161" s="24">
        <v>98550</v>
      </c>
      <c r="BS161" s="24">
        <v>82800</v>
      </c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3"/>
      <c r="CG161" s="23"/>
      <c r="CH161" s="23"/>
      <c r="CI161" s="23"/>
      <c r="CJ161" s="23"/>
      <c r="CK161" s="24">
        <v>90912</v>
      </c>
      <c r="CL161" s="24">
        <v>108000</v>
      </c>
      <c r="CM161" s="24">
        <v>81540</v>
      </c>
      <c r="CN161" s="28"/>
      <c r="CO161" s="28"/>
      <c r="CP161" s="28"/>
      <c r="CQ161" s="28"/>
      <c r="CR161" s="28"/>
      <c r="CS161" s="29">
        <v>93082</v>
      </c>
      <c r="CT161" s="29">
        <v>121770</v>
      </c>
      <c r="CU161" s="29">
        <v>72306</v>
      </c>
      <c r="CV161" s="23"/>
      <c r="CW161" s="23"/>
      <c r="CX161" s="23"/>
      <c r="CY161" s="23"/>
      <c r="CZ161" s="23"/>
      <c r="DA161" s="24">
        <v>89797</v>
      </c>
      <c r="DB161" s="24">
        <v>97125</v>
      </c>
      <c r="DC161" s="24">
        <v>72450</v>
      </c>
      <c r="DD161" s="28"/>
      <c r="DE161" s="28"/>
      <c r="DF161" s="28"/>
      <c r="DG161" s="28"/>
      <c r="DH161" s="28"/>
      <c r="DI161" s="28"/>
      <c r="DJ161" s="28"/>
      <c r="DK161" s="29">
        <f>DM161+DL161</f>
        <v>84506</v>
      </c>
      <c r="DL161" s="29">
        <v>3000</v>
      </c>
      <c r="DM161" s="29">
        <v>81506</v>
      </c>
      <c r="DN161" s="29">
        <v>90772</v>
      </c>
      <c r="DO161" s="29">
        <v>73447</v>
      </c>
      <c r="DP161" s="23"/>
      <c r="DQ161" s="23"/>
      <c r="DR161" s="23"/>
      <c r="DS161" s="23"/>
      <c r="DT161" s="23"/>
      <c r="DU161" s="23"/>
      <c r="DV161" s="23"/>
      <c r="DW161" s="37">
        <f>DY161+DX161</f>
        <v>87426</v>
      </c>
      <c r="DX161" s="24">
        <v>3000</v>
      </c>
      <c r="DY161" s="24">
        <v>84426</v>
      </c>
      <c r="DZ161" s="24">
        <v>88987</v>
      </c>
      <c r="EA161" s="24">
        <v>72712</v>
      </c>
      <c r="EB161" s="28"/>
      <c r="EC161" s="28"/>
      <c r="ED161" s="28"/>
      <c r="EE161" s="28"/>
      <c r="EF161" s="28"/>
      <c r="EG161" s="29">
        <v>109579</v>
      </c>
      <c r="EH161" s="29">
        <v>129999</v>
      </c>
      <c r="EI161" s="29">
        <v>94000</v>
      </c>
      <c r="EJ161" s="23"/>
      <c r="EK161" s="23"/>
      <c r="EL161" s="23"/>
      <c r="EM161" s="23"/>
      <c r="EN161" s="23"/>
      <c r="EO161" s="23"/>
      <c r="EP161" s="23"/>
      <c r="EQ161" s="23"/>
      <c r="ER161" s="3">
        <v>80000</v>
      </c>
      <c r="ES161" s="2">
        <f t="shared" si="36"/>
        <v>0</v>
      </c>
    </row>
    <row r="162" spans="1:150" ht="14.45" hidden="1" customHeight="1" x14ac:dyDescent="0.25">
      <c r="A162" s="112"/>
      <c r="B162" s="131">
        <v>156</v>
      </c>
      <c r="C162" s="112"/>
      <c r="D162" s="112"/>
      <c r="E162" s="112"/>
      <c r="F162" s="113" t="s">
        <v>51</v>
      </c>
      <c r="G162" s="107" t="s">
        <v>51</v>
      </c>
      <c r="H162" s="117" t="s">
        <v>469</v>
      </c>
      <c r="I162" s="115" t="str">
        <f t="shared" si="37"/>
        <v xml:space="preserve"> 437</v>
      </c>
      <c r="J162" t="s">
        <v>469</v>
      </c>
      <c r="K162" s="116">
        <f t="shared" si="38"/>
        <v>0</v>
      </c>
      <c r="L162" s="113" t="s">
        <v>254</v>
      </c>
      <c r="M162" t="s">
        <v>1469</v>
      </c>
      <c r="P162" s="62" t="s">
        <v>710</v>
      </c>
      <c r="Q162" s="63">
        <v>77500</v>
      </c>
      <c r="R162" s="64">
        <f t="shared" si="61"/>
        <v>80000</v>
      </c>
      <c r="S162" s="52">
        <v>80000</v>
      </c>
      <c r="T162" s="48">
        <f t="shared" si="33"/>
        <v>9250</v>
      </c>
      <c r="U162" s="46" t="s">
        <v>711</v>
      </c>
      <c r="V162" s="49">
        <f t="shared" si="34"/>
        <v>70750</v>
      </c>
      <c r="W162" s="52">
        <f>2000+5200+600+1000+200+250</f>
        <v>9250</v>
      </c>
      <c r="X162" s="2">
        <f t="shared" si="39"/>
        <v>2500</v>
      </c>
      <c r="Z162" s="126">
        <f t="shared" si="40"/>
        <v>80000</v>
      </c>
      <c r="AA162" s="1" t="s">
        <v>115</v>
      </c>
      <c r="AB162" s="19">
        <f>IF(AX162&lt;&gt;"",#REF!- AX162, 0)</f>
        <v>0</v>
      </c>
      <c r="AC162" s="19">
        <f>IF(CF162&lt;&gt;"",#REF!- CF162, 0)</f>
        <v>0</v>
      </c>
      <c r="AD162" s="19">
        <f>IF(BJ162&lt;&gt;"",#REF!- BJ162, 0)</f>
        <v>0</v>
      </c>
      <c r="AE162" s="19">
        <f>IF(CN162&lt;&gt;"",#REF!- CN162, 0)</f>
        <v>0</v>
      </c>
      <c r="AF162" s="19">
        <f>IF(BV162&lt;&gt;"",#REF!- BV162, 0)</f>
        <v>0</v>
      </c>
      <c r="AG162" s="19">
        <f>IF(CV162&lt;&gt;"",#REF!- CV162, 0)</f>
        <v>0</v>
      </c>
      <c r="AH162" s="19">
        <f>IF(DF162&lt;&gt;"",#REF!-DF162, 0)</f>
        <v>0</v>
      </c>
      <c r="AI162" s="19">
        <f>IF(DR162&lt;&gt;"",#REF!-DR162, 0)</f>
        <v>0</v>
      </c>
      <c r="AJ162" s="19">
        <f>IF(EB162&lt;&gt;"",#REF!- EB162, 0)</f>
        <v>0</v>
      </c>
      <c r="AK162" s="19">
        <f>IF(EJ162&lt;&gt;"",#REF!- EJ162, 0)</f>
        <v>0</v>
      </c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3"/>
      <c r="CG162" s="23"/>
      <c r="CH162" s="23"/>
      <c r="CI162" s="23"/>
      <c r="CJ162" s="23"/>
      <c r="CK162" s="23"/>
      <c r="CL162" s="23"/>
      <c r="CM162" s="23"/>
      <c r="CN162" s="28"/>
      <c r="CO162" s="28"/>
      <c r="CP162" s="28"/>
      <c r="CQ162" s="28"/>
      <c r="CR162" s="28"/>
      <c r="CS162" s="28"/>
      <c r="CT162" s="28"/>
      <c r="CU162" s="28"/>
      <c r="CV162" s="23"/>
      <c r="CW162" s="23"/>
      <c r="CX162" s="23"/>
      <c r="CY162" s="23"/>
      <c r="CZ162" s="23"/>
      <c r="DA162" s="23"/>
      <c r="DB162" s="23"/>
      <c r="DC162" s="23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8"/>
      <c r="EC162" s="28"/>
      <c r="ED162" s="28"/>
      <c r="EE162" s="28"/>
      <c r="EF162" s="28"/>
      <c r="EG162" s="28"/>
      <c r="EH162" s="28"/>
      <c r="EI162" s="28"/>
      <c r="EJ162" s="23"/>
      <c r="EK162" s="23"/>
      <c r="EL162" s="23"/>
      <c r="EM162" s="23"/>
      <c r="EN162" s="23"/>
      <c r="EO162" s="23"/>
      <c r="EP162" s="23"/>
      <c r="EQ162" s="23"/>
      <c r="ER162" s="3">
        <v>80000</v>
      </c>
      <c r="ES162" s="1">
        <f t="shared" si="36"/>
        <v>0</v>
      </c>
    </row>
    <row r="163" spans="1:150" ht="14.45" hidden="1" customHeight="1" x14ac:dyDescent="0.25">
      <c r="A163" s="112"/>
      <c r="B163" s="131">
        <v>157</v>
      </c>
      <c r="C163" s="112"/>
      <c r="D163" s="112"/>
      <c r="E163" s="112"/>
      <c r="F163" s="113" t="s">
        <v>169</v>
      </c>
      <c r="G163" s="107" t="s">
        <v>169</v>
      </c>
      <c r="H163" s="117" t="s">
        <v>470</v>
      </c>
      <c r="I163" s="115" t="str">
        <f t="shared" si="37"/>
        <v xml:space="preserve"> 814</v>
      </c>
      <c r="J163" t="s">
        <v>470</v>
      </c>
      <c r="K163" s="116">
        <f t="shared" si="38"/>
        <v>0</v>
      </c>
      <c r="L163" s="113" t="s">
        <v>251</v>
      </c>
      <c r="M163" t="s">
        <v>1469</v>
      </c>
      <c r="P163" s="45" t="s">
        <v>709</v>
      </c>
      <c r="Q163" s="56">
        <v>120000</v>
      </c>
      <c r="R163" s="122">
        <v>84000</v>
      </c>
      <c r="S163" s="52">
        <v>87000</v>
      </c>
      <c r="T163" s="48">
        <f t="shared" si="33"/>
        <v>9550</v>
      </c>
      <c r="U163" s="46" t="s">
        <v>711</v>
      </c>
      <c r="V163" s="49">
        <f t="shared" si="34"/>
        <v>77450</v>
      </c>
      <c r="W163" s="52">
        <f>2000+5500+600+200+250+1000</f>
        <v>9550</v>
      </c>
      <c r="X163" s="2">
        <f t="shared" si="39"/>
        <v>-36000</v>
      </c>
      <c r="Z163" s="126">
        <f t="shared" si="40"/>
        <v>84000</v>
      </c>
      <c r="AA163" s="1" t="s">
        <v>115</v>
      </c>
      <c r="AB163" s="19">
        <f>IF(AX163&lt;&gt;"",#REF!- AX163, 0)</f>
        <v>0</v>
      </c>
      <c r="AC163" s="19">
        <f>IF(CF163&lt;&gt;"",#REF!- CF163, 0)</f>
        <v>0</v>
      </c>
      <c r="AD163" s="19">
        <f>IF(BJ163&lt;&gt;"",#REF!- BJ163, 0)</f>
        <v>0</v>
      </c>
      <c r="AE163" s="19">
        <f>IF(CN163&lt;&gt;"",#REF!- CN163, 0)</f>
        <v>0</v>
      </c>
      <c r="AF163" s="19">
        <f>IF(BV163&lt;&gt;"",#REF!- BV163, 0)</f>
        <v>0</v>
      </c>
      <c r="AG163" s="19">
        <f>IF(CV163&lt;&gt;"",#REF!- CV163, 0)</f>
        <v>0</v>
      </c>
      <c r="AH163" s="19">
        <f>IF(DF163&lt;&gt;"",#REF!-DF163, 0)</f>
        <v>0</v>
      </c>
      <c r="AI163" s="19">
        <f>IF(DR163&lt;&gt;"",#REF!-DR163, 0)</f>
        <v>0</v>
      </c>
      <c r="AJ163" s="19">
        <f>IF(EB163&lt;&gt;"",#REF!- EB163, 0)</f>
        <v>0</v>
      </c>
      <c r="AK163" s="19">
        <f>IF(EJ163&lt;&gt;"",#REF!- EJ163, 0)</f>
        <v>0</v>
      </c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3"/>
      <c r="CG163" s="23"/>
      <c r="CH163" s="23"/>
      <c r="CI163" s="23"/>
      <c r="CJ163" s="23"/>
      <c r="CK163" s="23"/>
      <c r="CL163" s="23"/>
      <c r="CM163" s="23"/>
      <c r="CN163" s="28"/>
      <c r="CO163" s="28"/>
      <c r="CP163" s="28"/>
      <c r="CQ163" s="28"/>
      <c r="CR163" s="28"/>
      <c r="CS163" s="28"/>
      <c r="CT163" s="28"/>
      <c r="CU163" s="28"/>
      <c r="CV163" s="23"/>
      <c r="CW163" s="23"/>
      <c r="CX163" s="23"/>
      <c r="CY163" s="23"/>
      <c r="CZ163" s="23"/>
      <c r="DA163" s="23"/>
      <c r="DB163" s="23"/>
      <c r="DC163" s="23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8"/>
      <c r="EC163" s="28"/>
      <c r="ED163" s="28"/>
      <c r="EE163" s="28"/>
      <c r="EF163" s="28"/>
      <c r="EG163" s="28"/>
      <c r="EH163" s="28"/>
      <c r="EI163" s="28"/>
      <c r="EJ163" s="23"/>
      <c r="EK163" s="23"/>
      <c r="EL163" s="23"/>
      <c r="EM163" s="23"/>
      <c r="EN163" s="23"/>
      <c r="EO163" s="23"/>
      <c r="EP163" s="23"/>
      <c r="EQ163" s="23"/>
      <c r="ER163" s="3">
        <v>84000</v>
      </c>
      <c r="ES163" s="1">
        <f t="shared" si="36"/>
        <v>0</v>
      </c>
    </row>
    <row r="164" spans="1:150" ht="14.45" hidden="1" customHeight="1" x14ac:dyDescent="0.25">
      <c r="A164" s="112"/>
      <c r="B164" s="131">
        <v>158</v>
      </c>
      <c r="C164" s="112"/>
      <c r="D164" s="112"/>
      <c r="E164" s="112"/>
      <c r="F164" s="113" t="s">
        <v>169</v>
      </c>
      <c r="G164" s="107" t="s">
        <v>169</v>
      </c>
      <c r="H164" s="117" t="s">
        <v>471</v>
      </c>
      <c r="I164" s="115" t="str">
        <f t="shared" si="37"/>
        <v xml:space="preserve"> 199</v>
      </c>
      <c r="J164" t="s">
        <v>471</v>
      </c>
      <c r="K164" s="116">
        <f t="shared" si="38"/>
        <v>0</v>
      </c>
      <c r="L164" s="113" t="s">
        <v>251</v>
      </c>
      <c r="M164" t="s">
        <v>1469</v>
      </c>
      <c r="P164" s="45" t="s">
        <v>709</v>
      </c>
      <c r="Q164" s="56">
        <v>120000</v>
      </c>
      <c r="R164" s="122">
        <v>84000</v>
      </c>
      <c r="S164" s="52">
        <v>87000</v>
      </c>
      <c r="T164" s="48">
        <f t="shared" si="33"/>
        <v>9550</v>
      </c>
      <c r="U164" s="46" t="s">
        <v>711</v>
      </c>
      <c r="V164" s="49">
        <f t="shared" si="34"/>
        <v>77450</v>
      </c>
      <c r="W164" s="52">
        <f>2000+5500+600+200+250+1000</f>
        <v>9550</v>
      </c>
      <c r="X164" s="2">
        <f t="shared" si="39"/>
        <v>-36000</v>
      </c>
      <c r="Z164" s="126">
        <f t="shared" si="40"/>
        <v>84000</v>
      </c>
      <c r="AA164" s="1" t="s">
        <v>115</v>
      </c>
      <c r="AB164" s="19">
        <f>IF(AX164&lt;&gt;"",#REF!- AX164, 0)</f>
        <v>0</v>
      </c>
      <c r="AC164" s="19">
        <f>IF(CF164&lt;&gt;"",#REF!- CF164, 0)</f>
        <v>0</v>
      </c>
      <c r="AD164" s="19">
        <f>IF(BJ164&lt;&gt;"",#REF!- BJ164, 0)</f>
        <v>0</v>
      </c>
      <c r="AE164" s="19">
        <f>IF(CN164&lt;&gt;"",#REF!- CN164, 0)</f>
        <v>0</v>
      </c>
      <c r="AF164" s="19">
        <f>IF(BV164&lt;&gt;"",#REF!- BV164, 0)</f>
        <v>0</v>
      </c>
      <c r="AG164" s="19">
        <f>IF(CV164&lt;&gt;"",#REF!- CV164, 0)</f>
        <v>0</v>
      </c>
      <c r="AH164" s="19">
        <f>IF(DF164&lt;&gt;"",#REF!-DF164, 0)</f>
        <v>0</v>
      </c>
      <c r="AI164" s="19">
        <f>IF(DR164&lt;&gt;"",#REF!-DR164, 0)</f>
        <v>0</v>
      </c>
      <c r="AJ164" s="19">
        <f>IF(EB164&lt;&gt;"",#REF!- EB164, 0)</f>
        <v>0</v>
      </c>
      <c r="AK164" s="19">
        <f>IF(EJ164&lt;&gt;"",#REF!- EJ164, 0)</f>
        <v>0</v>
      </c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3"/>
      <c r="CG164" s="23"/>
      <c r="CH164" s="23"/>
      <c r="CI164" s="23"/>
      <c r="CJ164" s="23"/>
      <c r="CK164" s="23"/>
      <c r="CL164" s="23"/>
      <c r="CM164" s="23"/>
      <c r="CN164" s="28"/>
      <c r="CO164" s="28"/>
      <c r="CP164" s="28"/>
      <c r="CQ164" s="28"/>
      <c r="CR164" s="28"/>
      <c r="CS164" s="28"/>
      <c r="CT164" s="28"/>
      <c r="CU164" s="28"/>
      <c r="CV164" s="23"/>
      <c r="CW164" s="23"/>
      <c r="CX164" s="23"/>
      <c r="CY164" s="23"/>
      <c r="CZ164" s="23"/>
      <c r="DA164" s="23"/>
      <c r="DB164" s="23"/>
      <c r="DC164" s="23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8"/>
      <c r="EC164" s="28"/>
      <c r="ED164" s="28"/>
      <c r="EE164" s="28"/>
      <c r="EF164" s="28"/>
      <c r="EG164" s="28"/>
      <c r="EH164" s="28"/>
      <c r="EI164" s="28"/>
      <c r="EJ164" s="23"/>
      <c r="EK164" s="23"/>
      <c r="EL164" s="23"/>
      <c r="EM164" s="23"/>
      <c r="EN164" s="23"/>
      <c r="EO164" s="23"/>
      <c r="EP164" s="23"/>
      <c r="EQ164" s="23"/>
      <c r="ER164" s="3">
        <v>84000</v>
      </c>
      <c r="ES164" s="1">
        <f t="shared" si="36"/>
        <v>0</v>
      </c>
    </row>
    <row r="165" spans="1:150" ht="14.45" hidden="1" customHeight="1" x14ac:dyDescent="0.25">
      <c r="A165" s="112"/>
      <c r="B165" s="42">
        <v>159</v>
      </c>
      <c r="C165" s="112"/>
      <c r="D165" s="112"/>
      <c r="E165" s="112"/>
      <c r="F165" s="113" t="s">
        <v>50</v>
      </c>
      <c r="G165" s="107" t="s">
        <v>50</v>
      </c>
      <c r="H165" s="114" t="s">
        <v>472</v>
      </c>
      <c r="I165" s="115" t="str">
        <f t="shared" si="37"/>
        <v xml:space="preserve"> 844</v>
      </c>
      <c r="J165" t="s">
        <v>472</v>
      </c>
      <c r="K165" s="116">
        <f t="shared" si="38"/>
        <v>0</v>
      </c>
      <c r="L165" s="113" t="s">
        <v>252</v>
      </c>
      <c r="M165" t="s">
        <v>1469</v>
      </c>
      <c r="P165" s="45" t="s">
        <v>709</v>
      </c>
      <c r="Q165" s="56">
        <v>78000</v>
      </c>
      <c r="R165" s="122">
        <f>V165+W165</f>
        <v>73150</v>
      </c>
      <c r="S165" s="47">
        <v>73150</v>
      </c>
      <c r="T165" s="48">
        <f t="shared" si="33"/>
        <v>9150</v>
      </c>
      <c r="U165" s="46" t="s">
        <v>711</v>
      </c>
      <c r="V165" s="49">
        <f t="shared" si="34"/>
        <v>64000</v>
      </c>
      <c r="W165" s="49">
        <f>2000+5100+600+200+250+1000</f>
        <v>9150</v>
      </c>
      <c r="X165" s="2">
        <f t="shared" si="39"/>
        <v>-4850</v>
      </c>
      <c r="Z165" s="126">
        <f t="shared" si="40"/>
        <v>73150</v>
      </c>
      <c r="AA165" s="1" t="s">
        <v>115</v>
      </c>
      <c r="AB165" s="19">
        <f>IF(AX165&lt;&gt;"",#REF!- AX165, 0)</f>
        <v>0</v>
      </c>
      <c r="AC165" s="19">
        <f>IF(CF165&lt;&gt;"",#REF!- CF165, 0)</f>
        <v>0</v>
      </c>
      <c r="AD165" s="19">
        <f>IF(BJ165&lt;&gt;"",#REF!- BJ165, 0)</f>
        <v>0</v>
      </c>
      <c r="AE165" s="19">
        <f>IF(CN165&lt;&gt;"",#REF!- CN165, 0)</f>
        <v>0</v>
      </c>
      <c r="AF165" s="19">
        <f>IF(BV165&lt;&gt;"",#REF!- BV165, 0)</f>
        <v>0</v>
      </c>
      <c r="AG165" s="19">
        <f>IF(CV165&lt;&gt;"",#REF!- CV165, 0)</f>
        <v>0</v>
      </c>
      <c r="AH165" s="19">
        <f>IF(DF165&lt;&gt;"",#REF!-DF165, 0)</f>
        <v>0</v>
      </c>
      <c r="AI165" s="19">
        <f>IF(DR165&lt;&gt;"",#REF!-DR165, 0)</f>
        <v>0</v>
      </c>
      <c r="AJ165" s="19">
        <f>IF(EB165&lt;&gt;"",#REF!- EB165, 0)</f>
        <v>0</v>
      </c>
      <c r="AK165" s="19">
        <f>IF(EJ165&lt;&gt;"",#REF!- EJ165, 0)</f>
        <v>0</v>
      </c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3"/>
      <c r="CG165" s="23"/>
      <c r="CH165" s="23"/>
      <c r="CI165" s="23"/>
      <c r="CJ165" s="23"/>
      <c r="CK165" s="23"/>
      <c r="CL165" s="23"/>
      <c r="CM165" s="23"/>
      <c r="CN165" s="28"/>
      <c r="CO165" s="28"/>
      <c r="CP165" s="28"/>
      <c r="CQ165" s="28"/>
      <c r="CR165" s="28"/>
      <c r="CS165" s="28"/>
      <c r="CT165" s="28"/>
      <c r="CU165" s="28"/>
      <c r="CV165" s="23"/>
      <c r="CW165" s="23"/>
      <c r="CX165" s="23"/>
      <c r="CY165" s="23"/>
      <c r="CZ165" s="23"/>
      <c r="DA165" s="23"/>
      <c r="DB165" s="23"/>
      <c r="DC165" s="23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8"/>
      <c r="EC165" s="28"/>
      <c r="ED165" s="28"/>
      <c r="EE165" s="28"/>
      <c r="EF165" s="28"/>
      <c r="EG165" s="28"/>
      <c r="EH165" s="28"/>
      <c r="EI165" s="28"/>
      <c r="EJ165" s="23"/>
      <c r="EK165" s="23"/>
      <c r="EL165" s="23"/>
      <c r="EM165" s="23"/>
      <c r="EN165" s="23"/>
      <c r="EO165" s="23"/>
      <c r="EP165" s="23"/>
      <c r="EQ165" s="23"/>
      <c r="ER165" s="3">
        <v>74150</v>
      </c>
      <c r="ES165" s="2">
        <f t="shared" si="36"/>
        <v>-1000</v>
      </c>
      <c r="ET165" s="2" t="s">
        <v>1815</v>
      </c>
    </row>
    <row r="166" spans="1:150" hidden="1" x14ac:dyDescent="0.25">
      <c r="A166" s="112"/>
      <c r="B166" s="42">
        <v>160</v>
      </c>
      <c r="C166" s="112"/>
      <c r="D166" s="112"/>
      <c r="E166" s="112"/>
      <c r="F166" s="113" t="s">
        <v>50</v>
      </c>
      <c r="G166" s="107" t="s">
        <v>50</v>
      </c>
      <c r="H166" s="117" t="s">
        <v>473</v>
      </c>
      <c r="I166" s="115" t="str">
        <f t="shared" si="37"/>
        <v xml:space="preserve"> 487</v>
      </c>
      <c r="J166" t="s">
        <v>473</v>
      </c>
      <c r="K166" s="116">
        <f t="shared" si="38"/>
        <v>0</v>
      </c>
      <c r="L166" s="113" t="s">
        <v>253</v>
      </c>
      <c r="M166" t="s">
        <v>1469</v>
      </c>
      <c r="P166" s="45" t="s">
        <v>709</v>
      </c>
      <c r="Q166" s="56">
        <v>80000</v>
      </c>
      <c r="R166" s="122">
        <f>V166+W166</f>
        <v>76500</v>
      </c>
      <c r="S166" s="47">
        <v>76500</v>
      </c>
      <c r="T166" s="48">
        <f t="shared" si="33"/>
        <v>8650</v>
      </c>
      <c r="U166" s="46" t="s">
        <v>711</v>
      </c>
      <c r="V166" s="49">
        <f t="shared" si="34"/>
        <v>67850</v>
      </c>
      <c r="W166" s="49">
        <f>2000+5100+600+200+250+500</f>
        <v>8650</v>
      </c>
      <c r="X166" s="2">
        <f t="shared" si="39"/>
        <v>-3500</v>
      </c>
      <c r="Z166" s="126">
        <f t="shared" si="40"/>
        <v>76500</v>
      </c>
      <c r="AA166" s="1" t="s">
        <v>115</v>
      </c>
      <c r="AB166" s="19">
        <f>IF(AX166&lt;&gt;"",#REF!- AX166, 0)</f>
        <v>0</v>
      </c>
      <c r="AC166" s="19">
        <f>IF(CF166&lt;&gt;"",#REF!- CF166, 0)</f>
        <v>0</v>
      </c>
      <c r="AD166" s="19">
        <f>IF(BJ166&lt;&gt;"",#REF!- BJ166, 0)</f>
        <v>0</v>
      </c>
      <c r="AE166" s="19">
        <f>IF(CN166&lt;&gt;"",#REF!- CN166, 0)</f>
        <v>0</v>
      </c>
      <c r="AF166" s="19">
        <f>IF(BV166&lt;&gt;"",#REF!- BV166, 0)</f>
        <v>0</v>
      </c>
      <c r="AG166" s="19">
        <f>IF(CV166&lt;&gt;"",#REF!- CV166, 0)</f>
        <v>0</v>
      </c>
      <c r="AH166" s="19">
        <f>IF(DF166&lt;&gt;"",#REF!-DF166, 0)</f>
        <v>0</v>
      </c>
      <c r="AI166" s="19">
        <f>IF(DR166&lt;&gt;"",#REF!-DR166, 0)</f>
        <v>0</v>
      </c>
      <c r="AJ166" s="19">
        <f>IF(EB166&lt;&gt;"",#REF!- EB166, 0)</f>
        <v>0</v>
      </c>
      <c r="AK166" s="19">
        <f>IF(EJ166&lt;&gt;"",#REF!- EJ166, 0)</f>
        <v>0</v>
      </c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3"/>
      <c r="CG166" s="23"/>
      <c r="CH166" s="23"/>
      <c r="CI166" s="23"/>
      <c r="CJ166" s="23"/>
      <c r="CK166" s="23"/>
      <c r="CL166" s="23"/>
      <c r="CM166" s="23"/>
      <c r="CN166" s="28"/>
      <c r="CO166" s="28"/>
      <c r="CP166" s="28"/>
      <c r="CQ166" s="28"/>
      <c r="CR166" s="28"/>
      <c r="CS166" s="28"/>
      <c r="CT166" s="28"/>
      <c r="CU166" s="28"/>
      <c r="CV166" s="23"/>
      <c r="CW166" s="23"/>
      <c r="CX166" s="23"/>
      <c r="CY166" s="23"/>
      <c r="CZ166" s="23"/>
      <c r="DA166" s="23"/>
      <c r="DB166" s="23"/>
      <c r="DC166" s="23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8"/>
      <c r="EC166" s="28"/>
      <c r="ED166" s="28"/>
      <c r="EE166" s="28"/>
      <c r="EF166" s="28"/>
      <c r="EG166" s="28"/>
      <c r="EH166" s="28"/>
      <c r="EI166" s="28"/>
      <c r="EJ166" s="23"/>
      <c r="EK166" s="23"/>
      <c r="EL166" s="23"/>
      <c r="EM166" s="23"/>
      <c r="EN166" s="23"/>
      <c r="EO166" s="23"/>
      <c r="EP166" s="23"/>
      <c r="EQ166" s="23"/>
      <c r="ER166" s="3">
        <v>76500</v>
      </c>
      <c r="ES166" s="1">
        <f t="shared" ref="ES166" si="62">Z166-ER166</f>
        <v>0</v>
      </c>
    </row>
    <row r="167" spans="1:150" ht="14.45" hidden="1" customHeight="1" x14ac:dyDescent="0.25">
      <c r="A167" s="112"/>
      <c r="B167" s="131">
        <v>161</v>
      </c>
      <c r="C167" s="112"/>
      <c r="D167" s="112"/>
      <c r="E167" s="112"/>
      <c r="F167" s="113" t="s">
        <v>50</v>
      </c>
      <c r="G167" s="107" t="s">
        <v>50</v>
      </c>
      <c r="H167" s="117" t="s">
        <v>474</v>
      </c>
      <c r="I167" s="115" t="str">
        <f t="shared" si="37"/>
        <v xml:space="preserve"> 648</v>
      </c>
      <c r="J167" t="s">
        <v>474</v>
      </c>
      <c r="K167" s="116">
        <f t="shared" si="38"/>
        <v>0</v>
      </c>
      <c r="L167" s="113" t="s">
        <v>254</v>
      </c>
      <c r="M167" t="s">
        <v>1469</v>
      </c>
      <c r="P167" s="45" t="s">
        <v>709</v>
      </c>
      <c r="Q167" s="56">
        <v>80000</v>
      </c>
      <c r="R167" s="122">
        <v>80000</v>
      </c>
      <c r="S167" s="47">
        <v>80000</v>
      </c>
      <c r="T167" s="48">
        <f t="shared" si="33"/>
        <v>8750</v>
      </c>
      <c r="U167" s="46" t="s">
        <v>711</v>
      </c>
      <c r="V167" s="49">
        <f t="shared" si="34"/>
        <v>71250</v>
      </c>
      <c r="W167" s="49">
        <v>8750</v>
      </c>
      <c r="X167" s="2">
        <f t="shared" si="39"/>
        <v>0</v>
      </c>
      <c r="Z167" s="126">
        <f t="shared" si="40"/>
        <v>80000</v>
      </c>
      <c r="AA167" s="1" t="s">
        <v>115</v>
      </c>
      <c r="AB167" s="19">
        <f>IF(AX167&lt;&gt;"",#REF!- AX167, 0)</f>
        <v>0</v>
      </c>
      <c r="AC167" s="19">
        <f>IF(CF167&lt;&gt;"",#REF!- CF167, 0)</f>
        <v>0</v>
      </c>
      <c r="AD167" s="19">
        <f>IF(BJ167&lt;&gt;"",#REF!- BJ167, 0)</f>
        <v>0</v>
      </c>
      <c r="AE167" s="19">
        <f>IF(CN167&lt;&gt;"",#REF!- CN167, 0)</f>
        <v>0</v>
      </c>
      <c r="AF167" s="19">
        <f>IF(BV167&lt;&gt;"",#REF!- BV167, 0)</f>
        <v>0</v>
      </c>
      <c r="AG167" s="19">
        <f>IF(CV167&lt;&gt;"",#REF!- CV167, 0)</f>
        <v>0</v>
      </c>
      <c r="AH167" s="19">
        <f>IF(DF167&lt;&gt;"",#REF!-DF167, 0)</f>
        <v>0</v>
      </c>
      <c r="AI167" s="19">
        <f>IF(DR167&lt;&gt;"",#REF!-DR167, 0)</f>
        <v>0</v>
      </c>
      <c r="AJ167" s="19">
        <f>IF(EB167&lt;&gt;"",#REF!- EB167, 0)</f>
        <v>0</v>
      </c>
      <c r="AK167" s="19">
        <f>IF(EJ167&lt;&gt;"",#REF!- EJ167, 0)</f>
        <v>0</v>
      </c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3"/>
      <c r="CG167" s="23"/>
      <c r="CH167" s="23"/>
      <c r="CI167" s="23"/>
      <c r="CJ167" s="23"/>
      <c r="CK167" s="23"/>
      <c r="CL167" s="23"/>
      <c r="CM167" s="23"/>
      <c r="CN167" s="28"/>
      <c r="CO167" s="28"/>
      <c r="CP167" s="28"/>
      <c r="CQ167" s="28"/>
      <c r="CR167" s="28"/>
      <c r="CS167" s="28"/>
      <c r="CT167" s="28"/>
      <c r="CU167" s="28"/>
      <c r="CV167" s="23"/>
      <c r="CW167" s="23"/>
      <c r="CX167" s="23"/>
      <c r="CY167" s="23"/>
      <c r="CZ167" s="23"/>
      <c r="DA167" s="23"/>
      <c r="DB167" s="23"/>
      <c r="DC167" s="23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8"/>
      <c r="EC167" s="28"/>
      <c r="ED167" s="28"/>
      <c r="EE167" s="28"/>
      <c r="EF167" s="28"/>
      <c r="EG167" s="28"/>
      <c r="EH167" s="28"/>
      <c r="EI167" s="28"/>
      <c r="EJ167" s="23"/>
      <c r="EK167" s="23"/>
      <c r="EL167" s="23"/>
      <c r="EM167" s="23"/>
      <c r="EN167" s="23"/>
      <c r="EO167" s="23"/>
      <c r="EP167" s="23"/>
      <c r="EQ167" s="23"/>
      <c r="ER167" s="3">
        <v>80000</v>
      </c>
      <c r="ES167" s="1">
        <f t="shared" ref="ES167:ES175" si="63">Z167-ER167</f>
        <v>0</v>
      </c>
    </row>
    <row r="168" spans="1:150" ht="14.45" hidden="1" customHeight="1" x14ac:dyDescent="0.25">
      <c r="A168" s="112"/>
      <c r="B168" s="131">
        <v>162</v>
      </c>
      <c r="C168" s="112"/>
      <c r="D168" s="112"/>
      <c r="E168" s="112"/>
      <c r="F168" s="113" t="s">
        <v>50</v>
      </c>
      <c r="G168" s="107" t="s">
        <v>50</v>
      </c>
      <c r="H168" s="114" t="s">
        <v>475</v>
      </c>
      <c r="I168" s="115" t="str">
        <f t="shared" si="37"/>
        <v xml:space="preserve"> 231</v>
      </c>
      <c r="J168" t="s">
        <v>475</v>
      </c>
      <c r="K168" s="116">
        <f t="shared" si="38"/>
        <v>0</v>
      </c>
      <c r="L168" s="113" t="s">
        <v>241</v>
      </c>
      <c r="M168" t="s">
        <v>1469</v>
      </c>
      <c r="P168" s="45" t="s">
        <v>709</v>
      </c>
      <c r="Q168" s="56">
        <v>90000</v>
      </c>
      <c r="R168" s="122">
        <f t="shared" ref="R168:R175" si="64">V168+W168</f>
        <v>80000</v>
      </c>
      <c r="S168" s="47">
        <v>80000</v>
      </c>
      <c r="T168" s="48">
        <f t="shared" si="33"/>
        <v>9250</v>
      </c>
      <c r="U168" s="46" t="s">
        <v>711</v>
      </c>
      <c r="V168" s="49">
        <f t="shared" si="34"/>
        <v>70750</v>
      </c>
      <c r="W168" s="51">
        <f>2000+5200+600+200+250+1000</f>
        <v>9250</v>
      </c>
      <c r="X168" s="2">
        <f t="shared" si="39"/>
        <v>-10000</v>
      </c>
      <c r="Z168" s="126">
        <f t="shared" si="40"/>
        <v>80000</v>
      </c>
      <c r="AA168" s="41" t="s">
        <v>101</v>
      </c>
      <c r="AB168" s="19">
        <f>IF(AX168&lt;&gt;"",#REF!- AX168, 0)</f>
        <v>0</v>
      </c>
      <c r="AC168" s="19" t="e">
        <f>IF(CF168&lt;&gt;"",#REF!- CF168, 0)</f>
        <v>#REF!</v>
      </c>
      <c r="AD168" s="19">
        <f>IF(BJ168&lt;&gt;"",#REF!- BJ168, 0)</f>
        <v>0</v>
      </c>
      <c r="AE168" s="19">
        <f>IF(CN168&lt;&gt;"",#REF!- CN168, 0)</f>
        <v>0</v>
      </c>
      <c r="AF168" s="19">
        <f>IF(BV168&lt;&gt;"",#REF!- BV168, 0)</f>
        <v>0</v>
      </c>
      <c r="AG168" s="19">
        <f>IF(CV168&lt;&gt;"",#REF!- CV168, 0)</f>
        <v>0</v>
      </c>
      <c r="AH168" s="19">
        <f>IF(DF168&lt;&gt;"",#REF!-DF168, 0)</f>
        <v>0</v>
      </c>
      <c r="AI168" s="19">
        <f>IF(DR168&lt;&gt;"",#REF!-DR168, 0)</f>
        <v>0</v>
      </c>
      <c r="AJ168" s="19">
        <f>IF(EB168&lt;&gt;"",#REF!- EB168, 0)</f>
        <v>0</v>
      </c>
      <c r="AK168" s="19">
        <f>IF(EJ168&lt;&gt;"",#REF!- EJ168, 0)</f>
        <v>0</v>
      </c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4">
        <v>91260</v>
      </c>
      <c r="CG168" s="24">
        <f>CF168-Z168</f>
        <v>11260</v>
      </c>
      <c r="CH168" s="34">
        <f>CG168/CF168</f>
        <v>0.12338373876835415</v>
      </c>
      <c r="CI168" s="24" t="e">
        <f>#REF!-CF168</f>
        <v>#REF!</v>
      </c>
      <c r="CJ168" s="23" t="s">
        <v>28</v>
      </c>
      <c r="CK168" s="23"/>
      <c r="CL168" s="23"/>
      <c r="CM168" s="23"/>
      <c r="CN168" s="28"/>
      <c r="CO168" s="28"/>
      <c r="CP168" s="28"/>
      <c r="CQ168" s="28"/>
      <c r="CR168" s="28"/>
      <c r="CS168" s="28"/>
      <c r="CT168" s="28"/>
      <c r="CU168" s="28"/>
      <c r="CV168" s="23"/>
      <c r="CW168" s="23"/>
      <c r="CX168" s="23"/>
      <c r="CY168" s="23"/>
      <c r="CZ168" s="23"/>
      <c r="DA168" s="23"/>
      <c r="DB168" s="23"/>
      <c r="DC168" s="23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8"/>
      <c r="EC168" s="28"/>
      <c r="ED168" s="28"/>
      <c r="EE168" s="28"/>
      <c r="EF168" s="28"/>
      <c r="EG168" s="28"/>
      <c r="EH168" s="28"/>
      <c r="EI168" s="28"/>
      <c r="EJ168" s="23"/>
      <c r="EK168" s="23"/>
      <c r="EL168" s="23"/>
      <c r="EM168" s="23"/>
      <c r="EN168" s="23"/>
      <c r="EO168" s="23"/>
      <c r="EP168" s="23"/>
      <c r="EQ168" s="23"/>
      <c r="ER168" s="3">
        <v>80000</v>
      </c>
      <c r="ES168" s="2">
        <f t="shared" si="63"/>
        <v>0</v>
      </c>
    </row>
    <row r="169" spans="1:150" hidden="1" x14ac:dyDescent="0.25">
      <c r="A169" s="112"/>
      <c r="B169" s="42">
        <v>163</v>
      </c>
      <c r="C169" s="112"/>
      <c r="D169" s="112"/>
      <c r="E169" s="112"/>
      <c r="F169" s="113" t="s">
        <v>168</v>
      </c>
      <c r="G169" s="107" t="s">
        <v>168</v>
      </c>
      <c r="H169" s="117" t="s">
        <v>476</v>
      </c>
      <c r="I169" s="115" t="str">
        <f t="shared" si="37"/>
        <v xml:space="preserve"> 582</v>
      </c>
      <c r="J169" t="s">
        <v>476</v>
      </c>
      <c r="K169" s="116">
        <f t="shared" si="38"/>
        <v>0</v>
      </c>
      <c r="L169" s="113" t="s">
        <v>255</v>
      </c>
      <c r="M169" t="s">
        <v>1469</v>
      </c>
      <c r="P169" s="45" t="s">
        <v>709</v>
      </c>
      <c r="Q169" s="56">
        <v>0</v>
      </c>
      <c r="R169" s="122">
        <f t="shared" si="64"/>
        <v>0</v>
      </c>
      <c r="S169" s="47"/>
      <c r="T169" s="48">
        <f t="shared" si="33"/>
        <v>0</v>
      </c>
      <c r="U169" s="46"/>
      <c r="V169" s="49">
        <f t="shared" si="34"/>
        <v>0</v>
      </c>
      <c r="W169" s="51"/>
      <c r="X169" s="2">
        <f t="shared" si="39"/>
        <v>0</v>
      </c>
      <c r="Z169" s="126">
        <f t="shared" si="40"/>
        <v>0</v>
      </c>
      <c r="AA169" s="1" t="s">
        <v>115</v>
      </c>
      <c r="AB169" s="19">
        <f>IF(AX169&lt;&gt;"",#REF!- AX169, 0)</f>
        <v>0</v>
      </c>
      <c r="AC169" s="19">
        <f>IF(CF169&lt;&gt;"",#REF!- CF169, 0)</f>
        <v>0</v>
      </c>
      <c r="AD169" s="19">
        <f>IF(BJ169&lt;&gt;"",#REF!- BJ169, 0)</f>
        <v>0</v>
      </c>
      <c r="AE169" s="19">
        <f>IF(CN169&lt;&gt;"",#REF!- CN169, 0)</f>
        <v>0</v>
      </c>
      <c r="AF169" s="19">
        <f>IF(BV169&lt;&gt;"",#REF!- BV169, 0)</f>
        <v>0</v>
      </c>
      <c r="AG169" s="19">
        <f>IF(CV169&lt;&gt;"",#REF!- CV169, 0)</f>
        <v>0</v>
      </c>
      <c r="AH169" s="19">
        <f>IF(DF169&lt;&gt;"",#REF!-DF169, 0)</f>
        <v>0</v>
      </c>
      <c r="AI169" s="19">
        <f>IF(DR169&lt;&gt;"",#REF!-DR169, 0)</f>
        <v>0</v>
      </c>
      <c r="AJ169" s="19">
        <f>IF(EB169&lt;&gt;"",#REF!- EB169, 0)</f>
        <v>0</v>
      </c>
      <c r="AK169" s="19">
        <f>IF(EJ169&lt;&gt;"",#REF!- EJ169, 0)</f>
        <v>0</v>
      </c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3"/>
      <c r="CG169" s="23"/>
      <c r="CH169" s="23"/>
      <c r="CI169" s="23"/>
      <c r="CJ169" s="23"/>
      <c r="CK169" s="23"/>
      <c r="CL169" s="23"/>
      <c r="CM169" s="23"/>
      <c r="CN169" s="28"/>
      <c r="CO169" s="28"/>
      <c r="CP169" s="28"/>
      <c r="CQ169" s="28"/>
      <c r="CR169" s="28"/>
      <c r="CS169" s="28"/>
      <c r="CT169" s="28"/>
      <c r="CU169" s="28"/>
      <c r="CV169" s="23"/>
      <c r="CW169" s="23"/>
      <c r="CX169" s="23"/>
      <c r="CY169" s="23"/>
      <c r="CZ169" s="23"/>
      <c r="DA169" s="23"/>
      <c r="DB169" s="23"/>
      <c r="DC169" s="23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8"/>
      <c r="EC169" s="28"/>
      <c r="ED169" s="28"/>
      <c r="EE169" s="28"/>
      <c r="EF169" s="28"/>
      <c r="EG169" s="28"/>
      <c r="EH169" s="28"/>
      <c r="EI169" s="28"/>
      <c r="EJ169" s="23"/>
      <c r="EK169" s="23"/>
      <c r="EL169" s="23"/>
      <c r="EM169" s="23"/>
      <c r="EN169" s="23"/>
      <c r="EO169" s="23"/>
      <c r="EP169" s="23"/>
      <c r="EQ169" s="23"/>
      <c r="ER169" s="3"/>
      <c r="ES169" s="2">
        <f t="shared" si="63"/>
        <v>0</v>
      </c>
    </row>
    <row r="170" spans="1:150" ht="14.45" hidden="1" customHeight="1" x14ac:dyDescent="0.25">
      <c r="A170" s="112"/>
      <c r="B170" s="131">
        <v>164</v>
      </c>
      <c r="C170" s="112"/>
      <c r="D170" s="112"/>
      <c r="E170" s="112"/>
      <c r="F170" s="113" t="s">
        <v>50</v>
      </c>
      <c r="G170" s="107" t="s">
        <v>50</v>
      </c>
      <c r="H170" s="117" t="s">
        <v>477</v>
      </c>
      <c r="I170" s="115" t="str">
        <f t="shared" si="37"/>
        <v xml:space="preserve"> 247</v>
      </c>
      <c r="J170" t="s">
        <v>477</v>
      </c>
      <c r="K170" s="116">
        <f t="shared" si="38"/>
        <v>0</v>
      </c>
      <c r="L170" s="113" t="s">
        <v>250</v>
      </c>
      <c r="M170" t="s">
        <v>1469</v>
      </c>
      <c r="P170" s="62" t="s">
        <v>710</v>
      </c>
      <c r="Q170" s="63">
        <v>77500</v>
      </c>
      <c r="R170" s="64">
        <f t="shared" si="64"/>
        <v>80000</v>
      </c>
      <c r="S170" s="47">
        <v>80000</v>
      </c>
      <c r="T170" s="48">
        <f t="shared" si="33"/>
        <v>8150</v>
      </c>
      <c r="U170" s="46" t="s">
        <v>711</v>
      </c>
      <c r="V170" s="49">
        <f t="shared" si="34"/>
        <v>71850</v>
      </c>
      <c r="W170" s="51">
        <f>2000+600+200+250+5100</f>
        <v>8150</v>
      </c>
      <c r="X170" s="2">
        <f t="shared" si="39"/>
        <v>2500</v>
      </c>
      <c r="Z170" s="126">
        <f t="shared" si="40"/>
        <v>80000</v>
      </c>
      <c r="AA170" s="1" t="s">
        <v>124</v>
      </c>
      <c r="AB170" s="19">
        <f>IF(AX170&lt;&gt;"",#REF!- AX170, 0)</f>
        <v>0</v>
      </c>
      <c r="AC170" s="19">
        <f>IF(CF170&lt;&gt;"",#REF!- CF170, 0)</f>
        <v>0</v>
      </c>
      <c r="AD170" s="19">
        <f>IF(BJ170&lt;&gt;"",#REF!- BJ170, 0)</f>
        <v>0</v>
      </c>
      <c r="AE170" s="19">
        <f>IF(CN170&lt;&gt;"",#REF!- CN170, 0)</f>
        <v>0</v>
      </c>
      <c r="AF170" s="19">
        <f>IF(BV170&lt;&gt;"",#REF!- BV170, 0)</f>
        <v>0</v>
      </c>
      <c r="AG170" s="19">
        <f>IF(CV170&lt;&gt;"",#REF!- CV170, 0)</f>
        <v>0</v>
      </c>
      <c r="AH170" s="19">
        <f>IF(DF170&lt;&gt;"",#REF!-DF170, 0)</f>
        <v>0</v>
      </c>
      <c r="AI170" s="19">
        <f>IF(DR170&lt;&gt;"",#REF!-DR170, 0)</f>
        <v>0</v>
      </c>
      <c r="AJ170" s="19">
        <f>IF(EB170&lt;&gt;"",#REF!- EB170, 0)</f>
        <v>0</v>
      </c>
      <c r="AK170" s="19">
        <f>IF(EJ170&lt;&gt;"",#REF!- EJ170, 0)</f>
        <v>0</v>
      </c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9"/>
      <c r="AW170" s="29"/>
      <c r="AX170" s="29"/>
      <c r="AY170" s="25"/>
      <c r="AZ170" s="26"/>
      <c r="BA170" s="25"/>
      <c r="BB170" s="28"/>
      <c r="BC170" s="27"/>
      <c r="BD170" s="27"/>
      <c r="BE170" s="27"/>
      <c r="BF170" s="27"/>
      <c r="BG170" s="27"/>
      <c r="BH170" s="24"/>
      <c r="BI170" s="21"/>
      <c r="BJ170" s="21"/>
      <c r="BK170" s="21"/>
      <c r="BL170" s="22"/>
      <c r="BM170" s="21"/>
      <c r="BN170" s="23"/>
      <c r="BO170" s="36"/>
      <c r="BP170" s="36"/>
      <c r="BQ170" s="36"/>
      <c r="BR170" s="36"/>
      <c r="BS170" s="36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3"/>
      <c r="CG170" s="23"/>
      <c r="CH170" s="23"/>
      <c r="CI170" s="23"/>
      <c r="CJ170" s="23"/>
      <c r="CK170" s="23"/>
      <c r="CL170" s="23"/>
      <c r="CM170" s="23"/>
      <c r="CN170" s="28"/>
      <c r="CO170" s="28"/>
      <c r="CP170" s="28"/>
      <c r="CQ170" s="28"/>
      <c r="CR170" s="28"/>
      <c r="CS170" s="28"/>
      <c r="CT170" s="28"/>
      <c r="CU170" s="28"/>
      <c r="CV170" s="23"/>
      <c r="CW170" s="23"/>
      <c r="CX170" s="23"/>
      <c r="CY170" s="23"/>
      <c r="CZ170" s="23"/>
      <c r="DA170" s="23"/>
      <c r="DB170" s="23"/>
      <c r="DC170" s="23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8"/>
      <c r="EC170" s="28"/>
      <c r="ED170" s="28"/>
      <c r="EE170" s="28"/>
      <c r="EF170" s="28"/>
      <c r="EG170" s="28"/>
      <c r="EH170" s="28"/>
      <c r="EI170" s="28"/>
      <c r="EJ170" s="23"/>
      <c r="EK170" s="23"/>
      <c r="EL170" s="23"/>
      <c r="EM170" s="23"/>
      <c r="EN170" s="23"/>
      <c r="EO170" s="23"/>
      <c r="EP170" s="23"/>
      <c r="EQ170" s="23"/>
      <c r="ER170" s="3">
        <v>80000</v>
      </c>
      <c r="ES170" s="2">
        <f t="shared" si="63"/>
        <v>0</v>
      </c>
    </row>
    <row r="171" spans="1:150" ht="14.45" hidden="1" customHeight="1" x14ac:dyDescent="0.25">
      <c r="A171" s="112"/>
      <c r="B171" s="131">
        <v>165</v>
      </c>
      <c r="C171" s="112"/>
      <c r="D171" s="112"/>
      <c r="E171" s="112"/>
      <c r="F171" s="113" t="s">
        <v>168</v>
      </c>
      <c r="G171" s="107" t="s">
        <v>168</v>
      </c>
      <c r="H171" s="114" t="s">
        <v>478</v>
      </c>
      <c r="I171" s="115" t="str">
        <f t="shared" si="37"/>
        <v xml:space="preserve"> 499</v>
      </c>
      <c r="J171" t="s">
        <v>478</v>
      </c>
      <c r="K171" s="116">
        <f t="shared" si="38"/>
        <v>0</v>
      </c>
      <c r="L171" s="113" t="s">
        <v>256</v>
      </c>
      <c r="M171" t="s">
        <v>1469</v>
      </c>
      <c r="P171" s="45" t="s">
        <v>709</v>
      </c>
      <c r="Q171" s="56">
        <v>80000</v>
      </c>
      <c r="R171" s="122">
        <f t="shared" si="64"/>
        <v>76000</v>
      </c>
      <c r="S171" s="47">
        <v>76000</v>
      </c>
      <c r="T171" s="48">
        <f t="shared" si="33"/>
        <v>8150</v>
      </c>
      <c r="U171" s="46" t="s">
        <v>711</v>
      </c>
      <c r="V171" s="49">
        <f t="shared" si="34"/>
        <v>67850</v>
      </c>
      <c r="W171" s="51">
        <f>2000+5100+600+200+250</f>
        <v>8150</v>
      </c>
      <c r="X171" s="2">
        <f t="shared" si="39"/>
        <v>-4000</v>
      </c>
      <c r="Z171" s="126">
        <f t="shared" si="40"/>
        <v>76000</v>
      </c>
      <c r="AA171" s="1" t="s">
        <v>115</v>
      </c>
      <c r="AB171" s="19">
        <f>IF(AX171&lt;&gt;"",#REF!- AX171, 0)</f>
        <v>0</v>
      </c>
      <c r="AC171" s="19">
        <f>IF(CF171&lt;&gt;"",#REF!- CF171, 0)</f>
        <v>0</v>
      </c>
      <c r="AD171" s="19">
        <f>IF(BJ171&lt;&gt;"",#REF!- BJ171, 0)</f>
        <v>0</v>
      </c>
      <c r="AE171" s="19">
        <f>IF(CN171&lt;&gt;"",#REF!- CN171, 0)</f>
        <v>0</v>
      </c>
      <c r="AF171" s="19">
        <f>IF(BV171&lt;&gt;"",#REF!- BV171, 0)</f>
        <v>0</v>
      </c>
      <c r="AG171" s="19">
        <f>IF(CV171&lt;&gt;"",#REF!- CV171, 0)</f>
        <v>0</v>
      </c>
      <c r="AH171" s="19">
        <f>IF(DF171&lt;&gt;"",#REF!-DF171, 0)</f>
        <v>0</v>
      </c>
      <c r="AI171" s="19">
        <f>IF(DR171&lt;&gt;"",#REF!-DR171, 0)</f>
        <v>0</v>
      </c>
      <c r="AJ171" s="19">
        <f>IF(EB171&lt;&gt;"",#REF!- EB171, 0)</f>
        <v>0</v>
      </c>
      <c r="AK171" s="19">
        <f>IF(EJ171&lt;&gt;"",#REF!- EJ171, 0)</f>
        <v>0</v>
      </c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3"/>
      <c r="CG171" s="23"/>
      <c r="CH171" s="23"/>
      <c r="CI171" s="23"/>
      <c r="CJ171" s="23"/>
      <c r="CK171" s="23"/>
      <c r="CL171" s="23"/>
      <c r="CM171" s="23"/>
      <c r="CN171" s="28"/>
      <c r="CO171" s="28"/>
      <c r="CP171" s="28"/>
      <c r="CQ171" s="28"/>
      <c r="CR171" s="28"/>
      <c r="CS171" s="28"/>
      <c r="CT171" s="28"/>
      <c r="CU171" s="28"/>
      <c r="CV171" s="23"/>
      <c r="CW171" s="23"/>
      <c r="CX171" s="23"/>
      <c r="CY171" s="23"/>
      <c r="CZ171" s="23"/>
      <c r="DA171" s="23"/>
      <c r="DB171" s="23"/>
      <c r="DC171" s="23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8"/>
      <c r="EC171" s="28"/>
      <c r="ED171" s="28"/>
      <c r="EE171" s="28"/>
      <c r="EF171" s="28"/>
      <c r="EG171" s="28"/>
      <c r="EH171" s="28"/>
      <c r="EI171" s="28"/>
      <c r="EJ171" s="23"/>
      <c r="EK171" s="23"/>
      <c r="EL171" s="23"/>
      <c r="EM171" s="23"/>
      <c r="EN171" s="23"/>
      <c r="EO171" s="23"/>
      <c r="EP171" s="23"/>
      <c r="EQ171" s="23"/>
      <c r="ER171" s="3">
        <v>76000</v>
      </c>
      <c r="ES171" s="2">
        <f t="shared" si="63"/>
        <v>0</v>
      </c>
    </row>
    <row r="172" spans="1:150" ht="14.45" hidden="1" customHeight="1" x14ac:dyDescent="0.25">
      <c r="A172" s="112"/>
      <c r="B172" s="131">
        <v>166</v>
      </c>
      <c r="C172" s="112"/>
      <c r="D172" s="112"/>
      <c r="E172" s="112"/>
      <c r="F172" s="113" t="s">
        <v>50</v>
      </c>
      <c r="G172" s="107" t="s">
        <v>50</v>
      </c>
      <c r="H172" s="117" t="s">
        <v>479</v>
      </c>
      <c r="I172" s="115" t="str">
        <f t="shared" si="37"/>
        <v xml:space="preserve"> 524</v>
      </c>
      <c r="J172" t="s">
        <v>479</v>
      </c>
      <c r="K172" s="116">
        <f t="shared" si="38"/>
        <v>0</v>
      </c>
      <c r="L172" s="113" t="s">
        <v>207</v>
      </c>
      <c r="M172" t="s">
        <v>1469</v>
      </c>
      <c r="P172" s="62" t="s">
        <v>710</v>
      </c>
      <c r="Q172" s="63">
        <v>66000</v>
      </c>
      <c r="R172" s="64">
        <f t="shared" si="64"/>
        <v>66000</v>
      </c>
      <c r="S172" s="47">
        <v>66000</v>
      </c>
      <c r="T172" s="48">
        <f t="shared" si="33"/>
        <v>8150</v>
      </c>
      <c r="U172" s="46" t="s">
        <v>711</v>
      </c>
      <c r="V172" s="49">
        <f t="shared" si="34"/>
        <v>57850</v>
      </c>
      <c r="W172" s="51">
        <f>2000+5100+600+200+250</f>
        <v>8150</v>
      </c>
      <c r="X172" s="2">
        <f t="shared" si="39"/>
        <v>0</v>
      </c>
      <c r="Y172" s="2">
        <v>2500</v>
      </c>
      <c r="Z172" s="126">
        <f t="shared" si="40"/>
        <v>66000</v>
      </c>
      <c r="AA172" s="1" t="s">
        <v>115</v>
      </c>
      <c r="AB172" s="19">
        <f>IF(AX172&lt;&gt;"",#REF!- AX172, 0)</f>
        <v>0</v>
      </c>
      <c r="AC172" s="19">
        <f>IF(CF172&lt;&gt;"",#REF!- CF172, 0)</f>
        <v>0</v>
      </c>
      <c r="AD172" s="19">
        <f>IF(BJ172&lt;&gt;"",#REF!- BJ172, 0)</f>
        <v>0</v>
      </c>
      <c r="AE172" s="19">
        <f>IF(CN172&lt;&gt;"",#REF!- CN172, 0)</f>
        <v>0</v>
      </c>
      <c r="AF172" s="19">
        <f>IF(BV172&lt;&gt;"",#REF!- BV172, 0)</f>
        <v>0</v>
      </c>
      <c r="AG172" s="19">
        <f>IF(CV172&lt;&gt;"",#REF!- CV172, 0)</f>
        <v>0</v>
      </c>
      <c r="AH172" s="19">
        <f>IF(DF172&lt;&gt;"",#REF!-DF172, 0)</f>
        <v>0</v>
      </c>
      <c r="AI172" s="19">
        <f>IF(DR172&lt;&gt;"",#REF!-DR172, 0)</f>
        <v>0</v>
      </c>
      <c r="AJ172" s="19">
        <f>IF(EB172&lt;&gt;"",#REF!- EB172, 0)</f>
        <v>0</v>
      </c>
      <c r="AK172" s="19">
        <f>IF(EJ172&lt;&gt;"",#REF!- EJ172, 0)</f>
        <v>0</v>
      </c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3"/>
      <c r="CG172" s="23"/>
      <c r="CH172" s="23"/>
      <c r="CI172" s="23"/>
      <c r="CJ172" s="23"/>
      <c r="CK172" s="23"/>
      <c r="CL172" s="23"/>
      <c r="CM172" s="23"/>
      <c r="CN172" s="28"/>
      <c r="CO172" s="28"/>
      <c r="CP172" s="28"/>
      <c r="CQ172" s="28"/>
      <c r="CR172" s="28"/>
      <c r="CS172" s="28"/>
      <c r="CT172" s="28"/>
      <c r="CU172" s="28"/>
      <c r="CV172" s="23"/>
      <c r="CW172" s="23"/>
      <c r="CX172" s="23"/>
      <c r="CY172" s="23"/>
      <c r="CZ172" s="23"/>
      <c r="DA172" s="23"/>
      <c r="DB172" s="23"/>
      <c r="DC172" s="23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8"/>
      <c r="EC172" s="28"/>
      <c r="ED172" s="28"/>
      <c r="EE172" s="28"/>
      <c r="EF172" s="28"/>
      <c r="EG172" s="28"/>
      <c r="EH172" s="28"/>
      <c r="EI172" s="28"/>
      <c r="EJ172" s="23"/>
      <c r="EK172" s="23"/>
      <c r="EL172" s="23"/>
      <c r="EM172" s="23"/>
      <c r="EN172" s="23"/>
      <c r="EO172" s="23"/>
      <c r="EP172" s="23"/>
      <c r="EQ172" s="23"/>
      <c r="ER172" s="3">
        <v>66000</v>
      </c>
      <c r="ES172" s="2">
        <f t="shared" si="63"/>
        <v>0</v>
      </c>
      <c r="ET172" s="1" t="s">
        <v>1824</v>
      </c>
    </row>
    <row r="173" spans="1:150" ht="14.45" hidden="1" customHeight="1" x14ac:dyDescent="0.25">
      <c r="A173" s="112"/>
      <c r="B173" s="131">
        <v>167</v>
      </c>
      <c r="C173" s="112"/>
      <c r="D173" s="112"/>
      <c r="E173" s="112"/>
      <c r="F173" s="113" t="s">
        <v>170</v>
      </c>
      <c r="G173" s="107" t="s">
        <v>170</v>
      </c>
      <c r="H173" s="114" t="s">
        <v>480</v>
      </c>
      <c r="I173" s="115" t="str">
        <f t="shared" si="37"/>
        <v xml:space="preserve"> 335</v>
      </c>
      <c r="J173" t="s">
        <v>480</v>
      </c>
      <c r="K173" s="116">
        <f t="shared" si="38"/>
        <v>0</v>
      </c>
      <c r="L173" s="113" t="s">
        <v>256</v>
      </c>
      <c r="M173" t="s">
        <v>1469</v>
      </c>
      <c r="P173" s="45" t="s">
        <v>709</v>
      </c>
      <c r="Q173" s="56">
        <v>80000</v>
      </c>
      <c r="R173" s="122">
        <f t="shared" si="64"/>
        <v>76000</v>
      </c>
      <c r="S173" s="47">
        <v>76000</v>
      </c>
      <c r="T173" s="48">
        <f t="shared" si="33"/>
        <v>8150</v>
      </c>
      <c r="U173" s="46" t="s">
        <v>711</v>
      </c>
      <c r="V173" s="49">
        <f t="shared" si="34"/>
        <v>67850</v>
      </c>
      <c r="W173" s="51">
        <f>2000+5100+600+200+250</f>
        <v>8150</v>
      </c>
      <c r="X173" s="2">
        <f t="shared" si="39"/>
        <v>-4000</v>
      </c>
      <c r="Z173" s="126">
        <f t="shared" si="40"/>
        <v>76000</v>
      </c>
      <c r="AA173" s="1" t="s">
        <v>115</v>
      </c>
      <c r="AB173" s="19">
        <f>IF(AX173&lt;&gt;"",#REF!- AX173, 0)</f>
        <v>0</v>
      </c>
      <c r="AC173" s="19">
        <f>IF(CF173&lt;&gt;"",#REF!- CF173, 0)</f>
        <v>0</v>
      </c>
      <c r="AD173" s="19">
        <f>IF(BJ173&lt;&gt;"",#REF!- BJ173, 0)</f>
        <v>0</v>
      </c>
      <c r="AE173" s="19">
        <f>IF(CN173&lt;&gt;"",#REF!- CN173, 0)</f>
        <v>0</v>
      </c>
      <c r="AF173" s="19">
        <f>IF(BV173&lt;&gt;"",#REF!- BV173, 0)</f>
        <v>0</v>
      </c>
      <c r="AG173" s="19">
        <f>IF(CV173&lt;&gt;"",#REF!- CV173, 0)</f>
        <v>0</v>
      </c>
      <c r="AH173" s="19">
        <f>IF(DF173&lt;&gt;"",#REF!-DF173, 0)</f>
        <v>0</v>
      </c>
      <c r="AI173" s="19">
        <f>IF(DR173&lt;&gt;"",#REF!-DR173, 0)</f>
        <v>0</v>
      </c>
      <c r="AJ173" s="19">
        <f>IF(EB173&lt;&gt;"",#REF!- EB173, 0)</f>
        <v>0</v>
      </c>
      <c r="AK173" s="19">
        <f>IF(EJ173&lt;&gt;"",#REF!- EJ173, 0)</f>
        <v>0</v>
      </c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3"/>
      <c r="CG173" s="23"/>
      <c r="CH173" s="23"/>
      <c r="CI173" s="23"/>
      <c r="CJ173" s="23"/>
      <c r="CK173" s="23"/>
      <c r="CL173" s="23"/>
      <c r="CM173" s="23"/>
      <c r="CN173" s="28"/>
      <c r="CO173" s="28"/>
      <c r="CP173" s="28"/>
      <c r="CQ173" s="28"/>
      <c r="CR173" s="28"/>
      <c r="CS173" s="28"/>
      <c r="CT173" s="28"/>
      <c r="CU173" s="28"/>
      <c r="CV173" s="23"/>
      <c r="CW173" s="23"/>
      <c r="CX173" s="23"/>
      <c r="CY173" s="23"/>
      <c r="CZ173" s="23"/>
      <c r="DA173" s="23"/>
      <c r="DB173" s="23"/>
      <c r="DC173" s="23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8"/>
      <c r="EC173" s="28"/>
      <c r="ED173" s="28"/>
      <c r="EE173" s="28"/>
      <c r="EF173" s="28"/>
      <c r="EG173" s="28"/>
      <c r="EH173" s="28"/>
      <c r="EI173" s="28"/>
      <c r="EJ173" s="23"/>
      <c r="EK173" s="23"/>
      <c r="EL173" s="23"/>
      <c r="EM173" s="23"/>
      <c r="EN173" s="23"/>
      <c r="EO173" s="23"/>
      <c r="EP173" s="23"/>
      <c r="EQ173" s="23"/>
      <c r="ER173" s="3">
        <v>76000</v>
      </c>
      <c r="ES173" s="2">
        <f t="shared" si="63"/>
        <v>0</v>
      </c>
    </row>
    <row r="174" spans="1:150" ht="14.45" hidden="1" customHeight="1" x14ac:dyDescent="0.25">
      <c r="A174" s="112"/>
      <c r="B174" s="131">
        <v>168</v>
      </c>
      <c r="C174" s="112"/>
      <c r="D174" s="112"/>
      <c r="E174" s="112"/>
      <c r="F174" s="113" t="s">
        <v>80</v>
      </c>
      <c r="G174" s="107" t="s">
        <v>80</v>
      </c>
      <c r="H174" s="114" t="s">
        <v>481</v>
      </c>
      <c r="I174" s="115" t="str">
        <f t="shared" si="37"/>
        <v xml:space="preserve"> 795</v>
      </c>
      <c r="J174" t="s">
        <v>481</v>
      </c>
      <c r="K174" s="116">
        <f t="shared" si="38"/>
        <v>0</v>
      </c>
      <c r="L174" s="113" t="s">
        <v>213</v>
      </c>
      <c r="M174" t="s">
        <v>1469</v>
      </c>
      <c r="P174" s="62" t="s">
        <v>710</v>
      </c>
      <c r="Q174" s="63">
        <v>74000</v>
      </c>
      <c r="R174" s="64">
        <f t="shared" si="64"/>
        <v>76000</v>
      </c>
      <c r="S174" s="47">
        <v>76000</v>
      </c>
      <c r="T174" s="48">
        <f t="shared" si="33"/>
        <v>8150</v>
      </c>
      <c r="U174" s="46" t="s">
        <v>711</v>
      </c>
      <c r="V174" s="49">
        <f t="shared" si="34"/>
        <v>67850</v>
      </c>
      <c r="W174" s="49">
        <v>8150</v>
      </c>
      <c r="X174" s="2">
        <f t="shared" si="39"/>
        <v>2000</v>
      </c>
      <c r="Z174" s="126">
        <f t="shared" si="40"/>
        <v>76000</v>
      </c>
      <c r="AA174" s="1" t="s">
        <v>115</v>
      </c>
      <c r="AB174" s="19">
        <f>IF(AX174&lt;&gt;"",#REF!- AX174, 0)</f>
        <v>0</v>
      </c>
      <c r="AC174" s="19">
        <f>IF(CF174&lt;&gt;"",#REF!- CF174, 0)</f>
        <v>0</v>
      </c>
      <c r="AD174" s="19">
        <f>IF(BJ174&lt;&gt;"",#REF!- BJ174, 0)</f>
        <v>0</v>
      </c>
      <c r="AE174" s="19">
        <f>IF(CN174&lt;&gt;"",#REF!- CN174, 0)</f>
        <v>0</v>
      </c>
      <c r="AF174" s="19">
        <f>IF(BV174&lt;&gt;"",#REF!- BV174, 0)</f>
        <v>0</v>
      </c>
      <c r="AG174" s="19">
        <f>IF(CV174&lt;&gt;"",#REF!- CV174, 0)</f>
        <v>0</v>
      </c>
      <c r="AH174" s="19">
        <f>IF(DF174&lt;&gt;"",#REF!-DF174, 0)</f>
        <v>0</v>
      </c>
      <c r="AI174" s="19">
        <f>IF(DR174&lt;&gt;"",#REF!-DR174, 0)</f>
        <v>0</v>
      </c>
      <c r="AJ174" s="19">
        <f>IF(EB174&lt;&gt;"",#REF!- EB174, 0)</f>
        <v>0</v>
      </c>
      <c r="AK174" s="19">
        <f>IF(EJ174&lt;&gt;"",#REF!- EJ174, 0)</f>
        <v>0</v>
      </c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3"/>
      <c r="CG174" s="23"/>
      <c r="CH174" s="23"/>
      <c r="CI174" s="23"/>
      <c r="CJ174" s="23"/>
      <c r="CK174" s="23"/>
      <c r="CL174" s="23"/>
      <c r="CM174" s="23"/>
      <c r="CN174" s="28"/>
      <c r="CO174" s="28"/>
      <c r="CP174" s="28"/>
      <c r="CQ174" s="28"/>
      <c r="CR174" s="28"/>
      <c r="CS174" s="28"/>
      <c r="CT174" s="28"/>
      <c r="CU174" s="28"/>
      <c r="CV174" s="23"/>
      <c r="CW174" s="23"/>
      <c r="CX174" s="23"/>
      <c r="CY174" s="23"/>
      <c r="CZ174" s="23"/>
      <c r="DA174" s="23"/>
      <c r="DB174" s="23"/>
      <c r="DC174" s="23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8"/>
      <c r="EC174" s="28"/>
      <c r="ED174" s="28"/>
      <c r="EE174" s="28"/>
      <c r="EF174" s="28"/>
      <c r="EG174" s="28"/>
      <c r="EH174" s="28"/>
      <c r="EI174" s="28"/>
      <c r="EJ174" s="23"/>
      <c r="EK174" s="23"/>
      <c r="EL174" s="23"/>
      <c r="EM174" s="23"/>
      <c r="EN174" s="23"/>
      <c r="EO174" s="23"/>
      <c r="EP174" s="23"/>
      <c r="EQ174" s="23"/>
      <c r="ER174" s="3">
        <v>76000</v>
      </c>
      <c r="ES174" s="2">
        <f t="shared" si="63"/>
        <v>0</v>
      </c>
    </row>
    <row r="175" spans="1:150" ht="14.45" hidden="1" customHeight="1" x14ac:dyDescent="0.25">
      <c r="A175" s="112"/>
      <c r="B175" s="131">
        <v>169</v>
      </c>
      <c r="C175" s="112"/>
      <c r="D175" s="112"/>
      <c r="E175" s="112"/>
      <c r="F175" s="113" t="s">
        <v>168</v>
      </c>
      <c r="G175" s="107" t="s">
        <v>168</v>
      </c>
      <c r="H175" s="117" t="s">
        <v>482</v>
      </c>
      <c r="I175" s="115" t="str">
        <f t="shared" si="37"/>
        <v xml:space="preserve"> 373</v>
      </c>
      <c r="J175" t="s">
        <v>482</v>
      </c>
      <c r="K175" s="116">
        <f t="shared" si="38"/>
        <v>0</v>
      </c>
      <c r="L175" s="113" t="s">
        <v>258</v>
      </c>
      <c r="M175" t="s">
        <v>1469</v>
      </c>
      <c r="P175" s="45" t="s">
        <v>709</v>
      </c>
      <c r="Q175" s="56">
        <v>80000</v>
      </c>
      <c r="R175" s="122">
        <f t="shared" si="64"/>
        <v>83000</v>
      </c>
      <c r="S175" s="47">
        <v>83000</v>
      </c>
      <c r="T175" s="48">
        <f t="shared" si="33"/>
        <v>8150</v>
      </c>
      <c r="U175" s="46" t="s">
        <v>711</v>
      </c>
      <c r="V175" s="49">
        <f t="shared" si="34"/>
        <v>74850</v>
      </c>
      <c r="W175" s="49">
        <f>2000+600+200+250+5100</f>
        <v>8150</v>
      </c>
      <c r="X175" s="2">
        <f t="shared" si="39"/>
        <v>3000</v>
      </c>
      <c r="Z175" s="126">
        <f t="shared" si="40"/>
        <v>83000</v>
      </c>
      <c r="AA175" s="1" t="s">
        <v>124</v>
      </c>
      <c r="AB175" s="19">
        <f>IF(AX175&lt;&gt;"",#REF!- AX175, 0)</f>
        <v>0</v>
      </c>
      <c r="AC175" s="19">
        <f>IF(CF175&lt;&gt;"",#REF!- CF175, 0)</f>
        <v>0</v>
      </c>
      <c r="AD175" s="19">
        <f>IF(BJ175&lt;&gt;"",#REF!- BJ175, 0)</f>
        <v>0</v>
      </c>
      <c r="AE175" s="19">
        <f>IF(CN175&lt;&gt;"",#REF!- CN175, 0)</f>
        <v>0</v>
      </c>
      <c r="AF175" s="19">
        <f>IF(BV175&lt;&gt;"",#REF!- BV175, 0)</f>
        <v>0</v>
      </c>
      <c r="AG175" s="19">
        <f>IF(CV175&lt;&gt;"",#REF!- CV175, 0)</f>
        <v>0</v>
      </c>
      <c r="AH175" s="19">
        <f>IF(DF175&lt;&gt;"",#REF!-DF175, 0)</f>
        <v>0</v>
      </c>
      <c r="AI175" s="19">
        <f>IF(DR175&lt;&gt;"",#REF!-DR175, 0)</f>
        <v>0</v>
      </c>
      <c r="AJ175" s="19">
        <f>IF(EB175&lt;&gt;"",#REF!- EB175, 0)</f>
        <v>0</v>
      </c>
      <c r="AK175" s="19">
        <f>IF(EJ175&lt;&gt;"",#REF!- EJ175, 0)</f>
        <v>0</v>
      </c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9"/>
      <c r="AW175" s="29"/>
      <c r="AX175" s="29"/>
      <c r="AY175" s="25"/>
      <c r="AZ175" s="26"/>
      <c r="BA175" s="25"/>
      <c r="BB175" s="28"/>
      <c r="BC175" s="27"/>
      <c r="BD175" s="27"/>
      <c r="BE175" s="27"/>
      <c r="BF175" s="27"/>
      <c r="BG175" s="27"/>
      <c r="BH175" s="24"/>
      <c r="BI175" s="21"/>
      <c r="BJ175" s="21"/>
      <c r="BK175" s="21"/>
      <c r="BL175" s="22"/>
      <c r="BM175" s="21"/>
      <c r="BN175" s="23"/>
      <c r="BO175" s="36"/>
      <c r="BP175" s="36"/>
      <c r="BQ175" s="36"/>
      <c r="BR175" s="36"/>
      <c r="BS175" s="36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3"/>
      <c r="CG175" s="23"/>
      <c r="CH175" s="23"/>
      <c r="CI175" s="23"/>
      <c r="CJ175" s="23"/>
      <c r="CK175" s="23"/>
      <c r="CL175" s="23"/>
      <c r="CM175" s="23"/>
      <c r="CN175" s="28"/>
      <c r="CO175" s="28"/>
      <c r="CP175" s="28"/>
      <c r="CQ175" s="28"/>
      <c r="CR175" s="28"/>
      <c r="CS175" s="28"/>
      <c r="CT175" s="28"/>
      <c r="CU175" s="28"/>
      <c r="CV175" s="23"/>
      <c r="CW175" s="23"/>
      <c r="CX175" s="23"/>
      <c r="CY175" s="23"/>
      <c r="CZ175" s="23"/>
      <c r="DA175" s="23"/>
      <c r="DB175" s="23"/>
      <c r="DC175" s="23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8"/>
      <c r="EC175" s="28"/>
      <c r="ED175" s="28"/>
      <c r="EE175" s="28"/>
      <c r="EF175" s="28"/>
      <c r="EG175" s="28"/>
      <c r="EH175" s="28"/>
      <c r="EI175" s="28"/>
      <c r="EJ175" s="23"/>
      <c r="EK175" s="23"/>
      <c r="EL175" s="23"/>
      <c r="EM175" s="23"/>
      <c r="EN175" s="23"/>
      <c r="EO175" s="23"/>
      <c r="EP175" s="23"/>
      <c r="EQ175" s="23"/>
      <c r="ER175" s="3">
        <v>83000</v>
      </c>
      <c r="ES175" s="1">
        <f t="shared" si="63"/>
        <v>0</v>
      </c>
    </row>
    <row r="176" spans="1:150" ht="14.45" hidden="1" customHeight="1" x14ac:dyDescent="0.25">
      <c r="A176" s="112"/>
      <c r="B176" s="131">
        <v>170</v>
      </c>
      <c r="C176" s="112"/>
      <c r="D176" s="112"/>
      <c r="E176" s="112"/>
      <c r="F176" s="113" t="s">
        <v>50</v>
      </c>
      <c r="G176" s="107" t="s">
        <v>50</v>
      </c>
      <c r="H176" s="117" t="s">
        <v>483</v>
      </c>
      <c r="I176" s="115" t="str">
        <f t="shared" si="37"/>
        <v xml:space="preserve"> 473</v>
      </c>
      <c r="J176" t="s">
        <v>483</v>
      </c>
      <c r="K176" s="116">
        <f t="shared" si="38"/>
        <v>0</v>
      </c>
      <c r="L176" s="113" t="s">
        <v>258</v>
      </c>
      <c r="M176" t="s">
        <v>1469</v>
      </c>
      <c r="P176" s="62" t="s">
        <v>710</v>
      </c>
      <c r="Q176" s="63">
        <v>74500</v>
      </c>
      <c r="R176" s="64">
        <v>74500</v>
      </c>
      <c r="S176" s="47"/>
      <c r="T176" s="48">
        <f t="shared" si="33"/>
        <v>0</v>
      </c>
      <c r="U176" s="46"/>
      <c r="V176" s="49">
        <f t="shared" si="34"/>
        <v>0</v>
      </c>
      <c r="W176" s="49"/>
      <c r="X176" s="2">
        <f t="shared" si="39"/>
        <v>0</v>
      </c>
      <c r="Z176" s="126">
        <f t="shared" si="40"/>
        <v>74500</v>
      </c>
      <c r="AA176" s="1" t="s">
        <v>124</v>
      </c>
      <c r="AB176" s="19">
        <f>IF(AX176&lt;&gt;"",#REF!- AX176, 0)</f>
        <v>0</v>
      </c>
      <c r="AC176" s="19">
        <f>IF(CF176&lt;&gt;"",#REF!- CF176, 0)</f>
        <v>0</v>
      </c>
      <c r="AD176" s="19">
        <f>IF(BJ176&lt;&gt;"",#REF!- BJ176, 0)</f>
        <v>0</v>
      </c>
      <c r="AE176" s="19">
        <f>IF(CN176&lt;&gt;"",#REF!- CN176, 0)</f>
        <v>0</v>
      </c>
      <c r="AF176" s="19">
        <f>IF(BV176&lt;&gt;"",#REF!- BV176, 0)</f>
        <v>0</v>
      </c>
      <c r="AG176" s="19">
        <f>IF(CV176&lt;&gt;"",#REF!- CV176, 0)</f>
        <v>0</v>
      </c>
      <c r="AH176" s="19">
        <f>IF(DF176&lt;&gt;"",#REF!-DF176, 0)</f>
        <v>0</v>
      </c>
      <c r="AI176" s="19">
        <f>IF(DR176&lt;&gt;"",#REF!-DR176, 0)</f>
        <v>0</v>
      </c>
      <c r="AJ176" s="19">
        <f>IF(EB176&lt;&gt;"",#REF!- EB176, 0)</f>
        <v>0</v>
      </c>
      <c r="AK176" s="19">
        <f>IF(EJ176&lt;&gt;"",#REF!- EJ176, 0)</f>
        <v>0</v>
      </c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3"/>
      <c r="CG176" s="23"/>
      <c r="CH176" s="23"/>
      <c r="CI176" s="23"/>
      <c r="CJ176" s="23"/>
      <c r="CK176" s="23"/>
      <c r="CL176" s="23"/>
      <c r="CM176" s="23"/>
      <c r="CN176" s="28"/>
      <c r="CO176" s="28"/>
      <c r="CP176" s="28"/>
      <c r="CQ176" s="28"/>
      <c r="CR176" s="28"/>
      <c r="CS176" s="28"/>
      <c r="CT176" s="28"/>
      <c r="CU176" s="28"/>
      <c r="CV176" s="23"/>
      <c r="CW176" s="23"/>
      <c r="CX176" s="23"/>
      <c r="CY176" s="23"/>
      <c r="CZ176" s="23"/>
      <c r="DA176" s="23"/>
      <c r="DB176" s="23"/>
      <c r="DC176" s="23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8"/>
      <c r="EC176" s="28"/>
      <c r="ED176" s="28"/>
      <c r="EE176" s="28"/>
      <c r="EF176" s="28"/>
      <c r="EG176" s="28"/>
      <c r="EH176" s="28"/>
      <c r="EI176" s="28"/>
      <c r="EJ176" s="23"/>
      <c r="EK176" s="23"/>
      <c r="EL176" s="23"/>
      <c r="EM176" s="23"/>
      <c r="EN176" s="23"/>
      <c r="EO176" s="23"/>
      <c r="EP176" s="23"/>
      <c r="EQ176" s="23"/>
      <c r="ER176" s="3"/>
      <c r="ES176" s="1">
        <f t="shared" ref="ES176" si="65">Z176-ER176</f>
        <v>74500</v>
      </c>
    </row>
    <row r="177" spans="1:149" ht="14.45" hidden="1" customHeight="1" x14ac:dyDescent="0.25">
      <c r="A177" s="112"/>
      <c r="B177" s="131">
        <v>171</v>
      </c>
      <c r="C177" s="112"/>
      <c r="D177" s="112"/>
      <c r="E177" s="112"/>
      <c r="F177" s="113" t="s">
        <v>170</v>
      </c>
      <c r="G177" s="107" t="s">
        <v>170</v>
      </c>
      <c r="H177" s="114" t="s">
        <v>484</v>
      </c>
      <c r="I177" s="115" t="str">
        <f t="shared" si="37"/>
        <v xml:space="preserve"> 798</v>
      </c>
      <c r="J177" t="s">
        <v>484</v>
      </c>
      <c r="K177" s="116">
        <f t="shared" si="38"/>
        <v>0</v>
      </c>
      <c r="L177" s="113" t="s">
        <v>259</v>
      </c>
      <c r="M177" t="s">
        <v>1469</v>
      </c>
      <c r="P177" s="45" t="s">
        <v>709</v>
      </c>
      <c r="Q177" s="56">
        <v>67500</v>
      </c>
      <c r="R177" s="122">
        <f t="shared" ref="R177:R208" si="66">V177+W177</f>
        <v>62500</v>
      </c>
      <c r="S177" s="47">
        <v>62500</v>
      </c>
      <c r="T177" s="48">
        <f t="shared" si="33"/>
        <v>7900</v>
      </c>
      <c r="U177" s="46" t="s">
        <v>711</v>
      </c>
      <c r="V177" s="49">
        <f t="shared" si="34"/>
        <v>54600</v>
      </c>
      <c r="W177" s="51">
        <f>2000+4850+600+200+250</f>
        <v>7900</v>
      </c>
      <c r="X177" s="2">
        <f t="shared" si="39"/>
        <v>-5000</v>
      </c>
      <c r="Z177" s="126">
        <f t="shared" si="40"/>
        <v>62500</v>
      </c>
      <c r="AA177" s="1" t="s">
        <v>124</v>
      </c>
      <c r="AB177" s="19">
        <f>IF(AX177&lt;&gt;"",#REF!- AX177, 0)</f>
        <v>0</v>
      </c>
      <c r="AC177" s="19">
        <f>IF(CF177&lt;&gt;"",#REF!- CF177, 0)</f>
        <v>0</v>
      </c>
      <c r="AD177" s="19">
        <f>IF(BJ177&lt;&gt;"",#REF!- BJ177, 0)</f>
        <v>0</v>
      </c>
      <c r="AE177" s="19">
        <f>IF(CN177&lt;&gt;"",#REF!- CN177, 0)</f>
        <v>0</v>
      </c>
      <c r="AF177" s="19">
        <f>IF(BV177&lt;&gt;"",#REF!- BV177, 0)</f>
        <v>0</v>
      </c>
      <c r="AG177" s="19">
        <f>IF(CV177&lt;&gt;"",#REF!- CV177, 0)</f>
        <v>0</v>
      </c>
      <c r="AH177" s="19">
        <f>IF(DF177&lt;&gt;"",#REF!-DF177, 0)</f>
        <v>0</v>
      </c>
      <c r="AI177" s="19">
        <f>IF(DR177&lt;&gt;"",#REF!-DR177, 0)</f>
        <v>0</v>
      </c>
      <c r="AJ177" s="19">
        <f>IF(EB177&lt;&gt;"",#REF!- EB177, 0)</f>
        <v>0</v>
      </c>
      <c r="AK177" s="19">
        <f>IF(EJ177&lt;&gt;"",#REF!- EJ177, 0)</f>
        <v>0</v>
      </c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9"/>
      <c r="AW177" s="29"/>
      <c r="AX177" s="29"/>
      <c r="AY177" s="25"/>
      <c r="AZ177" s="26"/>
      <c r="BA177" s="25"/>
      <c r="BB177" s="28"/>
      <c r="BC177" s="27"/>
      <c r="BD177" s="27"/>
      <c r="BE177" s="27"/>
      <c r="BF177" s="27"/>
      <c r="BG177" s="27"/>
      <c r="BH177" s="24"/>
      <c r="BI177" s="21"/>
      <c r="BJ177" s="21"/>
      <c r="BK177" s="21"/>
      <c r="BL177" s="22"/>
      <c r="BM177" s="21"/>
      <c r="BN177" s="23"/>
      <c r="BO177" s="36"/>
      <c r="BP177" s="36"/>
      <c r="BQ177" s="36"/>
      <c r="BR177" s="36"/>
      <c r="BS177" s="36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3"/>
      <c r="CG177" s="23"/>
      <c r="CH177" s="23"/>
      <c r="CI177" s="23"/>
      <c r="CJ177" s="23"/>
      <c r="CK177" s="23"/>
      <c r="CL177" s="23"/>
      <c r="CM177" s="23"/>
      <c r="CN177" s="28"/>
      <c r="CO177" s="28"/>
      <c r="CP177" s="28"/>
      <c r="CQ177" s="28"/>
      <c r="CR177" s="28"/>
      <c r="CS177" s="28"/>
      <c r="CT177" s="28"/>
      <c r="CU177" s="28"/>
      <c r="CV177" s="23"/>
      <c r="CW177" s="23"/>
      <c r="CX177" s="23"/>
      <c r="CY177" s="23"/>
      <c r="CZ177" s="23"/>
      <c r="DA177" s="23"/>
      <c r="DB177" s="23"/>
      <c r="DC177" s="23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8"/>
      <c r="EC177" s="28"/>
      <c r="ED177" s="28"/>
      <c r="EE177" s="28"/>
      <c r="EF177" s="28"/>
      <c r="EG177" s="28"/>
      <c r="EH177" s="28"/>
      <c r="EI177" s="28"/>
      <c r="EJ177" s="23"/>
      <c r="EK177" s="23"/>
      <c r="EL177" s="23"/>
      <c r="EM177" s="23"/>
      <c r="EN177" s="23"/>
      <c r="EO177" s="23"/>
      <c r="EP177" s="23"/>
      <c r="EQ177" s="23"/>
      <c r="ER177" s="3">
        <v>62500</v>
      </c>
      <c r="ES177" s="2">
        <f>Z177-ER177</f>
        <v>0</v>
      </c>
    </row>
    <row r="178" spans="1:149" ht="14.45" hidden="1" customHeight="1" x14ac:dyDescent="0.25">
      <c r="A178" s="112"/>
      <c r="B178" s="131">
        <v>172</v>
      </c>
      <c r="C178" s="112"/>
      <c r="D178" s="112"/>
      <c r="E178" s="112"/>
      <c r="F178" s="113" t="s">
        <v>50</v>
      </c>
      <c r="G178" s="107" t="s">
        <v>50</v>
      </c>
      <c r="H178" s="117" t="s">
        <v>485</v>
      </c>
      <c r="I178" s="115" t="str">
        <f t="shared" si="37"/>
        <v xml:space="preserve"> 735</v>
      </c>
      <c r="J178" t="s">
        <v>485</v>
      </c>
      <c r="K178" s="116">
        <f t="shared" si="38"/>
        <v>0</v>
      </c>
      <c r="L178" s="113" t="s">
        <v>210</v>
      </c>
      <c r="M178" t="s">
        <v>1469</v>
      </c>
      <c r="P178" s="62" t="s">
        <v>710</v>
      </c>
      <c r="Q178" s="63">
        <v>83000</v>
      </c>
      <c r="R178" s="64">
        <f t="shared" si="66"/>
        <v>83000</v>
      </c>
      <c r="S178" s="47">
        <v>83000</v>
      </c>
      <c r="T178" s="48">
        <f t="shared" si="33"/>
        <v>8550</v>
      </c>
      <c r="U178" s="46" t="s">
        <v>711</v>
      </c>
      <c r="V178" s="49">
        <f t="shared" si="34"/>
        <v>74450</v>
      </c>
      <c r="W178" s="51">
        <f>5500+600+200+250+2000</f>
        <v>8550</v>
      </c>
      <c r="X178" s="2">
        <f t="shared" si="39"/>
        <v>0</v>
      </c>
      <c r="Z178" s="126">
        <f t="shared" si="40"/>
        <v>83000</v>
      </c>
      <c r="AA178" s="1" t="s">
        <v>115</v>
      </c>
      <c r="AB178" s="19">
        <f>IF(AX178&lt;&gt;"",#REF!- AX178, 0)</f>
        <v>0</v>
      </c>
      <c r="AC178" s="19">
        <f>IF(CF178&lt;&gt;"",#REF!- CF178, 0)</f>
        <v>0</v>
      </c>
      <c r="AD178" s="19">
        <f>IF(BJ178&lt;&gt;"",#REF!- BJ178, 0)</f>
        <v>0</v>
      </c>
      <c r="AE178" s="19">
        <f>IF(CN178&lt;&gt;"",#REF!- CN178, 0)</f>
        <v>0</v>
      </c>
      <c r="AF178" s="19">
        <f>IF(BV178&lt;&gt;"",#REF!- BV178, 0)</f>
        <v>0</v>
      </c>
      <c r="AG178" s="19">
        <f>IF(CV178&lt;&gt;"",#REF!- CV178, 0)</f>
        <v>0</v>
      </c>
      <c r="AH178" s="19">
        <f>IF(DF178&lt;&gt;"",#REF!-DF178, 0)</f>
        <v>0</v>
      </c>
      <c r="AI178" s="19">
        <f>IF(DR178&lt;&gt;"",#REF!-DR178, 0)</f>
        <v>0</v>
      </c>
      <c r="AJ178" s="19">
        <f>IF(EB178&lt;&gt;"",#REF!- EB178, 0)</f>
        <v>0</v>
      </c>
      <c r="AK178" s="19">
        <f>IF(EJ178&lt;&gt;"",#REF!- EJ178, 0)</f>
        <v>0</v>
      </c>
      <c r="AL178" s="20" t="e">
        <f>IF(BC178&lt;&gt;"",#REF!- BC178, 0)</f>
        <v>#REF!</v>
      </c>
      <c r="AM178" s="20" t="e">
        <f>IF(CK178&lt;&gt;"",#REF!- CK178, 0)</f>
        <v>#REF!</v>
      </c>
      <c r="AN178" s="20" t="e">
        <f>IF(BO178&lt;&gt;"",#REF!- BO178, )</f>
        <v>#REF!</v>
      </c>
      <c r="AO178" s="20" t="e">
        <f>IF(CS178&lt;&gt;"",#REF!- CS178, 0)</f>
        <v>#REF!</v>
      </c>
      <c r="AP178" s="20">
        <f>IF(CA178&lt;&gt;"",#REF!-CA178, 0)</f>
        <v>0</v>
      </c>
      <c r="AQ178" s="20" t="e">
        <f>IF(DA178&lt;&gt;"",#REF!- DA178, 0)</f>
        <v>#REF!</v>
      </c>
      <c r="AR178" s="20" t="e">
        <f>IF(DK178&lt;&gt;"",#REF!- DK178, 0)</f>
        <v>#REF!</v>
      </c>
      <c r="AS178" s="20" t="e">
        <f>IF(DW178&lt;&gt;"",#REF!- DW178, 0)</f>
        <v>#REF!</v>
      </c>
      <c r="AT178" s="20" t="e">
        <f>IF(EG178&lt;&gt;"",#REF!- EG178, 0)</f>
        <v>#REF!</v>
      </c>
      <c r="AU178" s="20">
        <f>IF(EO178&lt;&gt;"",#REF!- EO178, 0)</f>
        <v>0</v>
      </c>
      <c r="AV178" s="27"/>
      <c r="AW178" s="27"/>
      <c r="AX178" s="27"/>
      <c r="AY178" s="27"/>
      <c r="AZ178" s="27"/>
      <c r="BA178" s="27"/>
      <c r="BB178" s="27"/>
      <c r="BC178" s="29">
        <f>BE178+BD178</f>
        <v>100631</v>
      </c>
      <c r="BD178" s="29">
        <v>3000</v>
      </c>
      <c r="BE178" s="29">
        <v>97631</v>
      </c>
      <c r="BF178" s="29">
        <v>112500</v>
      </c>
      <c r="BG178" s="29">
        <v>90900</v>
      </c>
      <c r="BH178" s="36"/>
      <c r="BI178" s="36"/>
      <c r="BJ178" s="36"/>
      <c r="BK178" s="36"/>
      <c r="BL178" s="36"/>
      <c r="BM178" s="36"/>
      <c r="BN178" s="36"/>
      <c r="BO178" s="24">
        <f>BQ178+BP178</f>
        <v>93359</v>
      </c>
      <c r="BP178" s="24">
        <v>2500</v>
      </c>
      <c r="BQ178" s="24">
        <v>90859</v>
      </c>
      <c r="BR178" s="24">
        <v>99450</v>
      </c>
      <c r="BS178" s="24">
        <v>79200</v>
      </c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3"/>
      <c r="CG178" s="23"/>
      <c r="CH178" s="23"/>
      <c r="CI178" s="23"/>
      <c r="CJ178" s="23"/>
      <c r="CK178" s="24">
        <v>96177</v>
      </c>
      <c r="CL178" s="24">
        <v>113130</v>
      </c>
      <c r="CM178" s="24">
        <v>87480</v>
      </c>
      <c r="CN178" s="28"/>
      <c r="CO178" s="28"/>
      <c r="CP178" s="28"/>
      <c r="CQ178" s="28"/>
      <c r="CR178" s="28"/>
      <c r="CS178" s="29">
        <v>91347</v>
      </c>
      <c r="CT178" s="29">
        <v>110106</v>
      </c>
      <c r="CU178" s="29">
        <v>85860</v>
      </c>
      <c r="CV178" s="23"/>
      <c r="CW178" s="23"/>
      <c r="CX178" s="23"/>
      <c r="CY178" s="23"/>
      <c r="CZ178" s="23"/>
      <c r="DA178" s="24">
        <v>97873</v>
      </c>
      <c r="DB178" s="24">
        <v>125212</v>
      </c>
      <c r="DC178" s="24">
        <v>79537</v>
      </c>
      <c r="DD178" s="28"/>
      <c r="DE178" s="28"/>
      <c r="DF178" s="28"/>
      <c r="DG178" s="28"/>
      <c r="DH178" s="28"/>
      <c r="DI178" s="28"/>
      <c r="DJ178" s="28"/>
      <c r="DK178" s="29">
        <f>DM178+DL178</f>
        <v>87843</v>
      </c>
      <c r="DL178" s="29">
        <v>2500</v>
      </c>
      <c r="DM178" s="29">
        <v>85343</v>
      </c>
      <c r="DN178" s="29">
        <v>86887</v>
      </c>
      <c r="DO178" s="29">
        <v>82687</v>
      </c>
      <c r="DP178" s="23"/>
      <c r="DQ178" s="21"/>
      <c r="DR178" s="21"/>
      <c r="DS178" s="21"/>
      <c r="DT178" s="32"/>
      <c r="DU178" s="33"/>
      <c r="DV178" s="23"/>
      <c r="DW178" s="24">
        <f>DY178+DX178</f>
        <v>88099</v>
      </c>
      <c r="DX178" s="24">
        <v>2500</v>
      </c>
      <c r="DY178" s="24">
        <v>85599</v>
      </c>
      <c r="DZ178" s="24">
        <v>90772</v>
      </c>
      <c r="EA178" s="24">
        <v>80325</v>
      </c>
      <c r="EB178" s="28"/>
      <c r="EC178" s="28"/>
      <c r="ED178" s="28"/>
      <c r="EE178" s="28"/>
      <c r="EF178" s="28"/>
      <c r="EG178" s="29">
        <v>112687</v>
      </c>
      <c r="EH178" s="29">
        <v>130999</v>
      </c>
      <c r="EI178" s="29">
        <v>100000</v>
      </c>
      <c r="EJ178" s="23"/>
      <c r="EK178" s="23"/>
      <c r="EL178" s="23"/>
      <c r="EM178" s="23"/>
      <c r="EN178" s="23"/>
      <c r="EO178" s="23"/>
      <c r="EP178" s="23"/>
      <c r="EQ178" s="23"/>
      <c r="ER178" s="3">
        <v>83000</v>
      </c>
      <c r="ES178" s="2">
        <f>Z178-ER178</f>
        <v>0</v>
      </c>
    </row>
    <row r="179" spans="1:149" hidden="1" x14ac:dyDescent="0.25">
      <c r="A179" s="112"/>
      <c r="B179" s="131">
        <v>173</v>
      </c>
      <c r="C179" s="112"/>
      <c r="D179" s="112"/>
      <c r="E179" s="112"/>
      <c r="F179" s="113" t="s">
        <v>50</v>
      </c>
      <c r="G179" s="107" t="s">
        <v>50</v>
      </c>
      <c r="H179" s="117" t="s">
        <v>486</v>
      </c>
      <c r="I179" s="115" t="str">
        <f t="shared" si="37"/>
        <v xml:space="preserve"> 330</v>
      </c>
      <c r="J179" t="s">
        <v>486</v>
      </c>
      <c r="K179" s="116">
        <f t="shared" si="38"/>
        <v>0</v>
      </c>
      <c r="L179" s="113" t="s">
        <v>260</v>
      </c>
      <c r="M179" t="s">
        <v>1469</v>
      </c>
      <c r="P179" s="45" t="s">
        <v>709</v>
      </c>
      <c r="Q179" s="56">
        <v>90000</v>
      </c>
      <c r="R179" s="122">
        <f t="shared" si="66"/>
        <v>80000</v>
      </c>
      <c r="S179" s="47">
        <v>80000</v>
      </c>
      <c r="T179" s="48">
        <f t="shared" si="33"/>
        <v>8150</v>
      </c>
      <c r="U179" s="46" t="s">
        <v>711</v>
      </c>
      <c r="V179" s="49">
        <f t="shared" si="34"/>
        <v>71850</v>
      </c>
      <c r="W179" s="51">
        <f>2000+5100+600+200+250</f>
        <v>8150</v>
      </c>
      <c r="X179" s="2">
        <f t="shared" si="39"/>
        <v>-10000</v>
      </c>
      <c r="Z179" s="126">
        <f t="shared" si="40"/>
        <v>80000</v>
      </c>
      <c r="AA179" s="1" t="s">
        <v>124</v>
      </c>
      <c r="AB179" s="19">
        <f>IF(AX179&lt;&gt;"",#REF!- AX179, 0)</f>
        <v>0</v>
      </c>
      <c r="AC179" s="19">
        <f>IF(CF179&lt;&gt;"",#REF!- CF179, 0)</f>
        <v>0</v>
      </c>
      <c r="AD179" s="19">
        <f>IF(BJ179&lt;&gt;"",#REF!- BJ179, 0)</f>
        <v>0</v>
      </c>
      <c r="AE179" s="19">
        <f>IF(CN179&lt;&gt;"",#REF!- CN179, 0)</f>
        <v>0</v>
      </c>
      <c r="AF179" s="19">
        <f>IF(BV179&lt;&gt;"",#REF!- BV179, 0)</f>
        <v>0</v>
      </c>
      <c r="AG179" s="19">
        <f>IF(CV179&lt;&gt;"",#REF!- CV179, 0)</f>
        <v>0</v>
      </c>
      <c r="AH179" s="19">
        <f>IF(DF179&lt;&gt;"",#REF!-DF179, 0)</f>
        <v>0</v>
      </c>
      <c r="AI179" s="19">
        <f>IF(DR179&lt;&gt;"",#REF!-DR179, 0)</f>
        <v>0</v>
      </c>
      <c r="AJ179" s="19">
        <f>IF(EB179&lt;&gt;"",#REF!- EB179, 0)</f>
        <v>0</v>
      </c>
      <c r="AK179" s="19">
        <f>IF(EJ179&lt;&gt;"",#REF!- EJ179, 0)</f>
        <v>0</v>
      </c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9"/>
      <c r="AW179" s="29"/>
      <c r="AX179" s="29"/>
      <c r="AY179" s="25"/>
      <c r="AZ179" s="26"/>
      <c r="BA179" s="25"/>
      <c r="BB179" s="28"/>
      <c r="BC179" s="27"/>
      <c r="BD179" s="27"/>
      <c r="BE179" s="27"/>
      <c r="BF179" s="27"/>
      <c r="BG179" s="27"/>
      <c r="BH179" s="24"/>
      <c r="BI179" s="21"/>
      <c r="BJ179" s="21"/>
      <c r="BK179" s="21"/>
      <c r="BL179" s="22"/>
      <c r="BM179" s="21"/>
      <c r="BN179" s="23"/>
      <c r="BO179" s="36"/>
      <c r="BP179" s="36"/>
      <c r="BQ179" s="36"/>
      <c r="BR179" s="36"/>
      <c r="BS179" s="36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3"/>
      <c r="CG179" s="23"/>
      <c r="CH179" s="23"/>
      <c r="CI179" s="23"/>
      <c r="CJ179" s="23"/>
      <c r="CK179" s="23"/>
      <c r="CL179" s="23"/>
      <c r="CM179" s="23"/>
      <c r="CN179" s="28"/>
      <c r="CO179" s="28"/>
      <c r="CP179" s="28"/>
      <c r="CQ179" s="28"/>
      <c r="CR179" s="28"/>
      <c r="CS179" s="28"/>
      <c r="CT179" s="28"/>
      <c r="CU179" s="28"/>
      <c r="CV179" s="23"/>
      <c r="CW179" s="23"/>
      <c r="CX179" s="23"/>
      <c r="CY179" s="23"/>
      <c r="CZ179" s="23"/>
      <c r="DA179" s="23"/>
      <c r="DB179" s="23"/>
      <c r="DC179" s="23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8"/>
      <c r="EC179" s="28"/>
      <c r="ED179" s="28"/>
      <c r="EE179" s="28"/>
      <c r="EF179" s="28"/>
      <c r="EG179" s="28"/>
      <c r="EH179" s="28"/>
      <c r="EI179" s="28"/>
      <c r="EJ179" s="23"/>
      <c r="EK179" s="23"/>
      <c r="EL179" s="23"/>
      <c r="EM179" s="23"/>
      <c r="EN179" s="23"/>
      <c r="EO179" s="23"/>
      <c r="EP179" s="23"/>
      <c r="EQ179" s="23"/>
      <c r="ER179" s="3">
        <v>80000</v>
      </c>
      <c r="ES179" s="2">
        <f>Z179-ER179</f>
        <v>0</v>
      </c>
    </row>
    <row r="180" spans="1:149" ht="14.45" hidden="1" customHeight="1" x14ac:dyDescent="0.25">
      <c r="A180" s="112"/>
      <c r="B180" s="42">
        <v>174</v>
      </c>
      <c r="C180" s="112"/>
      <c r="D180" s="112"/>
      <c r="E180" s="112"/>
      <c r="F180" s="113" t="s">
        <v>50</v>
      </c>
      <c r="G180" s="107" t="s">
        <v>50</v>
      </c>
      <c r="H180" s="117"/>
      <c r="I180" s="128" t="str">
        <f t="shared" si="37"/>
        <v/>
      </c>
      <c r="J180"/>
      <c r="K180" s="116">
        <f t="shared" si="38"/>
        <v>0</v>
      </c>
      <c r="L180" s="113"/>
      <c r="M180"/>
      <c r="P180" s="45" t="s">
        <v>709</v>
      </c>
      <c r="Q180" s="56">
        <v>0</v>
      </c>
      <c r="R180" s="122">
        <f t="shared" si="66"/>
        <v>0</v>
      </c>
      <c r="S180" s="47"/>
      <c r="T180" s="48">
        <f t="shared" si="33"/>
        <v>0</v>
      </c>
      <c r="U180" s="46"/>
      <c r="V180" s="49">
        <f t="shared" si="34"/>
        <v>0</v>
      </c>
      <c r="W180" s="51"/>
      <c r="X180" s="2">
        <f t="shared" si="39"/>
        <v>0</v>
      </c>
      <c r="Z180" s="126">
        <f t="shared" si="40"/>
        <v>0</v>
      </c>
      <c r="AA180" s="1" t="s">
        <v>124</v>
      </c>
      <c r="AB180" s="19">
        <f>IF(AX180&lt;&gt;"",#REF!- AX180, 0)</f>
        <v>0</v>
      </c>
      <c r="AC180" s="19">
        <f>IF(CF180&lt;&gt;"",#REF!- CF180, 0)</f>
        <v>0</v>
      </c>
      <c r="AD180" s="19">
        <f>IF(BJ180&lt;&gt;"",#REF!- BJ180, 0)</f>
        <v>0</v>
      </c>
      <c r="AE180" s="19">
        <f>IF(CN180&lt;&gt;"",#REF!- CN180, 0)</f>
        <v>0</v>
      </c>
      <c r="AF180" s="19">
        <f>IF(BV180&lt;&gt;"",#REF!- BV180, 0)</f>
        <v>0</v>
      </c>
      <c r="AG180" s="19">
        <f>IF(CV180&lt;&gt;"",#REF!- CV180, 0)</f>
        <v>0</v>
      </c>
      <c r="AH180" s="19">
        <f>IF(DF180&lt;&gt;"",#REF!-DF180, 0)</f>
        <v>0</v>
      </c>
      <c r="AI180" s="19">
        <f>IF(DR180&lt;&gt;"",#REF!-DR180, 0)</f>
        <v>0</v>
      </c>
      <c r="AJ180" s="19">
        <f>IF(EB180&lt;&gt;"",#REF!- EB180, 0)</f>
        <v>0</v>
      </c>
      <c r="AK180" s="19">
        <f>IF(EJ180&lt;&gt;"",#REF!- EJ180, 0)</f>
        <v>0</v>
      </c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9"/>
      <c r="AW180" s="29"/>
      <c r="AX180" s="29"/>
      <c r="AY180" s="25"/>
      <c r="AZ180" s="26"/>
      <c r="BA180" s="25"/>
      <c r="BB180" s="28"/>
      <c r="BC180" s="27"/>
      <c r="BD180" s="27"/>
      <c r="BE180" s="27"/>
      <c r="BF180" s="27"/>
      <c r="BG180" s="27"/>
      <c r="BH180" s="24"/>
      <c r="BI180" s="21"/>
      <c r="BJ180" s="21"/>
      <c r="BK180" s="21"/>
      <c r="BL180" s="22"/>
      <c r="BM180" s="21"/>
      <c r="BN180" s="23"/>
      <c r="BO180" s="36"/>
      <c r="BP180" s="36"/>
      <c r="BQ180" s="36"/>
      <c r="BR180" s="36"/>
      <c r="BS180" s="36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3"/>
      <c r="CG180" s="23"/>
      <c r="CH180" s="23"/>
      <c r="CI180" s="23"/>
      <c r="CJ180" s="23"/>
      <c r="CK180" s="23"/>
      <c r="CL180" s="23"/>
      <c r="CM180" s="23"/>
      <c r="CN180" s="28"/>
      <c r="CO180" s="28"/>
      <c r="CP180" s="28"/>
      <c r="CQ180" s="28"/>
      <c r="CR180" s="28"/>
      <c r="CS180" s="28"/>
      <c r="CT180" s="28"/>
      <c r="CU180" s="28"/>
      <c r="CV180" s="23"/>
      <c r="CW180" s="23"/>
      <c r="CX180" s="23"/>
      <c r="CY180" s="23"/>
      <c r="CZ180" s="23"/>
      <c r="DA180" s="23"/>
      <c r="DB180" s="23"/>
      <c r="DC180" s="23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8"/>
      <c r="EC180" s="28"/>
      <c r="ED180" s="28"/>
      <c r="EE180" s="28"/>
      <c r="EF180" s="28"/>
      <c r="EG180" s="28"/>
      <c r="EH180" s="28"/>
      <c r="EI180" s="28"/>
      <c r="EJ180" s="23"/>
      <c r="EK180" s="23"/>
      <c r="EL180" s="23"/>
      <c r="EM180" s="23"/>
      <c r="EN180" s="23"/>
      <c r="EO180" s="23"/>
      <c r="EP180" s="23"/>
      <c r="EQ180" s="23"/>
      <c r="ER180" s="3"/>
    </row>
    <row r="181" spans="1:149" ht="14.45" hidden="1" customHeight="1" x14ac:dyDescent="0.25">
      <c r="A181" s="112"/>
      <c r="B181" s="131">
        <v>175</v>
      </c>
      <c r="C181" s="112"/>
      <c r="D181" s="112"/>
      <c r="E181" s="112"/>
      <c r="F181" s="113" t="s">
        <v>170</v>
      </c>
      <c r="G181" s="107" t="s">
        <v>170</v>
      </c>
      <c r="H181" s="114" t="s">
        <v>487</v>
      </c>
      <c r="I181" s="115" t="str">
        <f t="shared" si="37"/>
        <v xml:space="preserve"> 455</v>
      </c>
      <c r="J181" t="s">
        <v>487</v>
      </c>
      <c r="K181" s="116">
        <f t="shared" si="38"/>
        <v>0</v>
      </c>
      <c r="L181" s="113" t="s">
        <v>203</v>
      </c>
      <c r="M181" t="s">
        <v>1469</v>
      </c>
      <c r="P181" s="45" t="s">
        <v>709</v>
      </c>
      <c r="Q181" s="56">
        <v>79900</v>
      </c>
      <c r="R181" s="122">
        <f t="shared" si="66"/>
        <v>71000</v>
      </c>
      <c r="S181" s="47">
        <v>71000</v>
      </c>
      <c r="T181" s="48">
        <f t="shared" si="33"/>
        <v>7900</v>
      </c>
      <c r="U181" s="46" t="s">
        <v>711</v>
      </c>
      <c r="V181" s="49">
        <f t="shared" si="34"/>
        <v>63100</v>
      </c>
      <c r="W181" s="49">
        <f>2000+4850+600+200+250</f>
        <v>7900</v>
      </c>
      <c r="X181" s="2">
        <f t="shared" si="39"/>
        <v>-8900</v>
      </c>
      <c r="Z181" s="126">
        <f t="shared" si="40"/>
        <v>71000</v>
      </c>
      <c r="AA181" s="1" t="s">
        <v>124</v>
      </c>
      <c r="AB181" s="19">
        <f>IF(AX181&lt;&gt;"",#REF!- AX181, 0)</f>
        <v>0</v>
      </c>
      <c r="AC181" s="19">
        <f>IF(CF181&lt;&gt;"",#REF!- CF181, 0)</f>
        <v>0</v>
      </c>
      <c r="AD181" s="19">
        <f>IF(BJ181&lt;&gt;"",#REF!- BJ181, 0)</f>
        <v>0</v>
      </c>
      <c r="AE181" s="19">
        <f>IF(CN181&lt;&gt;"",#REF!- CN181, 0)</f>
        <v>0</v>
      </c>
      <c r="AF181" s="19">
        <f>IF(BV181&lt;&gt;"",#REF!- BV181, 0)</f>
        <v>0</v>
      </c>
      <c r="AG181" s="19">
        <f>IF(CV181&lt;&gt;"",#REF!- CV181, 0)</f>
        <v>0</v>
      </c>
      <c r="AH181" s="19">
        <f>IF(DF181&lt;&gt;"",#REF!-DF181, 0)</f>
        <v>0</v>
      </c>
      <c r="AI181" s="19">
        <f>IF(DR181&lt;&gt;"",#REF!-DR181, 0)</f>
        <v>0</v>
      </c>
      <c r="AJ181" s="19">
        <f>IF(EB181&lt;&gt;"",#REF!- EB181, 0)</f>
        <v>0</v>
      </c>
      <c r="AK181" s="19">
        <f>IF(EJ181&lt;&gt;"",#REF!- EJ181, 0)</f>
        <v>0</v>
      </c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9"/>
      <c r="AW181" s="29"/>
      <c r="AX181" s="29"/>
      <c r="AY181" s="25"/>
      <c r="AZ181" s="26"/>
      <c r="BA181" s="25"/>
      <c r="BB181" s="28"/>
      <c r="BC181" s="27"/>
      <c r="BD181" s="27"/>
      <c r="BE181" s="27"/>
      <c r="BF181" s="27"/>
      <c r="BG181" s="27"/>
      <c r="BH181" s="24"/>
      <c r="BI181" s="21"/>
      <c r="BJ181" s="21"/>
      <c r="BK181" s="21"/>
      <c r="BL181" s="22"/>
      <c r="BM181" s="21"/>
      <c r="BN181" s="23"/>
      <c r="BO181" s="36"/>
      <c r="BP181" s="36"/>
      <c r="BQ181" s="36"/>
      <c r="BR181" s="36"/>
      <c r="BS181" s="36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3"/>
      <c r="CG181" s="23"/>
      <c r="CH181" s="23"/>
      <c r="CI181" s="23"/>
      <c r="CJ181" s="23"/>
      <c r="CK181" s="23"/>
      <c r="CL181" s="23"/>
      <c r="CM181" s="23"/>
      <c r="CN181" s="28"/>
      <c r="CO181" s="28"/>
      <c r="CP181" s="28"/>
      <c r="CQ181" s="28"/>
      <c r="CR181" s="28"/>
      <c r="CS181" s="28"/>
      <c r="CT181" s="28"/>
      <c r="CU181" s="28"/>
      <c r="CV181" s="23"/>
      <c r="CW181" s="23"/>
      <c r="CX181" s="23"/>
      <c r="CY181" s="23"/>
      <c r="CZ181" s="23"/>
      <c r="DA181" s="23"/>
      <c r="DB181" s="23"/>
      <c r="DC181" s="23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8"/>
      <c r="EC181" s="28"/>
      <c r="ED181" s="28"/>
      <c r="EE181" s="28"/>
      <c r="EF181" s="28"/>
      <c r="EG181" s="28"/>
      <c r="EH181" s="28"/>
      <c r="EI181" s="28"/>
      <c r="EJ181" s="23"/>
      <c r="EK181" s="23"/>
      <c r="EL181" s="23"/>
      <c r="EM181" s="23"/>
      <c r="EN181" s="23"/>
      <c r="EO181" s="23"/>
      <c r="EP181" s="23"/>
      <c r="EQ181" s="23"/>
      <c r="ER181" s="3">
        <v>71000</v>
      </c>
      <c r="ES181" s="2">
        <f t="shared" ref="ES181:ES192" si="67">Z181-ER181</f>
        <v>0</v>
      </c>
    </row>
    <row r="182" spans="1:149" ht="14.45" hidden="1" customHeight="1" x14ac:dyDescent="0.25">
      <c r="A182" s="112"/>
      <c r="B182" s="130">
        <v>176</v>
      </c>
      <c r="C182" s="112"/>
      <c r="D182" s="112"/>
      <c r="E182" s="112"/>
      <c r="F182" s="113" t="s">
        <v>170</v>
      </c>
      <c r="G182" s="107" t="s">
        <v>170</v>
      </c>
      <c r="H182" s="114" t="s">
        <v>488</v>
      </c>
      <c r="I182" s="115" t="str">
        <f t="shared" si="37"/>
        <v xml:space="preserve"> 570</v>
      </c>
      <c r="J182" t="s">
        <v>488</v>
      </c>
      <c r="K182" s="116">
        <f t="shared" si="38"/>
        <v>0</v>
      </c>
      <c r="L182" s="113" t="s">
        <v>261</v>
      </c>
      <c r="M182" t="s">
        <v>1469</v>
      </c>
      <c r="P182" s="45" t="s">
        <v>709</v>
      </c>
      <c r="Q182" s="56">
        <v>85000</v>
      </c>
      <c r="R182" s="122">
        <f t="shared" si="66"/>
        <v>70000</v>
      </c>
      <c r="S182" s="47">
        <v>70000</v>
      </c>
      <c r="T182" s="48">
        <f t="shared" si="33"/>
        <v>7900</v>
      </c>
      <c r="U182" s="46" t="s">
        <v>711</v>
      </c>
      <c r="V182" s="49">
        <f t="shared" si="34"/>
        <v>62100</v>
      </c>
      <c r="W182" s="49">
        <f>2000+4850+600+200+250</f>
        <v>7900</v>
      </c>
      <c r="X182" s="2">
        <f t="shared" si="39"/>
        <v>-15000</v>
      </c>
      <c r="Z182" s="126">
        <f t="shared" si="40"/>
        <v>70000</v>
      </c>
      <c r="AA182" s="1" t="s">
        <v>124</v>
      </c>
      <c r="AB182" s="19">
        <f>IF(AX182&lt;&gt;"",#REF!- AX182, 0)</f>
        <v>0</v>
      </c>
      <c r="AC182" s="19">
        <f>IF(CF182&lt;&gt;"",#REF!- CF182, 0)</f>
        <v>0</v>
      </c>
      <c r="AD182" s="19">
        <f>IF(BJ182&lt;&gt;"",#REF!- BJ182, 0)</f>
        <v>0</v>
      </c>
      <c r="AE182" s="19">
        <f>IF(CN182&lt;&gt;"",#REF!- CN182, 0)</f>
        <v>0</v>
      </c>
      <c r="AF182" s="19">
        <f>IF(BV182&lt;&gt;"",#REF!- BV182, 0)</f>
        <v>0</v>
      </c>
      <c r="AG182" s="19">
        <f>IF(CV182&lt;&gt;"",#REF!- CV182, 0)</f>
        <v>0</v>
      </c>
      <c r="AH182" s="19">
        <f>IF(DF182&lt;&gt;"",#REF!-DF182, 0)</f>
        <v>0</v>
      </c>
      <c r="AI182" s="19">
        <f>IF(DR182&lt;&gt;"",#REF!-DR182, 0)</f>
        <v>0</v>
      </c>
      <c r="AJ182" s="19">
        <f>IF(EB182&lt;&gt;"",#REF!- EB182, 0)</f>
        <v>0</v>
      </c>
      <c r="AK182" s="19">
        <f>IF(EJ182&lt;&gt;"",#REF!- EJ182, 0)</f>
        <v>0</v>
      </c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9"/>
      <c r="AW182" s="29"/>
      <c r="AX182" s="29"/>
      <c r="AY182" s="25"/>
      <c r="AZ182" s="26"/>
      <c r="BA182" s="25"/>
      <c r="BB182" s="28"/>
      <c r="BC182" s="27"/>
      <c r="BD182" s="27"/>
      <c r="BE182" s="27"/>
      <c r="BF182" s="27"/>
      <c r="BG182" s="27"/>
      <c r="BH182" s="24"/>
      <c r="BI182" s="21"/>
      <c r="BJ182" s="21"/>
      <c r="BK182" s="21"/>
      <c r="BL182" s="22"/>
      <c r="BM182" s="21"/>
      <c r="BN182" s="23"/>
      <c r="BO182" s="36"/>
      <c r="BP182" s="36"/>
      <c r="BQ182" s="36"/>
      <c r="BR182" s="36"/>
      <c r="BS182" s="36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3"/>
      <c r="CG182" s="23"/>
      <c r="CH182" s="23"/>
      <c r="CI182" s="23"/>
      <c r="CJ182" s="23"/>
      <c r="CK182" s="23"/>
      <c r="CL182" s="23"/>
      <c r="CM182" s="23"/>
      <c r="CN182" s="28"/>
      <c r="CO182" s="28"/>
      <c r="CP182" s="28"/>
      <c r="CQ182" s="28"/>
      <c r="CR182" s="28"/>
      <c r="CS182" s="28"/>
      <c r="CT182" s="28"/>
      <c r="CU182" s="28"/>
      <c r="CV182" s="23"/>
      <c r="CW182" s="23"/>
      <c r="CX182" s="23"/>
      <c r="CY182" s="23"/>
      <c r="CZ182" s="23"/>
      <c r="DA182" s="23"/>
      <c r="DB182" s="23"/>
      <c r="DC182" s="23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8"/>
      <c r="EC182" s="28"/>
      <c r="ED182" s="28"/>
      <c r="EE182" s="28"/>
      <c r="EF182" s="28"/>
      <c r="EG182" s="28"/>
      <c r="EH182" s="28"/>
      <c r="EI182" s="28"/>
      <c r="EJ182" s="23"/>
      <c r="EK182" s="23"/>
      <c r="EL182" s="23"/>
      <c r="EM182" s="23"/>
      <c r="EN182" s="23"/>
      <c r="EO182" s="23"/>
      <c r="EP182" s="23"/>
      <c r="EQ182" s="23"/>
      <c r="ER182" s="3">
        <v>70000</v>
      </c>
      <c r="ES182" s="2">
        <f t="shared" si="67"/>
        <v>0</v>
      </c>
    </row>
    <row r="183" spans="1:149" ht="14.45" hidden="1" customHeight="1" x14ac:dyDescent="0.25">
      <c r="A183" s="112"/>
      <c r="B183" s="131">
        <v>177</v>
      </c>
      <c r="C183" s="112"/>
      <c r="D183" s="112"/>
      <c r="E183" s="112"/>
      <c r="F183" s="113" t="s">
        <v>170</v>
      </c>
      <c r="G183" s="107" t="s">
        <v>170</v>
      </c>
      <c r="H183" s="114" t="s">
        <v>489</v>
      </c>
      <c r="I183" s="115" t="str">
        <f t="shared" si="37"/>
        <v xml:space="preserve"> 152</v>
      </c>
      <c r="J183" t="s">
        <v>489</v>
      </c>
      <c r="K183" s="116">
        <f t="shared" si="38"/>
        <v>0</v>
      </c>
      <c r="L183" s="113" t="s">
        <v>203</v>
      </c>
      <c r="M183" t="s">
        <v>1469</v>
      </c>
      <c r="P183" s="45" t="s">
        <v>709</v>
      </c>
      <c r="Q183" s="56">
        <v>84900</v>
      </c>
      <c r="R183" s="122">
        <f t="shared" si="66"/>
        <v>74000</v>
      </c>
      <c r="S183" s="47">
        <v>74000</v>
      </c>
      <c r="T183" s="48">
        <f t="shared" si="33"/>
        <v>7900</v>
      </c>
      <c r="U183" s="46" t="s">
        <v>711</v>
      </c>
      <c r="V183" s="49">
        <f t="shared" si="34"/>
        <v>66100</v>
      </c>
      <c r="W183" s="49">
        <f>2000+4850+600+200+250</f>
        <v>7900</v>
      </c>
      <c r="X183" s="2">
        <f t="shared" si="39"/>
        <v>-10900</v>
      </c>
      <c r="Z183" s="126">
        <f t="shared" si="40"/>
        <v>74000</v>
      </c>
      <c r="AA183" s="1" t="s">
        <v>124</v>
      </c>
      <c r="AB183" s="19">
        <f>IF(AX183&lt;&gt;"",#REF!- AX183, 0)</f>
        <v>0</v>
      </c>
      <c r="AC183" s="19">
        <f>IF(CF183&lt;&gt;"",#REF!- CF183, 0)</f>
        <v>0</v>
      </c>
      <c r="AD183" s="19">
        <f>IF(BJ183&lt;&gt;"",#REF!- BJ183, 0)</f>
        <v>0</v>
      </c>
      <c r="AE183" s="19">
        <f>IF(CN183&lt;&gt;"",#REF!- CN183, 0)</f>
        <v>0</v>
      </c>
      <c r="AF183" s="19">
        <f>IF(BV183&lt;&gt;"",#REF!- BV183, 0)</f>
        <v>0</v>
      </c>
      <c r="AG183" s="19">
        <f>IF(CV183&lt;&gt;"",#REF!- CV183, 0)</f>
        <v>0</v>
      </c>
      <c r="AH183" s="19">
        <f>IF(DF183&lt;&gt;"",#REF!-DF183, 0)</f>
        <v>0</v>
      </c>
      <c r="AI183" s="19">
        <f>IF(DR183&lt;&gt;"",#REF!-DR183, 0)</f>
        <v>0</v>
      </c>
      <c r="AJ183" s="19">
        <f>IF(EB183&lt;&gt;"",#REF!- EB183, 0)</f>
        <v>0</v>
      </c>
      <c r="AK183" s="19">
        <f>IF(EJ183&lt;&gt;"",#REF!- EJ183, 0)</f>
        <v>0</v>
      </c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9"/>
      <c r="AW183" s="29"/>
      <c r="AX183" s="29"/>
      <c r="AY183" s="25"/>
      <c r="AZ183" s="26"/>
      <c r="BA183" s="25"/>
      <c r="BB183" s="28"/>
      <c r="BC183" s="27"/>
      <c r="BD183" s="27"/>
      <c r="BE183" s="27"/>
      <c r="BF183" s="27"/>
      <c r="BG183" s="27"/>
      <c r="BH183" s="24"/>
      <c r="BI183" s="21"/>
      <c r="BJ183" s="21"/>
      <c r="BK183" s="21"/>
      <c r="BL183" s="22"/>
      <c r="BM183" s="21"/>
      <c r="BN183" s="23"/>
      <c r="BO183" s="36"/>
      <c r="BP183" s="36"/>
      <c r="BQ183" s="36"/>
      <c r="BR183" s="36"/>
      <c r="BS183" s="36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3"/>
      <c r="CG183" s="23"/>
      <c r="CH183" s="23"/>
      <c r="CI183" s="23"/>
      <c r="CJ183" s="23"/>
      <c r="CK183" s="23"/>
      <c r="CL183" s="23"/>
      <c r="CM183" s="23"/>
      <c r="CN183" s="28"/>
      <c r="CO183" s="28"/>
      <c r="CP183" s="28"/>
      <c r="CQ183" s="28"/>
      <c r="CR183" s="28"/>
      <c r="CS183" s="28"/>
      <c r="CT183" s="28"/>
      <c r="CU183" s="28"/>
      <c r="CV183" s="23"/>
      <c r="CW183" s="23"/>
      <c r="CX183" s="23"/>
      <c r="CY183" s="23"/>
      <c r="CZ183" s="23"/>
      <c r="DA183" s="23"/>
      <c r="DB183" s="23"/>
      <c r="DC183" s="23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8"/>
      <c r="EC183" s="28"/>
      <c r="ED183" s="28"/>
      <c r="EE183" s="28"/>
      <c r="EF183" s="28"/>
      <c r="EG183" s="28"/>
      <c r="EH183" s="28"/>
      <c r="EI183" s="28"/>
      <c r="EJ183" s="23"/>
      <c r="EK183" s="23"/>
      <c r="EL183" s="23"/>
      <c r="EM183" s="23"/>
      <c r="EN183" s="23"/>
      <c r="EO183" s="23"/>
      <c r="EP183" s="23"/>
      <c r="EQ183" s="23"/>
      <c r="ER183" s="3">
        <v>74000</v>
      </c>
      <c r="ES183" s="2">
        <f t="shared" si="67"/>
        <v>0</v>
      </c>
    </row>
    <row r="184" spans="1:149" ht="14.45" hidden="1" customHeight="1" x14ac:dyDescent="0.25">
      <c r="A184" s="112"/>
      <c r="B184" s="130">
        <v>178</v>
      </c>
      <c r="C184" s="112"/>
      <c r="D184" s="112"/>
      <c r="E184" s="112"/>
      <c r="F184" s="113" t="s">
        <v>49</v>
      </c>
      <c r="G184" s="107" t="s">
        <v>49</v>
      </c>
      <c r="H184" s="114" t="s">
        <v>490</v>
      </c>
      <c r="I184" s="115" t="str">
        <f t="shared" si="37"/>
        <v xml:space="preserve"> 790</v>
      </c>
      <c r="J184" t="s">
        <v>490</v>
      </c>
      <c r="K184" s="116">
        <f t="shared" si="38"/>
        <v>0</v>
      </c>
      <c r="L184" s="113" t="s">
        <v>261</v>
      </c>
      <c r="M184" t="s">
        <v>1469</v>
      </c>
      <c r="P184" s="62" t="s">
        <v>710</v>
      </c>
      <c r="Q184" s="63">
        <v>75000</v>
      </c>
      <c r="R184" s="64">
        <f t="shared" si="66"/>
        <v>77500</v>
      </c>
      <c r="S184" s="47">
        <v>77500</v>
      </c>
      <c r="T184" s="48">
        <f t="shared" si="33"/>
        <v>7900</v>
      </c>
      <c r="U184" s="46" t="s">
        <v>711</v>
      </c>
      <c r="V184" s="49">
        <f t="shared" si="34"/>
        <v>69600</v>
      </c>
      <c r="W184" s="49">
        <f>2000+4850+600+200+250</f>
        <v>7900</v>
      </c>
      <c r="X184" s="2">
        <f t="shared" si="39"/>
        <v>2500</v>
      </c>
      <c r="Z184" s="126">
        <f t="shared" si="40"/>
        <v>77500</v>
      </c>
      <c r="AA184" s="1" t="s">
        <v>124</v>
      </c>
      <c r="AB184" s="19">
        <f>IF(AX184&lt;&gt;"",#REF!- AX184, 0)</f>
        <v>0</v>
      </c>
      <c r="AC184" s="19">
        <f>IF(CF184&lt;&gt;"",#REF!- CF184, 0)</f>
        <v>0</v>
      </c>
      <c r="AD184" s="19">
        <f>IF(BJ184&lt;&gt;"",#REF!- BJ184, 0)</f>
        <v>0</v>
      </c>
      <c r="AE184" s="19">
        <f>IF(CN184&lt;&gt;"",#REF!- CN184, 0)</f>
        <v>0</v>
      </c>
      <c r="AF184" s="19">
        <f>IF(BV184&lt;&gt;"",#REF!- BV184, 0)</f>
        <v>0</v>
      </c>
      <c r="AG184" s="19">
        <f>IF(CV184&lt;&gt;"",#REF!- CV184, 0)</f>
        <v>0</v>
      </c>
      <c r="AH184" s="19">
        <f>IF(DF184&lt;&gt;"",#REF!-DF184, 0)</f>
        <v>0</v>
      </c>
      <c r="AI184" s="19">
        <f>IF(DR184&lt;&gt;"",#REF!-DR184, 0)</f>
        <v>0</v>
      </c>
      <c r="AJ184" s="19">
        <f>IF(EB184&lt;&gt;"",#REF!- EB184, 0)</f>
        <v>0</v>
      </c>
      <c r="AK184" s="19">
        <f>IF(EJ184&lt;&gt;"",#REF!- EJ184, 0)</f>
        <v>0</v>
      </c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9"/>
      <c r="AW184" s="29"/>
      <c r="AX184" s="29"/>
      <c r="AY184" s="25"/>
      <c r="AZ184" s="26"/>
      <c r="BA184" s="25"/>
      <c r="BB184" s="28"/>
      <c r="BC184" s="27"/>
      <c r="BD184" s="27"/>
      <c r="BE184" s="27"/>
      <c r="BF184" s="27"/>
      <c r="BG184" s="27"/>
      <c r="BH184" s="24"/>
      <c r="BI184" s="21"/>
      <c r="BJ184" s="21"/>
      <c r="BK184" s="21"/>
      <c r="BL184" s="22"/>
      <c r="BM184" s="21"/>
      <c r="BN184" s="23"/>
      <c r="BO184" s="36"/>
      <c r="BP184" s="36"/>
      <c r="BQ184" s="36"/>
      <c r="BR184" s="36"/>
      <c r="BS184" s="36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3"/>
      <c r="CG184" s="23"/>
      <c r="CH184" s="23"/>
      <c r="CI184" s="23"/>
      <c r="CJ184" s="23"/>
      <c r="CK184" s="23"/>
      <c r="CL184" s="23"/>
      <c r="CM184" s="23"/>
      <c r="CN184" s="28"/>
      <c r="CO184" s="28"/>
      <c r="CP184" s="28"/>
      <c r="CQ184" s="28"/>
      <c r="CR184" s="28"/>
      <c r="CS184" s="28"/>
      <c r="CT184" s="28"/>
      <c r="CU184" s="28"/>
      <c r="CV184" s="23"/>
      <c r="CW184" s="23"/>
      <c r="CX184" s="23"/>
      <c r="CY184" s="23"/>
      <c r="CZ184" s="23"/>
      <c r="DA184" s="23"/>
      <c r="DB184" s="23"/>
      <c r="DC184" s="23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8"/>
      <c r="EC184" s="28"/>
      <c r="ED184" s="28"/>
      <c r="EE184" s="28"/>
      <c r="EF184" s="28"/>
      <c r="EG184" s="28"/>
      <c r="EH184" s="28"/>
      <c r="EI184" s="28"/>
      <c r="EJ184" s="23"/>
      <c r="EK184" s="23"/>
      <c r="EL184" s="23"/>
      <c r="EM184" s="23"/>
      <c r="EN184" s="23"/>
      <c r="EO184" s="23"/>
      <c r="EP184" s="23"/>
      <c r="EQ184" s="23"/>
      <c r="ER184" s="3">
        <v>77500</v>
      </c>
      <c r="ES184" s="2">
        <f t="shared" si="67"/>
        <v>0</v>
      </c>
    </row>
    <row r="185" spans="1:149" ht="14.45" hidden="1" customHeight="1" x14ac:dyDescent="0.25">
      <c r="A185" s="112"/>
      <c r="B185" s="131">
        <v>179</v>
      </c>
      <c r="C185" s="112"/>
      <c r="D185" s="112"/>
      <c r="E185" s="112"/>
      <c r="F185" s="113" t="s">
        <v>47</v>
      </c>
      <c r="G185" s="107" t="s">
        <v>47</v>
      </c>
      <c r="H185" s="114" t="s">
        <v>491</v>
      </c>
      <c r="I185" s="115" t="str">
        <f t="shared" si="37"/>
        <v xml:space="preserve"> 489</v>
      </c>
      <c r="J185" t="s">
        <v>491</v>
      </c>
      <c r="K185" s="116">
        <f t="shared" si="38"/>
        <v>0</v>
      </c>
      <c r="L185" s="113" t="s">
        <v>203</v>
      </c>
      <c r="M185" t="s">
        <v>1469</v>
      </c>
      <c r="P185" s="45" t="s">
        <v>709</v>
      </c>
      <c r="Q185" s="56">
        <v>79900</v>
      </c>
      <c r="R185" s="122">
        <f t="shared" si="66"/>
        <v>71000</v>
      </c>
      <c r="S185" s="47">
        <v>71000</v>
      </c>
      <c r="T185" s="48">
        <f t="shared" si="33"/>
        <v>7900</v>
      </c>
      <c r="U185" s="46" t="s">
        <v>711</v>
      </c>
      <c r="V185" s="49">
        <f t="shared" si="34"/>
        <v>63100</v>
      </c>
      <c r="W185" s="49">
        <f>2000+4850+600+200+250</f>
        <v>7900</v>
      </c>
      <c r="X185" s="2">
        <f t="shared" si="39"/>
        <v>-8900</v>
      </c>
      <c r="Z185" s="126">
        <f t="shared" si="40"/>
        <v>71000</v>
      </c>
      <c r="AA185" s="1" t="s">
        <v>124</v>
      </c>
      <c r="AB185" s="19">
        <f>IF(AX185&lt;&gt;"",#REF!- AX185, 0)</f>
        <v>0</v>
      </c>
      <c r="AC185" s="19">
        <f>IF(CF185&lt;&gt;"",#REF!- CF185, 0)</f>
        <v>0</v>
      </c>
      <c r="AD185" s="19">
        <f>IF(BJ185&lt;&gt;"",#REF!- BJ185, 0)</f>
        <v>0</v>
      </c>
      <c r="AE185" s="19">
        <f>IF(CN185&lt;&gt;"",#REF!- CN185, 0)</f>
        <v>0</v>
      </c>
      <c r="AF185" s="19">
        <f>IF(BV185&lt;&gt;"",#REF!- BV185, 0)</f>
        <v>0</v>
      </c>
      <c r="AG185" s="19">
        <f>IF(CV185&lt;&gt;"",#REF!- CV185, 0)</f>
        <v>0</v>
      </c>
      <c r="AH185" s="19">
        <f>IF(DF185&lt;&gt;"",#REF!-DF185, 0)</f>
        <v>0</v>
      </c>
      <c r="AI185" s="19">
        <f>IF(DR185&lt;&gt;"",#REF!-DR185, 0)</f>
        <v>0</v>
      </c>
      <c r="AJ185" s="19">
        <f>IF(EB185&lt;&gt;"",#REF!- EB185, 0)</f>
        <v>0</v>
      </c>
      <c r="AK185" s="19">
        <f>IF(EJ185&lt;&gt;"",#REF!- EJ185, 0)</f>
        <v>0</v>
      </c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9"/>
      <c r="AW185" s="29"/>
      <c r="AX185" s="29"/>
      <c r="AY185" s="25"/>
      <c r="AZ185" s="26"/>
      <c r="BA185" s="25"/>
      <c r="BB185" s="28"/>
      <c r="BC185" s="27"/>
      <c r="BD185" s="27"/>
      <c r="BE185" s="27"/>
      <c r="BF185" s="27"/>
      <c r="BG185" s="27"/>
      <c r="BH185" s="24"/>
      <c r="BI185" s="21"/>
      <c r="BJ185" s="21"/>
      <c r="BK185" s="21"/>
      <c r="BL185" s="22"/>
      <c r="BM185" s="21"/>
      <c r="BN185" s="23"/>
      <c r="BO185" s="36"/>
      <c r="BP185" s="36"/>
      <c r="BQ185" s="36"/>
      <c r="BR185" s="36"/>
      <c r="BS185" s="36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3"/>
      <c r="CG185" s="23"/>
      <c r="CH185" s="23"/>
      <c r="CI185" s="23"/>
      <c r="CJ185" s="23"/>
      <c r="CK185" s="23"/>
      <c r="CL185" s="23"/>
      <c r="CM185" s="23"/>
      <c r="CN185" s="28"/>
      <c r="CO185" s="28"/>
      <c r="CP185" s="28"/>
      <c r="CQ185" s="28"/>
      <c r="CR185" s="28"/>
      <c r="CS185" s="28"/>
      <c r="CT185" s="28"/>
      <c r="CU185" s="28"/>
      <c r="CV185" s="23"/>
      <c r="CW185" s="23"/>
      <c r="CX185" s="23"/>
      <c r="CY185" s="23"/>
      <c r="CZ185" s="23"/>
      <c r="DA185" s="23"/>
      <c r="DB185" s="23"/>
      <c r="DC185" s="23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8"/>
      <c r="EC185" s="28"/>
      <c r="ED185" s="28"/>
      <c r="EE185" s="28"/>
      <c r="EF185" s="28"/>
      <c r="EG185" s="28"/>
      <c r="EH185" s="28"/>
      <c r="EI185" s="28"/>
      <c r="EJ185" s="23"/>
      <c r="EK185" s="23"/>
      <c r="EL185" s="23"/>
      <c r="EM185" s="23"/>
      <c r="EN185" s="23"/>
      <c r="EO185" s="23"/>
      <c r="EP185" s="23"/>
      <c r="EQ185" s="23"/>
      <c r="ER185" s="3">
        <v>71000</v>
      </c>
      <c r="ES185" s="2">
        <f t="shared" si="67"/>
        <v>0</v>
      </c>
    </row>
    <row r="186" spans="1:149" ht="14.45" hidden="1" customHeight="1" x14ac:dyDescent="0.25">
      <c r="A186" s="112"/>
      <c r="B186" s="130">
        <v>180</v>
      </c>
      <c r="C186" s="112"/>
      <c r="D186" s="112"/>
      <c r="E186" s="112"/>
      <c r="F186" s="113" t="s">
        <v>170</v>
      </c>
      <c r="G186" s="107" t="s">
        <v>170</v>
      </c>
      <c r="H186" s="117" t="s">
        <v>492</v>
      </c>
      <c r="I186" s="115" t="str">
        <f t="shared" si="37"/>
        <v xml:space="preserve"> 313</v>
      </c>
      <c r="J186" t="s">
        <v>492</v>
      </c>
      <c r="K186" s="116">
        <f t="shared" si="38"/>
        <v>0</v>
      </c>
      <c r="L186" s="113" t="s">
        <v>239</v>
      </c>
      <c r="M186" t="s">
        <v>1469</v>
      </c>
      <c r="P186" s="62" t="s">
        <v>710</v>
      </c>
      <c r="Q186" s="63">
        <v>70000</v>
      </c>
      <c r="R186" s="64">
        <f t="shared" si="66"/>
        <v>70000</v>
      </c>
      <c r="S186" s="47">
        <v>70000</v>
      </c>
      <c r="T186" s="48">
        <f t="shared" si="33"/>
        <v>7900</v>
      </c>
      <c r="U186" s="46" t="s">
        <v>711</v>
      </c>
      <c r="V186" s="49">
        <f t="shared" si="34"/>
        <v>62100</v>
      </c>
      <c r="W186" s="49">
        <v>7900</v>
      </c>
      <c r="X186" s="2">
        <f t="shared" si="39"/>
        <v>0</v>
      </c>
      <c r="Z186" s="126">
        <f t="shared" si="40"/>
        <v>70000</v>
      </c>
      <c r="AA186" s="1" t="s">
        <v>124</v>
      </c>
      <c r="AB186" s="19">
        <f>IF(AX186&lt;&gt;"",#REF!- AX186, 0)</f>
        <v>0</v>
      </c>
      <c r="AC186" s="19">
        <f>IF(CF186&lt;&gt;"",#REF!- CF186, 0)</f>
        <v>0</v>
      </c>
      <c r="AD186" s="19">
        <f>IF(BJ186&lt;&gt;"",#REF!- BJ186, 0)</f>
        <v>0</v>
      </c>
      <c r="AE186" s="19">
        <f>IF(CN186&lt;&gt;"",#REF!- CN186, 0)</f>
        <v>0</v>
      </c>
      <c r="AF186" s="19">
        <f>IF(BV186&lt;&gt;"",#REF!- BV186, 0)</f>
        <v>0</v>
      </c>
      <c r="AG186" s="19">
        <f>IF(CV186&lt;&gt;"",#REF!- CV186, 0)</f>
        <v>0</v>
      </c>
      <c r="AH186" s="19">
        <f>IF(DF186&lt;&gt;"",#REF!-DF186, 0)</f>
        <v>0</v>
      </c>
      <c r="AI186" s="19">
        <f>IF(DR186&lt;&gt;"",#REF!-DR186, 0)</f>
        <v>0</v>
      </c>
      <c r="AJ186" s="19">
        <f>IF(EB186&lt;&gt;"",#REF!- EB186, 0)</f>
        <v>0</v>
      </c>
      <c r="AK186" s="19">
        <f>IF(EJ186&lt;&gt;"",#REF!- EJ186, 0)</f>
        <v>0</v>
      </c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9"/>
      <c r="AW186" s="29"/>
      <c r="AX186" s="29"/>
      <c r="AY186" s="25"/>
      <c r="AZ186" s="26"/>
      <c r="BA186" s="25"/>
      <c r="BB186" s="28"/>
      <c r="BC186" s="27"/>
      <c r="BD186" s="27"/>
      <c r="BE186" s="27"/>
      <c r="BF186" s="27"/>
      <c r="BG186" s="27"/>
      <c r="BH186" s="24"/>
      <c r="BI186" s="21"/>
      <c r="BJ186" s="21"/>
      <c r="BK186" s="21"/>
      <c r="BL186" s="22"/>
      <c r="BM186" s="21"/>
      <c r="BN186" s="23"/>
      <c r="BO186" s="36"/>
      <c r="BP186" s="36"/>
      <c r="BQ186" s="36"/>
      <c r="BR186" s="36"/>
      <c r="BS186" s="36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3"/>
      <c r="CG186" s="23"/>
      <c r="CH186" s="23"/>
      <c r="CI186" s="23"/>
      <c r="CJ186" s="23"/>
      <c r="CK186" s="23"/>
      <c r="CL186" s="23"/>
      <c r="CM186" s="23"/>
      <c r="CN186" s="28"/>
      <c r="CO186" s="28"/>
      <c r="CP186" s="28"/>
      <c r="CQ186" s="28"/>
      <c r="CR186" s="28"/>
      <c r="CS186" s="28"/>
      <c r="CT186" s="28"/>
      <c r="CU186" s="28"/>
      <c r="CV186" s="23"/>
      <c r="CW186" s="23"/>
      <c r="CX186" s="23"/>
      <c r="CY186" s="23"/>
      <c r="CZ186" s="23"/>
      <c r="DA186" s="23"/>
      <c r="DB186" s="23"/>
      <c r="DC186" s="23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8"/>
      <c r="EC186" s="28"/>
      <c r="ED186" s="28"/>
      <c r="EE186" s="28"/>
      <c r="EF186" s="28"/>
      <c r="EG186" s="28"/>
      <c r="EH186" s="28"/>
      <c r="EI186" s="28"/>
      <c r="EJ186" s="23"/>
      <c r="EK186" s="23"/>
      <c r="EL186" s="23"/>
      <c r="EM186" s="23"/>
      <c r="EN186" s="23"/>
      <c r="EO186" s="23"/>
      <c r="EP186" s="23"/>
      <c r="EQ186" s="23"/>
      <c r="ER186" s="3">
        <v>70000</v>
      </c>
      <c r="ES186" s="2">
        <f t="shared" si="67"/>
        <v>0</v>
      </c>
    </row>
    <row r="187" spans="1:149" ht="14.45" hidden="1" customHeight="1" x14ac:dyDescent="0.25">
      <c r="A187" s="112"/>
      <c r="B187" s="130">
        <v>181</v>
      </c>
      <c r="C187" s="112"/>
      <c r="D187" s="112"/>
      <c r="E187" s="112"/>
      <c r="F187" s="113" t="s">
        <v>50</v>
      </c>
      <c r="G187" s="107" t="s">
        <v>50</v>
      </c>
      <c r="H187" s="114" t="s">
        <v>493</v>
      </c>
      <c r="I187" s="115" t="str">
        <f t="shared" si="37"/>
        <v xml:space="preserve"> 351</v>
      </c>
      <c r="J187" t="s">
        <v>493</v>
      </c>
      <c r="K187" s="116">
        <f t="shared" si="38"/>
        <v>0</v>
      </c>
      <c r="L187" s="113" t="s">
        <v>241</v>
      </c>
      <c r="M187" t="s">
        <v>1469</v>
      </c>
      <c r="P187" s="45" t="s">
        <v>709</v>
      </c>
      <c r="Q187" s="56">
        <v>75000</v>
      </c>
      <c r="R187" s="122">
        <f t="shared" si="66"/>
        <v>70000</v>
      </c>
      <c r="S187" s="47">
        <v>70000</v>
      </c>
      <c r="T187" s="48">
        <f t="shared" si="33"/>
        <v>8150</v>
      </c>
      <c r="U187" s="46" t="s">
        <v>711</v>
      </c>
      <c r="V187" s="49">
        <f t="shared" si="34"/>
        <v>61850</v>
      </c>
      <c r="W187" s="51">
        <f>2000+5100+600+250+200</f>
        <v>8150</v>
      </c>
      <c r="X187" s="2">
        <f t="shared" si="39"/>
        <v>-5000</v>
      </c>
      <c r="Z187" s="126">
        <f t="shared" si="40"/>
        <v>70000</v>
      </c>
      <c r="AA187" s="1" t="s">
        <v>124</v>
      </c>
      <c r="AB187" s="19">
        <f>IF(AX187&lt;&gt;"",#REF!- AX187, 0)</f>
        <v>0</v>
      </c>
      <c r="AC187" s="19">
        <f>IF(CF187&lt;&gt;"",#REF!- CF187, 0)</f>
        <v>0</v>
      </c>
      <c r="AD187" s="19">
        <f>IF(BJ187&lt;&gt;"",#REF!- BJ187, 0)</f>
        <v>0</v>
      </c>
      <c r="AE187" s="19">
        <f>IF(CN187&lt;&gt;"",#REF!- CN187, 0)</f>
        <v>0</v>
      </c>
      <c r="AF187" s="19">
        <f>IF(BV187&lt;&gt;"",#REF!- BV187, 0)</f>
        <v>0</v>
      </c>
      <c r="AG187" s="19">
        <f>IF(CV187&lt;&gt;"",#REF!- CV187, 0)</f>
        <v>0</v>
      </c>
      <c r="AH187" s="19">
        <f>IF(DF187&lt;&gt;"",#REF!-DF187, 0)</f>
        <v>0</v>
      </c>
      <c r="AI187" s="19">
        <f>IF(DR187&lt;&gt;"",#REF!-DR187, 0)</f>
        <v>0</v>
      </c>
      <c r="AJ187" s="19">
        <f>IF(EB187&lt;&gt;"",#REF!- EB187, 0)</f>
        <v>0</v>
      </c>
      <c r="AK187" s="19">
        <f>IF(EJ187&lt;&gt;"",#REF!- EJ187, 0)</f>
        <v>0</v>
      </c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9"/>
      <c r="AW187" s="29"/>
      <c r="AX187" s="29"/>
      <c r="AY187" s="25"/>
      <c r="AZ187" s="26"/>
      <c r="BA187" s="25"/>
      <c r="BB187" s="28"/>
      <c r="BC187" s="27"/>
      <c r="BD187" s="27"/>
      <c r="BE187" s="27"/>
      <c r="BF187" s="27"/>
      <c r="BG187" s="27"/>
      <c r="BH187" s="24"/>
      <c r="BI187" s="21"/>
      <c r="BJ187" s="21"/>
      <c r="BK187" s="21"/>
      <c r="BL187" s="22"/>
      <c r="BM187" s="21"/>
      <c r="BN187" s="23"/>
      <c r="BO187" s="36"/>
      <c r="BP187" s="36"/>
      <c r="BQ187" s="36"/>
      <c r="BR187" s="36"/>
      <c r="BS187" s="36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3"/>
      <c r="CG187" s="23"/>
      <c r="CH187" s="23"/>
      <c r="CI187" s="23"/>
      <c r="CJ187" s="23"/>
      <c r="CK187" s="23"/>
      <c r="CL187" s="23"/>
      <c r="CM187" s="23"/>
      <c r="CN187" s="28"/>
      <c r="CO187" s="28"/>
      <c r="CP187" s="28"/>
      <c r="CQ187" s="28"/>
      <c r="CR187" s="28"/>
      <c r="CS187" s="28"/>
      <c r="CT187" s="28"/>
      <c r="CU187" s="28"/>
      <c r="CV187" s="23"/>
      <c r="CW187" s="23"/>
      <c r="CX187" s="23"/>
      <c r="CY187" s="23"/>
      <c r="CZ187" s="23"/>
      <c r="DA187" s="23"/>
      <c r="DB187" s="23"/>
      <c r="DC187" s="23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8"/>
      <c r="EC187" s="28"/>
      <c r="ED187" s="28"/>
      <c r="EE187" s="28"/>
      <c r="EF187" s="28"/>
      <c r="EG187" s="28"/>
      <c r="EH187" s="28"/>
      <c r="EI187" s="28"/>
      <c r="EJ187" s="23"/>
      <c r="EK187" s="23"/>
      <c r="EL187" s="23"/>
      <c r="EM187" s="23"/>
      <c r="EN187" s="23"/>
      <c r="EO187" s="23"/>
      <c r="EP187" s="23"/>
      <c r="EQ187" s="23"/>
      <c r="ER187" s="3">
        <v>70000</v>
      </c>
      <c r="ES187" s="2">
        <f t="shared" si="67"/>
        <v>0</v>
      </c>
    </row>
    <row r="188" spans="1:149" ht="14.45" hidden="1" customHeight="1" x14ac:dyDescent="0.25">
      <c r="A188" s="112"/>
      <c r="B188" s="131">
        <v>182</v>
      </c>
      <c r="C188" s="112"/>
      <c r="D188" s="112"/>
      <c r="E188" s="112"/>
      <c r="F188" s="113" t="s">
        <v>49</v>
      </c>
      <c r="G188" s="107" t="s">
        <v>49</v>
      </c>
      <c r="H188" s="114" t="s">
        <v>494</v>
      </c>
      <c r="I188" s="115" t="str">
        <f t="shared" si="37"/>
        <v xml:space="preserve"> 436</v>
      </c>
      <c r="J188" t="s">
        <v>494</v>
      </c>
      <c r="K188" s="116">
        <f t="shared" si="38"/>
        <v>0</v>
      </c>
      <c r="L188" s="113" t="s">
        <v>239</v>
      </c>
      <c r="M188" t="s">
        <v>1469</v>
      </c>
      <c r="P188" s="62" t="s">
        <v>710</v>
      </c>
      <c r="Q188" s="63">
        <v>70000</v>
      </c>
      <c r="R188" s="64">
        <f t="shared" si="66"/>
        <v>72000</v>
      </c>
      <c r="S188" s="47">
        <v>72000</v>
      </c>
      <c r="T188" s="48">
        <f t="shared" si="33"/>
        <v>7900</v>
      </c>
      <c r="U188" s="46" t="s">
        <v>711</v>
      </c>
      <c r="V188" s="49">
        <f t="shared" si="34"/>
        <v>64100</v>
      </c>
      <c r="W188" s="49">
        <f>2000+4850+600+200+250</f>
        <v>7900</v>
      </c>
      <c r="X188" s="2">
        <f t="shared" si="39"/>
        <v>2000</v>
      </c>
      <c r="Z188" s="126">
        <f t="shared" si="40"/>
        <v>72000</v>
      </c>
      <c r="AA188" s="1" t="s">
        <v>124</v>
      </c>
      <c r="AB188" s="19">
        <f>IF(AX188&lt;&gt;"",#REF!- AX188, 0)</f>
        <v>0</v>
      </c>
      <c r="AC188" s="19">
        <f>IF(CF188&lt;&gt;"",#REF!- CF188, 0)</f>
        <v>0</v>
      </c>
      <c r="AD188" s="19">
        <f>IF(BJ188&lt;&gt;"",#REF!- BJ188, 0)</f>
        <v>0</v>
      </c>
      <c r="AE188" s="19">
        <f>IF(CN188&lt;&gt;"",#REF!- CN188, 0)</f>
        <v>0</v>
      </c>
      <c r="AF188" s="19">
        <f>IF(BV188&lt;&gt;"",#REF!- BV188, 0)</f>
        <v>0</v>
      </c>
      <c r="AG188" s="19">
        <f>IF(CV188&lt;&gt;"",#REF!- CV188, 0)</f>
        <v>0</v>
      </c>
      <c r="AH188" s="19">
        <f>IF(DF188&lt;&gt;"",#REF!-DF188, 0)</f>
        <v>0</v>
      </c>
      <c r="AI188" s="19">
        <f>IF(DR188&lt;&gt;"",#REF!-DR188, 0)</f>
        <v>0</v>
      </c>
      <c r="AJ188" s="19">
        <f>IF(EB188&lt;&gt;"",#REF!- EB188, 0)</f>
        <v>0</v>
      </c>
      <c r="AK188" s="19">
        <f>IF(EJ188&lt;&gt;"",#REF!- EJ188, 0)</f>
        <v>0</v>
      </c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9"/>
      <c r="AW188" s="29"/>
      <c r="AX188" s="29"/>
      <c r="AY188" s="25"/>
      <c r="AZ188" s="26"/>
      <c r="BA188" s="25"/>
      <c r="BB188" s="28"/>
      <c r="BC188" s="27"/>
      <c r="BD188" s="27"/>
      <c r="BE188" s="27"/>
      <c r="BF188" s="27"/>
      <c r="BG188" s="27"/>
      <c r="BH188" s="24"/>
      <c r="BI188" s="21"/>
      <c r="BJ188" s="21"/>
      <c r="BK188" s="21"/>
      <c r="BL188" s="22"/>
      <c r="BM188" s="21"/>
      <c r="BN188" s="23"/>
      <c r="BO188" s="36"/>
      <c r="BP188" s="36"/>
      <c r="BQ188" s="36"/>
      <c r="BR188" s="36"/>
      <c r="BS188" s="36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3"/>
      <c r="CG188" s="23"/>
      <c r="CH188" s="23"/>
      <c r="CI188" s="23"/>
      <c r="CJ188" s="23"/>
      <c r="CK188" s="23"/>
      <c r="CL188" s="23"/>
      <c r="CM188" s="23"/>
      <c r="CN188" s="28"/>
      <c r="CO188" s="28"/>
      <c r="CP188" s="28"/>
      <c r="CQ188" s="28"/>
      <c r="CR188" s="28"/>
      <c r="CS188" s="28"/>
      <c r="CT188" s="28"/>
      <c r="CU188" s="28"/>
      <c r="CV188" s="23"/>
      <c r="CW188" s="23"/>
      <c r="CX188" s="23"/>
      <c r="CY188" s="23"/>
      <c r="CZ188" s="23"/>
      <c r="DA188" s="23"/>
      <c r="DB188" s="23"/>
      <c r="DC188" s="23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8"/>
      <c r="EC188" s="28"/>
      <c r="ED188" s="28"/>
      <c r="EE188" s="28"/>
      <c r="EF188" s="28"/>
      <c r="EG188" s="28"/>
      <c r="EH188" s="28"/>
      <c r="EI188" s="28"/>
      <c r="EJ188" s="23"/>
      <c r="EK188" s="23"/>
      <c r="EL188" s="23"/>
      <c r="EM188" s="23"/>
      <c r="EN188" s="23"/>
      <c r="EO188" s="23"/>
      <c r="EP188" s="23"/>
      <c r="EQ188" s="23"/>
      <c r="ER188" s="3">
        <v>72000</v>
      </c>
      <c r="ES188" s="2">
        <f t="shared" si="67"/>
        <v>0</v>
      </c>
    </row>
    <row r="189" spans="1:149" ht="14.45" hidden="1" customHeight="1" x14ac:dyDescent="0.25">
      <c r="A189" s="112"/>
      <c r="B189" s="130">
        <v>183</v>
      </c>
      <c r="C189" s="112"/>
      <c r="D189" s="112"/>
      <c r="E189" s="112"/>
      <c r="F189" s="113" t="s">
        <v>49</v>
      </c>
      <c r="G189" s="107" t="s">
        <v>49</v>
      </c>
      <c r="H189" s="114" t="s">
        <v>495</v>
      </c>
      <c r="I189" s="115" t="str">
        <f t="shared" si="37"/>
        <v xml:space="preserve"> 382</v>
      </c>
      <c r="J189" t="s">
        <v>495</v>
      </c>
      <c r="K189" s="116">
        <f t="shared" si="38"/>
        <v>0</v>
      </c>
      <c r="L189" s="113" t="s">
        <v>201</v>
      </c>
      <c r="M189" t="s">
        <v>1469</v>
      </c>
      <c r="P189" s="45" t="s">
        <v>709</v>
      </c>
      <c r="Q189" s="56">
        <v>72500</v>
      </c>
      <c r="R189" s="122">
        <f t="shared" si="66"/>
        <v>70000</v>
      </c>
      <c r="S189" s="47">
        <v>70000</v>
      </c>
      <c r="T189" s="48">
        <f t="shared" si="33"/>
        <v>7900</v>
      </c>
      <c r="U189" s="46" t="s">
        <v>711</v>
      </c>
      <c r="V189" s="49">
        <f t="shared" si="34"/>
        <v>62100</v>
      </c>
      <c r="W189" s="51">
        <f>2000+4850+600+200+250</f>
        <v>7900</v>
      </c>
      <c r="X189" s="2">
        <f t="shared" si="39"/>
        <v>-2500</v>
      </c>
      <c r="Z189" s="126">
        <f t="shared" si="40"/>
        <v>70000</v>
      </c>
      <c r="AA189" s="1" t="s">
        <v>124</v>
      </c>
      <c r="AB189" s="19">
        <f>IF(AX189&lt;&gt;"",#REF!- AX189, 0)</f>
        <v>0</v>
      </c>
      <c r="AC189" s="19">
        <f>IF(CF189&lt;&gt;"",#REF!- CF189, 0)</f>
        <v>0</v>
      </c>
      <c r="AD189" s="19">
        <f>IF(BJ189&lt;&gt;"",#REF!- BJ189, 0)</f>
        <v>0</v>
      </c>
      <c r="AE189" s="19">
        <f>IF(CN189&lt;&gt;"",#REF!- CN189, 0)</f>
        <v>0</v>
      </c>
      <c r="AF189" s="19">
        <f>IF(BV189&lt;&gt;"",#REF!- BV189, 0)</f>
        <v>0</v>
      </c>
      <c r="AG189" s="19">
        <f>IF(CV189&lt;&gt;"",#REF!- CV189, 0)</f>
        <v>0</v>
      </c>
      <c r="AH189" s="19">
        <f>IF(DF189&lt;&gt;"",#REF!-DF189, 0)</f>
        <v>0</v>
      </c>
      <c r="AI189" s="19">
        <f>IF(DR189&lt;&gt;"",#REF!-DR189, 0)</f>
        <v>0</v>
      </c>
      <c r="AJ189" s="19">
        <f>IF(EB189&lt;&gt;"",#REF!- EB189, 0)</f>
        <v>0</v>
      </c>
      <c r="AK189" s="19">
        <f>IF(EJ189&lt;&gt;"",#REF!- EJ189, 0)</f>
        <v>0</v>
      </c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9"/>
      <c r="AW189" s="29"/>
      <c r="AX189" s="29"/>
      <c r="AY189" s="25"/>
      <c r="AZ189" s="26"/>
      <c r="BA189" s="25"/>
      <c r="BB189" s="28"/>
      <c r="BC189" s="27"/>
      <c r="BD189" s="27"/>
      <c r="BE189" s="27"/>
      <c r="BF189" s="27"/>
      <c r="BG189" s="27"/>
      <c r="BH189" s="24"/>
      <c r="BI189" s="21"/>
      <c r="BJ189" s="21"/>
      <c r="BK189" s="21"/>
      <c r="BL189" s="22"/>
      <c r="BM189" s="21"/>
      <c r="BN189" s="23"/>
      <c r="BO189" s="36"/>
      <c r="BP189" s="36"/>
      <c r="BQ189" s="36"/>
      <c r="BR189" s="36"/>
      <c r="BS189" s="36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3"/>
      <c r="CG189" s="23"/>
      <c r="CH189" s="23"/>
      <c r="CI189" s="23"/>
      <c r="CJ189" s="23"/>
      <c r="CK189" s="23"/>
      <c r="CL189" s="23"/>
      <c r="CM189" s="23"/>
      <c r="CN189" s="28"/>
      <c r="CO189" s="28"/>
      <c r="CP189" s="28"/>
      <c r="CQ189" s="28"/>
      <c r="CR189" s="28"/>
      <c r="CS189" s="28"/>
      <c r="CT189" s="28"/>
      <c r="CU189" s="28"/>
      <c r="CV189" s="23"/>
      <c r="CW189" s="23"/>
      <c r="CX189" s="23"/>
      <c r="CY189" s="23"/>
      <c r="CZ189" s="23"/>
      <c r="DA189" s="23"/>
      <c r="DB189" s="23"/>
      <c r="DC189" s="23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8"/>
      <c r="EC189" s="28"/>
      <c r="ED189" s="28"/>
      <c r="EE189" s="28"/>
      <c r="EF189" s="28"/>
      <c r="EG189" s="28"/>
      <c r="EH189" s="28"/>
      <c r="EI189" s="28"/>
      <c r="EJ189" s="23"/>
      <c r="EK189" s="23"/>
      <c r="EL189" s="23"/>
      <c r="EM189" s="23"/>
      <c r="EN189" s="23"/>
      <c r="EO189" s="23"/>
      <c r="EP189" s="23"/>
      <c r="EQ189" s="23"/>
      <c r="ER189" s="3">
        <v>70000</v>
      </c>
      <c r="ES189" s="2">
        <f t="shared" si="67"/>
        <v>0</v>
      </c>
    </row>
    <row r="190" spans="1:149" ht="14.45" hidden="1" customHeight="1" x14ac:dyDescent="0.25">
      <c r="A190" s="112"/>
      <c r="B190" s="130">
        <v>184</v>
      </c>
      <c r="C190" s="112"/>
      <c r="D190" s="112"/>
      <c r="E190" s="112"/>
      <c r="F190" s="113" t="s">
        <v>170</v>
      </c>
      <c r="G190" s="107" t="s">
        <v>170</v>
      </c>
      <c r="H190" s="114" t="s">
        <v>496</v>
      </c>
      <c r="I190" s="115" t="str">
        <f t="shared" si="37"/>
        <v xml:space="preserve"> 745</v>
      </c>
      <c r="J190" t="s">
        <v>496</v>
      </c>
      <c r="K190" s="116">
        <f t="shared" si="38"/>
        <v>0</v>
      </c>
      <c r="L190" s="113" t="s">
        <v>203</v>
      </c>
      <c r="M190" t="s">
        <v>1469</v>
      </c>
      <c r="P190" s="45" t="s">
        <v>709</v>
      </c>
      <c r="Q190" s="56">
        <v>79900</v>
      </c>
      <c r="R190" s="122">
        <f t="shared" si="66"/>
        <v>71000</v>
      </c>
      <c r="S190" s="47">
        <v>71000</v>
      </c>
      <c r="T190" s="48">
        <f t="shared" si="33"/>
        <v>7900</v>
      </c>
      <c r="U190" s="46" t="s">
        <v>711</v>
      </c>
      <c r="V190" s="49">
        <f t="shared" si="34"/>
        <v>63100</v>
      </c>
      <c r="W190" s="49">
        <f>2000+4850+600+200+250</f>
        <v>7900</v>
      </c>
      <c r="X190" s="2">
        <f t="shared" si="39"/>
        <v>-8900</v>
      </c>
      <c r="Z190" s="126">
        <f t="shared" si="40"/>
        <v>71000</v>
      </c>
      <c r="AA190" s="1" t="s">
        <v>123</v>
      </c>
      <c r="AB190" s="19" t="e">
        <f>IF(AX190&lt;&gt;"",#REF!- AX190, 0)</f>
        <v>#REF!</v>
      </c>
      <c r="AC190" s="19">
        <f>IF(CF190&lt;&gt;"",#REF!- CF190, 0)</f>
        <v>0</v>
      </c>
      <c r="AD190" s="19" t="e">
        <f>IF(BJ190&lt;&gt;"",#REF!- BJ190, 0)</f>
        <v>#REF!</v>
      </c>
      <c r="AE190" s="19">
        <f>IF(CN190&lt;&gt;"",#REF!- CN190, 0)</f>
        <v>0</v>
      </c>
      <c r="AF190" s="19">
        <f>IF(BV190&lt;&gt;"",#REF!- BV190, 0)</f>
        <v>0</v>
      </c>
      <c r="AG190" s="19">
        <f>IF(CV190&lt;&gt;"",#REF!- CV190, 0)</f>
        <v>0</v>
      </c>
      <c r="AH190" s="19" t="e">
        <f>IF(DF190&lt;&gt;"",#REF!-DF190, 0)</f>
        <v>#REF!</v>
      </c>
      <c r="AI190" s="19">
        <f>IF(DR190&lt;&gt;"",#REF!-DR190, 0)</f>
        <v>0</v>
      </c>
      <c r="AJ190" s="19">
        <f>IF(EB190&lt;&gt;"",#REF!- EB190, 0)</f>
        <v>0</v>
      </c>
      <c r="AK190" s="19">
        <f>IF(EJ190&lt;&gt;"",#REF!- EJ190, 0)</f>
        <v>0</v>
      </c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9">
        <v>112219</v>
      </c>
      <c r="AW190" s="29">
        <v>3000</v>
      </c>
      <c r="AX190" s="29">
        <f t="shared" ref="AX190:AX195" si="68">AV190+AW190</f>
        <v>115219</v>
      </c>
      <c r="AY190" s="25">
        <f t="shared" ref="AY190:AY195" si="69">AX190-Z190</f>
        <v>44219</v>
      </c>
      <c r="AZ190" s="26">
        <f t="shared" ref="AZ190:AZ195" si="70">AY190/AV190</f>
        <v>0.39404200714673987</v>
      </c>
      <c r="BA190" s="25" t="e">
        <f>#REF!-AX190</f>
        <v>#REF!</v>
      </c>
      <c r="BB190" s="28" t="s">
        <v>28</v>
      </c>
      <c r="BC190" s="27"/>
      <c r="BD190" s="27"/>
      <c r="BE190" s="27"/>
      <c r="BF190" s="27"/>
      <c r="BG190" s="27"/>
      <c r="BH190" s="24">
        <v>113962</v>
      </c>
      <c r="BI190" s="21">
        <v>3000</v>
      </c>
      <c r="BJ190" s="21">
        <f t="shared" ref="BJ190:BJ195" si="71">BH190+BI190</f>
        <v>116962</v>
      </c>
      <c r="BK190" s="21">
        <f t="shared" ref="BK190:BK195" si="72">BJ190-Z190</f>
        <v>45962</v>
      </c>
      <c r="BL190" s="22">
        <f t="shared" ref="BL190:BL195" si="73">BK190/BH190</f>
        <v>0.40330987522156508</v>
      </c>
      <c r="BM190" s="21" t="e">
        <f>#REF!-BJ190</f>
        <v>#REF!</v>
      </c>
      <c r="BN190" s="23" t="s">
        <v>28</v>
      </c>
      <c r="BO190" s="36"/>
      <c r="BP190" s="36"/>
      <c r="BQ190" s="36"/>
      <c r="BR190" s="36"/>
      <c r="BS190" s="36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3"/>
      <c r="CG190" s="23"/>
      <c r="CH190" s="23"/>
      <c r="CI190" s="23"/>
      <c r="CJ190" s="23"/>
      <c r="CK190" s="23"/>
      <c r="CL190" s="23"/>
      <c r="CM190" s="23"/>
      <c r="CN190" s="28"/>
      <c r="CO190" s="28"/>
      <c r="CP190" s="28"/>
      <c r="CQ190" s="28"/>
      <c r="CR190" s="28"/>
      <c r="CS190" s="28"/>
      <c r="CT190" s="28"/>
      <c r="CU190" s="28"/>
      <c r="CV190" s="23"/>
      <c r="CW190" s="23"/>
      <c r="CX190" s="23"/>
      <c r="CY190" s="23"/>
      <c r="CZ190" s="23"/>
      <c r="DA190" s="23"/>
      <c r="DB190" s="23"/>
      <c r="DC190" s="23"/>
      <c r="DD190" s="29">
        <v>105262</v>
      </c>
      <c r="DE190" s="25">
        <v>3500</v>
      </c>
      <c r="DF190" s="29">
        <f t="shared" ref="DF190:DF195" si="74">DD190+DE190</f>
        <v>108762</v>
      </c>
      <c r="DG190" s="25">
        <f t="shared" ref="DG190:DG195" si="75">DF190-Z190</f>
        <v>37762</v>
      </c>
      <c r="DH190" s="26">
        <f t="shared" ref="DH190:DH195" si="76">DG190/DF190</f>
        <v>0.3471984700538791</v>
      </c>
      <c r="DI190" s="25" t="e">
        <f>#REF!-DF190</f>
        <v>#REF!</v>
      </c>
      <c r="DJ190" s="28" t="s">
        <v>28</v>
      </c>
      <c r="DK190" s="28"/>
      <c r="DL190" s="28"/>
      <c r="DM190" s="28"/>
      <c r="DN190" s="28"/>
      <c r="DO190" s="28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8"/>
      <c r="EC190" s="28"/>
      <c r="ED190" s="28"/>
      <c r="EE190" s="28"/>
      <c r="EF190" s="28"/>
      <c r="EG190" s="28"/>
      <c r="EH190" s="28"/>
      <c r="EI190" s="28"/>
      <c r="EJ190" s="23"/>
      <c r="EK190" s="23"/>
      <c r="EL190" s="23"/>
      <c r="EM190" s="23"/>
      <c r="EN190" s="23"/>
      <c r="EO190" s="23"/>
      <c r="EP190" s="23"/>
      <c r="EQ190" s="23"/>
      <c r="ER190" s="3">
        <v>71000</v>
      </c>
      <c r="ES190" s="1">
        <f t="shared" si="67"/>
        <v>0</v>
      </c>
    </row>
    <row r="191" spans="1:149" ht="14.45" hidden="1" customHeight="1" x14ac:dyDescent="0.25">
      <c r="A191" s="112"/>
      <c r="B191" s="131">
        <v>185</v>
      </c>
      <c r="C191" s="112"/>
      <c r="D191" s="112"/>
      <c r="E191" s="112"/>
      <c r="F191" s="113" t="s">
        <v>170</v>
      </c>
      <c r="G191" s="107" t="s">
        <v>170</v>
      </c>
      <c r="H191" s="114" t="s">
        <v>497</v>
      </c>
      <c r="I191" s="115" t="str">
        <f t="shared" si="37"/>
        <v xml:space="preserve"> 236</v>
      </c>
      <c r="J191" t="s">
        <v>497</v>
      </c>
      <c r="K191" s="116">
        <f t="shared" si="38"/>
        <v>0</v>
      </c>
      <c r="L191" s="113" t="s">
        <v>200</v>
      </c>
      <c r="M191" t="s">
        <v>1469</v>
      </c>
      <c r="P191" s="45" t="s">
        <v>709</v>
      </c>
      <c r="Q191" s="56">
        <v>100000</v>
      </c>
      <c r="R191" s="122">
        <f t="shared" si="66"/>
        <v>67000</v>
      </c>
      <c r="S191" s="47">
        <v>67000</v>
      </c>
      <c r="T191" s="48">
        <f t="shared" ref="T191:T254" si="77">S191-V191</f>
        <v>7900</v>
      </c>
      <c r="U191" s="46" t="s">
        <v>711</v>
      </c>
      <c r="V191" s="49">
        <f t="shared" ref="V191:V254" si="78">S191-W191</f>
        <v>59100</v>
      </c>
      <c r="W191" s="49">
        <f>2000+600+200+250+4850</f>
        <v>7900</v>
      </c>
      <c r="X191" s="2">
        <f t="shared" si="39"/>
        <v>-33000</v>
      </c>
      <c r="Z191" s="126">
        <f t="shared" si="40"/>
        <v>67000</v>
      </c>
      <c r="AA191" s="1" t="s">
        <v>122</v>
      </c>
      <c r="AB191" s="19" t="e">
        <f>IF(AX191&lt;&gt;"",#REF!- AX191, 0)</f>
        <v>#REF!</v>
      </c>
      <c r="AC191" s="19">
        <f>IF(CF191&lt;&gt;"",#REF!- CF191, 0)</f>
        <v>0</v>
      </c>
      <c r="AD191" s="19" t="e">
        <f>IF(BJ191&lt;&gt;"",#REF!- BJ191, 0)</f>
        <v>#REF!</v>
      </c>
      <c r="AE191" s="19">
        <f>IF(CN191&lt;&gt;"",#REF!- CN191, 0)</f>
        <v>0</v>
      </c>
      <c r="AF191" s="19">
        <f>IF(BV191&lt;&gt;"",#REF!- BV191, 0)</f>
        <v>0</v>
      </c>
      <c r="AG191" s="19">
        <f>IF(CV191&lt;&gt;"",#REF!- CV191, 0)</f>
        <v>0</v>
      </c>
      <c r="AH191" s="19" t="e">
        <f>IF(DF191&lt;&gt;"",#REF!-DF191, 0)</f>
        <v>#REF!</v>
      </c>
      <c r="AI191" s="19">
        <f>IF(DR191&lt;&gt;"",#REF!-DR191, 0)</f>
        <v>0</v>
      </c>
      <c r="AJ191" s="19">
        <f>IF(EB191&lt;&gt;"",#REF!- EB191, 0)</f>
        <v>0</v>
      </c>
      <c r="AK191" s="19">
        <f>IF(EJ191&lt;&gt;"",#REF!- EJ191, 0)</f>
        <v>0</v>
      </c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9">
        <v>112219</v>
      </c>
      <c r="AW191" s="29">
        <v>3000</v>
      </c>
      <c r="AX191" s="29">
        <f t="shared" si="68"/>
        <v>115219</v>
      </c>
      <c r="AY191" s="25">
        <f t="shared" si="69"/>
        <v>48219</v>
      </c>
      <c r="AZ191" s="26">
        <f t="shared" si="70"/>
        <v>0.42968659496163752</v>
      </c>
      <c r="BA191" s="25" t="e">
        <f>#REF!-AX191</f>
        <v>#REF!</v>
      </c>
      <c r="BB191" s="28" t="s">
        <v>28</v>
      </c>
      <c r="BC191" s="27"/>
      <c r="BD191" s="27"/>
      <c r="BE191" s="27"/>
      <c r="BF191" s="27"/>
      <c r="BG191" s="27"/>
      <c r="BH191" s="24">
        <v>113962</v>
      </c>
      <c r="BI191" s="21">
        <v>3000</v>
      </c>
      <c r="BJ191" s="21">
        <f t="shared" si="71"/>
        <v>116962</v>
      </c>
      <c r="BK191" s="21">
        <f t="shared" si="72"/>
        <v>49962</v>
      </c>
      <c r="BL191" s="22">
        <f t="shared" si="73"/>
        <v>0.43840929432617892</v>
      </c>
      <c r="BM191" s="21" t="e">
        <f>#REF!-BJ191</f>
        <v>#REF!</v>
      </c>
      <c r="BN191" s="23" t="s">
        <v>28</v>
      </c>
      <c r="BO191" s="36"/>
      <c r="BP191" s="36"/>
      <c r="BQ191" s="36"/>
      <c r="BR191" s="36"/>
      <c r="BS191" s="36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3"/>
      <c r="CG191" s="23"/>
      <c r="CH191" s="23"/>
      <c r="CI191" s="23"/>
      <c r="CJ191" s="23"/>
      <c r="CK191" s="23"/>
      <c r="CL191" s="23"/>
      <c r="CM191" s="23"/>
      <c r="CN191" s="28"/>
      <c r="CO191" s="28"/>
      <c r="CP191" s="28"/>
      <c r="CQ191" s="28"/>
      <c r="CR191" s="28"/>
      <c r="CS191" s="28"/>
      <c r="CT191" s="28"/>
      <c r="CU191" s="28"/>
      <c r="CV191" s="23"/>
      <c r="CW191" s="23"/>
      <c r="CX191" s="23"/>
      <c r="CY191" s="23"/>
      <c r="CZ191" s="23"/>
      <c r="DA191" s="23"/>
      <c r="DB191" s="23"/>
      <c r="DC191" s="23"/>
      <c r="DD191" s="29">
        <v>105262</v>
      </c>
      <c r="DE191" s="25">
        <v>3500</v>
      </c>
      <c r="DF191" s="29">
        <f t="shared" si="74"/>
        <v>108762</v>
      </c>
      <c r="DG191" s="25">
        <f t="shared" si="75"/>
        <v>41762</v>
      </c>
      <c r="DH191" s="26">
        <f t="shared" si="76"/>
        <v>0.38397602103675915</v>
      </c>
      <c r="DI191" s="25" t="e">
        <f>#REF!-DF191</f>
        <v>#REF!</v>
      </c>
      <c r="DJ191" s="28" t="s">
        <v>28</v>
      </c>
      <c r="DK191" s="28"/>
      <c r="DL191" s="28"/>
      <c r="DM191" s="28"/>
      <c r="DN191" s="28"/>
      <c r="DO191" s="28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8"/>
      <c r="EC191" s="28"/>
      <c r="ED191" s="28"/>
      <c r="EE191" s="28"/>
      <c r="EF191" s="28"/>
      <c r="EG191" s="28"/>
      <c r="EH191" s="28"/>
      <c r="EI191" s="28"/>
      <c r="EJ191" s="23"/>
      <c r="EK191" s="23"/>
      <c r="EL191" s="23"/>
      <c r="EM191" s="23"/>
      <c r="EN191" s="23"/>
      <c r="EO191" s="23"/>
      <c r="EP191" s="23"/>
      <c r="EQ191" s="23"/>
      <c r="ER191" s="3">
        <v>67000</v>
      </c>
      <c r="ES191" s="2">
        <f t="shared" si="67"/>
        <v>0</v>
      </c>
    </row>
    <row r="192" spans="1:149" ht="14.45" hidden="1" customHeight="1" x14ac:dyDescent="0.25">
      <c r="A192" s="112"/>
      <c r="B192" s="130">
        <v>186</v>
      </c>
      <c r="C192" s="112"/>
      <c r="D192" s="112"/>
      <c r="E192" s="112"/>
      <c r="F192" s="113" t="s">
        <v>49</v>
      </c>
      <c r="G192" s="107" t="s">
        <v>49</v>
      </c>
      <c r="H192" s="118" t="s">
        <v>498</v>
      </c>
      <c r="I192" s="115" t="str">
        <f t="shared" si="37"/>
        <v xml:space="preserve"> 884</v>
      </c>
      <c r="J192" t="s">
        <v>498</v>
      </c>
      <c r="K192" s="116">
        <f t="shared" si="38"/>
        <v>0</v>
      </c>
      <c r="L192" s="113" t="s">
        <v>263</v>
      </c>
      <c r="M192" t="s">
        <v>1469</v>
      </c>
      <c r="P192" s="45" t="s">
        <v>709</v>
      </c>
      <c r="Q192" s="56">
        <v>90000</v>
      </c>
      <c r="R192" s="122">
        <f t="shared" si="66"/>
        <v>80000</v>
      </c>
      <c r="S192" s="54">
        <v>80000</v>
      </c>
      <c r="T192" s="48">
        <f t="shared" si="77"/>
        <v>7900</v>
      </c>
      <c r="U192" s="46" t="s">
        <v>711</v>
      </c>
      <c r="V192" s="49">
        <f t="shared" si="78"/>
        <v>72100</v>
      </c>
      <c r="W192" s="55">
        <f>2000+4850+600+200+250</f>
        <v>7900</v>
      </c>
      <c r="X192" s="2">
        <f t="shared" si="39"/>
        <v>-10000</v>
      </c>
      <c r="Z192" s="126">
        <f t="shared" si="40"/>
        <v>80000</v>
      </c>
      <c r="AA192" s="1" t="s">
        <v>121</v>
      </c>
      <c r="AB192" s="19" t="e">
        <f>IF(AX192&lt;&gt;"",#REF!- AX192, 0)</f>
        <v>#REF!</v>
      </c>
      <c r="AC192" s="19" t="e">
        <f>IF(CF192&lt;&gt;"",#REF!- CF192, 0)</f>
        <v>#REF!</v>
      </c>
      <c r="AD192" s="19" t="e">
        <f>IF(BJ192&lt;&gt;"",#REF!- BJ192, 0)</f>
        <v>#REF!</v>
      </c>
      <c r="AE192" s="19">
        <f>IF(CN192&lt;&gt;"",#REF!- CN192, 0)</f>
        <v>0</v>
      </c>
      <c r="AF192" s="19">
        <f>IF(BV192&lt;&gt;"",#REF!- BV192, 0)</f>
        <v>0</v>
      </c>
      <c r="AG192" s="19">
        <f>IF(CV192&lt;&gt;"",#REF!- CV192, 0)</f>
        <v>0</v>
      </c>
      <c r="AH192" s="19" t="e">
        <f>IF(DF192&lt;&gt;"",#REF!-DF192, 0)</f>
        <v>#REF!</v>
      </c>
      <c r="AI192" s="19">
        <f>IF(DR192&lt;&gt;"",#REF!-DR192, 0)</f>
        <v>0</v>
      </c>
      <c r="AJ192" s="19">
        <f>IF(EB192&lt;&gt;"",#REF!- EB192, 0)</f>
        <v>0</v>
      </c>
      <c r="AK192" s="19">
        <f>IF(EJ192&lt;&gt;"",#REF!- EJ192, 0)</f>
        <v>0</v>
      </c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9">
        <v>112219</v>
      </c>
      <c r="AW192" s="29">
        <v>3000</v>
      </c>
      <c r="AX192" s="29">
        <f t="shared" si="68"/>
        <v>115219</v>
      </c>
      <c r="AY192" s="25">
        <f t="shared" si="69"/>
        <v>35219</v>
      </c>
      <c r="AZ192" s="26">
        <f t="shared" si="70"/>
        <v>0.31384168456322015</v>
      </c>
      <c r="BA192" s="25" t="e">
        <f>#REF!-AX192</f>
        <v>#REF!</v>
      </c>
      <c r="BB192" s="28" t="s">
        <v>28</v>
      </c>
      <c r="BC192" s="27"/>
      <c r="BD192" s="27"/>
      <c r="BE192" s="27"/>
      <c r="BF192" s="27"/>
      <c r="BG192" s="27"/>
      <c r="BH192" s="24">
        <v>113962</v>
      </c>
      <c r="BI192" s="21">
        <v>3000</v>
      </c>
      <c r="BJ192" s="21">
        <f t="shared" si="71"/>
        <v>116962</v>
      </c>
      <c r="BK192" s="21">
        <f t="shared" si="72"/>
        <v>36962</v>
      </c>
      <c r="BL192" s="22">
        <f t="shared" si="73"/>
        <v>0.32433618223618399</v>
      </c>
      <c r="BM192" s="21" t="e">
        <f>#REF!-BJ192</f>
        <v>#REF!</v>
      </c>
      <c r="BN192" s="23" t="s">
        <v>28</v>
      </c>
      <c r="BO192" s="36"/>
      <c r="BP192" s="36"/>
      <c r="BQ192" s="36"/>
      <c r="BR192" s="36"/>
      <c r="BS192" s="36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4">
        <v>127608</v>
      </c>
      <c r="CG192" s="24">
        <f>CF192-Z192</f>
        <v>47608</v>
      </c>
      <c r="CH192" s="34">
        <f>CG192/CF192</f>
        <v>0.37308005767663471</v>
      </c>
      <c r="CI192" s="24" t="e">
        <f>#REF!-CF192</f>
        <v>#REF!</v>
      </c>
      <c r="CJ192" s="23" t="s">
        <v>28</v>
      </c>
      <c r="CK192" s="23"/>
      <c r="CL192" s="23"/>
      <c r="CM192" s="23"/>
      <c r="CN192" s="28"/>
      <c r="CO192" s="28"/>
      <c r="CP192" s="28"/>
      <c r="CQ192" s="28"/>
      <c r="CR192" s="28"/>
      <c r="CS192" s="28"/>
      <c r="CT192" s="28"/>
      <c r="CU192" s="28"/>
      <c r="CV192" s="23"/>
      <c r="CW192" s="23"/>
      <c r="CX192" s="23"/>
      <c r="CY192" s="23"/>
      <c r="CZ192" s="23"/>
      <c r="DA192" s="23"/>
      <c r="DB192" s="23"/>
      <c r="DC192" s="23"/>
      <c r="DD192" s="29">
        <v>105262</v>
      </c>
      <c r="DE192" s="25">
        <v>3500</v>
      </c>
      <c r="DF192" s="29">
        <f t="shared" si="74"/>
        <v>108762</v>
      </c>
      <c r="DG192" s="25">
        <f t="shared" si="75"/>
        <v>28762</v>
      </c>
      <c r="DH192" s="26">
        <f t="shared" si="76"/>
        <v>0.264448980342399</v>
      </c>
      <c r="DI192" s="25" t="e">
        <f>#REF!-DF192</f>
        <v>#REF!</v>
      </c>
      <c r="DJ192" s="28" t="s">
        <v>28</v>
      </c>
      <c r="DK192" s="28"/>
      <c r="DL192" s="28"/>
      <c r="DM192" s="28"/>
      <c r="DN192" s="28"/>
      <c r="DO192" s="28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8"/>
      <c r="EC192" s="28"/>
      <c r="ED192" s="28"/>
      <c r="EE192" s="28"/>
      <c r="EF192" s="28"/>
      <c r="EG192" s="28"/>
      <c r="EH192" s="28"/>
      <c r="EI192" s="28"/>
      <c r="EJ192" s="23"/>
      <c r="EK192" s="23"/>
      <c r="EL192" s="23"/>
      <c r="EM192" s="23"/>
      <c r="EN192" s="23"/>
      <c r="EO192" s="23"/>
      <c r="EP192" s="23"/>
      <c r="EQ192" s="23"/>
      <c r="ER192" s="3">
        <v>80000</v>
      </c>
      <c r="ES192" s="2">
        <f t="shared" si="67"/>
        <v>0</v>
      </c>
    </row>
    <row r="193" spans="1:149" ht="14.45" hidden="1" customHeight="1" x14ac:dyDescent="0.25">
      <c r="A193" s="112" t="s">
        <v>1442</v>
      </c>
      <c r="B193" s="130">
        <v>187</v>
      </c>
      <c r="C193" s="112"/>
      <c r="D193" s="112"/>
      <c r="E193" s="112"/>
      <c r="F193" s="113" t="s">
        <v>171</v>
      </c>
      <c r="G193" s="107" t="s">
        <v>171</v>
      </c>
      <c r="H193" s="114" t="s">
        <v>1803</v>
      </c>
      <c r="I193" s="115" t="str">
        <f t="shared" si="37"/>
        <v xml:space="preserve"> 211</v>
      </c>
      <c r="J193" t="s">
        <v>1803</v>
      </c>
      <c r="K193" s="116">
        <f t="shared" si="38"/>
        <v>0</v>
      </c>
      <c r="L193" s="113" t="s">
        <v>264</v>
      </c>
      <c r="M193" t="s">
        <v>1469</v>
      </c>
      <c r="P193" s="45" t="s">
        <v>709</v>
      </c>
      <c r="Q193" s="56">
        <v>105000</v>
      </c>
      <c r="R193" s="122">
        <f t="shared" si="66"/>
        <v>100000</v>
      </c>
      <c r="S193" s="47">
        <v>100000</v>
      </c>
      <c r="T193" s="48">
        <f t="shared" si="77"/>
        <v>8150</v>
      </c>
      <c r="U193" s="46" t="s">
        <v>711</v>
      </c>
      <c r="V193" s="49">
        <f t="shared" si="78"/>
        <v>91850</v>
      </c>
      <c r="W193" s="49">
        <f>2000+5100+600+200+250</f>
        <v>8150</v>
      </c>
      <c r="X193" s="2">
        <f t="shared" si="39"/>
        <v>-5000</v>
      </c>
      <c r="Z193" s="126">
        <f t="shared" si="40"/>
        <v>100000</v>
      </c>
      <c r="AA193" s="1" t="s">
        <v>120</v>
      </c>
      <c r="AB193" s="19" t="e">
        <f>IF(AX193&lt;&gt;"",#REF!- AX193, 0)</f>
        <v>#REF!</v>
      </c>
      <c r="AC193" s="19" t="e">
        <f>IF(CF193&lt;&gt;"",#REF!- CF193, 0)</f>
        <v>#REF!</v>
      </c>
      <c r="AD193" s="19" t="e">
        <f>IF(BJ193&lt;&gt;"",#REF!- BJ193, 0)</f>
        <v>#REF!</v>
      </c>
      <c r="AE193" s="19">
        <f>IF(CN193&lt;&gt;"",#REF!- CN193, 0)</f>
        <v>0</v>
      </c>
      <c r="AF193" s="19">
        <f>IF(BV193&lt;&gt;"",#REF!- BV193, 0)</f>
        <v>0</v>
      </c>
      <c r="AG193" s="19">
        <f>IF(CV193&lt;&gt;"",#REF!- CV193, 0)</f>
        <v>0</v>
      </c>
      <c r="AH193" s="19" t="e">
        <f>IF(DF193&lt;&gt;"",#REF!-DF193, 0)</f>
        <v>#REF!</v>
      </c>
      <c r="AI193" s="19">
        <f>IF(DR193&lt;&gt;"",#REF!-DR193, 0)</f>
        <v>0</v>
      </c>
      <c r="AJ193" s="19">
        <f>IF(EB193&lt;&gt;"",#REF!- EB193, 0)</f>
        <v>0</v>
      </c>
      <c r="AK193" s="19">
        <f>IF(EJ193&lt;&gt;"",#REF!- EJ193, 0)</f>
        <v>0</v>
      </c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9">
        <v>112219</v>
      </c>
      <c r="AW193" s="29">
        <v>3000</v>
      </c>
      <c r="AX193" s="29">
        <f t="shared" si="68"/>
        <v>115219</v>
      </c>
      <c r="AY193" s="25">
        <f t="shared" si="69"/>
        <v>15219</v>
      </c>
      <c r="AZ193" s="26">
        <f t="shared" si="70"/>
        <v>0.13561874548873185</v>
      </c>
      <c r="BA193" s="25" t="e">
        <f>#REF!-AX193</f>
        <v>#REF!</v>
      </c>
      <c r="BB193" s="28" t="s">
        <v>28</v>
      </c>
      <c r="BC193" s="27"/>
      <c r="BD193" s="27"/>
      <c r="BE193" s="27"/>
      <c r="BF193" s="27"/>
      <c r="BG193" s="27"/>
      <c r="BH193" s="24">
        <v>113962</v>
      </c>
      <c r="BI193" s="21">
        <v>3000</v>
      </c>
      <c r="BJ193" s="21">
        <f t="shared" si="71"/>
        <v>116962</v>
      </c>
      <c r="BK193" s="21">
        <f t="shared" si="72"/>
        <v>16962</v>
      </c>
      <c r="BL193" s="22">
        <f t="shared" si="73"/>
        <v>0.14883908671311491</v>
      </c>
      <c r="BM193" s="21" t="e">
        <f>#REF!-BJ193</f>
        <v>#REF!</v>
      </c>
      <c r="BN193" s="23" t="s">
        <v>28</v>
      </c>
      <c r="BO193" s="36"/>
      <c r="BP193" s="36"/>
      <c r="BQ193" s="36"/>
      <c r="BR193" s="36"/>
      <c r="BS193" s="36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4">
        <v>127608</v>
      </c>
      <c r="CG193" s="24">
        <f>CF193-Z193</f>
        <v>27608</v>
      </c>
      <c r="CH193" s="34">
        <f>CG193/CF193</f>
        <v>0.21635007209579338</v>
      </c>
      <c r="CI193" s="24" t="e">
        <f>#REF!-CF193</f>
        <v>#REF!</v>
      </c>
      <c r="CJ193" s="23" t="s">
        <v>28</v>
      </c>
      <c r="CK193" s="23"/>
      <c r="CL193" s="23"/>
      <c r="CM193" s="23"/>
      <c r="CN193" s="28"/>
      <c r="CO193" s="28"/>
      <c r="CP193" s="28"/>
      <c r="CQ193" s="28"/>
      <c r="CR193" s="28"/>
      <c r="CS193" s="28"/>
      <c r="CT193" s="28"/>
      <c r="CU193" s="28"/>
      <c r="CV193" s="23"/>
      <c r="CW193" s="23"/>
      <c r="CX193" s="23"/>
      <c r="CY193" s="23"/>
      <c r="CZ193" s="23"/>
      <c r="DA193" s="23"/>
      <c r="DB193" s="23"/>
      <c r="DC193" s="23"/>
      <c r="DD193" s="29">
        <v>105262</v>
      </c>
      <c r="DE193" s="25">
        <v>3500</v>
      </c>
      <c r="DF193" s="29">
        <f t="shared" si="74"/>
        <v>108762</v>
      </c>
      <c r="DG193" s="25">
        <f t="shared" si="75"/>
        <v>8762</v>
      </c>
      <c r="DH193" s="26">
        <f t="shared" si="76"/>
        <v>8.0561225427998748E-2</v>
      </c>
      <c r="DI193" s="25" t="e">
        <f>#REF!-DF193</f>
        <v>#REF!</v>
      </c>
      <c r="DJ193" s="28" t="s">
        <v>28</v>
      </c>
      <c r="DK193" s="28"/>
      <c r="DL193" s="28"/>
      <c r="DM193" s="28"/>
      <c r="DN193" s="28"/>
      <c r="DO193" s="28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8"/>
      <c r="EC193" s="28"/>
      <c r="ED193" s="28"/>
      <c r="EE193" s="28"/>
      <c r="EF193" s="28"/>
      <c r="EG193" s="28"/>
      <c r="EH193" s="28"/>
      <c r="EI193" s="28"/>
      <c r="EJ193" s="23"/>
      <c r="EK193" s="23"/>
      <c r="EL193" s="23"/>
      <c r="EM193" s="23"/>
      <c r="EN193" s="23"/>
      <c r="EO193" s="23"/>
      <c r="EP193" s="23"/>
      <c r="EQ193" s="23"/>
      <c r="ER193" s="3">
        <v>100000</v>
      </c>
      <c r="ES193" s="2">
        <f t="shared" ref="ES193:ES202" si="79">Z193-ER193</f>
        <v>0</v>
      </c>
    </row>
    <row r="194" spans="1:149" ht="14.45" hidden="1" customHeight="1" x14ac:dyDescent="0.25">
      <c r="A194" s="112"/>
      <c r="B194" s="131">
        <v>188</v>
      </c>
      <c r="C194" s="112"/>
      <c r="D194" s="112"/>
      <c r="E194" s="112"/>
      <c r="F194" s="113" t="s">
        <v>171</v>
      </c>
      <c r="G194" s="107" t="s">
        <v>171</v>
      </c>
      <c r="H194" s="114" t="s">
        <v>1804</v>
      </c>
      <c r="I194" s="115" t="str">
        <f t="shared" si="37"/>
        <v xml:space="preserve"> 367</v>
      </c>
      <c r="J194" t="s">
        <v>1804</v>
      </c>
      <c r="K194" s="116">
        <f t="shared" si="38"/>
        <v>0</v>
      </c>
      <c r="L194" s="113" t="s">
        <v>264</v>
      </c>
      <c r="M194" t="s">
        <v>1469</v>
      </c>
      <c r="P194" s="45" t="s">
        <v>709</v>
      </c>
      <c r="Q194" s="56">
        <v>105000</v>
      </c>
      <c r="R194" s="122">
        <f t="shared" si="66"/>
        <v>100000</v>
      </c>
      <c r="S194" s="47">
        <v>100000</v>
      </c>
      <c r="T194" s="48">
        <f t="shared" ref="T194" si="80">S194-V194</f>
        <v>8150</v>
      </c>
      <c r="U194" s="46" t="s">
        <v>711</v>
      </c>
      <c r="V194" s="49">
        <f t="shared" ref="V194" si="81">S194-W194</f>
        <v>91850</v>
      </c>
      <c r="W194" s="49">
        <f>2000+5100+600+200+250</f>
        <v>8150</v>
      </c>
      <c r="X194" s="2">
        <f t="shared" si="39"/>
        <v>-5000</v>
      </c>
      <c r="Z194" s="126">
        <f t="shared" si="40"/>
        <v>100000</v>
      </c>
      <c r="AA194" s="1" t="s">
        <v>119</v>
      </c>
      <c r="AB194" s="19" t="e">
        <f>IF(AX194&lt;&gt;"",#REF!- AX194, 0)</f>
        <v>#REF!</v>
      </c>
      <c r="AC194" s="19" t="e">
        <f>IF(CF194&lt;&gt;"",#REF!- CF194, 0)</f>
        <v>#REF!</v>
      </c>
      <c r="AD194" s="19" t="e">
        <f>IF(BJ194&lt;&gt;"",#REF!- BJ194, 0)</f>
        <v>#REF!</v>
      </c>
      <c r="AE194" s="19">
        <f>IF(CN194&lt;&gt;"",#REF!- CN194, 0)</f>
        <v>0</v>
      </c>
      <c r="AF194" s="19">
        <f>IF(BV194&lt;&gt;"",#REF!- BV194, 0)</f>
        <v>0</v>
      </c>
      <c r="AG194" s="19">
        <f>IF(CV194&lt;&gt;"",#REF!- CV194, 0)</f>
        <v>0</v>
      </c>
      <c r="AH194" s="19" t="e">
        <f>IF(DF194&lt;&gt;"",#REF!-DF194, 0)</f>
        <v>#REF!</v>
      </c>
      <c r="AI194" s="19">
        <f>IF(DR194&lt;&gt;"",#REF!-DR194, 0)</f>
        <v>0</v>
      </c>
      <c r="AJ194" s="19">
        <f>IF(EB194&lt;&gt;"",#REF!- EB194, 0)</f>
        <v>0</v>
      </c>
      <c r="AK194" s="19">
        <f>IF(EJ194&lt;&gt;"",#REF!- EJ194, 0)</f>
        <v>0</v>
      </c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9">
        <v>112219</v>
      </c>
      <c r="AW194" s="29">
        <v>3000</v>
      </c>
      <c r="AX194" s="29">
        <f t="shared" si="68"/>
        <v>115219</v>
      </c>
      <c r="AY194" s="25">
        <f t="shared" si="69"/>
        <v>15219</v>
      </c>
      <c r="AZ194" s="26">
        <f t="shared" si="70"/>
        <v>0.13561874548873185</v>
      </c>
      <c r="BA194" s="25" t="e">
        <f>#REF!-AX194</f>
        <v>#REF!</v>
      </c>
      <c r="BB194" s="28" t="s">
        <v>28</v>
      </c>
      <c r="BC194" s="27"/>
      <c r="BD194" s="27"/>
      <c r="BE194" s="27"/>
      <c r="BF194" s="27"/>
      <c r="BG194" s="27"/>
      <c r="BH194" s="24">
        <v>113962</v>
      </c>
      <c r="BI194" s="21">
        <v>3000</v>
      </c>
      <c r="BJ194" s="21">
        <f t="shared" si="71"/>
        <v>116962</v>
      </c>
      <c r="BK194" s="21">
        <f t="shared" si="72"/>
        <v>16962</v>
      </c>
      <c r="BL194" s="22">
        <f t="shared" si="73"/>
        <v>0.14883908671311491</v>
      </c>
      <c r="BM194" s="21" t="e">
        <f>#REF!-BJ194</f>
        <v>#REF!</v>
      </c>
      <c r="BN194" s="23" t="s">
        <v>28</v>
      </c>
      <c r="BO194" s="36"/>
      <c r="BP194" s="36"/>
      <c r="BQ194" s="36"/>
      <c r="BR194" s="36"/>
      <c r="BS194" s="36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4">
        <v>127608</v>
      </c>
      <c r="CG194" s="24">
        <f>CF194-Z194</f>
        <v>27608</v>
      </c>
      <c r="CH194" s="34">
        <f>CG194/CF194</f>
        <v>0.21635007209579338</v>
      </c>
      <c r="CI194" s="24" t="e">
        <f>#REF!-CF194</f>
        <v>#REF!</v>
      </c>
      <c r="CJ194" s="23" t="s">
        <v>28</v>
      </c>
      <c r="CK194" s="23"/>
      <c r="CL194" s="23"/>
      <c r="CM194" s="23"/>
      <c r="CN194" s="28"/>
      <c r="CO194" s="28"/>
      <c r="CP194" s="28"/>
      <c r="CQ194" s="28"/>
      <c r="CR194" s="28"/>
      <c r="CS194" s="28"/>
      <c r="CT194" s="28"/>
      <c r="CU194" s="28"/>
      <c r="CV194" s="23"/>
      <c r="CW194" s="23"/>
      <c r="CX194" s="23"/>
      <c r="CY194" s="23"/>
      <c r="CZ194" s="23"/>
      <c r="DA194" s="23"/>
      <c r="DB194" s="23"/>
      <c r="DC194" s="23"/>
      <c r="DD194" s="29">
        <v>105262</v>
      </c>
      <c r="DE194" s="25">
        <v>3500</v>
      </c>
      <c r="DF194" s="29">
        <f t="shared" si="74"/>
        <v>108762</v>
      </c>
      <c r="DG194" s="25">
        <f t="shared" si="75"/>
        <v>8762</v>
      </c>
      <c r="DH194" s="26">
        <f t="shared" si="76"/>
        <v>8.0561225427998748E-2</v>
      </c>
      <c r="DI194" s="25" t="e">
        <f>#REF!-DF194</f>
        <v>#REF!</v>
      </c>
      <c r="DJ194" s="28" t="s">
        <v>28</v>
      </c>
      <c r="DK194" s="28"/>
      <c r="DL194" s="28"/>
      <c r="DM194" s="28"/>
      <c r="DN194" s="28"/>
      <c r="DO194" s="28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8"/>
      <c r="EC194" s="28"/>
      <c r="ED194" s="28"/>
      <c r="EE194" s="28"/>
      <c r="EF194" s="28"/>
      <c r="EG194" s="28"/>
      <c r="EH194" s="28"/>
      <c r="EI194" s="28"/>
      <c r="EJ194" s="23"/>
      <c r="EK194" s="23"/>
      <c r="EL194" s="23"/>
      <c r="EM194" s="23"/>
      <c r="EN194" s="23"/>
      <c r="EO194" s="23"/>
      <c r="EP194" s="23"/>
      <c r="EQ194" s="23"/>
      <c r="ER194" s="3">
        <v>100000</v>
      </c>
      <c r="ES194" s="2">
        <f t="shared" si="79"/>
        <v>0</v>
      </c>
    </row>
    <row r="195" spans="1:149" ht="14.45" hidden="1" customHeight="1" x14ac:dyDescent="0.25">
      <c r="A195" s="112"/>
      <c r="B195" s="130">
        <v>189</v>
      </c>
      <c r="C195" s="112"/>
      <c r="D195" s="112"/>
      <c r="E195" s="112"/>
      <c r="F195" s="113" t="s">
        <v>171</v>
      </c>
      <c r="G195" s="107" t="s">
        <v>171</v>
      </c>
      <c r="H195" s="114" t="s">
        <v>1802</v>
      </c>
      <c r="I195" s="115" t="str">
        <f t="shared" si="37"/>
        <v xml:space="preserve"> 050</v>
      </c>
      <c r="J195" t="s">
        <v>1802</v>
      </c>
      <c r="K195" s="116">
        <f t="shared" si="38"/>
        <v>0</v>
      </c>
      <c r="L195" s="113" t="s">
        <v>264</v>
      </c>
      <c r="M195" t="s">
        <v>1469</v>
      </c>
      <c r="P195" s="45" t="s">
        <v>709</v>
      </c>
      <c r="Q195" s="56">
        <v>105000</v>
      </c>
      <c r="R195" s="122">
        <f t="shared" si="66"/>
        <v>100000</v>
      </c>
      <c r="S195" s="47">
        <v>100000</v>
      </c>
      <c r="T195" s="48">
        <f t="shared" ref="T195" si="82">S195-V195</f>
        <v>8150</v>
      </c>
      <c r="U195" s="46" t="s">
        <v>711</v>
      </c>
      <c r="V195" s="49">
        <f t="shared" ref="V195" si="83">S195-W195</f>
        <v>91850</v>
      </c>
      <c r="W195" s="49">
        <f>2000+5100+600+200+250</f>
        <v>8150</v>
      </c>
      <c r="X195" s="2">
        <f t="shared" si="39"/>
        <v>-5000</v>
      </c>
      <c r="Z195" s="126">
        <f t="shared" si="40"/>
        <v>100000</v>
      </c>
      <c r="AA195" s="1" t="s">
        <v>119</v>
      </c>
      <c r="AB195" s="19" t="e">
        <f>IF(AX195&lt;&gt;"",#REF!- AX195, 0)</f>
        <v>#REF!</v>
      </c>
      <c r="AC195" s="19" t="e">
        <f>IF(CF195&lt;&gt;"",#REF!- CF195, 0)</f>
        <v>#REF!</v>
      </c>
      <c r="AD195" s="19" t="e">
        <f>IF(BJ195&lt;&gt;"",#REF!- BJ195, 0)</f>
        <v>#REF!</v>
      </c>
      <c r="AE195" s="19">
        <f>IF(CN195&lt;&gt;"",#REF!- CN195, 0)</f>
        <v>0</v>
      </c>
      <c r="AF195" s="19">
        <f>IF(BV195&lt;&gt;"",#REF!- BV195, 0)</f>
        <v>0</v>
      </c>
      <c r="AG195" s="19">
        <f>IF(CV195&lt;&gt;"",#REF!- CV195, 0)</f>
        <v>0</v>
      </c>
      <c r="AH195" s="19" t="e">
        <f>IF(DF195&lt;&gt;"",#REF!-DF195, 0)</f>
        <v>#REF!</v>
      </c>
      <c r="AI195" s="19">
        <f>IF(DR195&lt;&gt;"",#REF!-DR195, 0)</f>
        <v>0</v>
      </c>
      <c r="AJ195" s="19">
        <f>IF(EB195&lt;&gt;"",#REF!- EB195, 0)</f>
        <v>0</v>
      </c>
      <c r="AK195" s="19">
        <f>IF(EJ195&lt;&gt;"",#REF!- EJ195, 0)</f>
        <v>0</v>
      </c>
      <c r="AL195" s="20" t="e">
        <f>IF(BC195&lt;&gt;"",#REF!- BC195, 0)</f>
        <v>#REF!</v>
      </c>
      <c r="AM195" s="20" t="e">
        <f>IF(CK195&lt;&gt;"",#REF!- CK195, 0)</f>
        <v>#REF!</v>
      </c>
      <c r="AN195" s="20" t="e">
        <f>IF(BO195&lt;&gt;"",#REF!- BO195, )</f>
        <v>#REF!</v>
      </c>
      <c r="AO195" s="20">
        <f>IF(CS195&lt;&gt;"",#REF!- CS195, 0)</f>
        <v>0</v>
      </c>
      <c r="AP195" s="20">
        <f>IF(CA195&lt;&gt;"",#REF!-CA195, 0)</f>
        <v>0</v>
      </c>
      <c r="AQ195" s="20" t="e">
        <f>IF(DA195&lt;&gt;"",#REF!- DA195, 0)</f>
        <v>#REF!</v>
      </c>
      <c r="AR195" s="20" t="e">
        <f>IF(DK195&lt;&gt;"",#REF!- DK195, 0)</f>
        <v>#REF!</v>
      </c>
      <c r="AS195" s="20" t="e">
        <f>IF(DW195&lt;&gt;"",#REF!- DW195, 0)</f>
        <v>#REF!</v>
      </c>
      <c r="AT195" s="20" t="e">
        <f>IF(EG195&lt;&gt;"",#REF!- EG195, 0)</f>
        <v>#REF!</v>
      </c>
      <c r="AU195" s="20">
        <f>IF(EO195&lt;&gt;"",#REF!- EO195, 0)</f>
        <v>0</v>
      </c>
      <c r="AV195" s="29">
        <v>112219</v>
      </c>
      <c r="AW195" s="29">
        <v>3000</v>
      </c>
      <c r="AX195" s="29">
        <f t="shared" si="68"/>
        <v>115219</v>
      </c>
      <c r="AY195" s="25">
        <f t="shared" si="69"/>
        <v>15219</v>
      </c>
      <c r="AZ195" s="26">
        <f t="shared" si="70"/>
        <v>0.13561874548873185</v>
      </c>
      <c r="BA195" s="25" t="e">
        <f>#REF!-AX195</f>
        <v>#REF!</v>
      </c>
      <c r="BB195" s="28" t="s">
        <v>28</v>
      </c>
      <c r="BC195" s="29">
        <f>BE195+BD195</f>
        <v>118137</v>
      </c>
      <c r="BD195" s="29">
        <v>2500</v>
      </c>
      <c r="BE195" s="29">
        <v>115637</v>
      </c>
      <c r="BF195" s="29">
        <v>139500</v>
      </c>
      <c r="BG195" s="29">
        <v>79650</v>
      </c>
      <c r="BH195" s="24">
        <v>113962</v>
      </c>
      <c r="BI195" s="21">
        <v>3000</v>
      </c>
      <c r="BJ195" s="21">
        <f t="shared" si="71"/>
        <v>116962</v>
      </c>
      <c r="BK195" s="21">
        <f t="shared" si="72"/>
        <v>16962</v>
      </c>
      <c r="BL195" s="22">
        <f t="shared" si="73"/>
        <v>0.14883908671311491</v>
      </c>
      <c r="BM195" s="21" t="e">
        <f>#REF!-BJ195</f>
        <v>#REF!</v>
      </c>
      <c r="BN195" s="23" t="s">
        <v>28</v>
      </c>
      <c r="BO195" s="24">
        <f>BQ195+BP195</f>
        <v>109865</v>
      </c>
      <c r="BP195" s="24">
        <v>2500</v>
      </c>
      <c r="BQ195" s="24">
        <v>107365</v>
      </c>
      <c r="BR195" s="24">
        <v>128700</v>
      </c>
      <c r="BS195" s="24">
        <v>89550</v>
      </c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4">
        <v>127608</v>
      </c>
      <c r="CG195" s="24">
        <f>CF195-Z195</f>
        <v>27608</v>
      </c>
      <c r="CH195" s="34">
        <f>CG195/CF195</f>
        <v>0.21635007209579338</v>
      </c>
      <c r="CI195" s="24" t="e">
        <f>#REF!-CF195</f>
        <v>#REF!</v>
      </c>
      <c r="CJ195" s="23" t="s">
        <v>28</v>
      </c>
      <c r="CK195" s="24">
        <v>119150</v>
      </c>
      <c r="CL195" s="24">
        <v>130140</v>
      </c>
      <c r="CM195" s="24">
        <v>91800</v>
      </c>
      <c r="CN195" s="28"/>
      <c r="CO195" s="28"/>
      <c r="CP195" s="28"/>
      <c r="CQ195" s="28"/>
      <c r="CR195" s="28"/>
      <c r="CS195" s="28"/>
      <c r="CT195" s="28"/>
      <c r="CU195" s="28"/>
      <c r="CV195" s="23"/>
      <c r="CW195" s="23"/>
      <c r="CX195" s="23"/>
      <c r="CY195" s="23"/>
      <c r="CZ195" s="23"/>
      <c r="DA195" s="24">
        <v>111645</v>
      </c>
      <c r="DB195" s="24">
        <v>121800</v>
      </c>
      <c r="DC195" s="24">
        <v>100800</v>
      </c>
      <c r="DD195" s="29">
        <v>105262</v>
      </c>
      <c r="DE195" s="25">
        <v>3500</v>
      </c>
      <c r="DF195" s="29">
        <f t="shared" si="74"/>
        <v>108762</v>
      </c>
      <c r="DG195" s="25">
        <f t="shared" si="75"/>
        <v>8762</v>
      </c>
      <c r="DH195" s="26">
        <f t="shared" si="76"/>
        <v>8.0561225427998748E-2</v>
      </c>
      <c r="DI195" s="25" t="e">
        <f>#REF!-DF195</f>
        <v>#REF!</v>
      </c>
      <c r="DJ195" s="28" t="s">
        <v>28</v>
      </c>
      <c r="DK195" s="29">
        <f>DM195+DL195</f>
        <v>107061</v>
      </c>
      <c r="DL195" s="29">
        <v>3000</v>
      </c>
      <c r="DM195" s="29">
        <v>104061</v>
      </c>
      <c r="DN195" s="29">
        <v>82687</v>
      </c>
      <c r="DO195" s="29">
        <v>54862</v>
      </c>
      <c r="DP195" s="23"/>
      <c r="DQ195" s="23"/>
      <c r="DR195" s="23"/>
      <c r="DS195" s="23"/>
      <c r="DT195" s="23"/>
      <c r="DU195" s="23"/>
      <c r="DV195" s="23"/>
      <c r="DW195" s="24">
        <f>DY195+DX195</f>
        <v>107557</v>
      </c>
      <c r="DX195" s="24">
        <v>2500</v>
      </c>
      <c r="DY195" s="24">
        <v>105057</v>
      </c>
      <c r="DZ195" s="24">
        <v>118387</v>
      </c>
      <c r="EA195" s="24">
        <v>85312</v>
      </c>
      <c r="EB195" s="28"/>
      <c r="EC195" s="28"/>
      <c r="ED195" s="28"/>
      <c r="EE195" s="28"/>
      <c r="EF195" s="28"/>
      <c r="EG195" s="29">
        <v>138079</v>
      </c>
      <c r="EH195" s="29">
        <v>155000</v>
      </c>
      <c r="EI195" s="29">
        <v>120000</v>
      </c>
      <c r="EJ195" s="23"/>
      <c r="EK195" s="23"/>
      <c r="EL195" s="23"/>
      <c r="EM195" s="23"/>
      <c r="EN195" s="23"/>
      <c r="EO195" s="23"/>
      <c r="EP195" s="23"/>
      <c r="EQ195" s="23"/>
      <c r="ER195" s="3">
        <v>100000</v>
      </c>
      <c r="ES195" s="2">
        <f t="shared" si="79"/>
        <v>0</v>
      </c>
    </row>
    <row r="196" spans="1:149" ht="14.45" hidden="1" customHeight="1" x14ac:dyDescent="0.25">
      <c r="A196" s="112"/>
      <c r="B196" s="130">
        <v>190</v>
      </c>
      <c r="C196" s="112"/>
      <c r="D196" s="112"/>
      <c r="E196" s="112"/>
      <c r="F196" s="113" t="s">
        <v>48</v>
      </c>
      <c r="G196" s="107" t="s">
        <v>48</v>
      </c>
      <c r="H196" s="117" t="s">
        <v>499</v>
      </c>
      <c r="I196" s="115" t="str">
        <f t="shared" si="37"/>
        <v xml:space="preserve"> 980</v>
      </c>
      <c r="J196" t="s">
        <v>499</v>
      </c>
      <c r="K196" s="116">
        <f t="shared" si="38"/>
        <v>0</v>
      </c>
      <c r="L196" s="113" t="s">
        <v>264</v>
      </c>
      <c r="M196" t="s">
        <v>1469</v>
      </c>
      <c r="P196" s="62" t="s">
        <v>710</v>
      </c>
      <c r="Q196" s="63">
        <v>92500</v>
      </c>
      <c r="R196" s="64">
        <f t="shared" si="66"/>
        <v>95000</v>
      </c>
      <c r="S196" s="47">
        <v>95000</v>
      </c>
      <c r="T196" s="48">
        <f t="shared" si="77"/>
        <v>8150</v>
      </c>
      <c r="U196" s="46" t="s">
        <v>711</v>
      </c>
      <c r="V196" s="49">
        <f t="shared" si="78"/>
        <v>86850</v>
      </c>
      <c r="W196" s="49">
        <f>2000+5100+250+200+600</f>
        <v>8150</v>
      </c>
      <c r="X196" s="2">
        <f t="shared" si="39"/>
        <v>2500</v>
      </c>
      <c r="Z196" s="126">
        <f t="shared" si="40"/>
        <v>95000</v>
      </c>
      <c r="AB196" s="19">
        <f>IF(AX196&lt;&gt;"",#REF!- AX196, 0)</f>
        <v>0</v>
      </c>
      <c r="AC196" s="19">
        <f>IF(CF196&lt;&gt;"",#REF!- CF196, 0)</f>
        <v>0</v>
      </c>
      <c r="AD196" s="19">
        <f>IF(BH196&lt;&gt;"",#REF!- BH196, 0)</f>
        <v>0</v>
      </c>
      <c r="AE196" s="19">
        <f>IF(CN196&lt;&gt;"",#REF!- CN196, 0)</f>
        <v>0</v>
      </c>
      <c r="AF196" s="19">
        <f>IF(BV196&lt;&gt;"",#REF!- BV196, 0)</f>
        <v>0</v>
      </c>
      <c r="AG196" s="19">
        <f>IF(CV196&lt;&gt;"",#REF!- CV196, 0)</f>
        <v>0</v>
      </c>
      <c r="AH196" s="19">
        <f>IF(DF196&lt;&gt;"",#REF!-DF196, 0)</f>
        <v>0</v>
      </c>
      <c r="AI196" s="19">
        <f>IF(DR196&lt;&gt;"",#REF!-DR196, 0)</f>
        <v>0</v>
      </c>
      <c r="AJ196" s="19">
        <f>IF(EB196&lt;&gt;"",#REF!- EB196, 0)</f>
        <v>0</v>
      </c>
      <c r="AK196" s="19">
        <f>IF(EJ196&lt;&gt;"",#REF!- EJ196, 0)</f>
        <v>0</v>
      </c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9"/>
      <c r="AW196" s="29"/>
      <c r="AX196" s="29"/>
      <c r="AY196" s="25"/>
      <c r="AZ196" s="26"/>
      <c r="BA196" s="25"/>
      <c r="BB196" s="28"/>
      <c r="BC196" s="27"/>
      <c r="BD196" s="27"/>
      <c r="BE196" s="27"/>
      <c r="BF196" s="27"/>
      <c r="BG196" s="27"/>
      <c r="BH196" s="24"/>
      <c r="BI196" s="21"/>
      <c r="BJ196" s="21"/>
      <c r="BK196" s="21"/>
      <c r="BL196" s="22"/>
      <c r="BM196" s="21"/>
      <c r="BN196" s="23"/>
      <c r="BO196" s="36"/>
      <c r="BP196" s="36"/>
      <c r="BQ196" s="36"/>
      <c r="BR196" s="36"/>
      <c r="BS196" s="36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3"/>
      <c r="CG196" s="23"/>
      <c r="CH196" s="23"/>
      <c r="CI196" s="23"/>
      <c r="CJ196" s="23"/>
      <c r="CK196" s="23"/>
      <c r="CL196" s="23"/>
      <c r="CM196" s="23"/>
      <c r="CN196" s="28"/>
      <c r="CO196" s="28"/>
      <c r="CP196" s="28"/>
      <c r="CQ196" s="28"/>
      <c r="CR196" s="28"/>
      <c r="CS196" s="28"/>
      <c r="CT196" s="28"/>
      <c r="CU196" s="28"/>
      <c r="CV196" s="23"/>
      <c r="CW196" s="23"/>
      <c r="CX196" s="23"/>
      <c r="CY196" s="23"/>
      <c r="CZ196" s="23"/>
      <c r="DA196" s="23"/>
      <c r="DB196" s="23"/>
      <c r="DC196" s="23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8"/>
      <c r="EC196" s="28"/>
      <c r="ED196" s="28"/>
      <c r="EE196" s="28"/>
      <c r="EF196" s="28"/>
      <c r="EG196" s="28"/>
      <c r="EH196" s="28"/>
      <c r="EI196" s="28"/>
      <c r="EJ196" s="23"/>
      <c r="EK196" s="23"/>
      <c r="EL196" s="23"/>
      <c r="EM196" s="23"/>
      <c r="EN196" s="23"/>
      <c r="EO196" s="23"/>
      <c r="EP196" s="23"/>
      <c r="EQ196" s="23"/>
      <c r="ER196" s="3">
        <v>95000</v>
      </c>
      <c r="ES196" s="2">
        <f t="shared" si="79"/>
        <v>0</v>
      </c>
    </row>
    <row r="197" spans="1:149" ht="14.45" hidden="1" customHeight="1" x14ac:dyDescent="0.25">
      <c r="A197" s="112"/>
      <c r="B197" s="131">
        <v>191</v>
      </c>
      <c r="C197" s="112"/>
      <c r="D197" s="112"/>
      <c r="E197" s="112"/>
      <c r="F197" s="113" t="s">
        <v>132</v>
      </c>
      <c r="G197" s="107" t="s">
        <v>132</v>
      </c>
      <c r="H197" s="117" t="s">
        <v>500</v>
      </c>
      <c r="I197" s="115" t="str">
        <f t="shared" si="37"/>
        <v xml:space="preserve"> 142</v>
      </c>
      <c r="J197" t="s">
        <v>500</v>
      </c>
      <c r="K197" s="116">
        <f t="shared" si="38"/>
        <v>0</v>
      </c>
      <c r="L197" s="113" t="s">
        <v>265</v>
      </c>
      <c r="M197" t="s">
        <v>1469</v>
      </c>
      <c r="P197" s="62" t="s">
        <v>710</v>
      </c>
      <c r="Q197" s="63">
        <v>113000</v>
      </c>
      <c r="R197" s="64">
        <f t="shared" si="66"/>
        <v>116000</v>
      </c>
      <c r="S197" s="47">
        <v>116000</v>
      </c>
      <c r="T197" s="48">
        <f t="shared" si="77"/>
        <v>8150</v>
      </c>
      <c r="U197" s="46" t="s">
        <v>711</v>
      </c>
      <c r="V197" s="49">
        <f t="shared" si="78"/>
        <v>107850</v>
      </c>
      <c r="W197" s="49">
        <f t="shared" ref="W197:W203" si="84">2000+5100+600+200+250</f>
        <v>8150</v>
      </c>
      <c r="X197" s="2">
        <f t="shared" si="39"/>
        <v>3000</v>
      </c>
      <c r="Z197" s="126">
        <f t="shared" si="40"/>
        <v>116000</v>
      </c>
      <c r="AB197" s="19">
        <f>IF(AX197&lt;&gt;"",#REF!- AX197, 0)</f>
        <v>0</v>
      </c>
      <c r="AC197" s="19">
        <f>IF(CF197&lt;&gt;"",#REF!- CF197, 0)</f>
        <v>0</v>
      </c>
      <c r="AD197" s="19">
        <f>IF(BH197&lt;&gt;"",#REF!- BH197, 0)</f>
        <v>0</v>
      </c>
      <c r="AE197" s="19">
        <f>IF(CN197&lt;&gt;"",#REF!- CN197, 0)</f>
        <v>0</v>
      </c>
      <c r="AF197" s="19">
        <f>IF(BV197&lt;&gt;"",#REF!- BV197, 0)</f>
        <v>0</v>
      </c>
      <c r="AG197" s="19">
        <f>IF(CV197&lt;&gt;"",#REF!- CV197, 0)</f>
        <v>0</v>
      </c>
      <c r="AH197" s="19">
        <f>IF(DF197&lt;&gt;"",#REF!-DF197, 0)</f>
        <v>0</v>
      </c>
      <c r="AI197" s="19">
        <f>IF(DR197&lt;&gt;"",#REF!-DR197, 0)</f>
        <v>0</v>
      </c>
      <c r="AJ197" s="19">
        <f>IF(EB197&lt;&gt;"",#REF!- EB197, 0)</f>
        <v>0</v>
      </c>
      <c r="AK197" s="19">
        <f>IF(EJ197&lt;&gt;"",#REF!- EJ197, 0)</f>
        <v>0</v>
      </c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9"/>
      <c r="AW197" s="29"/>
      <c r="AX197" s="29"/>
      <c r="AY197" s="25"/>
      <c r="AZ197" s="26"/>
      <c r="BA197" s="25"/>
      <c r="BB197" s="28"/>
      <c r="BC197" s="27"/>
      <c r="BD197" s="27"/>
      <c r="BE197" s="27"/>
      <c r="BF197" s="27"/>
      <c r="BG197" s="27"/>
      <c r="BH197" s="24"/>
      <c r="BI197" s="21"/>
      <c r="BJ197" s="21"/>
      <c r="BK197" s="21"/>
      <c r="BL197" s="22"/>
      <c r="BM197" s="21"/>
      <c r="BN197" s="23"/>
      <c r="BO197" s="36"/>
      <c r="BP197" s="36"/>
      <c r="BQ197" s="36"/>
      <c r="BR197" s="36"/>
      <c r="BS197" s="36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3"/>
      <c r="CG197" s="23"/>
      <c r="CH197" s="23"/>
      <c r="CI197" s="23"/>
      <c r="CJ197" s="23"/>
      <c r="CK197" s="23"/>
      <c r="CL197" s="23"/>
      <c r="CM197" s="23"/>
      <c r="CN197" s="28"/>
      <c r="CO197" s="28"/>
      <c r="CP197" s="28"/>
      <c r="CQ197" s="28"/>
      <c r="CR197" s="28"/>
      <c r="CS197" s="28"/>
      <c r="CT197" s="28"/>
      <c r="CU197" s="28"/>
      <c r="CV197" s="23"/>
      <c r="CW197" s="23"/>
      <c r="CX197" s="23"/>
      <c r="CY197" s="23"/>
      <c r="CZ197" s="23"/>
      <c r="DA197" s="23"/>
      <c r="DB197" s="23"/>
      <c r="DC197" s="23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8"/>
      <c r="EC197" s="28"/>
      <c r="ED197" s="28"/>
      <c r="EE197" s="28"/>
      <c r="EF197" s="28"/>
      <c r="EG197" s="28"/>
      <c r="EH197" s="28"/>
      <c r="EI197" s="28"/>
      <c r="EJ197" s="23"/>
      <c r="EK197" s="23"/>
      <c r="EL197" s="23"/>
      <c r="EM197" s="23"/>
      <c r="EN197" s="23"/>
      <c r="EO197" s="23"/>
      <c r="EP197" s="23"/>
      <c r="EQ197" s="23"/>
      <c r="ER197" s="3">
        <v>116000</v>
      </c>
      <c r="ES197" s="1">
        <f t="shared" si="79"/>
        <v>0</v>
      </c>
    </row>
    <row r="198" spans="1:149" ht="14.45" hidden="1" customHeight="1" x14ac:dyDescent="0.25">
      <c r="A198" s="112"/>
      <c r="B198" s="130">
        <v>192</v>
      </c>
      <c r="C198" s="112"/>
      <c r="D198" s="112"/>
      <c r="E198" s="112"/>
      <c r="F198" s="113" t="s">
        <v>48</v>
      </c>
      <c r="G198" s="107" t="s">
        <v>48</v>
      </c>
      <c r="H198" s="117" t="s">
        <v>501</v>
      </c>
      <c r="I198" s="115" t="str">
        <f t="shared" si="37"/>
        <v xml:space="preserve"> 716</v>
      </c>
      <c r="J198" t="s">
        <v>501</v>
      </c>
      <c r="K198" s="116">
        <f t="shared" si="38"/>
        <v>0</v>
      </c>
      <c r="L198" s="113" t="s">
        <v>265</v>
      </c>
      <c r="M198" t="s">
        <v>1469</v>
      </c>
      <c r="P198" s="62" t="s">
        <v>710</v>
      </c>
      <c r="Q198" s="63">
        <v>133000</v>
      </c>
      <c r="R198" s="64">
        <f t="shared" si="66"/>
        <v>136000</v>
      </c>
      <c r="S198" s="47">
        <v>136000</v>
      </c>
      <c r="T198" s="48">
        <f t="shared" si="77"/>
        <v>8150</v>
      </c>
      <c r="U198" s="46" t="s">
        <v>711</v>
      </c>
      <c r="V198" s="49">
        <f t="shared" si="78"/>
        <v>127850</v>
      </c>
      <c r="W198" s="49">
        <f t="shared" si="84"/>
        <v>8150</v>
      </c>
      <c r="X198" s="2">
        <f t="shared" si="39"/>
        <v>3000</v>
      </c>
      <c r="Z198" s="126">
        <f t="shared" si="40"/>
        <v>136000</v>
      </c>
      <c r="AA198" s="1" t="s">
        <v>116</v>
      </c>
      <c r="AB198" s="19">
        <f>IF(AX198&lt;&gt;"",#REF!- AX198, 0)</f>
        <v>0</v>
      </c>
      <c r="AC198" s="19" t="e">
        <f>IF(CF198&lt;&gt;"",#REF!- CF198, 0)</f>
        <v>#REF!</v>
      </c>
      <c r="AD198" s="19">
        <f>IF(BH198&lt;&gt;"",#REF!- BH198, 0)</f>
        <v>0</v>
      </c>
      <c r="AE198" s="19" t="e">
        <f>IF(CN198&lt;&gt;"",#REF!- CN198, 0)</f>
        <v>#REF!</v>
      </c>
      <c r="AF198" s="19">
        <f>IF(BV198&lt;&gt;"",#REF!- BV198, 0)</f>
        <v>0</v>
      </c>
      <c r="AG198" s="19">
        <f>IF(CV198&lt;&gt;"",#REF!- CV198, 0)</f>
        <v>0</v>
      </c>
      <c r="AH198" s="19">
        <f>IF(DF198&lt;&gt;"",#REF!-DF198, 0)</f>
        <v>0</v>
      </c>
      <c r="AI198" s="19">
        <f>IF(DR198&lt;&gt;"",#REF!-DR198, 0)</f>
        <v>0</v>
      </c>
      <c r="AJ198" s="19">
        <f>IF(EB198&lt;&gt;"",#REF!- EB198, 0)</f>
        <v>0</v>
      </c>
      <c r="AK198" s="19">
        <f>IF(EJ198&lt;&gt;"",#REF!- EJ198, 0)</f>
        <v>0</v>
      </c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9"/>
      <c r="AW198" s="29"/>
      <c r="AX198" s="29"/>
      <c r="AY198" s="25"/>
      <c r="AZ198" s="26"/>
      <c r="BA198" s="25"/>
      <c r="BB198" s="28"/>
      <c r="BC198" s="27"/>
      <c r="BD198" s="27"/>
      <c r="BE198" s="27"/>
      <c r="BF198" s="27"/>
      <c r="BG198" s="27"/>
      <c r="BH198" s="24"/>
      <c r="BI198" s="21"/>
      <c r="BJ198" s="21"/>
      <c r="BK198" s="21"/>
      <c r="BL198" s="22"/>
      <c r="BM198" s="21"/>
      <c r="BN198" s="23"/>
      <c r="BO198" s="36"/>
      <c r="BP198" s="36"/>
      <c r="BQ198" s="36"/>
      <c r="BR198" s="36"/>
      <c r="BS198" s="36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3">
        <v>135000</v>
      </c>
      <c r="CG198" s="24">
        <f>CF198-Z198</f>
        <v>-1000</v>
      </c>
      <c r="CH198" s="34">
        <f>CG198/CF198</f>
        <v>-7.4074074074074077E-3</v>
      </c>
      <c r="CI198" s="24" t="e">
        <f>#REF!-CF198</f>
        <v>#REF!</v>
      </c>
      <c r="CJ198" s="23" t="s">
        <v>84</v>
      </c>
      <c r="CK198" s="23"/>
      <c r="CL198" s="23"/>
      <c r="CM198" s="23"/>
      <c r="CN198" s="29">
        <v>132570</v>
      </c>
      <c r="CO198" s="25">
        <f>CN198-Z198</f>
        <v>-3430</v>
      </c>
      <c r="CP198" s="26">
        <f>CO198/CN198</f>
        <v>-2.5873123632797767E-2</v>
      </c>
      <c r="CQ198" s="25" t="e">
        <f>#REF!-CN198</f>
        <v>#REF!</v>
      </c>
      <c r="CR198" s="28" t="s">
        <v>93</v>
      </c>
      <c r="CS198" s="28"/>
      <c r="CT198" s="28"/>
      <c r="CU198" s="28"/>
      <c r="CV198" s="23"/>
      <c r="CW198" s="23"/>
      <c r="CX198" s="23"/>
      <c r="CY198" s="23"/>
      <c r="CZ198" s="23"/>
      <c r="DA198" s="23"/>
      <c r="DB198" s="23"/>
      <c r="DC198" s="23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8"/>
      <c r="EC198" s="28"/>
      <c r="ED198" s="28"/>
      <c r="EE198" s="28"/>
      <c r="EF198" s="28"/>
      <c r="EG198" s="28"/>
      <c r="EH198" s="28"/>
      <c r="EI198" s="28"/>
      <c r="EJ198" s="23"/>
      <c r="EK198" s="23"/>
      <c r="EL198" s="23"/>
      <c r="EM198" s="23"/>
      <c r="EN198" s="23"/>
      <c r="EO198" s="23"/>
      <c r="EP198" s="23"/>
      <c r="EQ198" s="23"/>
      <c r="ER198" s="3">
        <v>136000</v>
      </c>
      <c r="ES198" s="1">
        <f t="shared" si="79"/>
        <v>0</v>
      </c>
    </row>
    <row r="199" spans="1:149" ht="14.45" hidden="1" customHeight="1" x14ac:dyDescent="0.25">
      <c r="A199" s="112"/>
      <c r="B199" s="130">
        <v>193</v>
      </c>
      <c r="C199" s="112"/>
      <c r="D199" s="112"/>
      <c r="E199" s="112"/>
      <c r="F199" s="113" t="s">
        <v>171</v>
      </c>
      <c r="G199" s="107" t="s">
        <v>171</v>
      </c>
      <c r="H199" s="117" t="s">
        <v>502</v>
      </c>
      <c r="I199" s="115" t="str">
        <f t="shared" ref="I199:I262" si="85">REPLACE(H199,1,3, )</f>
        <v xml:space="preserve"> 840</v>
      </c>
      <c r="J199" t="s">
        <v>502</v>
      </c>
      <c r="K199" s="116">
        <f t="shared" ref="K199:K262" si="86">IF(H199=J199,0,1)</f>
        <v>0</v>
      </c>
      <c r="L199" s="113" t="s">
        <v>266</v>
      </c>
      <c r="M199" t="s">
        <v>1469</v>
      </c>
      <c r="P199" s="45" t="s">
        <v>709</v>
      </c>
      <c r="Q199" s="56">
        <v>110000</v>
      </c>
      <c r="R199" s="122">
        <f t="shared" si="66"/>
        <v>105000</v>
      </c>
      <c r="S199" s="47">
        <v>105000</v>
      </c>
      <c r="T199" s="48">
        <f t="shared" si="77"/>
        <v>8150</v>
      </c>
      <c r="U199" s="46" t="s">
        <v>711</v>
      </c>
      <c r="V199" s="49">
        <f t="shared" si="78"/>
        <v>96850</v>
      </c>
      <c r="W199" s="49">
        <f t="shared" si="84"/>
        <v>8150</v>
      </c>
      <c r="X199" s="2">
        <f t="shared" ref="X199:X230" si="87">R199-Q199</f>
        <v>-5000</v>
      </c>
      <c r="Z199" s="126">
        <f t="shared" si="40"/>
        <v>105000</v>
      </c>
      <c r="AB199" s="19">
        <f>IF(AX199&lt;&gt;"",#REF!- AX199, 0)</f>
        <v>0</v>
      </c>
      <c r="AC199" s="19">
        <f>IF(CF199&lt;&gt;"",#REF!- CF199, 0)</f>
        <v>0</v>
      </c>
      <c r="AD199" s="19">
        <f>IF(BH199&lt;&gt;"",#REF!- BH199, 0)</f>
        <v>0</v>
      </c>
      <c r="AE199" s="19">
        <f>IF(CN199&lt;&gt;"",#REF!- CN199, 0)</f>
        <v>0</v>
      </c>
      <c r="AF199" s="19">
        <f>IF(BV199&lt;&gt;"",#REF!- BV199, 0)</f>
        <v>0</v>
      </c>
      <c r="AG199" s="19">
        <f>IF(CV199&lt;&gt;"",#REF!- CV199, 0)</f>
        <v>0</v>
      </c>
      <c r="AH199" s="19">
        <f>IF(DF199&lt;&gt;"",#REF!-DF199, 0)</f>
        <v>0</v>
      </c>
      <c r="AI199" s="19">
        <f>IF(DR199&lt;&gt;"",#REF!-DR199, 0)</f>
        <v>0</v>
      </c>
      <c r="AJ199" s="19">
        <f>IF(EB199&lt;&gt;"",#REF!- EB199, 0)</f>
        <v>0</v>
      </c>
      <c r="AK199" s="19">
        <f>IF(EJ199&lt;&gt;"",#REF!- EJ199, 0)</f>
        <v>0</v>
      </c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9"/>
      <c r="AW199" s="29"/>
      <c r="AX199" s="29"/>
      <c r="AY199" s="25"/>
      <c r="AZ199" s="26"/>
      <c r="BA199" s="25"/>
      <c r="BB199" s="28"/>
      <c r="BC199" s="27"/>
      <c r="BD199" s="27"/>
      <c r="BE199" s="27"/>
      <c r="BF199" s="27"/>
      <c r="BG199" s="27"/>
      <c r="BH199" s="24"/>
      <c r="BI199" s="21"/>
      <c r="BJ199" s="21"/>
      <c r="BK199" s="21"/>
      <c r="BL199" s="22"/>
      <c r="BM199" s="21"/>
      <c r="BN199" s="23"/>
      <c r="BO199" s="36"/>
      <c r="BP199" s="36"/>
      <c r="BQ199" s="36"/>
      <c r="BR199" s="36"/>
      <c r="BS199" s="36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3"/>
      <c r="CG199" s="23"/>
      <c r="CH199" s="23"/>
      <c r="CI199" s="23"/>
      <c r="CJ199" s="23"/>
      <c r="CK199" s="23"/>
      <c r="CL199" s="23"/>
      <c r="CM199" s="23"/>
      <c r="CN199" s="28"/>
      <c r="CO199" s="28"/>
      <c r="CP199" s="28"/>
      <c r="CQ199" s="28"/>
      <c r="CR199" s="28"/>
      <c r="CS199" s="28"/>
      <c r="CT199" s="28"/>
      <c r="CU199" s="28"/>
      <c r="CV199" s="23"/>
      <c r="CW199" s="23"/>
      <c r="CX199" s="23"/>
      <c r="CY199" s="23"/>
      <c r="CZ199" s="23"/>
      <c r="DA199" s="23"/>
      <c r="DB199" s="23"/>
      <c r="DC199" s="23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8"/>
      <c r="EC199" s="28"/>
      <c r="ED199" s="28"/>
      <c r="EE199" s="28"/>
      <c r="EF199" s="28"/>
      <c r="EG199" s="28"/>
      <c r="EH199" s="28"/>
      <c r="EI199" s="28"/>
      <c r="EJ199" s="23"/>
      <c r="EK199" s="23"/>
      <c r="EL199" s="23"/>
      <c r="EM199" s="23"/>
      <c r="EN199" s="23"/>
      <c r="EO199" s="23"/>
      <c r="EP199" s="23"/>
      <c r="EQ199" s="23"/>
      <c r="ER199" s="3">
        <v>105000</v>
      </c>
      <c r="ES199" s="1">
        <f t="shared" si="79"/>
        <v>0</v>
      </c>
    </row>
    <row r="200" spans="1:149" hidden="1" x14ac:dyDescent="0.25">
      <c r="A200" s="112"/>
      <c r="B200" s="131">
        <v>194</v>
      </c>
      <c r="C200" s="112"/>
      <c r="D200" s="112"/>
      <c r="E200" s="112"/>
      <c r="F200" s="113" t="s">
        <v>48</v>
      </c>
      <c r="G200" s="107" t="s">
        <v>48</v>
      </c>
      <c r="H200" s="117" t="s">
        <v>503</v>
      </c>
      <c r="I200" s="115" t="str">
        <f t="shared" si="85"/>
        <v xml:space="preserve"> 153</v>
      </c>
      <c r="J200" t="s">
        <v>503</v>
      </c>
      <c r="K200" s="116">
        <f t="shared" si="86"/>
        <v>0</v>
      </c>
      <c r="L200" s="113" t="s">
        <v>266</v>
      </c>
      <c r="M200" t="s">
        <v>1469</v>
      </c>
      <c r="P200" s="62" t="s">
        <v>710</v>
      </c>
      <c r="Q200" s="63">
        <v>97500</v>
      </c>
      <c r="R200" s="64">
        <f t="shared" si="66"/>
        <v>105000</v>
      </c>
      <c r="S200" s="47">
        <v>105000</v>
      </c>
      <c r="T200" s="48">
        <f t="shared" si="77"/>
        <v>8150</v>
      </c>
      <c r="U200" s="46" t="s">
        <v>711</v>
      </c>
      <c r="V200" s="49">
        <f t="shared" si="78"/>
        <v>96850</v>
      </c>
      <c r="W200" s="49">
        <f t="shared" si="84"/>
        <v>8150</v>
      </c>
      <c r="X200" s="2">
        <f t="shared" si="87"/>
        <v>7500</v>
      </c>
      <c r="Z200" s="126">
        <f t="shared" ref="Z200:Z263" si="88">R200</f>
        <v>105000</v>
      </c>
      <c r="AA200" s="1" t="s">
        <v>117</v>
      </c>
      <c r="AB200" s="19" t="e">
        <f>IF(AX200&lt;&gt;"",#REF!- AX200, 0)</f>
        <v>#REF!</v>
      </c>
      <c r="AC200" s="19">
        <f>IF(CF200&lt;&gt;"",#REF!- CF200, 0)</f>
        <v>0</v>
      </c>
      <c r="AD200" s="19">
        <f>IF(BH200&lt;&gt;"",#REF!- BH200, 0)</f>
        <v>0</v>
      </c>
      <c r="AE200" s="19">
        <f>IF(CN200&lt;&gt;"",#REF!- CN200, 0)</f>
        <v>0</v>
      </c>
      <c r="AF200" s="19">
        <f>IF(BV200&lt;&gt;"",#REF!- BV200, 0)</f>
        <v>0</v>
      </c>
      <c r="AG200" s="19">
        <f>IF(CV200&lt;&gt;"",#REF!- CV200, 0)</f>
        <v>0</v>
      </c>
      <c r="AH200" s="19">
        <f>IF(DF200&lt;&gt;"",#REF!-DF200, 0)</f>
        <v>0</v>
      </c>
      <c r="AI200" s="19">
        <f>IF(DR200&lt;&gt;"",#REF!-DR200, 0)</f>
        <v>0</v>
      </c>
      <c r="AJ200" s="19">
        <f>IF(EB200&lt;&gt;"",#REF!- EB200, 0)</f>
        <v>0</v>
      </c>
      <c r="AK200" s="19">
        <f>IF(EJ200&lt;&gt;"",#REF!- EJ200, 0)</f>
        <v>0</v>
      </c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9">
        <v>113850</v>
      </c>
      <c r="AW200" s="29">
        <v>3000</v>
      </c>
      <c r="AX200" s="29">
        <f>AV200+AW200</f>
        <v>116850</v>
      </c>
      <c r="AY200" s="25">
        <f>AX200-Z200</f>
        <v>11850</v>
      </c>
      <c r="AZ200" s="26">
        <f>AY200/AV200</f>
        <v>0.10408432147562582</v>
      </c>
      <c r="BA200" s="25" t="e">
        <f>#REF!-AX200</f>
        <v>#REF!</v>
      </c>
      <c r="BB200" s="28" t="s">
        <v>28</v>
      </c>
      <c r="BC200" s="27"/>
      <c r="BD200" s="27"/>
      <c r="BE200" s="27"/>
      <c r="BF200" s="27"/>
      <c r="BG200" s="27"/>
      <c r="BH200" s="24"/>
      <c r="BI200" s="21"/>
      <c r="BJ200" s="21"/>
      <c r="BK200" s="21"/>
      <c r="BL200" s="22"/>
      <c r="BM200" s="21"/>
      <c r="BN200" s="23"/>
      <c r="BO200" s="36"/>
      <c r="BP200" s="36"/>
      <c r="BQ200" s="36"/>
      <c r="BR200" s="36"/>
      <c r="BS200" s="36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3"/>
      <c r="CG200" s="23"/>
      <c r="CH200" s="23"/>
      <c r="CI200" s="23"/>
      <c r="CJ200" s="23"/>
      <c r="CK200" s="23"/>
      <c r="CL200" s="23"/>
      <c r="CM200" s="23"/>
      <c r="CN200" s="28"/>
      <c r="CO200" s="28"/>
      <c r="CP200" s="28"/>
      <c r="CQ200" s="28"/>
      <c r="CR200" s="28"/>
      <c r="CS200" s="28"/>
      <c r="CT200" s="28"/>
      <c r="CU200" s="28"/>
      <c r="CV200" s="23"/>
      <c r="CW200" s="23"/>
      <c r="CX200" s="23"/>
      <c r="CY200" s="23"/>
      <c r="CZ200" s="23"/>
      <c r="DA200" s="23"/>
      <c r="DB200" s="23"/>
      <c r="DC200" s="23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8"/>
      <c r="EC200" s="28"/>
      <c r="ED200" s="28"/>
      <c r="EE200" s="28"/>
      <c r="EF200" s="28"/>
      <c r="EG200" s="28"/>
      <c r="EH200" s="28"/>
      <c r="EI200" s="28"/>
      <c r="EJ200" s="23"/>
      <c r="EK200" s="23"/>
      <c r="EL200" s="23"/>
      <c r="EM200" s="23"/>
      <c r="EN200" s="23"/>
      <c r="EO200" s="23"/>
      <c r="EP200" s="23"/>
      <c r="EQ200" s="23"/>
      <c r="ER200" s="3">
        <v>105000</v>
      </c>
      <c r="ES200" s="2">
        <f t="shared" si="79"/>
        <v>0</v>
      </c>
    </row>
    <row r="201" spans="1:149" hidden="1" x14ac:dyDescent="0.25">
      <c r="A201" s="112"/>
      <c r="B201" s="130">
        <v>195</v>
      </c>
      <c r="C201" s="112"/>
      <c r="D201" s="112"/>
      <c r="E201" s="112"/>
      <c r="F201" s="113" t="s">
        <v>171</v>
      </c>
      <c r="G201" s="107" t="s">
        <v>171</v>
      </c>
      <c r="H201" s="117" t="s">
        <v>504</v>
      </c>
      <c r="I201" s="115" t="str">
        <f t="shared" si="85"/>
        <v xml:space="preserve"> 281</v>
      </c>
      <c r="J201" t="s">
        <v>504</v>
      </c>
      <c r="K201" s="116">
        <f t="shared" si="86"/>
        <v>0</v>
      </c>
      <c r="L201" s="113" t="s">
        <v>266</v>
      </c>
      <c r="M201" t="s">
        <v>1469</v>
      </c>
      <c r="P201" s="45" t="s">
        <v>709</v>
      </c>
      <c r="Q201" s="56">
        <v>110000</v>
      </c>
      <c r="R201" s="122">
        <f t="shared" si="66"/>
        <v>105000</v>
      </c>
      <c r="S201" s="47">
        <v>105000</v>
      </c>
      <c r="T201" s="48">
        <f t="shared" si="77"/>
        <v>8150</v>
      </c>
      <c r="U201" s="46" t="s">
        <v>711</v>
      </c>
      <c r="V201" s="49">
        <f t="shared" si="78"/>
        <v>96850</v>
      </c>
      <c r="W201" s="49">
        <f t="shared" si="84"/>
        <v>8150</v>
      </c>
      <c r="X201" s="2">
        <f t="shared" si="87"/>
        <v>-5000</v>
      </c>
      <c r="Z201" s="126">
        <f t="shared" si="88"/>
        <v>105000</v>
      </c>
      <c r="AB201" s="19">
        <f>IF(AX201&lt;&gt;"",#REF!- AX201, 0)</f>
        <v>0</v>
      </c>
      <c r="AC201" s="19">
        <f>IF(CF201&lt;&gt;"",#REF!- CF201, 0)</f>
        <v>0</v>
      </c>
      <c r="AD201" s="19">
        <f>IF(BH201&lt;&gt;"",#REF!- BH201, 0)</f>
        <v>0</v>
      </c>
      <c r="AE201" s="19">
        <f>IF(CN201&lt;&gt;"",#REF!- CN201, 0)</f>
        <v>0</v>
      </c>
      <c r="AF201" s="19">
        <f>IF(BV201&lt;&gt;"",#REF!- BV201, 0)</f>
        <v>0</v>
      </c>
      <c r="AG201" s="19">
        <f>IF(CV201&lt;&gt;"",#REF!- CV201, 0)</f>
        <v>0</v>
      </c>
      <c r="AH201" s="19">
        <f>IF(DF201&lt;&gt;"",#REF!-DF201, 0)</f>
        <v>0</v>
      </c>
      <c r="AI201" s="19">
        <f>IF(DR201&lt;&gt;"",#REF!-DR201, 0)</f>
        <v>0</v>
      </c>
      <c r="AJ201" s="19">
        <f>IF(EB201&lt;&gt;"",#REF!- EB201, 0)</f>
        <v>0</v>
      </c>
      <c r="AK201" s="19">
        <f>IF(EJ201&lt;&gt;"",#REF!- EJ201, 0)</f>
        <v>0</v>
      </c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9"/>
      <c r="AW201" s="29"/>
      <c r="AX201" s="29"/>
      <c r="AY201" s="25"/>
      <c r="AZ201" s="26"/>
      <c r="BA201" s="25"/>
      <c r="BB201" s="28"/>
      <c r="BC201" s="27"/>
      <c r="BD201" s="27"/>
      <c r="BE201" s="27"/>
      <c r="BF201" s="27"/>
      <c r="BG201" s="27"/>
      <c r="BH201" s="24"/>
      <c r="BI201" s="21"/>
      <c r="BJ201" s="21"/>
      <c r="BK201" s="21"/>
      <c r="BL201" s="22"/>
      <c r="BM201" s="21"/>
      <c r="BN201" s="23"/>
      <c r="BO201" s="36"/>
      <c r="BP201" s="36"/>
      <c r="BQ201" s="36"/>
      <c r="BR201" s="36"/>
      <c r="BS201" s="36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3"/>
      <c r="CG201" s="23"/>
      <c r="CH201" s="23"/>
      <c r="CI201" s="23"/>
      <c r="CJ201" s="23"/>
      <c r="CK201" s="23"/>
      <c r="CL201" s="23"/>
      <c r="CM201" s="23"/>
      <c r="CN201" s="28"/>
      <c r="CO201" s="28"/>
      <c r="CP201" s="28"/>
      <c r="CQ201" s="28"/>
      <c r="CR201" s="28"/>
      <c r="CS201" s="28"/>
      <c r="CT201" s="28"/>
      <c r="CU201" s="28"/>
      <c r="CV201" s="23"/>
      <c r="CW201" s="23"/>
      <c r="CX201" s="23"/>
      <c r="CY201" s="23"/>
      <c r="CZ201" s="23"/>
      <c r="DA201" s="23"/>
      <c r="DB201" s="23"/>
      <c r="DC201" s="23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8"/>
      <c r="EC201" s="28"/>
      <c r="ED201" s="28"/>
      <c r="EE201" s="28"/>
      <c r="EF201" s="28"/>
      <c r="EG201" s="28"/>
      <c r="EH201" s="28"/>
      <c r="EI201" s="28"/>
      <c r="EJ201" s="23"/>
      <c r="EK201" s="23"/>
      <c r="EL201" s="23"/>
      <c r="EM201" s="23"/>
      <c r="EN201" s="23"/>
      <c r="EO201" s="23"/>
      <c r="EP201" s="23"/>
      <c r="EQ201" s="23"/>
      <c r="ER201" s="3">
        <v>105000</v>
      </c>
      <c r="ES201" s="2">
        <f t="shared" si="79"/>
        <v>0</v>
      </c>
    </row>
    <row r="202" spans="1:149" ht="14.45" hidden="1" customHeight="1" x14ac:dyDescent="0.25">
      <c r="A202" s="112"/>
      <c r="B202" s="130">
        <v>196</v>
      </c>
      <c r="C202" s="112"/>
      <c r="D202" s="112"/>
      <c r="E202" s="112"/>
      <c r="F202" s="113" t="s">
        <v>171</v>
      </c>
      <c r="G202" s="107" t="s">
        <v>171</v>
      </c>
      <c r="H202" s="117" t="s">
        <v>505</v>
      </c>
      <c r="I202" s="115" t="str">
        <f t="shared" si="85"/>
        <v xml:space="preserve"> 949</v>
      </c>
      <c r="J202" t="s">
        <v>505</v>
      </c>
      <c r="K202" s="116">
        <f t="shared" si="86"/>
        <v>0</v>
      </c>
      <c r="L202" s="113" t="s">
        <v>267</v>
      </c>
      <c r="M202" t="s">
        <v>1469</v>
      </c>
      <c r="P202" s="62" t="s">
        <v>710</v>
      </c>
      <c r="Q202" s="63">
        <v>72000</v>
      </c>
      <c r="R202" s="64">
        <f t="shared" si="66"/>
        <v>74000</v>
      </c>
      <c r="S202" s="47">
        <v>74000</v>
      </c>
      <c r="T202" s="48">
        <f t="shared" si="77"/>
        <v>8150</v>
      </c>
      <c r="U202" s="46" t="s">
        <v>711</v>
      </c>
      <c r="V202" s="49">
        <f t="shared" si="78"/>
        <v>65850</v>
      </c>
      <c r="W202" s="49">
        <f t="shared" si="84"/>
        <v>8150</v>
      </c>
      <c r="X202" s="2">
        <f t="shared" si="87"/>
        <v>2000</v>
      </c>
      <c r="Z202" s="126">
        <f t="shared" si="88"/>
        <v>74000</v>
      </c>
      <c r="AB202" s="19">
        <f>IF(AX202&lt;&gt;"",#REF!- AX202, 0)</f>
        <v>0</v>
      </c>
      <c r="AC202" s="19">
        <f>IF(CF202&lt;&gt;"",#REF!- CF202, 0)</f>
        <v>0</v>
      </c>
      <c r="AD202" s="19">
        <f>IF(BH202&lt;&gt;"",#REF!- BH202, 0)</f>
        <v>0</v>
      </c>
      <c r="AE202" s="19">
        <f>IF(CN202&lt;&gt;"",#REF!- CN202, 0)</f>
        <v>0</v>
      </c>
      <c r="AF202" s="19">
        <f>IF(BV202&lt;&gt;"",#REF!- BV202, 0)</f>
        <v>0</v>
      </c>
      <c r="AG202" s="19">
        <f>IF(CV202&lt;&gt;"",#REF!- CV202, 0)</f>
        <v>0</v>
      </c>
      <c r="AH202" s="19">
        <f>IF(DF202&lt;&gt;"",#REF!-DF202, 0)</f>
        <v>0</v>
      </c>
      <c r="AI202" s="19">
        <f>IF(DR202&lt;&gt;"",#REF!-DR202, 0)</f>
        <v>0</v>
      </c>
      <c r="AJ202" s="19">
        <f>IF(EB202&lt;&gt;"",#REF!- EB202, 0)</f>
        <v>0</v>
      </c>
      <c r="AK202" s="19">
        <f>IF(EJ202&lt;&gt;"",#REF!- EJ202, 0)</f>
        <v>0</v>
      </c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9"/>
      <c r="AW202" s="29"/>
      <c r="AX202" s="29"/>
      <c r="AY202" s="25"/>
      <c r="AZ202" s="26"/>
      <c r="BA202" s="25"/>
      <c r="BB202" s="28"/>
      <c r="BC202" s="27"/>
      <c r="BD202" s="27"/>
      <c r="BE202" s="27"/>
      <c r="BF202" s="27"/>
      <c r="BG202" s="27"/>
      <c r="BH202" s="24"/>
      <c r="BI202" s="21"/>
      <c r="BJ202" s="21"/>
      <c r="BK202" s="21"/>
      <c r="BL202" s="22"/>
      <c r="BM202" s="21"/>
      <c r="BN202" s="23"/>
      <c r="BO202" s="36"/>
      <c r="BP202" s="36"/>
      <c r="BQ202" s="36"/>
      <c r="BR202" s="36"/>
      <c r="BS202" s="36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3"/>
      <c r="CG202" s="23"/>
      <c r="CH202" s="23"/>
      <c r="CI202" s="23"/>
      <c r="CJ202" s="23"/>
      <c r="CK202" s="23"/>
      <c r="CL202" s="23"/>
      <c r="CM202" s="23"/>
      <c r="CN202" s="28"/>
      <c r="CO202" s="28"/>
      <c r="CP202" s="28"/>
      <c r="CQ202" s="28"/>
      <c r="CR202" s="28"/>
      <c r="CS202" s="28"/>
      <c r="CT202" s="28"/>
      <c r="CU202" s="28"/>
      <c r="CV202" s="23"/>
      <c r="CW202" s="23"/>
      <c r="CX202" s="23"/>
      <c r="CY202" s="23"/>
      <c r="CZ202" s="23"/>
      <c r="DA202" s="23"/>
      <c r="DB202" s="23"/>
      <c r="DC202" s="23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8"/>
      <c r="EC202" s="28"/>
      <c r="ED202" s="28"/>
      <c r="EE202" s="28"/>
      <c r="EF202" s="28"/>
      <c r="EG202" s="28"/>
      <c r="EH202" s="28"/>
      <c r="EI202" s="28"/>
      <c r="EJ202" s="23"/>
      <c r="EK202" s="23"/>
      <c r="EL202" s="23"/>
      <c r="EM202" s="23"/>
      <c r="EN202" s="23"/>
      <c r="EO202" s="23"/>
      <c r="EP202" s="23"/>
      <c r="EQ202" s="23"/>
      <c r="ER202" s="3">
        <v>74000</v>
      </c>
      <c r="ES202" s="1">
        <f t="shared" si="79"/>
        <v>0</v>
      </c>
    </row>
    <row r="203" spans="1:149" ht="14.45" hidden="1" customHeight="1" x14ac:dyDescent="0.25">
      <c r="A203" s="112"/>
      <c r="B203" s="131">
        <v>197</v>
      </c>
      <c r="C203" s="112"/>
      <c r="D203" s="112"/>
      <c r="E203" s="112"/>
      <c r="F203" s="113" t="s">
        <v>166</v>
      </c>
      <c r="G203" s="107" t="s">
        <v>166</v>
      </c>
      <c r="H203" s="114" t="s">
        <v>506</v>
      </c>
      <c r="I203" s="115" t="str">
        <f t="shared" si="85"/>
        <v xml:space="preserve"> 853</v>
      </c>
      <c r="J203" t="s">
        <v>506</v>
      </c>
      <c r="K203" s="116">
        <f t="shared" si="86"/>
        <v>0</v>
      </c>
      <c r="L203" s="113" t="s">
        <v>201</v>
      </c>
      <c r="M203" t="s">
        <v>1469</v>
      </c>
      <c r="P203" s="45" t="s">
        <v>709</v>
      </c>
      <c r="Q203" s="56">
        <v>72500</v>
      </c>
      <c r="R203" s="122">
        <f t="shared" si="66"/>
        <v>72500</v>
      </c>
      <c r="S203" s="47">
        <v>72500</v>
      </c>
      <c r="T203" s="48">
        <f t="shared" si="77"/>
        <v>8150</v>
      </c>
      <c r="U203" s="46" t="s">
        <v>711</v>
      </c>
      <c r="V203" s="49">
        <f t="shared" si="78"/>
        <v>64350</v>
      </c>
      <c r="W203" s="51">
        <f t="shared" si="84"/>
        <v>8150</v>
      </c>
      <c r="X203" s="2">
        <f t="shared" si="87"/>
        <v>0</v>
      </c>
      <c r="Z203" s="126">
        <f t="shared" si="88"/>
        <v>72500</v>
      </c>
      <c r="AB203" s="19">
        <f>IF(AX203&lt;&gt;"",#REF!- AX203, 0)</f>
        <v>0</v>
      </c>
      <c r="AC203" s="19">
        <f>IF(CF203&lt;&gt;"",#REF!- CF203, 0)</f>
        <v>0</v>
      </c>
      <c r="AD203" s="19">
        <f>IF(BH203&lt;&gt;"",#REF!- BH203, 0)</f>
        <v>0</v>
      </c>
      <c r="AE203" s="19">
        <f>IF(CN203&lt;&gt;"",#REF!- CN203, 0)</f>
        <v>0</v>
      </c>
      <c r="AF203" s="19">
        <f>IF(BV203&lt;&gt;"",#REF!- BV203, 0)</f>
        <v>0</v>
      </c>
      <c r="AG203" s="19">
        <f>IF(CV203&lt;&gt;"",#REF!- CV203, 0)</f>
        <v>0</v>
      </c>
      <c r="AH203" s="19">
        <f>IF(DF203&lt;&gt;"",#REF!-DF203, 0)</f>
        <v>0</v>
      </c>
      <c r="AI203" s="19">
        <f>IF(DR203&lt;&gt;"",#REF!-DR203, 0)</f>
        <v>0</v>
      </c>
      <c r="AJ203" s="19">
        <f>IF(EB203&lt;&gt;"",#REF!- EB203, 0)</f>
        <v>0</v>
      </c>
      <c r="AK203" s="19">
        <f>IF(EJ203&lt;&gt;"",#REF!- EJ203, 0)</f>
        <v>0</v>
      </c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9"/>
      <c r="AW203" s="29"/>
      <c r="AX203" s="29"/>
      <c r="AY203" s="25"/>
      <c r="AZ203" s="26"/>
      <c r="BA203" s="25"/>
      <c r="BB203" s="28"/>
      <c r="BC203" s="27"/>
      <c r="BD203" s="27"/>
      <c r="BE203" s="27"/>
      <c r="BF203" s="27"/>
      <c r="BG203" s="27"/>
      <c r="BH203" s="24"/>
      <c r="BI203" s="21"/>
      <c r="BJ203" s="21"/>
      <c r="BK203" s="21"/>
      <c r="BL203" s="22"/>
      <c r="BM203" s="21"/>
      <c r="BN203" s="23"/>
      <c r="BO203" s="36"/>
      <c r="BP203" s="36"/>
      <c r="BQ203" s="36"/>
      <c r="BR203" s="36"/>
      <c r="BS203" s="36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3"/>
      <c r="CG203" s="23"/>
      <c r="CH203" s="23"/>
      <c r="CI203" s="23"/>
      <c r="CJ203" s="23"/>
      <c r="CK203" s="23"/>
      <c r="CL203" s="23"/>
      <c r="CM203" s="23"/>
      <c r="CN203" s="28"/>
      <c r="CO203" s="28"/>
      <c r="CP203" s="28"/>
      <c r="CQ203" s="28"/>
      <c r="CR203" s="28"/>
      <c r="CS203" s="28"/>
      <c r="CT203" s="28"/>
      <c r="CU203" s="28"/>
      <c r="CV203" s="23"/>
      <c r="CW203" s="23"/>
      <c r="CX203" s="23"/>
      <c r="CY203" s="23"/>
      <c r="CZ203" s="23"/>
      <c r="DA203" s="23"/>
      <c r="DB203" s="23"/>
      <c r="DC203" s="23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8"/>
      <c r="EC203" s="28"/>
      <c r="ED203" s="28"/>
      <c r="EE203" s="28"/>
      <c r="EF203" s="28"/>
      <c r="EG203" s="28"/>
      <c r="EH203" s="28"/>
      <c r="EI203" s="28"/>
      <c r="EJ203" s="23"/>
      <c r="EK203" s="23"/>
      <c r="EL203" s="23"/>
      <c r="EM203" s="23"/>
      <c r="EN203" s="23"/>
      <c r="EO203" s="23"/>
      <c r="EP203" s="23"/>
      <c r="EQ203" s="23"/>
      <c r="ER203" s="3">
        <v>72500</v>
      </c>
      <c r="ES203" s="2">
        <f t="shared" ref="ES203:ES211" si="89">Z203-ER203</f>
        <v>0</v>
      </c>
    </row>
    <row r="204" spans="1:149" ht="14.45" hidden="1" customHeight="1" x14ac:dyDescent="0.25">
      <c r="A204" s="112"/>
      <c r="B204" s="130">
        <v>198</v>
      </c>
      <c r="C204" s="112"/>
      <c r="D204" s="112"/>
      <c r="E204" s="112"/>
      <c r="F204" s="113" t="s">
        <v>171</v>
      </c>
      <c r="G204" s="107" t="s">
        <v>171</v>
      </c>
      <c r="H204" s="117" t="s">
        <v>507</v>
      </c>
      <c r="I204" s="115" t="str">
        <f t="shared" si="85"/>
        <v xml:space="preserve"> 428</v>
      </c>
      <c r="J204" t="s">
        <v>507</v>
      </c>
      <c r="K204" s="116">
        <f t="shared" si="86"/>
        <v>0</v>
      </c>
      <c r="L204" s="113" t="s">
        <v>199</v>
      </c>
      <c r="M204" t="s">
        <v>1469</v>
      </c>
      <c r="P204" s="62" t="s">
        <v>710</v>
      </c>
      <c r="Q204" s="63">
        <v>71500</v>
      </c>
      <c r="R204" s="64">
        <f t="shared" si="66"/>
        <v>72000</v>
      </c>
      <c r="S204" s="47">
        <v>72000</v>
      </c>
      <c r="T204" s="48">
        <f t="shared" si="77"/>
        <v>8250</v>
      </c>
      <c r="U204" s="46" t="s">
        <v>711</v>
      </c>
      <c r="V204" s="49">
        <f t="shared" si="78"/>
        <v>63750</v>
      </c>
      <c r="W204" s="51">
        <f>2000+600+200+250+5200</f>
        <v>8250</v>
      </c>
      <c r="X204" s="2">
        <f t="shared" si="87"/>
        <v>500</v>
      </c>
      <c r="Z204" s="126">
        <f t="shared" si="88"/>
        <v>72000</v>
      </c>
      <c r="AA204" s="41" t="s">
        <v>101</v>
      </c>
      <c r="AB204" s="19">
        <f>IF(AX204&lt;&gt;"",#REF!- AX204, 0)</f>
        <v>0</v>
      </c>
      <c r="AC204" s="19" t="e">
        <f>IF(CF204&lt;&gt;"",#REF!- CF204, 0)</f>
        <v>#REF!</v>
      </c>
      <c r="AD204" s="19">
        <f>IF(BH204&lt;&gt;"",#REF!- BH204, 0)</f>
        <v>0</v>
      </c>
      <c r="AE204" s="19">
        <f>IF(CN204&lt;&gt;"",#REF!- CN204, 0)</f>
        <v>0</v>
      </c>
      <c r="AF204" s="19">
        <f>IF(BV204&lt;&gt;"",#REF!- BV204, 0)</f>
        <v>0</v>
      </c>
      <c r="AG204" s="19">
        <f>IF(CV204&lt;&gt;"",#REF!- CV204, 0)</f>
        <v>0</v>
      </c>
      <c r="AH204" s="19">
        <f>IF(DF204&lt;&gt;"",#REF!-DF204, 0)</f>
        <v>0</v>
      </c>
      <c r="AI204" s="19">
        <f>IF(DR204&lt;&gt;"",#REF!-DR204, 0)</f>
        <v>0</v>
      </c>
      <c r="AJ204" s="19">
        <f>IF(EB204&lt;&gt;"",#REF!- EB204, 0)</f>
        <v>0</v>
      </c>
      <c r="AK204" s="19">
        <f>IF(EJ204&lt;&gt;"",#REF!- EJ204, 0)</f>
        <v>0</v>
      </c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9"/>
      <c r="AW204" s="29"/>
      <c r="AX204" s="29"/>
      <c r="AY204" s="25"/>
      <c r="AZ204" s="26"/>
      <c r="BA204" s="25"/>
      <c r="BB204" s="28"/>
      <c r="BC204" s="27"/>
      <c r="BD204" s="27"/>
      <c r="BE204" s="27"/>
      <c r="BF204" s="27"/>
      <c r="BG204" s="27"/>
      <c r="BH204" s="24"/>
      <c r="BI204" s="21"/>
      <c r="BJ204" s="21"/>
      <c r="BK204" s="21"/>
      <c r="BL204" s="22"/>
      <c r="BM204" s="21"/>
      <c r="BN204" s="23"/>
      <c r="BO204" s="36"/>
      <c r="BP204" s="36"/>
      <c r="BQ204" s="36"/>
      <c r="BR204" s="36"/>
      <c r="BS204" s="36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4">
        <v>109350</v>
      </c>
      <c r="CG204" s="24">
        <f>CF204-Z204</f>
        <v>37350</v>
      </c>
      <c r="CH204" s="34">
        <f>CG204/CF204</f>
        <v>0.34156378600823045</v>
      </c>
      <c r="CI204" s="24" t="e">
        <f>#REF!-CF204</f>
        <v>#REF!</v>
      </c>
      <c r="CJ204" s="23" t="s">
        <v>83</v>
      </c>
      <c r="CK204" s="23"/>
      <c r="CL204" s="23"/>
      <c r="CM204" s="23"/>
      <c r="CN204" s="28"/>
      <c r="CO204" s="28"/>
      <c r="CP204" s="28"/>
      <c r="CQ204" s="28"/>
      <c r="CR204" s="28"/>
      <c r="CS204" s="28"/>
      <c r="CT204" s="28"/>
      <c r="CU204" s="28"/>
      <c r="CV204" s="23"/>
      <c r="CW204" s="23"/>
      <c r="CX204" s="23"/>
      <c r="CY204" s="23"/>
      <c r="CZ204" s="23"/>
      <c r="DA204" s="23"/>
      <c r="DB204" s="23"/>
      <c r="DC204" s="23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8"/>
      <c r="EC204" s="28"/>
      <c r="ED204" s="28"/>
      <c r="EE204" s="28"/>
      <c r="EF204" s="28"/>
      <c r="EG204" s="28"/>
      <c r="EH204" s="28"/>
      <c r="EI204" s="28"/>
      <c r="EJ204" s="23"/>
      <c r="EK204" s="23"/>
      <c r="EL204" s="23"/>
      <c r="EM204" s="23"/>
      <c r="EN204" s="23"/>
      <c r="EO204" s="23"/>
      <c r="EP204" s="23"/>
      <c r="EQ204" s="23"/>
      <c r="ER204" s="3">
        <v>72000</v>
      </c>
      <c r="ES204" s="2">
        <f t="shared" si="89"/>
        <v>0</v>
      </c>
    </row>
    <row r="205" spans="1:149" ht="14.45" hidden="1" customHeight="1" x14ac:dyDescent="0.25">
      <c r="A205" s="112"/>
      <c r="B205" s="130">
        <v>199</v>
      </c>
      <c r="C205" s="112"/>
      <c r="D205" s="112"/>
      <c r="E205" s="112"/>
      <c r="F205" s="113" t="s">
        <v>171</v>
      </c>
      <c r="G205" s="107" t="s">
        <v>171</v>
      </c>
      <c r="H205" s="117" t="s">
        <v>508</v>
      </c>
      <c r="I205" s="115" t="str">
        <f t="shared" si="85"/>
        <v xml:space="preserve"> 269</v>
      </c>
      <c r="J205" t="s">
        <v>508</v>
      </c>
      <c r="K205" s="116">
        <f t="shared" si="86"/>
        <v>0</v>
      </c>
      <c r="L205" s="113" t="s">
        <v>268</v>
      </c>
      <c r="M205" t="s">
        <v>1469</v>
      </c>
      <c r="P205" s="45" t="s">
        <v>709</v>
      </c>
      <c r="Q205" s="56">
        <v>85000</v>
      </c>
      <c r="R205" s="122">
        <f t="shared" si="66"/>
        <v>80000</v>
      </c>
      <c r="S205" s="47">
        <v>80000</v>
      </c>
      <c r="T205" s="48">
        <f t="shared" si="77"/>
        <v>8250</v>
      </c>
      <c r="U205" s="46" t="s">
        <v>711</v>
      </c>
      <c r="V205" s="49">
        <f t="shared" si="78"/>
        <v>71750</v>
      </c>
      <c r="W205" s="51">
        <f>2000+5200+600+200+250</f>
        <v>8250</v>
      </c>
      <c r="X205" s="2">
        <f t="shared" si="87"/>
        <v>-5000</v>
      </c>
      <c r="Z205" s="126">
        <f t="shared" si="88"/>
        <v>80000</v>
      </c>
      <c r="AA205" s="1" t="s">
        <v>118</v>
      </c>
      <c r="AB205" s="19">
        <f>IF(AX205&lt;&gt;"",#REF!- AX205, 0)</f>
        <v>0</v>
      </c>
      <c r="AC205" s="19" t="e">
        <f>IF(CF205&lt;&gt;"",#REF!- CF205, 0)</f>
        <v>#REF!</v>
      </c>
      <c r="AD205" s="19">
        <f>IF(BH205&lt;&gt;"",#REF!- BH205, 0)</f>
        <v>0</v>
      </c>
      <c r="AE205" s="19">
        <f>IF(CN205&lt;&gt;"",#REF!- CN205, 0)</f>
        <v>0</v>
      </c>
      <c r="AF205" s="19">
        <f>IF(BV205&lt;&gt;"",#REF!- BV205, 0)</f>
        <v>0</v>
      </c>
      <c r="AG205" s="19">
        <f>IF(CV205&lt;&gt;"",#REF!- CV205, 0)</f>
        <v>0</v>
      </c>
      <c r="AH205" s="19">
        <f>IF(DF205&lt;&gt;"",#REF!-DF205, 0)</f>
        <v>0</v>
      </c>
      <c r="AI205" s="19">
        <f>IF(DR205&lt;&gt;"",#REF!-DR205, 0)</f>
        <v>0</v>
      </c>
      <c r="AJ205" s="19">
        <f>IF(EB205&lt;&gt;"",#REF!- EB205, 0)</f>
        <v>0</v>
      </c>
      <c r="AK205" s="19">
        <f>IF(EJ205&lt;&gt;"",#REF!- EJ205, 0)</f>
        <v>0</v>
      </c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9"/>
      <c r="AW205" s="29"/>
      <c r="AX205" s="29"/>
      <c r="AY205" s="25"/>
      <c r="AZ205" s="26"/>
      <c r="BA205" s="25"/>
      <c r="BB205" s="28"/>
      <c r="BC205" s="27"/>
      <c r="BD205" s="27"/>
      <c r="BE205" s="27"/>
      <c r="BF205" s="27"/>
      <c r="BG205" s="27"/>
      <c r="BH205" s="24"/>
      <c r="BI205" s="21"/>
      <c r="BJ205" s="21"/>
      <c r="BK205" s="21"/>
      <c r="BL205" s="22"/>
      <c r="BM205" s="21"/>
      <c r="BN205" s="23"/>
      <c r="BO205" s="36"/>
      <c r="BP205" s="36"/>
      <c r="BQ205" s="36"/>
      <c r="BR205" s="36"/>
      <c r="BS205" s="36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4">
        <v>125280</v>
      </c>
      <c r="CG205" s="24">
        <f>CF205-Z205</f>
        <v>45280</v>
      </c>
      <c r="CH205" s="34">
        <f>CG205/CF205</f>
        <v>0.36143039591315451</v>
      </c>
      <c r="CI205" s="24" t="e">
        <f>#REF!-CF205</f>
        <v>#REF!</v>
      </c>
      <c r="CJ205" s="23" t="s">
        <v>85</v>
      </c>
      <c r="CK205" s="23"/>
      <c r="CL205" s="23"/>
      <c r="CM205" s="23"/>
      <c r="CN205" s="28"/>
      <c r="CO205" s="28"/>
      <c r="CP205" s="28"/>
      <c r="CQ205" s="28"/>
      <c r="CR205" s="28"/>
      <c r="CS205" s="28"/>
      <c r="CT205" s="28"/>
      <c r="CU205" s="28"/>
      <c r="CV205" s="23"/>
      <c r="CW205" s="23"/>
      <c r="CX205" s="23"/>
      <c r="CY205" s="23"/>
      <c r="CZ205" s="23"/>
      <c r="DA205" s="23"/>
      <c r="DB205" s="23"/>
      <c r="DC205" s="23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8"/>
      <c r="EC205" s="28"/>
      <c r="ED205" s="28"/>
      <c r="EE205" s="28"/>
      <c r="EF205" s="28"/>
      <c r="EG205" s="28"/>
      <c r="EH205" s="28"/>
      <c r="EI205" s="28"/>
      <c r="EJ205" s="23"/>
      <c r="EK205" s="23"/>
      <c r="EL205" s="23"/>
      <c r="EM205" s="23"/>
      <c r="EN205" s="23"/>
      <c r="EO205" s="23"/>
      <c r="EP205" s="23"/>
      <c r="EQ205" s="23"/>
      <c r="ER205" s="3">
        <v>80000</v>
      </c>
      <c r="ES205" s="2">
        <f t="shared" si="89"/>
        <v>0</v>
      </c>
    </row>
    <row r="206" spans="1:149" ht="14.45" hidden="1" customHeight="1" x14ac:dyDescent="0.25">
      <c r="A206" s="112"/>
      <c r="B206" s="131">
        <v>200</v>
      </c>
      <c r="C206" s="112"/>
      <c r="D206" s="112"/>
      <c r="E206" s="112"/>
      <c r="F206" s="107" t="s">
        <v>1445</v>
      </c>
      <c r="G206" s="107" t="s">
        <v>1445</v>
      </c>
      <c r="H206" s="117" t="s">
        <v>1444</v>
      </c>
      <c r="I206" s="115" t="str">
        <f t="shared" si="85"/>
        <v xml:space="preserve"> 783</v>
      </c>
      <c r="J206" t="s">
        <v>1444</v>
      </c>
      <c r="K206" s="116">
        <f t="shared" si="86"/>
        <v>0</v>
      </c>
      <c r="L206" s="113" t="s">
        <v>289</v>
      </c>
      <c r="M206" t="s">
        <v>1469</v>
      </c>
      <c r="P206" s="62" t="s">
        <v>710</v>
      </c>
      <c r="Q206" s="63">
        <v>82500</v>
      </c>
      <c r="R206" s="64">
        <f t="shared" si="66"/>
        <v>82500</v>
      </c>
      <c r="S206" s="47">
        <v>82500</v>
      </c>
      <c r="T206" s="48">
        <f t="shared" si="77"/>
        <v>8150</v>
      </c>
      <c r="U206" s="46" t="s">
        <v>711</v>
      </c>
      <c r="V206" s="49">
        <f t="shared" si="78"/>
        <v>74350</v>
      </c>
      <c r="W206" s="51">
        <f>2000+5100+600+200+250</f>
        <v>8150</v>
      </c>
      <c r="X206" s="2">
        <f t="shared" si="87"/>
        <v>0</v>
      </c>
      <c r="Z206" s="126">
        <f t="shared" si="88"/>
        <v>82500</v>
      </c>
      <c r="AB206" s="19">
        <f>IF(AX206&lt;&gt;"",#REF!- AX206, 0)</f>
        <v>0</v>
      </c>
      <c r="AC206" s="19">
        <f>IF(CF206&lt;&gt;"",#REF!- CF206, 0)</f>
        <v>0</v>
      </c>
      <c r="AD206" s="19">
        <f>IF(BH206&lt;&gt;"",#REF!- BH206, 0)</f>
        <v>0</v>
      </c>
      <c r="AE206" s="19">
        <f>IF(CN206&lt;&gt;"",#REF!- CN206, 0)</f>
        <v>0</v>
      </c>
      <c r="AF206" s="19">
        <f>IF(BV206&lt;&gt;"",#REF!- BV206, 0)</f>
        <v>0</v>
      </c>
      <c r="AG206" s="19">
        <f>IF(CV206&lt;&gt;"",#REF!- CV206, 0)</f>
        <v>0</v>
      </c>
      <c r="AH206" s="19">
        <f>IF(DF206&lt;&gt;"",#REF!-DF206, 0)</f>
        <v>0</v>
      </c>
      <c r="AI206" s="19">
        <f>IF(DR206&lt;&gt;"",#REF!-DR206, 0)</f>
        <v>0</v>
      </c>
      <c r="AJ206" s="19">
        <f>IF(EB206&lt;&gt;"",#REF!- EB206, 0)</f>
        <v>0</v>
      </c>
      <c r="AK206" s="19">
        <f>IF(EJ206&lt;&gt;"",#REF!- EJ206, 0)</f>
        <v>0</v>
      </c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9"/>
      <c r="AW206" s="29"/>
      <c r="AX206" s="29"/>
      <c r="AY206" s="25"/>
      <c r="AZ206" s="26"/>
      <c r="BA206" s="25"/>
      <c r="BB206" s="28"/>
      <c r="BC206" s="27"/>
      <c r="BD206" s="27"/>
      <c r="BE206" s="27"/>
      <c r="BF206" s="27"/>
      <c r="BG206" s="27"/>
      <c r="BH206" s="24"/>
      <c r="BI206" s="21"/>
      <c r="BJ206" s="21"/>
      <c r="BK206" s="21"/>
      <c r="BL206" s="22"/>
      <c r="BM206" s="21"/>
      <c r="BN206" s="23"/>
      <c r="BO206" s="36"/>
      <c r="BP206" s="36"/>
      <c r="BQ206" s="36"/>
      <c r="BR206" s="36"/>
      <c r="BS206" s="36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3"/>
      <c r="CG206" s="23"/>
      <c r="CH206" s="23"/>
      <c r="CI206" s="23"/>
      <c r="CJ206" s="23"/>
      <c r="CK206" s="23"/>
      <c r="CL206" s="23"/>
      <c r="CM206" s="23"/>
      <c r="CN206" s="28"/>
      <c r="CO206" s="28"/>
      <c r="CP206" s="28"/>
      <c r="CQ206" s="28"/>
      <c r="CR206" s="28"/>
      <c r="CS206" s="28"/>
      <c r="CT206" s="28"/>
      <c r="CU206" s="28"/>
      <c r="CV206" s="23"/>
      <c r="CW206" s="23"/>
      <c r="CX206" s="23"/>
      <c r="CY206" s="23"/>
      <c r="CZ206" s="23"/>
      <c r="DA206" s="23"/>
      <c r="DB206" s="23"/>
      <c r="DC206" s="23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8"/>
      <c r="EC206" s="28"/>
      <c r="ED206" s="28"/>
      <c r="EE206" s="28"/>
      <c r="EF206" s="28"/>
      <c r="EG206" s="28"/>
      <c r="EH206" s="28"/>
      <c r="EI206" s="28"/>
      <c r="EJ206" s="23"/>
      <c r="EK206" s="23"/>
      <c r="EL206" s="23"/>
      <c r="EM206" s="23"/>
      <c r="EN206" s="23"/>
      <c r="EO206" s="23"/>
      <c r="EP206" s="23"/>
      <c r="EQ206" s="23"/>
      <c r="ER206" s="3">
        <v>82500</v>
      </c>
      <c r="ES206" s="2">
        <f t="shared" si="89"/>
        <v>0</v>
      </c>
    </row>
    <row r="207" spans="1:149" ht="14.45" hidden="1" customHeight="1" x14ac:dyDescent="0.25">
      <c r="A207" s="112"/>
      <c r="B207" s="130">
        <v>201</v>
      </c>
      <c r="C207" s="112"/>
      <c r="D207" s="112"/>
      <c r="E207" s="112"/>
      <c r="F207" s="113" t="s">
        <v>172</v>
      </c>
      <c r="G207" s="107" t="s">
        <v>172</v>
      </c>
      <c r="H207" s="117" t="s">
        <v>509</v>
      </c>
      <c r="I207" s="115" t="str">
        <f t="shared" si="85"/>
        <v xml:space="preserve"> 253</v>
      </c>
      <c r="J207" t="s">
        <v>509</v>
      </c>
      <c r="K207" s="116">
        <f t="shared" si="86"/>
        <v>0</v>
      </c>
      <c r="L207" s="113" t="s">
        <v>199</v>
      </c>
      <c r="M207" t="s">
        <v>1469</v>
      </c>
      <c r="P207" s="45" t="s">
        <v>709</v>
      </c>
      <c r="Q207" s="56">
        <v>83000</v>
      </c>
      <c r="R207" s="122">
        <f t="shared" si="66"/>
        <v>74000</v>
      </c>
      <c r="S207" s="47">
        <v>74000</v>
      </c>
      <c r="T207" s="48">
        <f t="shared" si="77"/>
        <v>8250</v>
      </c>
      <c r="U207" s="46" t="s">
        <v>711</v>
      </c>
      <c r="V207" s="49">
        <f t="shared" si="78"/>
        <v>65750</v>
      </c>
      <c r="W207" s="51">
        <f>2000+600+200+250+5200</f>
        <v>8250</v>
      </c>
      <c r="X207" s="2">
        <f t="shared" si="87"/>
        <v>-9000</v>
      </c>
      <c r="Z207" s="126">
        <f t="shared" si="88"/>
        <v>74000</v>
      </c>
      <c r="AB207" s="19">
        <f>IF(AX207&lt;&gt;"",#REF!- AX207, 0)</f>
        <v>0</v>
      </c>
      <c r="AC207" s="19">
        <f>IF(CF207&lt;&gt;"",#REF!- CF207, 0)</f>
        <v>0</v>
      </c>
      <c r="AD207" s="19">
        <f>IF(BH207&lt;&gt;"",#REF!- BH207, 0)</f>
        <v>0</v>
      </c>
      <c r="AE207" s="19">
        <f>IF(CN207&lt;&gt;"",#REF!- CN207, 0)</f>
        <v>0</v>
      </c>
      <c r="AF207" s="19">
        <f>IF(BV207&lt;&gt;"",#REF!- BV207, 0)</f>
        <v>0</v>
      </c>
      <c r="AG207" s="19">
        <f>IF(CV207&lt;&gt;"",#REF!- CV207, 0)</f>
        <v>0</v>
      </c>
      <c r="AH207" s="19">
        <f>IF(DF207&lt;&gt;"",#REF!-DF207, 0)</f>
        <v>0</v>
      </c>
      <c r="AI207" s="19">
        <f>IF(DR207&lt;&gt;"",#REF!-DR207, 0)</f>
        <v>0</v>
      </c>
      <c r="AJ207" s="19">
        <f>IF(EB207&lt;&gt;"",#REF!- EB207, 0)</f>
        <v>0</v>
      </c>
      <c r="AK207" s="19">
        <f>IF(EJ207&lt;&gt;"",#REF!- EJ207, 0)</f>
        <v>0</v>
      </c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9"/>
      <c r="AW207" s="29"/>
      <c r="AX207" s="29"/>
      <c r="AY207" s="25"/>
      <c r="AZ207" s="26"/>
      <c r="BA207" s="25"/>
      <c r="BB207" s="28"/>
      <c r="BC207" s="27"/>
      <c r="BD207" s="27"/>
      <c r="BE207" s="27"/>
      <c r="BF207" s="27"/>
      <c r="BG207" s="27"/>
      <c r="BH207" s="24"/>
      <c r="BI207" s="21"/>
      <c r="BJ207" s="21"/>
      <c r="BK207" s="21"/>
      <c r="BL207" s="22"/>
      <c r="BM207" s="21"/>
      <c r="BN207" s="23"/>
      <c r="BO207" s="36"/>
      <c r="BP207" s="36"/>
      <c r="BQ207" s="36"/>
      <c r="BR207" s="36"/>
      <c r="BS207" s="36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3"/>
      <c r="CG207" s="23"/>
      <c r="CH207" s="23"/>
      <c r="CI207" s="23"/>
      <c r="CJ207" s="23"/>
      <c r="CK207" s="23"/>
      <c r="CL207" s="23"/>
      <c r="CM207" s="23"/>
      <c r="CN207" s="28"/>
      <c r="CO207" s="28"/>
      <c r="CP207" s="28"/>
      <c r="CQ207" s="28"/>
      <c r="CR207" s="28"/>
      <c r="CS207" s="28"/>
      <c r="CT207" s="28"/>
      <c r="CU207" s="28"/>
      <c r="CV207" s="23"/>
      <c r="CW207" s="23"/>
      <c r="CX207" s="23"/>
      <c r="CY207" s="23"/>
      <c r="CZ207" s="23"/>
      <c r="DA207" s="23"/>
      <c r="DB207" s="23"/>
      <c r="DC207" s="23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8"/>
      <c r="EC207" s="28"/>
      <c r="ED207" s="28"/>
      <c r="EE207" s="28"/>
      <c r="EF207" s="28"/>
      <c r="EG207" s="28"/>
      <c r="EH207" s="28"/>
      <c r="EI207" s="28"/>
      <c r="EJ207" s="23"/>
      <c r="EK207" s="23"/>
      <c r="EL207" s="23"/>
      <c r="EM207" s="23"/>
      <c r="EN207" s="23"/>
      <c r="EO207" s="23"/>
      <c r="EP207" s="23"/>
      <c r="EQ207" s="23"/>
      <c r="ER207" s="3">
        <v>74000</v>
      </c>
      <c r="ES207" s="2">
        <f t="shared" si="89"/>
        <v>0</v>
      </c>
    </row>
    <row r="208" spans="1:149" ht="14.45" hidden="1" customHeight="1" x14ac:dyDescent="0.25">
      <c r="A208" s="112"/>
      <c r="B208" s="131">
        <v>202</v>
      </c>
      <c r="C208" s="112"/>
      <c r="D208" s="112"/>
      <c r="E208" s="112"/>
      <c r="F208" s="113" t="s">
        <v>132</v>
      </c>
      <c r="G208" s="107" t="s">
        <v>132</v>
      </c>
      <c r="H208" s="114" t="s">
        <v>510</v>
      </c>
      <c r="I208" s="115" t="str">
        <f t="shared" si="85"/>
        <v xml:space="preserve"> 171</v>
      </c>
      <c r="J208" t="s">
        <v>510</v>
      </c>
      <c r="K208" s="116">
        <f t="shared" si="86"/>
        <v>0</v>
      </c>
      <c r="L208" s="113" t="s">
        <v>269</v>
      </c>
      <c r="M208" t="s">
        <v>1573</v>
      </c>
      <c r="P208" s="62" t="s">
        <v>710</v>
      </c>
      <c r="Q208" s="63">
        <v>143000</v>
      </c>
      <c r="R208" s="64">
        <f t="shared" si="66"/>
        <v>145000</v>
      </c>
      <c r="S208" s="47">
        <v>145000</v>
      </c>
      <c r="T208" s="48">
        <f t="shared" si="77"/>
        <v>8550</v>
      </c>
      <c r="U208" s="46" t="s">
        <v>711</v>
      </c>
      <c r="V208" s="49">
        <f t="shared" si="78"/>
        <v>136450</v>
      </c>
      <c r="W208" s="49">
        <f>2000+5500+600+200+250</f>
        <v>8550</v>
      </c>
      <c r="X208" s="2">
        <f t="shared" si="87"/>
        <v>2000</v>
      </c>
      <c r="Z208" s="126">
        <f t="shared" si="88"/>
        <v>145000</v>
      </c>
      <c r="AB208" s="19" t="e">
        <f>IF(AX208&lt;&gt;"",#REF!- AX208, 0)</f>
        <v>#REF!</v>
      </c>
      <c r="AC208" s="19" t="e">
        <f>IF(CF208&lt;&gt;"",#REF!- CF208, 0)</f>
        <v>#REF!</v>
      </c>
      <c r="AD208" s="19" t="e">
        <f>IF(BH208&lt;&gt;"",#REF!- BH208, 0)</f>
        <v>#REF!</v>
      </c>
      <c r="AE208" s="19" t="e">
        <f>IF(CN208&lt;&gt;"",#REF!- CN208, 0)</f>
        <v>#REF!</v>
      </c>
      <c r="AF208" s="19">
        <f>IF(BV208&lt;&gt;"",#REF!- BV208, 0)</f>
        <v>0</v>
      </c>
      <c r="AG208" s="19" t="e">
        <f>IF(CV208&lt;&gt;"",#REF!- CV208, 0)</f>
        <v>#REF!</v>
      </c>
      <c r="AH208" s="19">
        <f>IF(DF208&lt;&gt;"",#REF!-DF208, 0)</f>
        <v>0</v>
      </c>
      <c r="AI208" s="19">
        <f>IF(DR208&lt;&gt;"",#REF!-DR208, 0)</f>
        <v>0</v>
      </c>
      <c r="AJ208" s="19" t="e">
        <f>IF(EB208&lt;&gt;"",#REF!- EB208, 0)</f>
        <v>#REF!</v>
      </c>
      <c r="AK208" s="19">
        <f>IF(EJ208&lt;&gt;"",#REF!- EJ208, 0)</f>
        <v>0</v>
      </c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9">
        <v>183675</v>
      </c>
      <c r="AW208" s="29">
        <v>6000</v>
      </c>
      <c r="AX208" s="29">
        <f t="shared" ref="AX208:AX216" si="90">AV208+AW208</f>
        <v>189675</v>
      </c>
      <c r="AY208" s="25">
        <f t="shared" ref="AY208:AY216" si="91">AX208-Z208</f>
        <v>44675</v>
      </c>
      <c r="AZ208" s="26">
        <f t="shared" ref="AZ208:AZ216" si="92">AY208/AV208</f>
        <v>0.24322852865115013</v>
      </c>
      <c r="BA208" s="25" t="e">
        <f>#REF!-AX208</f>
        <v>#REF!</v>
      </c>
      <c r="BB208" s="28" t="s">
        <v>28</v>
      </c>
      <c r="BC208" s="27"/>
      <c r="BD208" s="27"/>
      <c r="BE208" s="27"/>
      <c r="BF208" s="27"/>
      <c r="BG208" s="27"/>
      <c r="BH208" s="24">
        <v>189112</v>
      </c>
      <c r="BI208" s="21">
        <v>6000</v>
      </c>
      <c r="BJ208" s="21">
        <f t="shared" ref="BJ208:BJ216" si="93">BH208+BI208</f>
        <v>195112</v>
      </c>
      <c r="BK208" s="21">
        <f t="shared" ref="BK208:BK216" si="94">BJ208-Z208</f>
        <v>50112</v>
      </c>
      <c r="BL208" s="22">
        <f t="shared" ref="BL208:BL216" si="95">BK208/BH208</f>
        <v>0.2649858285037438</v>
      </c>
      <c r="BM208" s="21" t="e">
        <f>#REF!-BJ208</f>
        <v>#REF!</v>
      </c>
      <c r="BN208" s="23" t="s">
        <v>28</v>
      </c>
      <c r="BO208" s="36"/>
      <c r="BP208" s="36"/>
      <c r="BQ208" s="36"/>
      <c r="BR208" s="36"/>
      <c r="BS208" s="36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4">
        <v>178704</v>
      </c>
      <c r="CG208" s="24">
        <f t="shared" ref="CG208:CG216" si="96">CF208-Z208</f>
        <v>33704</v>
      </c>
      <c r="CH208" s="34">
        <f t="shared" ref="CH208:CH216" si="97">CG208/CF208</f>
        <v>0.18860238159190618</v>
      </c>
      <c r="CI208" s="24" t="e">
        <f>#REF!-CF208</f>
        <v>#REF!</v>
      </c>
      <c r="CJ208" s="23" t="s">
        <v>28</v>
      </c>
      <c r="CK208" s="23"/>
      <c r="CL208" s="23"/>
      <c r="CM208" s="23"/>
      <c r="CN208" s="29">
        <v>203467</v>
      </c>
      <c r="CO208" s="25">
        <f t="shared" ref="CO208:CO213" si="98">CN208-Z208</f>
        <v>58467</v>
      </c>
      <c r="CP208" s="26">
        <f t="shared" ref="CP208:CP213" si="99">CO208/CN208</f>
        <v>0.28735372320818608</v>
      </c>
      <c r="CQ208" s="25" t="e">
        <f>#REF!-CN208</f>
        <v>#REF!</v>
      </c>
      <c r="CR208" s="28" t="s">
        <v>28</v>
      </c>
      <c r="CS208" s="28"/>
      <c r="CT208" s="28"/>
      <c r="CU208" s="28"/>
      <c r="CV208" s="24">
        <v>194135</v>
      </c>
      <c r="CW208" s="21">
        <f>CV208-Z208</f>
        <v>49135</v>
      </c>
      <c r="CX208" s="22">
        <f>CW208/CV208</f>
        <v>0.25309707162541528</v>
      </c>
      <c r="CY208" s="21" t="e">
        <f>#REF!-CV208</f>
        <v>#REF!</v>
      </c>
      <c r="CZ208" s="23" t="s">
        <v>28</v>
      </c>
      <c r="DA208" s="23"/>
      <c r="DB208" s="23"/>
      <c r="DC208" s="23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9">
        <v>224083</v>
      </c>
      <c r="EC208" s="25">
        <f t="shared" ref="EC208:EC213" si="100">EB208-Z208</f>
        <v>79083</v>
      </c>
      <c r="ED208" s="26">
        <f t="shared" ref="ED208:ED213" si="101">EC208/EB208</f>
        <v>0.35291833829429275</v>
      </c>
      <c r="EE208" s="25" t="e">
        <f>#REF!-EB208</f>
        <v>#REF!</v>
      </c>
      <c r="EF208" s="28" t="s">
        <v>28</v>
      </c>
      <c r="EG208" s="28"/>
      <c r="EH208" s="28"/>
      <c r="EI208" s="28"/>
      <c r="EJ208" s="23"/>
      <c r="EK208" s="23"/>
      <c r="EL208" s="23"/>
      <c r="EM208" s="23"/>
      <c r="EN208" s="23"/>
      <c r="EO208" s="23"/>
      <c r="EP208" s="23"/>
      <c r="EQ208" s="23"/>
      <c r="ER208" s="3">
        <v>145000</v>
      </c>
      <c r="ES208" s="1">
        <f t="shared" si="89"/>
        <v>0</v>
      </c>
    </row>
    <row r="209" spans="1:150" ht="14.45" hidden="1" customHeight="1" x14ac:dyDescent="0.25">
      <c r="A209" s="112"/>
      <c r="B209" s="130">
        <v>203</v>
      </c>
      <c r="C209" s="112"/>
      <c r="D209" s="112"/>
      <c r="E209" s="112"/>
      <c r="F209" s="113" t="s">
        <v>132</v>
      </c>
      <c r="G209" s="107" t="s">
        <v>132</v>
      </c>
      <c r="H209" s="117" t="s">
        <v>1454</v>
      </c>
      <c r="I209" s="115" t="str">
        <f t="shared" si="85"/>
        <v xml:space="preserve"> 145</v>
      </c>
      <c r="J209" t="s">
        <v>1454</v>
      </c>
      <c r="K209" s="116">
        <f t="shared" si="86"/>
        <v>0</v>
      </c>
      <c r="L209" s="113" t="s">
        <v>275</v>
      </c>
      <c r="M209" t="s">
        <v>1574</v>
      </c>
      <c r="P209" s="45" t="s">
        <v>709</v>
      </c>
      <c r="Q209" s="56">
        <v>150000</v>
      </c>
      <c r="R209" s="122">
        <f t="shared" ref="R209:R230" si="102">V209+W209</f>
        <v>138000</v>
      </c>
      <c r="S209" s="47">
        <v>138000</v>
      </c>
      <c r="T209" s="48">
        <f t="shared" si="77"/>
        <v>8550</v>
      </c>
      <c r="U209" s="46" t="s">
        <v>711</v>
      </c>
      <c r="V209" s="49">
        <f t="shared" si="78"/>
        <v>129450</v>
      </c>
      <c r="W209" s="49">
        <f>2000+600+200+250+5500</f>
        <v>8550</v>
      </c>
      <c r="X209" s="2">
        <f t="shared" si="87"/>
        <v>-12000</v>
      </c>
      <c r="Z209" s="126">
        <f t="shared" si="88"/>
        <v>138000</v>
      </c>
      <c r="AB209" s="19" t="e">
        <f>IF(AX209&lt;&gt;"",#REF!- AX209, 0)</f>
        <v>#REF!</v>
      </c>
      <c r="AC209" s="19" t="e">
        <f>IF(CF209&lt;&gt;"",#REF!- CF209, 0)</f>
        <v>#REF!</v>
      </c>
      <c r="AD209" s="19" t="e">
        <f>IF(BH209&lt;&gt;"",#REF!- BH209, 0)</f>
        <v>#REF!</v>
      </c>
      <c r="AE209" s="19" t="e">
        <f>IF(CN209&lt;&gt;"",#REF!- CN209, 0)</f>
        <v>#REF!</v>
      </c>
      <c r="AF209" s="19">
        <f>IF(BV209&lt;&gt;"",#REF!- BV209, 0)</f>
        <v>0</v>
      </c>
      <c r="AG209" s="19" t="e">
        <f>IF(CV209&lt;&gt;"",#REF!- CV209, 0)</f>
        <v>#REF!</v>
      </c>
      <c r="AH209" s="19">
        <f>IF(DF209&lt;&gt;"",#REF!-DF209, 0)</f>
        <v>0</v>
      </c>
      <c r="AI209" s="19">
        <f>IF(DR209&lt;&gt;"",#REF!-DR209, 0)</f>
        <v>0</v>
      </c>
      <c r="AJ209" s="19" t="e">
        <f>IF(EB209&lt;&gt;"",#REF!- EB209, 0)</f>
        <v>#REF!</v>
      </c>
      <c r="AK209" s="19">
        <f>IF(EJ209&lt;&gt;"",#REF!- EJ209, 0)</f>
        <v>0</v>
      </c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9">
        <v>183675</v>
      </c>
      <c r="AW209" s="29">
        <v>6000</v>
      </c>
      <c r="AX209" s="29">
        <f t="shared" si="90"/>
        <v>189675</v>
      </c>
      <c r="AY209" s="25">
        <f t="shared" si="91"/>
        <v>51675</v>
      </c>
      <c r="AZ209" s="26">
        <f t="shared" si="92"/>
        <v>0.28133932217231522</v>
      </c>
      <c r="BA209" s="25" t="e">
        <f>#REF!-AX209</f>
        <v>#REF!</v>
      </c>
      <c r="BB209" s="28" t="s">
        <v>28</v>
      </c>
      <c r="BC209" s="27"/>
      <c r="BD209" s="27"/>
      <c r="BE209" s="27"/>
      <c r="BF209" s="27"/>
      <c r="BG209" s="27"/>
      <c r="BH209" s="24">
        <v>189112</v>
      </c>
      <c r="BI209" s="21">
        <v>6000</v>
      </c>
      <c r="BJ209" s="21">
        <f t="shared" si="93"/>
        <v>195112</v>
      </c>
      <c r="BK209" s="21">
        <f t="shared" si="94"/>
        <v>57112</v>
      </c>
      <c r="BL209" s="22">
        <f t="shared" si="95"/>
        <v>0.30200093066542577</v>
      </c>
      <c r="BM209" s="21" t="e">
        <f>#REF!-BJ209</f>
        <v>#REF!</v>
      </c>
      <c r="BN209" s="23" t="s">
        <v>28</v>
      </c>
      <c r="BO209" s="36"/>
      <c r="BP209" s="36"/>
      <c r="BQ209" s="36"/>
      <c r="BR209" s="36"/>
      <c r="BS209" s="36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4">
        <v>178704</v>
      </c>
      <c r="CG209" s="24">
        <f t="shared" si="96"/>
        <v>40704</v>
      </c>
      <c r="CH209" s="34">
        <f t="shared" si="97"/>
        <v>0.22777330110126243</v>
      </c>
      <c r="CI209" s="24" t="e">
        <f>#REF!-CF209</f>
        <v>#REF!</v>
      </c>
      <c r="CJ209" s="23" t="s">
        <v>28</v>
      </c>
      <c r="CK209" s="23"/>
      <c r="CL209" s="23"/>
      <c r="CM209" s="23"/>
      <c r="CN209" s="29">
        <v>203467</v>
      </c>
      <c r="CO209" s="25">
        <f t="shared" si="98"/>
        <v>65467</v>
      </c>
      <c r="CP209" s="26">
        <f t="shared" si="99"/>
        <v>0.3217573365705495</v>
      </c>
      <c r="CQ209" s="25" t="e">
        <f>#REF!-CN209</f>
        <v>#REF!</v>
      </c>
      <c r="CR209" s="28" t="s">
        <v>28</v>
      </c>
      <c r="CS209" s="28"/>
      <c r="CT209" s="28"/>
      <c r="CU209" s="28"/>
      <c r="CV209" s="24">
        <v>194135</v>
      </c>
      <c r="CW209" s="21">
        <f>CV209-Z209</f>
        <v>56135</v>
      </c>
      <c r="CX209" s="22">
        <f>CW209/CV209</f>
        <v>0.28915445437453319</v>
      </c>
      <c r="CY209" s="21" t="e">
        <f>#REF!-CV209</f>
        <v>#REF!</v>
      </c>
      <c r="CZ209" s="23" t="s">
        <v>28</v>
      </c>
      <c r="DA209" s="23"/>
      <c r="DB209" s="23"/>
      <c r="DC209" s="23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9">
        <v>224083</v>
      </c>
      <c r="EC209" s="25">
        <f t="shared" si="100"/>
        <v>86083</v>
      </c>
      <c r="ED209" s="26">
        <f t="shared" si="101"/>
        <v>0.38415676334215448</v>
      </c>
      <c r="EE209" s="25" t="e">
        <f>#REF!-EB209</f>
        <v>#REF!</v>
      </c>
      <c r="EF209" s="28" t="s">
        <v>28</v>
      </c>
      <c r="EG209" s="28"/>
      <c r="EH209" s="28"/>
      <c r="EI209" s="28"/>
      <c r="EJ209" s="23"/>
      <c r="EK209" s="23"/>
      <c r="EL209" s="23"/>
      <c r="EM209" s="23"/>
      <c r="EN209" s="23"/>
      <c r="EO209" s="23"/>
      <c r="EP209" s="23"/>
      <c r="EQ209" s="23"/>
      <c r="ER209" s="3">
        <v>138000</v>
      </c>
      <c r="ES209" s="2">
        <f t="shared" si="89"/>
        <v>0</v>
      </c>
    </row>
    <row r="210" spans="1:150" ht="14.45" hidden="1" customHeight="1" x14ac:dyDescent="0.25">
      <c r="A210" s="112"/>
      <c r="B210" s="131">
        <v>204</v>
      </c>
      <c r="C210" s="112"/>
      <c r="D210" s="112"/>
      <c r="E210" s="112"/>
      <c r="F210" s="113" t="s">
        <v>132</v>
      </c>
      <c r="G210" s="107" t="s">
        <v>132</v>
      </c>
      <c r="H210" s="117" t="s">
        <v>511</v>
      </c>
      <c r="I210" s="115" t="str">
        <f t="shared" si="85"/>
        <v xml:space="preserve"> 234</v>
      </c>
      <c r="J210" t="s">
        <v>511</v>
      </c>
      <c r="K210" s="116">
        <f t="shared" si="86"/>
        <v>0</v>
      </c>
      <c r="L210" s="113" t="s">
        <v>202</v>
      </c>
      <c r="M210" t="s">
        <v>1574</v>
      </c>
      <c r="P210" s="62" t="s">
        <v>710</v>
      </c>
      <c r="Q210" s="63">
        <v>172500</v>
      </c>
      <c r="R210" s="64">
        <f t="shared" si="102"/>
        <v>177500</v>
      </c>
      <c r="S210" s="47">
        <v>177500</v>
      </c>
      <c r="T210" s="48">
        <f t="shared" si="77"/>
        <v>8550</v>
      </c>
      <c r="U210" s="46" t="s">
        <v>711</v>
      </c>
      <c r="V210" s="49">
        <f t="shared" si="78"/>
        <v>168950</v>
      </c>
      <c r="W210" s="49">
        <f t="shared" ref="W210:W220" si="103">2000+5500+600+200+250</f>
        <v>8550</v>
      </c>
      <c r="X210" s="2">
        <f t="shared" si="87"/>
        <v>5000</v>
      </c>
      <c r="Z210" s="126">
        <f t="shared" si="88"/>
        <v>177500</v>
      </c>
      <c r="AB210" s="19" t="e">
        <f>IF(AX210&lt;&gt;"",#REF!- AX210, 0)</f>
        <v>#REF!</v>
      </c>
      <c r="AC210" s="19" t="e">
        <f>IF(CF210&lt;&gt;"",#REF!- CF210, 0)</f>
        <v>#REF!</v>
      </c>
      <c r="AD210" s="19" t="e">
        <f>IF(BH210&lt;&gt;"",#REF!- BH210, 0)</f>
        <v>#REF!</v>
      </c>
      <c r="AE210" s="19" t="e">
        <f>IF(CN210&lt;&gt;"",#REF!- CN210, 0)</f>
        <v>#REF!</v>
      </c>
      <c r="AF210" s="19">
        <f>IF(BV210&lt;&gt;"",#REF!- BV210, 0)</f>
        <v>0</v>
      </c>
      <c r="AG210" s="19" t="e">
        <f>IF(CV210&lt;&gt;"",#REF!- CV210, 0)</f>
        <v>#REF!</v>
      </c>
      <c r="AH210" s="19">
        <f>IF(DF210&lt;&gt;"",#REF!-DF210, 0)</f>
        <v>0</v>
      </c>
      <c r="AI210" s="19">
        <f>IF(DR210&lt;&gt;"",#REF!-DR210, 0)</f>
        <v>0</v>
      </c>
      <c r="AJ210" s="19" t="e">
        <f>IF(EB210&lt;&gt;"",#REF!- EB210, 0)</f>
        <v>#REF!</v>
      </c>
      <c r="AK210" s="19">
        <f>IF(EJ210&lt;&gt;"",#REF!- EJ210, 0)</f>
        <v>0</v>
      </c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9">
        <v>183675</v>
      </c>
      <c r="AW210" s="29">
        <v>6000</v>
      </c>
      <c r="AX210" s="29">
        <f t="shared" si="90"/>
        <v>189675</v>
      </c>
      <c r="AY210" s="25">
        <f t="shared" si="91"/>
        <v>12175</v>
      </c>
      <c r="AZ210" s="26">
        <f t="shared" si="92"/>
        <v>6.6285558731455016E-2</v>
      </c>
      <c r="BA210" s="25" t="e">
        <f>#REF!-AX210</f>
        <v>#REF!</v>
      </c>
      <c r="BB210" s="28" t="s">
        <v>28</v>
      </c>
      <c r="BC210" s="27"/>
      <c r="BD210" s="27"/>
      <c r="BE210" s="27"/>
      <c r="BF210" s="27"/>
      <c r="BG210" s="27"/>
      <c r="BH210" s="24">
        <v>189112</v>
      </c>
      <c r="BI210" s="21">
        <v>6000</v>
      </c>
      <c r="BJ210" s="21">
        <f t="shared" si="93"/>
        <v>195112</v>
      </c>
      <c r="BK210" s="21">
        <f t="shared" si="94"/>
        <v>17612</v>
      </c>
      <c r="BL210" s="22">
        <f t="shared" si="95"/>
        <v>9.3129997038791823E-2</v>
      </c>
      <c r="BM210" s="21" t="e">
        <f>#REF!-BJ210</f>
        <v>#REF!</v>
      </c>
      <c r="BN210" s="23" t="s">
        <v>28</v>
      </c>
      <c r="BO210" s="36"/>
      <c r="BP210" s="36"/>
      <c r="BQ210" s="36"/>
      <c r="BR210" s="36"/>
      <c r="BS210" s="36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4">
        <v>178704</v>
      </c>
      <c r="CG210" s="24">
        <f t="shared" si="96"/>
        <v>1204</v>
      </c>
      <c r="CH210" s="34">
        <f t="shared" si="97"/>
        <v>6.7373981556092758E-3</v>
      </c>
      <c r="CI210" s="24" t="e">
        <f>#REF!-CF210</f>
        <v>#REF!</v>
      </c>
      <c r="CJ210" s="23" t="s">
        <v>28</v>
      </c>
      <c r="CK210" s="23"/>
      <c r="CL210" s="23"/>
      <c r="CM210" s="23"/>
      <c r="CN210" s="29">
        <v>203467</v>
      </c>
      <c r="CO210" s="25">
        <f t="shared" si="98"/>
        <v>25967</v>
      </c>
      <c r="CP210" s="26">
        <f t="shared" si="99"/>
        <v>0.1276226611686416</v>
      </c>
      <c r="CQ210" s="25" t="e">
        <f>#REF!-CN210</f>
        <v>#REF!</v>
      </c>
      <c r="CR210" s="28" t="s">
        <v>28</v>
      </c>
      <c r="CS210" s="28"/>
      <c r="CT210" s="28"/>
      <c r="CU210" s="28"/>
      <c r="CV210" s="24">
        <v>194135</v>
      </c>
      <c r="CW210" s="21">
        <f>CV210-Z210</f>
        <v>16635</v>
      </c>
      <c r="CX210" s="22">
        <f>CW210/CV210</f>
        <v>8.5687794575939419E-2</v>
      </c>
      <c r="CY210" s="21" t="e">
        <f>#REF!-CV210</f>
        <v>#REF!</v>
      </c>
      <c r="CZ210" s="23" t="s">
        <v>28</v>
      </c>
      <c r="DA210" s="23"/>
      <c r="DB210" s="23"/>
      <c r="DC210" s="23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9">
        <v>224083</v>
      </c>
      <c r="EC210" s="25">
        <f t="shared" si="100"/>
        <v>46583</v>
      </c>
      <c r="ED210" s="26">
        <f t="shared" si="101"/>
        <v>0.20788279342922042</v>
      </c>
      <c r="EE210" s="25" t="e">
        <f>#REF!-EB210</f>
        <v>#REF!</v>
      </c>
      <c r="EF210" s="28" t="s">
        <v>28</v>
      </c>
      <c r="EG210" s="28"/>
      <c r="EH210" s="28"/>
      <c r="EI210" s="28"/>
      <c r="EJ210" s="23"/>
      <c r="EK210" s="23"/>
      <c r="EL210" s="23"/>
      <c r="EM210" s="23"/>
      <c r="EN210" s="23"/>
      <c r="EO210" s="23"/>
      <c r="EP210" s="23"/>
      <c r="EQ210" s="23"/>
      <c r="ER210" s="3">
        <v>177500</v>
      </c>
      <c r="ES210" s="2">
        <f t="shared" si="89"/>
        <v>0</v>
      </c>
    </row>
    <row r="211" spans="1:150" ht="14.45" hidden="1" customHeight="1" x14ac:dyDescent="0.25">
      <c r="A211" s="112"/>
      <c r="B211" s="130">
        <v>205</v>
      </c>
      <c r="C211" s="112"/>
      <c r="D211" s="112"/>
      <c r="E211" s="112"/>
      <c r="F211" s="113" t="s">
        <v>132</v>
      </c>
      <c r="G211" s="107" t="s">
        <v>132</v>
      </c>
      <c r="H211" s="117" t="s">
        <v>512</v>
      </c>
      <c r="I211" s="115" t="str">
        <f t="shared" si="85"/>
        <v xml:space="preserve"> 136</v>
      </c>
      <c r="J211" t="s">
        <v>512</v>
      </c>
      <c r="K211" s="116">
        <f t="shared" si="86"/>
        <v>0</v>
      </c>
      <c r="L211" s="113" t="s">
        <v>270</v>
      </c>
      <c r="M211" t="s">
        <v>1574</v>
      </c>
      <c r="P211" s="45" t="s">
        <v>709</v>
      </c>
      <c r="Q211" s="56">
        <v>135000</v>
      </c>
      <c r="R211" s="122">
        <f t="shared" si="102"/>
        <v>132000</v>
      </c>
      <c r="S211" s="47">
        <v>132000</v>
      </c>
      <c r="T211" s="48">
        <f t="shared" si="77"/>
        <v>8550</v>
      </c>
      <c r="U211" s="46" t="s">
        <v>711</v>
      </c>
      <c r="V211" s="49">
        <f t="shared" si="78"/>
        <v>123450</v>
      </c>
      <c r="W211" s="49">
        <f t="shared" si="103"/>
        <v>8550</v>
      </c>
      <c r="X211" s="2">
        <f t="shared" si="87"/>
        <v>-3000</v>
      </c>
      <c r="Z211" s="126">
        <f t="shared" si="88"/>
        <v>132000</v>
      </c>
      <c r="AB211" s="19" t="e">
        <f>IF(AX211&lt;&gt;"",#REF!- AX211, 0)</f>
        <v>#REF!</v>
      </c>
      <c r="AC211" s="19" t="e">
        <f>IF(CF211&lt;&gt;"",#REF!- CF211, 0)</f>
        <v>#REF!</v>
      </c>
      <c r="AD211" s="19" t="e">
        <f>IF(BH211&lt;&gt;"",#REF!- BH211, 0)</f>
        <v>#REF!</v>
      </c>
      <c r="AE211" s="19" t="e">
        <f>IF(CN211&lt;&gt;"",#REF!- CN211, 0)</f>
        <v>#REF!</v>
      </c>
      <c r="AF211" s="19">
        <f>IF(BV211&lt;&gt;"",#REF!- BV211, 0)</f>
        <v>0</v>
      </c>
      <c r="AG211" s="19">
        <f>IF(CV211&lt;&gt;"",#REF!- CV211, 0)</f>
        <v>0</v>
      </c>
      <c r="AH211" s="19">
        <f>IF(DF211&lt;&gt;"",#REF!-DF211, 0)</f>
        <v>0</v>
      </c>
      <c r="AI211" s="19">
        <f>IF(DR211&lt;&gt;"",#REF!-DR211, 0)</f>
        <v>0</v>
      </c>
      <c r="AJ211" s="19" t="e">
        <f>IF(EB211&lt;&gt;"",#REF!- EB211, 0)</f>
        <v>#REF!</v>
      </c>
      <c r="AK211" s="19">
        <f>IF(EJ211&lt;&gt;"",#REF!- EJ211, 0)</f>
        <v>0</v>
      </c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9">
        <v>183675</v>
      </c>
      <c r="AW211" s="29">
        <v>6000</v>
      </c>
      <c r="AX211" s="29">
        <f t="shared" si="90"/>
        <v>189675</v>
      </c>
      <c r="AY211" s="25">
        <f t="shared" si="91"/>
        <v>57675</v>
      </c>
      <c r="AZ211" s="26">
        <f t="shared" si="92"/>
        <v>0.31400571661902815</v>
      </c>
      <c r="BA211" s="25" t="e">
        <f>#REF!-AX211</f>
        <v>#REF!</v>
      </c>
      <c r="BB211" s="28" t="s">
        <v>28</v>
      </c>
      <c r="BC211" s="27"/>
      <c r="BD211" s="27"/>
      <c r="BE211" s="27"/>
      <c r="BF211" s="27"/>
      <c r="BG211" s="27"/>
      <c r="BH211" s="24">
        <v>189112</v>
      </c>
      <c r="BI211" s="21">
        <v>6000</v>
      </c>
      <c r="BJ211" s="21">
        <f t="shared" si="93"/>
        <v>195112</v>
      </c>
      <c r="BK211" s="21">
        <f t="shared" si="94"/>
        <v>63112</v>
      </c>
      <c r="BL211" s="22">
        <f t="shared" si="95"/>
        <v>0.33372816108972458</v>
      </c>
      <c r="BM211" s="21" t="e">
        <f>#REF!-BJ211</f>
        <v>#REF!</v>
      </c>
      <c r="BN211" s="23" t="s">
        <v>28</v>
      </c>
      <c r="BO211" s="36"/>
      <c r="BP211" s="36"/>
      <c r="BQ211" s="36"/>
      <c r="BR211" s="36"/>
      <c r="BS211" s="36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4">
        <v>178704</v>
      </c>
      <c r="CG211" s="24">
        <f t="shared" si="96"/>
        <v>46704</v>
      </c>
      <c r="CH211" s="34">
        <f t="shared" si="97"/>
        <v>0.26134837496642493</v>
      </c>
      <c r="CI211" s="24" t="e">
        <f>#REF!-CF211</f>
        <v>#REF!</v>
      </c>
      <c r="CJ211" s="23" t="s">
        <v>28</v>
      </c>
      <c r="CK211" s="23"/>
      <c r="CL211" s="23"/>
      <c r="CM211" s="23"/>
      <c r="CN211" s="29">
        <v>203467</v>
      </c>
      <c r="CO211" s="25">
        <f t="shared" si="98"/>
        <v>71467</v>
      </c>
      <c r="CP211" s="26">
        <f t="shared" si="99"/>
        <v>0.35124614802400389</v>
      </c>
      <c r="CQ211" s="25" t="e">
        <f>#REF!-CN211</f>
        <v>#REF!</v>
      </c>
      <c r="CR211" s="28" t="s">
        <v>28</v>
      </c>
      <c r="CS211" s="28"/>
      <c r="CT211" s="28"/>
      <c r="CU211" s="28"/>
      <c r="CV211" s="23"/>
      <c r="CW211" s="23"/>
      <c r="CX211" s="23"/>
      <c r="CY211" s="23"/>
      <c r="CZ211" s="23"/>
      <c r="DA211" s="23"/>
      <c r="DB211" s="23"/>
      <c r="DC211" s="23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9">
        <v>224083</v>
      </c>
      <c r="EC211" s="25">
        <f t="shared" si="100"/>
        <v>92083</v>
      </c>
      <c r="ED211" s="26">
        <f t="shared" si="101"/>
        <v>0.41093255624032166</v>
      </c>
      <c r="EE211" s="25" t="e">
        <f>#REF!-EB211</f>
        <v>#REF!</v>
      </c>
      <c r="EF211" s="28" t="s">
        <v>28</v>
      </c>
      <c r="EG211" s="28"/>
      <c r="EH211" s="28"/>
      <c r="EI211" s="28"/>
      <c r="EJ211" s="23"/>
      <c r="EK211" s="23"/>
      <c r="EL211" s="23"/>
      <c r="EM211" s="23"/>
      <c r="EN211" s="23"/>
      <c r="EO211" s="23"/>
      <c r="EP211" s="23"/>
      <c r="EQ211" s="23"/>
      <c r="ER211" s="3">
        <v>132000</v>
      </c>
      <c r="ES211" s="1">
        <f t="shared" si="89"/>
        <v>0</v>
      </c>
    </row>
    <row r="212" spans="1:150" ht="14.45" hidden="1" customHeight="1" x14ac:dyDescent="0.25">
      <c r="A212" s="112"/>
      <c r="B212" s="131">
        <v>206</v>
      </c>
      <c r="C212" s="112"/>
      <c r="D212" s="112"/>
      <c r="E212" s="112"/>
      <c r="F212" s="113" t="s">
        <v>132</v>
      </c>
      <c r="G212" s="107" t="s">
        <v>132</v>
      </c>
      <c r="H212" s="114" t="s">
        <v>513</v>
      </c>
      <c r="I212" s="115" t="str">
        <f t="shared" si="85"/>
        <v xml:space="preserve"> 984</v>
      </c>
      <c r="J212" t="s">
        <v>513</v>
      </c>
      <c r="K212" s="116">
        <f t="shared" si="86"/>
        <v>0</v>
      </c>
      <c r="L212" s="113" t="s">
        <v>269</v>
      </c>
      <c r="M212" t="s">
        <v>1574</v>
      </c>
      <c r="P212" s="62" t="s">
        <v>710</v>
      </c>
      <c r="Q212" s="63">
        <v>143000</v>
      </c>
      <c r="R212" s="64">
        <f t="shared" si="102"/>
        <v>145000</v>
      </c>
      <c r="S212" s="47">
        <v>145000</v>
      </c>
      <c r="T212" s="48">
        <f t="shared" si="77"/>
        <v>8550</v>
      </c>
      <c r="U212" s="46" t="s">
        <v>711</v>
      </c>
      <c r="V212" s="49">
        <f t="shared" si="78"/>
        <v>136450</v>
      </c>
      <c r="W212" s="49">
        <f t="shared" si="103"/>
        <v>8550</v>
      </c>
      <c r="X212" s="2">
        <f t="shared" si="87"/>
        <v>2000</v>
      </c>
      <c r="Z212" s="126">
        <f t="shared" si="88"/>
        <v>145000</v>
      </c>
      <c r="AB212" s="19" t="e">
        <f>IF(AX212&lt;&gt;"",#REF!- AX212, 0)</f>
        <v>#REF!</v>
      </c>
      <c r="AC212" s="19" t="e">
        <f>IF(CF212&lt;&gt;"",#REF!- CF212, 0)</f>
        <v>#REF!</v>
      </c>
      <c r="AD212" s="19" t="e">
        <f>IF(BH212&lt;&gt;"",#REF!- BH212, 0)</f>
        <v>#REF!</v>
      </c>
      <c r="AE212" s="19" t="e">
        <f>IF(CN212&lt;&gt;"",#REF!- CN212, 0)</f>
        <v>#REF!</v>
      </c>
      <c r="AF212" s="19">
        <f>IF(BV212&lt;&gt;"",#REF!- BV212, 0)</f>
        <v>0</v>
      </c>
      <c r="AG212" s="19">
        <f>IF(CV212&lt;&gt;"",#REF!- CV212, 0)</f>
        <v>0</v>
      </c>
      <c r="AH212" s="19">
        <f>IF(DF212&lt;&gt;"",#REF!-DF212, 0)</f>
        <v>0</v>
      </c>
      <c r="AI212" s="19">
        <f>IF(DR212&lt;&gt;"",#REF!-DR212, 0)</f>
        <v>0</v>
      </c>
      <c r="AJ212" s="19" t="e">
        <f>IF(EB212&lt;&gt;"",#REF!- EB212, 0)</f>
        <v>#REF!</v>
      </c>
      <c r="AK212" s="19">
        <f>IF(EJ212&lt;&gt;"",#REF!- EJ212, 0)</f>
        <v>0</v>
      </c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9">
        <v>183675</v>
      </c>
      <c r="AW212" s="29">
        <v>6000</v>
      </c>
      <c r="AX212" s="29">
        <f t="shared" si="90"/>
        <v>189675</v>
      </c>
      <c r="AY212" s="25">
        <f t="shared" si="91"/>
        <v>44675</v>
      </c>
      <c r="AZ212" s="26">
        <f t="shared" si="92"/>
        <v>0.24322852865115013</v>
      </c>
      <c r="BA212" s="25" t="e">
        <f>#REF!-AX212</f>
        <v>#REF!</v>
      </c>
      <c r="BB212" s="28" t="s">
        <v>28</v>
      </c>
      <c r="BC212" s="27"/>
      <c r="BD212" s="27"/>
      <c r="BE212" s="27"/>
      <c r="BF212" s="27"/>
      <c r="BG212" s="27"/>
      <c r="BH212" s="24">
        <v>189112</v>
      </c>
      <c r="BI212" s="21">
        <v>6000</v>
      </c>
      <c r="BJ212" s="21">
        <f t="shared" si="93"/>
        <v>195112</v>
      </c>
      <c r="BK212" s="21">
        <f t="shared" si="94"/>
        <v>50112</v>
      </c>
      <c r="BL212" s="22">
        <f t="shared" si="95"/>
        <v>0.2649858285037438</v>
      </c>
      <c r="BM212" s="21" t="e">
        <f>#REF!-BJ212</f>
        <v>#REF!</v>
      </c>
      <c r="BN212" s="23" t="s">
        <v>28</v>
      </c>
      <c r="BO212" s="36"/>
      <c r="BP212" s="36"/>
      <c r="BQ212" s="36"/>
      <c r="BR212" s="36"/>
      <c r="BS212" s="36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4">
        <v>178704</v>
      </c>
      <c r="CG212" s="24">
        <f t="shared" si="96"/>
        <v>33704</v>
      </c>
      <c r="CH212" s="34">
        <f t="shared" si="97"/>
        <v>0.18860238159190618</v>
      </c>
      <c r="CI212" s="24" t="e">
        <f>#REF!-CF212</f>
        <v>#REF!</v>
      </c>
      <c r="CJ212" s="23" t="s">
        <v>28</v>
      </c>
      <c r="CK212" s="23"/>
      <c r="CL212" s="23"/>
      <c r="CM212" s="23"/>
      <c r="CN212" s="29">
        <v>203467</v>
      </c>
      <c r="CO212" s="25">
        <f t="shared" si="98"/>
        <v>58467</v>
      </c>
      <c r="CP212" s="26">
        <f t="shared" si="99"/>
        <v>0.28735372320818608</v>
      </c>
      <c r="CQ212" s="25" t="e">
        <f>#REF!-CN212</f>
        <v>#REF!</v>
      </c>
      <c r="CR212" s="28" t="s">
        <v>28</v>
      </c>
      <c r="CS212" s="28"/>
      <c r="CT212" s="28"/>
      <c r="CU212" s="28"/>
      <c r="CV212" s="23"/>
      <c r="CW212" s="23"/>
      <c r="CX212" s="23"/>
      <c r="CY212" s="23"/>
      <c r="CZ212" s="23"/>
      <c r="DA212" s="23"/>
      <c r="DB212" s="23"/>
      <c r="DC212" s="23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9">
        <v>224083</v>
      </c>
      <c r="EC212" s="25">
        <f t="shared" si="100"/>
        <v>79083</v>
      </c>
      <c r="ED212" s="26">
        <f t="shared" si="101"/>
        <v>0.35291833829429275</v>
      </c>
      <c r="EE212" s="25" t="e">
        <f>#REF!-EB212</f>
        <v>#REF!</v>
      </c>
      <c r="EF212" s="28" t="s">
        <v>28</v>
      </c>
      <c r="EG212" s="28"/>
      <c r="EH212" s="28"/>
      <c r="EI212" s="28"/>
      <c r="EJ212" s="23"/>
      <c r="EK212" s="23"/>
      <c r="EL212" s="23"/>
      <c r="EM212" s="23"/>
      <c r="EN212" s="23"/>
      <c r="EO212" s="23"/>
      <c r="EP212" s="23"/>
      <c r="EQ212" s="23"/>
      <c r="ER212" s="3">
        <v>145000</v>
      </c>
      <c r="ES212" s="2">
        <f t="shared" ref="ES212:ES213" si="104">Z212-ER212</f>
        <v>0</v>
      </c>
    </row>
    <row r="213" spans="1:150" ht="14.45" hidden="1" customHeight="1" x14ac:dyDescent="0.25">
      <c r="A213" s="112"/>
      <c r="B213" s="130">
        <v>207</v>
      </c>
      <c r="C213" s="112"/>
      <c r="D213" s="112"/>
      <c r="E213" s="112"/>
      <c r="F213" s="113" t="s">
        <v>132</v>
      </c>
      <c r="G213" s="107" t="s">
        <v>132</v>
      </c>
      <c r="H213" s="114" t="s">
        <v>514</v>
      </c>
      <c r="I213" s="115" t="str">
        <f t="shared" si="85"/>
        <v xml:space="preserve"> 759</v>
      </c>
      <c r="J213" t="s">
        <v>514</v>
      </c>
      <c r="K213" s="116">
        <f t="shared" si="86"/>
        <v>0</v>
      </c>
      <c r="L213" s="113" t="s">
        <v>269</v>
      </c>
      <c r="M213" t="s">
        <v>1574</v>
      </c>
      <c r="P213" s="45" t="s">
        <v>709</v>
      </c>
      <c r="Q213" s="56">
        <v>142500</v>
      </c>
      <c r="R213" s="122">
        <f t="shared" si="102"/>
        <v>145000</v>
      </c>
      <c r="S213" s="47">
        <v>145000</v>
      </c>
      <c r="T213" s="48">
        <f t="shared" si="77"/>
        <v>8550</v>
      </c>
      <c r="U213" s="46" t="s">
        <v>711</v>
      </c>
      <c r="V213" s="49">
        <f t="shared" si="78"/>
        <v>136450</v>
      </c>
      <c r="W213" s="49">
        <f t="shared" si="103"/>
        <v>8550</v>
      </c>
      <c r="X213" s="2">
        <f t="shared" si="87"/>
        <v>2500</v>
      </c>
      <c r="Z213" s="126">
        <f t="shared" si="88"/>
        <v>145000</v>
      </c>
      <c r="AB213" s="19" t="e">
        <f>IF(AX213&lt;&gt;"",#REF!- AX213, 0)</f>
        <v>#REF!</v>
      </c>
      <c r="AC213" s="19" t="e">
        <f>IF(CF213&lt;&gt;"",#REF!- CF213, 0)</f>
        <v>#REF!</v>
      </c>
      <c r="AD213" s="19" t="e">
        <f>IF(BH213&lt;&gt;"",#REF!- BH213, 0)</f>
        <v>#REF!</v>
      </c>
      <c r="AE213" s="19" t="e">
        <f>IF(CN213&lt;&gt;"",#REF!- CN213, 0)</f>
        <v>#REF!</v>
      </c>
      <c r="AF213" s="19">
        <f>IF(BV213&lt;&gt;"",#REF!- BV213, 0)</f>
        <v>0</v>
      </c>
      <c r="AG213" s="19">
        <f>IF(CV213&lt;&gt;"",#REF!- CV213, 0)</f>
        <v>0</v>
      </c>
      <c r="AH213" s="19">
        <f>IF(DF213&lt;&gt;"",#REF!-DF213, 0)</f>
        <v>0</v>
      </c>
      <c r="AI213" s="19">
        <f>IF(DR213&lt;&gt;"",#REF!-DR213, 0)</f>
        <v>0</v>
      </c>
      <c r="AJ213" s="19" t="e">
        <f>IF(EB213&lt;&gt;"",#REF!- EB213, 0)</f>
        <v>#REF!</v>
      </c>
      <c r="AK213" s="19">
        <f>IF(EJ213&lt;&gt;"",#REF!- EJ213, 0)</f>
        <v>0</v>
      </c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9">
        <v>183675</v>
      </c>
      <c r="AW213" s="29">
        <v>6000</v>
      </c>
      <c r="AX213" s="29">
        <f t="shared" si="90"/>
        <v>189675</v>
      </c>
      <c r="AY213" s="25">
        <f t="shared" si="91"/>
        <v>44675</v>
      </c>
      <c r="AZ213" s="26">
        <f t="shared" si="92"/>
        <v>0.24322852865115013</v>
      </c>
      <c r="BA213" s="25" t="e">
        <f>#REF!-AX213</f>
        <v>#REF!</v>
      </c>
      <c r="BB213" s="28" t="s">
        <v>28</v>
      </c>
      <c r="BC213" s="27"/>
      <c r="BD213" s="27"/>
      <c r="BE213" s="27"/>
      <c r="BF213" s="27"/>
      <c r="BG213" s="27"/>
      <c r="BH213" s="24">
        <v>189112</v>
      </c>
      <c r="BI213" s="21">
        <v>6000</v>
      </c>
      <c r="BJ213" s="21">
        <f t="shared" si="93"/>
        <v>195112</v>
      </c>
      <c r="BK213" s="21">
        <f t="shared" si="94"/>
        <v>50112</v>
      </c>
      <c r="BL213" s="22">
        <f t="shared" si="95"/>
        <v>0.2649858285037438</v>
      </c>
      <c r="BM213" s="21" t="e">
        <f>#REF!-BJ213</f>
        <v>#REF!</v>
      </c>
      <c r="BN213" s="23" t="s">
        <v>28</v>
      </c>
      <c r="BO213" s="36"/>
      <c r="BP213" s="36"/>
      <c r="BQ213" s="36"/>
      <c r="BR213" s="36"/>
      <c r="BS213" s="36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4">
        <v>178704</v>
      </c>
      <c r="CG213" s="24">
        <f t="shared" si="96"/>
        <v>33704</v>
      </c>
      <c r="CH213" s="34">
        <f t="shared" si="97"/>
        <v>0.18860238159190618</v>
      </c>
      <c r="CI213" s="24" t="e">
        <f>#REF!-CF213</f>
        <v>#REF!</v>
      </c>
      <c r="CJ213" s="23" t="s">
        <v>28</v>
      </c>
      <c r="CK213" s="23"/>
      <c r="CL213" s="23"/>
      <c r="CM213" s="23"/>
      <c r="CN213" s="29">
        <v>203467</v>
      </c>
      <c r="CO213" s="25">
        <f t="shared" si="98"/>
        <v>58467</v>
      </c>
      <c r="CP213" s="26">
        <f t="shared" si="99"/>
        <v>0.28735372320818608</v>
      </c>
      <c r="CQ213" s="25" t="e">
        <f>#REF!-CN213</f>
        <v>#REF!</v>
      </c>
      <c r="CR213" s="28" t="s">
        <v>28</v>
      </c>
      <c r="CS213" s="28"/>
      <c r="CT213" s="28"/>
      <c r="CU213" s="28"/>
      <c r="CV213" s="23"/>
      <c r="CW213" s="23"/>
      <c r="CX213" s="23"/>
      <c r="CY213" s="23"/>
      <c r="CZ213" s="23"/>
      <c r="DA213" s="23"/>
      <c r="DB213" s="23"/>
      <c r="DC213" s="23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9">
        <v>224083</v>
      </c>
      <c r="EC213" s="25">
        <f t="shared" si="100"/>
        <v>79083</v>
      </c>
      <c r="ED213" s="26">
        <f t="shared" si="101"/>
        <v>0.35291833829429275</v>
      </c>
      <c r="EE213" s="25" t="e">
        <f>#REF!-EB213</f>
        <v>#REF!</v>
      </c>
      <c r="EF213" s="28" t="s">
        <v>28</v>
      </c>
      <c r="EG213" s="28"/>
      <c r="EH213" s="28"/>
      <c r="EI213" s="28"/>
      <c r="EJ213" s="23"/>
      <c r="EK213" s="23"/>
      <c r="EL213" s="23"/>
      <c r="EM213" s="23"/>
      <c r="EN213" s="23"/>
      <c r="EO213" s="23"/>
      <c r="EP213" s="23"/>
      <c r="EQ213" s="23"/>
      <c r="ER213" s="3">
        <v>145000</v>
      </c>
      <c r="ES213" s="2">
        <f t="shared" si="104"/>
        <v>0</v>
      </c>
    </row>
    <row r="214" spans="1:150" ht="14.45" hidden="1" customHeight="1" x14ac:dyDescent="0.25">
      <c r="A214" s="112"/>
      <c r="B214" s="131">
        <v>208</v>
      </c>
      <c r="C214" s="112"/>
      <c r="D214" s="112"/>
      <c r="E214" s="112"/>
      <c r="F214" s="113" t="s">
        <v>132</v>
      </c>
      <c r="G214" s="107" t="s">
        <v>132</v>
      </c>
      <c r="H214" s="117" t="s">
        <v>515</v>
      </c>
      <c r="I214" s="115" t="str">
        <f t="shared" si="85"/>
        <v xml:space="preserve"> 242</v>
      </c>
      <c r="J214" t="s">
        <v>515</v>
      </c>
      <c r="K214" s="116">
        <f t="shared" si="86"/>
        <v>0</v>
      </c>
      <c r="L214" s="113" t="s">
        <v>271</v>
      </c>
      <c r="M214" t="s">
        <v>1573</v>
      </c>
      <c r="P214" s="45" t="s">
        <v>709</v>
      </c>
      <c r="Q214" s="56">
        <v>110000</v>
      </c>
      <c r="R214" s="122">
        <f t="shared" si="102"/>
        <v>92500</v>
      </c>
      <c r="S214" s="47">
        <v>92500</v>
      </c>
      <c r="T214" s="48">
        <f t="shared" si="77"/>
        <v>8550</v>
      </c>
      <c r="U214" s="46" t="s">
        <v>711</v>
      </c>
      <c r="V214" s="49">
        <f t="shared" si="78"/>
        <v>83950</v>
      </c>
      <c r="W214" s="49">
        <f t="shared" si="103"/>
        <v>8550</v>
      </c>
      <c r="X214" s="2">
        <f t="shared" si="87"/>
        <v>-17500</v>
      </c>
      <c r="Z214" s="126">
        <f t="shared" si="88"/>
        <v>92500</v>
      </c>
      <c r="AB214" s="19" t="e">
        <f>IF(AX214&lt;&gt;"",#REF!- AX214, 0)</f>
        <v>#REF!</v>
      </c>
      <c r="AC214" s="19" t="e">
        <f>IF(CF214&lt;&gt;"",#REF!- CF214, 0)</f>
        <v>#REF!</v>
      </c>
      <c r="AD214" s="19" t="e">
        <f>IF(BH214&lt;&gt;"",#REF!- BH214, 0)</f>
        <v>#REF!</v>
      </c>
      <c r="AE214" s="19">
        <f>IF(CN214&lt;&gt;"",#REF!- CN214, 0)</f>
        <v>0</v>
      </c>
      <c r="AF214" s="19">
        <f>IF(BV214&lt;&gt;"",#REF!- BV214, 0)</f>
        <v>0</v>
      </c>
      <c r="AG214" s="19">
        <f>IF(CV214&lt;&gt;"",#REF!- CV214, 0)</f>
        <v>0</v>
      </c>
      <c r="AH214" s="19">
        <f>IF(DF214&lt;&gt;"",#REF!-DF214, 0)</f>
        <v>0</v>
      </c>
      <c r="AI214" s="19">
        <f>IF(DR214&lt;&gt;"",#REF!-DR214, 0)</f>
        <v>0</v>
      </c>
      <c r="AJ214" s="19">
        <f>IF(EB214&lt;&gt;"",#REF!- EB214, 0)</f>
        <v>0</v>
      </c>
      <c r="AK214" s="19">
        <f>IF(EJ214&lt;&gt;"",#REF!- EJ214, 0)</f>
        <v>0</v>
      </c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9">
        <v>190350</v>
      </c>
      <c r="AW214" s="29">
        <v>6000</v>
      </c>
      <c r="AX214" s="29">
        <f t="shared" si="90"/>
        <v>196350</v>
      </c>
      <c r="AY214" s="25">
        <f t="shared" si="91"/>
        <v>103850</v>
      </c>
      <c r="AZ214" s="26">
        <f t="shared" si="92"/>
        <v>0.54557394273706328</v>
      </c>
      <c r="BA214" s="25" t="e">
        <f>#REF!-AX214</f>
        <v>#REF!</v>
      </c>
      <c r="BB214" s="28" t="s">
        <v>28</v>
      </c>
      <c r="BC214" s="27"/>
      <c r="BD214" s="27"/>
      <c r="BE214" s="27"/>
      <c r="BF214" s="27"/>
      <c r="BG214" s="27"/>
      <c r="BH214" s="24">
        <v>167850</v>
      </c>
      <c r="BI214" s="21">
        <v>6000</v>
      </c>
      <c r="BJ214" s="21">
        <f t="shared" si="93"/>
        <v>173850</v>
      </c>
      <c r="BK214" s="21">
        <f t="shared" si="94"/>
        <v>81350</v>
      </c>
      <c r="BL214" s="22">
        <f t="shared" si="95"/>
        <v>0.48465892165624069</v>
      </c>
      <c r="BM214" s="21" t="e">
        <f>#REF!-BJ214</f>
        <v>#REF!</v>
      </c>
      <c r="BN214" s="23" t="s">
        <v>78</v>
      </c>
      <c r="BO214" s="36"/>
      <c r="BP214" s="36"/>
      <c r="BQ214" s="36"/>
      <c r="BR214" s="36"/>
      <c r="BS214" s="36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4">
        <v>167508</v>
      </c>
      <c r="CG214" s="24">
        <f t="shared" si="96"/>
        <v>75008</v>
      </c>
      <c r="CH214" s="34">
        <f t="shared" si="97"/>
        <v>0.44778756835494427</v>
      </c>
      <c r="CI214" s="24" t="e">
        <f>#REF!-CF214</f>
        <v>#REF!</v>
      </c>
      <c r="CJ214" s="23" t="s">
        <v>28</v>
      </c>
      <c r="CK214" s="23"/>
      <c r="CL214" s="23"/>
      <c r="CM214" s="23"/>
      <c r="CN214" s="28"/>
      <c r="CO214" s="28"/>
      <c r="CP214" s="28"/>
      <c r="CQ214" s="28"/>
      <c r="CR214" s="28"/>
      <c r="CS214" s="28"/>
      <c r="CT214" s="28"/>
      <c r="CU214" s="28"/>
      <c r="CV214" s="23"/>
      <c r="CW214" s="23"/>
      <c r="CX214" s="23"/>
      <c r="CY214" s="23"/>
      <c r="CZ214" s="23"/>
      <c r="DA214" s="23"/>
      <c r="DB214" s="23"/>
      <c r="DC214" s="23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8"/>
      <c r="EC214" s="28"/>
      <c r="ED214" s="28"/>
      <c r="EE214" s="28"/>
      <c r="EF214" s="28"/>
      <c r="EG214" s="28"/>
      <c r="EH214" s="28"/>
      <c r="EI214" s="28"/>
      <c r="EJ214" s="23"/>
      <c r="EK214" s="23"/>
      <c r="EL214" s="23"/>
      <c r="EM214" s="23"/>
      <c r="EN214" s="23"/>
      <c r="EO214" s="23"/>
      <c r="EP214" s="23"/>
      <c r="EQ214" s="23"/>
      <c r="ER214" s="3">
        <v>92500</v>
      </c>
      <c r="ES214" s="2">
        <f t="shared" ref="ES214" si="105">ER214-Z214</f>
        <v>0</v>
      </c>
    </row>
    <row r="215" spans="1:150" ht="14.45" hidden="1" customHeight="1" x14ac:dyDescent="0.25">
      <c r="A215" s="112"/>
      <c r="B215" s="130">
        <v>209</v>
      </c>
      <c r="C215" s="112"/>
      <c r="D215" s="112"/>
      <c r="E215" s="112"/>
      <c r="F215" s="113" t="s">
        <v>132</v>
      </c>
      <c r="G215" s="107" t="s">
        <v>132</v>
      </c>
      <c r="H215" s="117" t="s">
        <v>516</v>
      </c>
      <c r="I215" s="115" t="str">
        <f t="shared" si="85"/>
        <v xml:space="preserve"> 780</v>
      </c>
      <c r="J215" t="s">
        <v>516</v>
      </c>
      <c r="K215" s="116">
        <f t="shared" si="86"/>
        <v>0</v>
      </c>
      <c r="L215" s="113" t="s">
        <v>272</v>
      </c>
      <c r="M215" t="s">
        <v>1573</v>
      </c>
      <c r="P215" s="62" t="s">
        <v>710</v>
      </c>
      <c r="Q215" s="63">
        <v>132500</v>
      </c>
      <c r="R215" s="64">
        <f t="shared" si="102"/>
        <v>132500</v>
      </c>
      <c r="S215" s="47">
        <v>132500</v>
      </c>
      <c r="T215" s="48">
        <f t="shared" si="77"/>
        <v>8550</v>
      </c>
      <c r="U215" s="46" t="s">
        <v>711</v>
      </c>
      <c r="V215" s="49">
        <f t="shared" si="78"/>
        <v>123950</v>
      </c>
      <c r="W215" s="49">
        <f t="shared" si="103"/>
        <v>8550</v>
      </c>
      <c r="X215" s="2">
        <f t="shared" si="87"/>
        <v>0</v>
      </c>
      <c r="Z215" s="126">
        <f t="shared" si="88"/>
        <v>132500</v>
      </c>
      <c r="AA215" s="1" t="s">
        <v>151</v>
      </c>
      <c r="AB215" s="19" t="e">
        <f>IF(AX215&lt;&gt;"",#REF!- AX215, 0)</f>
        <v>#REF!</v>
      </c>
      <c r="AC215" s="19" t="e">
        <f>IF(CF215&lt;&gt;"",#REF!- CF215, 0)</f>
        <v>#REF!</v>
      </c>
      <c r="AD215" s="19" t="e">
        <f>IF(BH215&lt;&gt;"",#REF!- BH215, 0)</f>
        <v>#REF!</v>
      </c>
      <c r="AE215" s="19" t="e">
        <f>IF(CN215&lt;&gt;"",#REF!- CN215, 0)</f>
        <v>#REF!</v>
      </c>
      <c r="AF215" s="19">
        <f>IF(BV215&lt;&gt;"",#REF!- BV215, 0)</f>
        <v>0</v>
      </c>
      <c r="AG215" s="19">
        <f>IF(CV215&lt;&gt;"",#REF!- CV215, 0)</f>
        <v>0</v>
      </c>
      <c r="AH215" s="19">
        <f>IF(DF215&lt;&gt;"",#REF!-DF215, 0)</f>
        <v>0</v>
      </c>
      <c r="AI215" s="19">
        <f>IF(DR215&lt;&gt;"",#REF!-DR215, 0)</f>
        <v>0</v>
      </c>
      <c r="AJ215" s="19">
        <f>IF(EB215&lt;&gt;"",#REF!- EB215, 0)</f>
        <v>0</v>
      </c>
      <c r="AK215" s="19">
        <f>IF(EJ215&lt;&gt;"",#REF!- EJ215, 0)</f>
        <v>0</v>
      </c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9">
        <v>190350</v>
      </c>
      <c r="AW215" s="29">
        <v>6000</v>
      </c>
      <c r="AX215" s="29">
        <f t="shared" si="90"/>
        <v>196350</v>
      </c>
      <c r="AY215" s="25">
        <f t="shared" si="91"/>
        <v>63850</v>
      </c>
      <c r="AZ215" s="26">
        <f t="shared" si="92"/>
        <v>0.33543472550564751</v>
      </c>
      <c r="BA215" s="25" t="e">
        <f>#REF!-AX215</f>
        <v>#REF!</v>
      </c>
      <c r="BB215" s="28" t="s">
        <v>28</v>
      </c>
      <c r="BC215" s="27"/>
      <c r="BD215" s="27"/>
      <c r="BE215" s="27"/>
      <c r="BF215" s="27"/>
      <c r="BG215" s="27"/>
      <c r="BH215" s="24">
        <v>167850</v>
      </c>
      <c r="BI215" s="21">
        <v>6000</v>
      </c>
      <c r="BJ215" s="21">
        <f t="shared" si="93"/>
        <v>173850</v>
      </c>
      <c r="BK215" s="21">
        <f t="shared" si="94"/>
        <v>41350</v>
      </c>
      <c r="BL215" s="22">
        <f t="shared" si="95"/>
        <v>0.24635090854929997</v>
      </c>
      <c r="BM215" s="21" t="e">
        <f>#REF!-BJ215</f>
        <v>#REF!</v>
      </c>
      <c r="BN215" s="23" t="s">
        <v>78</v>
      </c>
      <c r="BO215" s="36"/>
      <c r="BP215" s="36"/>
      <c r="BQ215" s="36"/>
      <c r="BR215" s="36"/>
      <c r="BS215" s="36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4">
        <v>167508</v>
      </c>
      <c r="CG215" s="24">
        <f t="shared" si="96"/>
        <v>35008</v>
      </c>
      <c r="CH215" s="34">
        <f t="shared" si="97"/>
        <v>0.20899300331924445</v>
      </c>
      <c r="CI215" s="24" t="e">
        <f>#REF!-CF215</f>
        <v>#REF!</v>
      </c>
      <c r="CJ215" s="23" t="s">
        <v>28</v>
      </c>
      <c r="CK215" s="23"/>
      <c r="CL215" s="23"/>
      <c r="CM215" s="23"/>
      <c r="CN215" s="29">
        <v>193320</v>
      </c>
      <c r="CO215" s="25">
        <f>CN215-Z215</f>
        <v>60820</v>
      </c>
      <c r="CP215" s="26">
        <f>CO215/CN215</f>
        <v>0.31460790399337885</v>
      </c>
      <c r="CQ215" s="25" t="e">
        <f>#REF!-CN215</f>
        <v>#REF!</v>
      </c>
      <c r="CR215" s="28" t="s">
        <v>79</v>
      </c>
      <c r="CS215" s="28"/>
      <c r="CT215" s="28"/>
      <c r="CU215" s="28"/>
      <c r="CV215" s="23"/>
      <c r="CW215" s="23"/>
      <c r="CX215" s="23"/>
      <c r="CY215" s="23"/>
      <c r="CZ215" s="23"/>
      <c r="DA215" s="23"/>
      <c r="DB215" s="23"/>
      <c r="DC215" s="23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8"/>
      <c r="EC215" s="28"/>
      <c r="ED215" s="28"/>
      <c r="EE215" s="28"/>
      <c r="EF215" s="28"/>
      <c r="EG215" s="28"/>
      <c r="EH215" s="28"/>
      <c r="EI215" s="28"/>
      <c r="EJ215" s="23"/>
      <c r="EK215" s="23"/>
      <c r="EL215" s="23"/>
      <c r="EM215" s="23"/>
      <c r="EN215" s="23"/>
      <c r="EO215" s="23"/>
      <c r="EP215" s="23"/>
      <c r="EQ215" s="23"/>
      <c r="ER215" s="3">
        <v>132500</v>
      </c>
      <c r="ES215" s="2">
        <f>Z215-ER215</f>
        <v>0</v>
      </c>
    </row>
    <row r="216" spans="1:150" ht="14.45" hidden="1" customHeight="1" x14ac:dyDescent="0.25">
      <c r="A216" s="112"/>
      <c r="B216" s="131">
        <v>210</v>
      </c>
      <c r="C216" s="112"/>
      <c r="D216" s="112"/>
      <c r="E216" s="112"/>
      <c r="F216" s="113" t="s">
        <v>132</v>
      </c>
      <c r="G216" s="107" t="s">
        <v>132</v>
      </c>
      <c r="H216" s="114" t="s">
        <v>517</v>
      </c>
      <c r="I216" s="115" t="str">
        <f t="shared" si="85"/>
        <v xml:space="preserve"> 252</v>
      </c>
      <c r="J216" t="s">
        <v>517</v>
      </c>
      <c r="K216" s="116">
        <f t="shared" si="86"/>
        <v>0</v>
      </c>
      <c r="L216" s="113" t="s">
        <v>269</v>
      </c>
      <c r="M216" t="s">
        <v>1573</v>
      </c>
      <c r="P216" s="45" t="s">
        <v>709</v>
      </c>
      <c r="Q216" s="56">
        <v>130000</v>
      </c>
      <c r="R216" s="122">
        <f t="shared" si="102"/>
        <v>127500</v>
      </c>
      <c r="S216" s="47">
        <v>127500</v>
      </c>
      <c r="T216" s="48">
        <f t="shared" si="77"/>
        <v>8550</v>
      </c>
      <c r="U216" s="46" t="s">
        <v>711</v>
      </c>
      <c r="V216" s="49">
        <f t="shared" si="78"/>
        <v>118950</v>
      </c>
      <c r="W216" s="49">
        <f t="shared" si="103"/>
        <v>8550</v>
      </c>
      <c r="X216" s="2">
        <f t="shared" si="87"/>
        <v>-2500</v>
      </c>
      <c r="Z216" s="126">
        <f t="shared" si="88"/>
        <v>127500</v>
      </c>
      <c r="AB216" s="19" t="e">
        <f>IF(AX216&lt;&gt;"",#REF!- AX216, 0)</f>
        <v>#REF!</v>
      </c>
      <c r="AC216" s="19" t="e">
        <f>IF(CF216&lt;&gt;"",#REF!- CF216, 0)</f>
        <v>#REF!</v>
      </c>
      <c r="AD216" s="19" t="e">
        <f>IF(BH216&lt;&gt;"",#REF!- BH216, 0)</f>
        <v>#REF!</v>
      </c>
      <c r="AE216" s="19">
        <f>IF(CN216&lt;&gt;"",#REF!- CN216, 0)</f>
        <v>0</v>
      </c>
      <c r="AF216" s="19">
        <f>IF(BV216&lt;&gt;"",#REF!- BV216, 0)</f>
        <v>0</v>
      </c>
      <c r="AG216" s="19">
        <f>IF(CV216&lt;&gt;"",#REF!- CV216, 0)</f>
        <v>0</v>
      </c>
      <c r="AH216" s="19">
        <f>IF(DF216&lt;&gt;"",#REF!-DF216, 0)</f>
        <v>0</v>
      </c>
      <c r="AI216" s="19">
        <f>IF(DR216&lt;&gt;"",#REF!-DR216, 0)</f>
        <v>0</v>
      </c>
      <c r="AJ216" s="19">
        <f>IF(EB216&lt;&gt;"",#REF!- EB216, 0)</f>
        <v>0</v>
      </c>
      <c r="AK216" s="19">
        <f>IF(EJ216&lt;&gt;"",#REF!- EJ216, 0)</f>
        <v>0</v>
      </c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9">
        <v>190350</v>
      </c>
      <c r="AW216" s="29">
        <v>6000</v>
      </c>
      <c r="AX216" s="29">
        <f t="shared" si="90"/>
        <v>196350</v>
      </c>
      <c r="AY216" s="25">
        <f t="shared" si="91"/>
        <v>68850</v>
      </c>
      <c r="AZ216" s="26">
        <f t="shared" si="92"/>
        <v>0.36170212765957449</v>
      </c>
      <c r="BA216" s="25" t="e">
        <f>#REF!-AX216</f>
        <v>#REF!</v>
      </c>
      <c r="BB216" s="28" t="s">
        <v>28</v>
      </c>
      <c r="BC216" s="27"/>
      <c r="BD216" s="27"/>
      <c r="BE216" s="27"/>
      <c r="BF216" s="27"/>
      <c r="BG216" s="27"/>
      <c r="BH216" s="24">
        <v>167850</v>
      </c>
      <c r="BI216" s="21">
        <v>6000</v>
      </c>
      <c r="BJ216" s="21">
        <f t="shared" si="93"/>
        <v>173850</v>
      </c>
      <c r="BK216" s="21">
        <f t="shared" si="94"/>
        <v>46350</v>
      </c>
      <c r="BL216" s="22">
        <f t="shared" si="95"/>
        <v>0.27613941018766758</v>
      </c>
      <c r="BM216" s="21" t="e">
        <f>#REF!-BJ216</f>
        <v>#REF!</v>
      </c>
      <c r="BN216" s="23" t="s">
        <v>78</v>
      </c>
      <c r="BO216" s="36"/>
      <c r="BP216" s="36"/>
      <c r="BQ216" s="36"/>
      <c r="BR216" s="36"/>
      <c r="BS216" s="36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4">
        <v>167508</v>
      </c>
      <c r="CG216" s="24">
        <f t="shared" si="96"/>
        <v>40008</v>
      </c>
      <c r="CH216" s="34">
        <f t="shared" si="97"/>
        <v>0.23884232394870691</v>
      </c>
      <c r="CI216" s="24" t="e">
        <f>#REF!-CF216</f>
        <v>#REF!</v>
      </c>
      <c r="CJ216" s="23" t="s">
        <v>28</v>
      </c>
      <c r="CK216" s="23"/>
      <c r="CL216" s="23"/>
      <c r="CM216" s="23"/>
      <c r="CN216" s="28"/>
      <c r="CO216" s="28"/>
      <c r="CP216" s="28"/>
      <c r="CQ216" s="28"/>
      <c r="CR216" s="28"/>
      <c r="CS216" s="28"/>
      <c r="CT216" s="28"/>
      <c r="CU216" s="28"/>
      <c r="CV216" s="23"/>
      <c r="CW216" s="23"/>
      <c r="CX216" s="23"/>
      <c r="CY216" s="23"/>
      <c r="CZ216" s="23"/>
      <c r="DA216" s="23"/>
      <c r="DB216" s="23"/>
      <c r="DC216" s="23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8"/>
      <c r="EC216" s="28"/>
      <c r="ED216" s="28"/>
      <c r="EE216" s="28"/>
      <c r="EF216" s="28"/>
      <c r="EG216" s="28"/>
      <c r="EH216" s="28"/>
      <c r="EI216" s="28"/>
      <c r="EJ216" s="23"/>
      <c r="EK216" s="23"/>
      <c r="EL216" s="23"/>
      <c r="EM216" s="23"/>
      <c r="EN216" s="23"/>
      <c r="EO216" s="23"/>
      <c r="EP216" s="23"/>
      <c r="EQ216" s="23"/>
      <c r="ER216" s="3">
        <v>127500</v>
      </c>
      <c r="ES216" s="2">
        <f t="shared" ref="ES216:ES218" si="106">Z216-ER216</f>
        <v>0</v>
      </c>
    </row>
    <row r="217" spans="1:150" ht="14.45" hidden="1" customHeight="1" x14ac:dyDescent="0.25">
      <c r="A217" s="112"/>
      <c r="B217" s="130">
        <v>211</v>
      </c>
      <c r="C217" s="112"/>
      <c r="D217" s="112"/>
      <c r="E217" s="112"/>
      <c r="F217" s="113" t="s">
        <v>132</v>
      </c>
      <c r="G217" s="107" t="s">
        <v>132</v>
      </c>
      <c r="H217" s="114" t="s">
        <v>518</v>
      </c>
      <c r="I217" s="115" t="str">
        <f t="shared" si="85"/>
        <v xml:space="preserve"> 261</v>
      </c>
      <c r="J217" t="s">
        <v>518</v>
      </c>
      <c r="K217" s="116">
        <f t="shared" si="86"/>
        <v>0</v>
      </c>
      <c r="L217" s="113" t="s">
        <v>269</v>
      </c>
      <c r="M217" t="s">
        <v>1573</v>
      </c>
      <c r="P217" s="62" t="s">
        <v>710</v>
      </c>
      <c r="Q217" s="63">
        <v>125000</v>
      </c>
      <c r="R217" s="64">
        <f t="shared" si="102"/>
        <v>127500</v>
      </c>
      <c r="S217" s="47">
        <v>127500</v>
      </c>
      <c r="T217" s="48">
        <f t="shared" si="77"/>
        <v>8550</v>
      </c>
      <c r="U217" s="46" t="s">
        <v>711</v>
      </c>
      <c r="V217" s="49">
        <f t="shared" si="78"/>
        <v>118950</v>
      </c>
      <c r="W217" s="49">
        <f t="shared" si="103"/>
        <v>8550</v>
      </c>
      <c r="X217" s="2">
        <f t="shared" si="87"/>
        <v>2500</v>
      </c>
      <c r="Z217" s="126">
        <f t="shared" si="88"/>
        <v>127500</v>
      </c>
      <c r="AA217" s="1" t="s">
        <v>152</v>
      </c>
      <c r="AB217" s="19">
        <f>IF(AX217&lt;&gt;"",#REF!- AX217, 0)</f>
        <v>0</v>
      </c>
      <c r="AC217" s="19">
        <f>IF(CF217&lt;&gt;"",#REF!- CF217, 0)</f>
        <v>0</v>
      </c>
      <c r="AD217" s="19">
        <f>IF(BH217&lt;&gt;"",#REF!- BH217, 0)</f>
        <v>0</v>
      </c>
      <c r="AE217" s="19" t="e">
        <f>IF(CN217&lt;&gt;"",#REF!- CN217, 0)</f>
        <v>#REF!</v>
      </c>
      <c r="AF217" s="19">
        <f>IF(BV217&lt;&gt;"",#REF!- BV217, 0)</f>
        <v>0</v>
      </c>
      <c r="AG217" s="19">
        <f>IF(CV217&lt;&gt;"",#REF!- CV217, 0)</f>
        <v>0</v>
      </c>
      <c r="AH217" s="19" t="e">
        <f>IF(DF217&lt;&gt;"",#REF!-DF217, 0)</f>
        <v>#REF!</v>
      </c>
      <c r="AI217" s="19" t="e">
        <f>IF(DR217&lt;&gt;"",#REF!-DR217, 0)</f>
        <v>#REF!</v>
      </c>
      <c r="AJ217" s="19">
        <f>IF(EB217&lt;&gt;"",#REF!- EB217, 0)</f>
        <v>0</v>
      </c>
      <c r="AK217" s="19">
        <f>IF(EJ217&lt;&gt;"",#REF!- EJ217, 0)</f>
        <v>0</v>
      </c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9"/>
      <c r="AW217" s="29"/>
      <c r="AX217" s="29"/>
      <c r="AY217" s="25"/>
      <c r="AZ217" s="26"/>
      <c r="BA217" s="25"/>
      <c r="BB217" s="28"/>
      <c r="BC217" s="27"/>
      <c r="BD217" s="27"/>
      <c r="BE217" s="27"/>
      <c r="BF217" s="27"/>
      <c r="BG217" s="27"/>
      <c r="BH217" s="24"/>
      <c r="BI217" s="21"/>
      <c r="BJ217" s="21"/>
      <c r="BK217" s="21"/>
      <c r="BL217" s="22"/>
      <c r="BM217" s="21"/>
      <c r="BN217" s="23"/>
      <c r="BO217" s="36"/>
      <c r="BP217" s="36"/>
      <c r="BQ217" s="36"/>
      <c r="BR217" s="36"/>
      <c r="BS217" s="36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3"/>
      <c r="CG217" s="23"/>
      <c r="CH217" s="23"/>
      <c r="CI217" s="23"/>
      <c r="CJ217" s="23"/>
      <c r="CK217" s="23"/>
      <c r="CL217" s="23"/>
      <c r="CM217" s="23"/>
      <c r="CN217" s="29">
        <v>107460</v>
      </c>
      <c r="CO217" s="25">
        <f>CN217-Z217</f>
        <v>-20040</v>
      </c>
      <c r="CP217" s="26">
        <f>CO217/CN217</f>
        <v>-0.18648799553322165</v>
      </c>
      <c r="CQ217" s="25" t="e">
        <f>#REF!-CN217</f>
        <v>#REF!</v>
      </c>
      <c r="CR217" s="28" t="s">
        <v>28</v>
      </c>
      <c r="CS217" s="28"/>
      <c r="CT217" s="28"/>
      <c r="CU217" s="28"/>
      <c r="CV217" s="23"/>
      <c r="CW217" s="23"/>
      <c r="CX217" s="23"/>
      <c r="CY217" s="23"/>
      <c r="CZ217" s="23"/>
      <c r="DA217" s="23"/>
      <c r="DB217" s="23"/>
      <c r="DC217" s="23"/>
      <c r="DD217" s="29">
        <v>121012</v>
      </c>
      <c r="DE217" s="25">
        <v>4000</v>
      </c>
      <c r="DF217" s="29">
        <f>DD217+DE217</f>
        <v>125012</v>
      </c>
      <c r="DG217" s="25">
        <f>DF217-Z217</f>
        <v>-2488</v>
      </c>
      <c r="DH217" s="26">
        <f>DG217/DF217</f>
        <v>-1.9902089399417656E-2</v>
      </c>
      <c r="DI217" s="25" t="e">
        <f>#REF!-DF217</f>
        <v>#REF!</v>
      </c>
      <c r="DJ217" s="28" t="s">
        <v>28</v>
      </c>
      <c r="DK217" s="28"/>
      <c r="DL217" s="28"/>
      <c r="DM217" s="28"/>
      <c r="DN217" s="28"/>
      <c r="DO217" s="28"/>
      <c r="DP217" s="24">
        <v>121012</v>
      </c>
      <c r="DQ217" s="21">
        <v>4000</v>
      </c>
      <c r="DR217" s="21">
        <f>DP217+DQ217</f>
        <v>125012</v>
      </c>
      <c r="DS217" s="21">
        <f>DR217-Z217</f>
        <v>-2488</v>
      </c>
      <c r="DT217" s="32">
        <f>DS217/DR217</f>
        <v>-1.9902089399417656E-2</v>
      </c>
      <c r="DU217" s="33" t="e">
        <f>#REF!-DR217</f>
        <v>#REF!</v>
      </c>
      <c r="DV217" s="23" t="s">
        <v>28</v>
      </c>
      <c r="DW217" s="23"/>
      <c r="DX217" s="23"/>
      <c r="DY217" s="23"/>
      <c r="DZ217" s="23"/>
      <c r="EA217" s="23"/>
      <c r="EB217" s="28"/>
      <c r="EC217" s="28"/>
      <c r="ED217" s="28"/>
      <c r="EE217" s="28"/>
      <c r="EF217" s="28"/>
      <c r="EG217" s="28"/>
      <c r="EH217" s="28"/>
      <c r="EI217" s="28"/>
      <c r="EJ217" s="23"/>
      <c r="EK217" s="23"/>
      <c r="EL217" s="23"/>
      <c r="EM217" s="23"/>
      <c r="EN217" s="23"/>
      <c r="EO217" s="23"/>
      <c r="EP217" s="23"/>
      <c r="EQ217" s="23"/>
      <c r="ER217" s="3">
        <v>127500</v>
      </c>
      <c r="ES217" s="2">
        <f t="shared" si="106"/>
        <v>0</v>
      </c>
    </row>
    <row r="218" spans="1:150" ht="14.45" hidden="1" customHeight="1" x14ac:dyDescent="0.25">
      <c r="A218" s="112"/>
      <c r="B218" s="131">
        <v>212</v>
      </c>
      <c r="C218" s="112"/>
      <c r="D218" s="112"/>
      <c r="E218" s="112"/>
      <c r="F218" s="113" t="s">
        <v>173</v>
      </c>
      <c r="G218" s="107" t="s">
        <v>173</v>
      </c>
      <c r="H218" s="117" t="s">
        <v>519</v>
      </c>
      <c r="I218" s="115" t="str">
        <f t="shared" si="85"/>
        <v xml:space="preserve"> 573</v>
      </c>
      <c r="J218" t="s">
        <v>519</v>
      </c>
      <c r="K218" s="116">
        <f t="shared" si="86"/>
        <v>0</v>
      </c>
      <c r="L218" s="113" t="s">
        <v>273</v>
      </c>
      <c r="M218" t="s">
        <v>1573</v>
      </c>
      <c r="P218" s="45" t="s">
        <v>709</v>
      </c>
      <c r="Q218" s="56">
        <v>155000</v>
      </c>
      <c r="R218" s="122">
        <f t="shared" si="102"/>
        <v>142000</v>
      </c>
      <c r="S218" s="47">
        <v>142000</v>
      </c>
      <c r="T218" s="48">
        <f t="shared" si="77"/>
        <v>8550</v>
      </c>
      <c r="U218" s="46" t="s">
        <v>711</v>
      </c>
      <c r="V218" s="49">
        <f t="shared" si="78"/>
        <v>133450</v>
      </c>
      <c r="W218" s="49">
        <f t="shared" si="103"/>
        <v>8550</v>
      </c>
      <c r="X218" s="2">
        <f t="shared" si="87"/>
        <v>-13000</v>
      </c>
      <c r="Z218" s="126">
        <f t="shared" si="88"/>
        <v>142000</v>
      </c>
      <c r="AA218" s="1" t="s">
        <v>152</v>
      </c>
      <c r="AB218" s="19">
        <f>IF(AX218&lt;&gt;"",#REF!- AX218, 0)</f>
        <v>0</v>
      </c>
      <c r="AC218" s="19">
        <f>IF(CF218&lt;&gt;"",#REF!- CF218, 0)</f>
        <v>0</v>
      </c>
      <c r="AD218" s="19">
        <f>IF(BH218&lt;&gt;"",#REF!- BH218, 0)</f>
        <v>0</v>
      </c>
      <c r="AE218" s="19" t="e">
        <f>IF(CN218&lt;&gt;"",#REF!- CN218, 0)</f>
        <v>#REF!</v>
      </c>
      <c r="AF218" s="19">
        <f>IF(BV218&lt;&gt;"",#REF!- BV218, 0)</f>
        <v>0</v>
      </c>
      <c r="AG218" s="19">
        <f>IF(CV218&lt;&gt;"",#REF!- CV218, 0)</f>
        <v>0</v>
      </c>
      <c r="AH218" s="19" t="e">
        <f>IF(DF218&lt;&gt;"",#REF!-DF218, 0)</f>
        <v>#REF!</v>
      </c>
      <c r="AI218" s="19" t="e">
        <f>IF(DR218&lt;&gt;"",#REF!-DR218, 0)</f>
        <v>#REF!</v>
      </c>
      <c r="AJ218" s="19">
        <f>IF(EB218&lt;&gt;"",#REF!- EB218, 0)</f>
        <v>0</v>
      </c>
      <c r="AK218" s="19">
        <f>IF(EJ218&lt;&gt;"",#REF!- EJ218, 0)</f>
        <v>0</v>
      </c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9"/>
      <c r="AW218" s="29"/>
      <c r="AX218" s="29"/>
      <c r="AY218" s="25"/>
      <c r="AZ218" s="26"/>
      <c r="BA218" s="25"/>
      <c r="BB218" s="28"/>
      <c r="BC218" s="27"/>
      <c r="BD218" s="27"/>
      <c r="BE218" s="27"/>
      <c r="BF218" s="27"/>
      <c r="BG218" s="27"/>
      <c r="BH218" s="24"/>
      <c r="BI218" s="21"/>
      <c r="BJ218" s="21"/>
      <c r="BK218" s="21"/>
      <c r="BL218" s="22"/>
      <c r="BM218" s="21"/>
      <c r="BN218" s="23"/>
      <c r="BO218" s="36"/>
      <c r="BP218" s="36"/>
      <c r="BQ218" s="36"/>
      <c r="BR218" s="36"/>
      <c r="BS218" s="36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3"/>
      <c r="CG218" s="23"/>
      <c r="CH218" s="23"/>
      <c r="CI218" s="23"/>
      <c r="CJ218" s="23"/>
      <c r="CK218" s="23"/>
      <c r="CL218" s="23"/>
      <c r="CM218" s="23"/>
      <c r="CN218" s="29">
        <v>107460</v>
      </c>
      <c r="CO218" s="25">
        <f>CN218-Z218</f>
        <v>-34540</v>
      </c>
      <c r="CP218" s="26">
        <f>CO218/CN218</f>
        <v>-0.3214219244369998</v>
      </c>
      <c r="CQ218" s="25" t="e">
        <f>#REF!-CN218</f>
        <v>#REF!</v>
      </c>
      <c r="CR218" s="28" t="s">
        <v>28</v>
      </c>
      <c r="CS218" s="28"/>
      <c r="CT218" s="28"/>
      <c r="CU218" s="28"/>
      <c r="CV218" s="23"/>
      <c r="CW218" s="23"/>
      <c r="CX218" s="23"/>
      <c r="CY218" s="23"/>
      <c r="CZ218" s="23"/>
      <c r="DA218" s="23"/>
      <c r="DB218" s="23"/>
      <c r="DC218" s="23"/>
      <c r="DD218" s="29">
        <v>121012</v>
      </c>
      <c r="DE218" s="25">
        <v>4000</v>
      </c>
      <c r="DF218" s="29">
        <f>DD218+DE218</f>
        <v>125012</v>
      </c>
      <c r="DG218" s="25">
        <f>DF218-Z218</f>
        <v>-16988</v>
      </c>
      <c r="DH218" s="26">
        <f>DG218/DF218</f>
        <v>-0.13589095446837104</v>
      </c>
      <c r="DI218" s="25" t="e">
        <f>#REF!-DF218</f>
        <v>#REF!</v>
      </c>
      <c r="DJ218" s="28" t="s">
        <v>28</v>
      </c>
      <c r="DK218" s="28"/>
      <c r="DL218" s="28"/>
      <c r="DM218" s="28"/>
      <c r="DN218" s="28"/>
      <c r="DO218" s="28"/>
      <c r="DP218" s="24">
        <v>121012</v>
      </c>
      <c r="DQ218" s="21">
        <v>4000</v>
      </c>
      <c r="DR218" s="21">
        <f>DP218+DQ218</f>
        <v>125012</v>
      </c>
      <c r="DS218" s="21">
        <f>DR218-Z218</f>
        <v>-16988</v>
      </c>
      <c r="DT218" s="32">
        <f>DS218/DR218</f>
        <v>-0.13589095446837104</v>
      </c>
      <c r="DU218" s="33" t="e">
        <f>#REF!-DR218</f>
        <v>#REF!</v>
      </c>
      <c r="DV218" s="23" t="s">
        <v>28</v>
      </c>
      <c r="DW218" s="23"/>
      <c r="DX218" s="23"/>
      <c r="DY218" s="23"/>
      <c r="DZ218" s="23"/>
      <c r="EA218" s="23"/>
      <c r="EB218" s="28"/>
      <c r="EC218" s="28"/>
      <c r="ED218" s="28"/>
      <c r="EE218" s="28"/>
      <c r="EF218" s="28"/>
      <c r="EG218" s="28"/>
      <c r="EH218" s="28"/>
      <c r="EI218" s="28"/>
      <c r="EJ218" s="23"/>
      <c r="EK218" s="23"/>
      <c r="EL218" s="23"/>
      <c r="EM218" s="23"/>
      <c r="EN218" s="23"/>
      <c r="EO218" s="23"/>
      <c r="EP218" s="23"/>
      <c r="EQ218" s="23"/>
      <c r="ER218" s="3">
        <v>142000</v>
      </c>
      <c r="ES218" s="1">
        <f t="shared" si="106"/>
        <v>0</v>
      </c>
    </row>
    <row r="219" spans="1:150" ht="14.45" hidden="1" customHeight="1" x14ac:dyDescent="0.25">
      <c r="A219" s="112"/>
      <c r="B219" s="130">
        <v>213</v>
      </c>
      <c r="C219" s="112"/>
      <c r="D219" s="112"/>
      <c r="E219" s="112"/>
      <c r="F219" s="113" t="s">
        <v>132</v>
      </c>
      <c r="G219" s="107" t="s">
        <v>132</v>
      </c>
      <c r="H219" s="117" t="s">
        <v>520</v>
      </c>
      <c r="I219" s="115" t="str">
        <f t="shared" si="85"/>
        <v xml:space="preserve"> 043</v>
      </c>
      <c r="J219" t="s">
        <v>520</v>
      </c>
      <c r="K219" s="116">
        <f t="shared" si="86"/>
        <v>0</v>
      </c>
      <c r="L219" s="113" t="s">
        <v>274</v>
      </c>
      <c r="M219" t="s">
        <v>1574</v>
      </c>
      <c r="P219" s="62" t="s">
        <v>710</v>
      </c>
      <c r="Q219" s="63">
        <v>105000</v>
      </c>
      <c r="R219" s="64">
        <f t="shared" si="102"/>
        <v>107500</v>
      </c>
      <c r="S219" s="47">
        <v>107500</v>
      </c>
      <c r="T219" s="48">
        <f t="shared" si="77"/>
        <v>8550</v>
      </c>
      <c r="U219" s="46" t="s">
        <v>711</v>
      </c>
      <c r="V219" s="49">
        <f t="shared" si="78"/>
        <v>98950</v>
      </c>
      <c r="W219" s="49">
        <f t="shared" si="103"/>
        <v>8550</v>
      </c>
      <c r="X219" s="2">
        <f t="shared" si="87"/>
        <v>2500</v>
      </c>
      <c r="Z219" s="126">
        <f t="shared" si="88"/>
        <v>107500</v>
      </c>
      <c r="AB219" s="19">
        <f>IF(AX219&lt;&gt;"",#REF!- AX219, 0)</f>
        <v>0</v>
      </c>
      <c r="AC219" s="19">
        <f>IF(CF219&lt;&gt;"",#REF!- CF219, 0)</f>
        <v>0</v>
      </c>
      <c r="AD219" s="19">
        <f>IF(BH219&lt;&gt;"",#REF!- BH219, 0)</f>
        <v>0</v>
      </c>
      <c r="AE219" s="19">
        <f>IF(CN219&lt;&gt;"",#REF!- CN219, 0)</f>
        <v>0</v>
      </c>
      <c r="AF219" s="19">
        <f>IF(BV219&lt;&gt;"",#REF!- BV219, 0)</f>
        <v>0</v>
      </c>
      <c r="AG219" s="19">
        <f>IF(CV219&lt;&gt;"",#REF!- CV219, 0)</f>
        <v>0</v>
      </c>
      <c r="AH219" s="19">
        <f>IF(DF219&lt;&gt;"",#REF!-DF219, 0)</f>
        <v>0</v>
      </c>
      <c r="AI219" s="19">
        <f>IF(DR219&lt;&gt;"",#REF!-DR219, 0)</f>
        <v>0</v>
      </c>
      <c r="AJ219" s="19">
        <f>IF(EB219&lt;&gt;"",#REF!- EB219, 0)</f>
        <v>0</v>
      </c>
      <c r="AK219" s="19">
        <f>IF(EJ219&lt;&gt;"",#REF!- EJ219, 0)</f>
        <v>0</v>
      </c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9"/>
      <c r="AW219" s="29"/>
      <c r="AX219" s="29"/>
      <c r="AY219" s="25"/>
      <c r="AZ219" s="26"/>
      <c r="BA219" s="25"/>
      <c r="BB219" s="28"/>
      <c r="BC219" s="27"/>
      <c r="BD219" s="27"/>
      <c r="BE219" s="27"/>
      <c r="BF219" s="27"/>
      <c r="BG219" s="27"/>
      <c r="BH219" s="24"/>
      <c r="BI219" s="21"/>
      <c r="BJ219" s="21"/>
      <c r="BK219" s="21"/>
      <c r="BL219" s="22"/>
      <c r="BM219" s="21"/>
      <c r="BN219" s="23"/>
      <c r="BO219" s="36"/>
      <c r="BP219" s="36"/>
      <c r="BQ219" s="36"/>
      <c r="BR219" s="36"/>
      <c r="BS219" s="36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3"/>
      <c r="CG219" s="23"/>
      <c r="CH219" s="23"/>
      <c r="CI219" s="23"/>
      <c r="CJ219" s="23"/>
      <c r="CK219" s="23"/>
      <c r="CL219" s="23"/>
      <c r="CM219" s="23"/>
      <c r="CN219" s="28"/>
      <c r="CO219" s="28"/>
      <c r="CP219" s="28"/>
      <c r="CQ219" s="28"/>
      <c r="CR219" s="28"/>
      <c r="CS219" s="28"/>
      <c r="CT219" s="28"/>
      <c r="CU219" s="28"/>
      <c r="CV219" s="23"/>
      <c r="CW219" s="23"/>
      <c r="CX219" s="23"/>
      <c r="CY219" s="23"/>
      <c r="CZ219" s="23"/>
      <c r="DA219" s="23"/>
      <c r="DB219" s="23"/>
      <c r="DC219" s="23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8"/>
      <c r="EC219" s="28"/>
      <c r="ED219" s="28"/>
      <c r="EE219" s="28"/>
      <c r="EF219" s="28"/>
      <c r="EG219" s="28"/>
      <c r="EH219" s="28"/>
      <c r="EI219" s="28"/>
      <c r="EJ219" s="23"/>
      <c r="EK219" s="23"/>
      <c r="EL219" s="23"/>
      <c r="EM219" s="23"/>
      <c r="EN219" s="23"/>
      <c r="EO219" s="23"/>
      <c r="EP219" s="23"/>
      <c r="EQ219" s="23"/>
      <c r="ER219" s="3">
        <v>107500</v>
      </c>
      <c r="ES219" s="2">
        <f>Z219-ER219</f>
        <v>0</v>
      </c>
    </row>
    <row r="220" spans="1:150" ht="14.45" hidden="1" customHeight="1" x14ac:dyDescent="0.25">
      <c r="A220" s="112"/>
      <c r="B220" s="42">
        <v>214</v>
      </c>
      <c r="C220" s="112"/>
      <c r="D220" s="112"/>
      <c r="E220" s="112"/>
      <c r="F220" s="113" t="s">
        <v>173</v>
      </c>
      <c r="G220" s="107" t="s">
        <v>173</v>
      </c>
      <c r="H220" s="117" t="s">
        <v>521</v>
      </c>
      <c r="I220" s="115" t="str">
        <f t="shared" si="85"/>
        <v xml:space="preserve"> 623</v>
      </c>
      <c r="J220" t="s">
        <v>521</v>
      </c>
      <c r="K220" s="116">
        <f t="shared" si="86"/>
        <v>0</v>
      </c>
      <c r="L220" s="113" t="s">
        <v>275</v>
      </c>
      <c r="M220" t="s">
        <v>1573</v>
      </c>
      <c r="P220" s="45" t="s">
        <v>709</v>
      </c>
      <c r="Q220" s="56">
        <v>140000</v>
      </c>
      <c r="R220" s="122">
        <f t="shared" si="102"/>
        <v>134000</v>
      </c>
      <c r="S220" s="47">
        <v>134000</v>
      </c>
      <c r="T220" s="48">
        <f t="shared" si="77"/>
        <v>8550</v>
      </c>
      <c r="U220" s="46" t="s">
        <v>711</v>
      </c>
      <c r="V220" s="49">
        <f t="shared" si="78"/>
        <v>125450</v>
      </c>
      <c r="W220" s="49">
        <f t="shared" si="103"/>
        <v>8550</v>
      </c>
      <c r="X220" s="2">
        <f t="shared" si="87"/>
        <v>-6000</v>
      </c>
      <c r="Z220" s="126">
        <f t="shared" si="88"/>
        <v>134000</v>
      </c>
      <c r="AB220" s="19">
        <f>IF(AX220&lt;&gt;"",#REF!- AX220, 0)</f>
        <v>0</v>
      </c>
      <c r="AC220" s="19">
        <f>IF(CF220&lt;&gt;"",#REF!- CF220, 0)</f>
        <v>0</v>
      </c>
      <c r="AD220" s="19">
        <f>IF(BH220&lt;&gt;"",#REF!- BH220, 0)</f>
        <v>0</v>
      </c>
      <c r="AE220" s="19">
        <f>IF(CN220&lt;&gt;"",#REF!- CN220, 0)</f>
        <v>0</v>
      </c>
      <c r="AF220" s="19">
        <f>IF(BV220&lt;&gt;"",#REF!- BV220, 0)</f>
        <v>0</v>
      </c>
      <c r="AG220" s="19">
        <f>IF(CV220&lt;&gt;"",#REF!- CV220, 0)</f>
        <v>0</v>
      </c>
      <c r="AH220" s="19">
        <f>IF(DF220&lt;&gt;"",#REF!-DF220, 0)</f>
        <v>0</v>
      </c>
      <c r="AI220" s="19">
        <f>IF(DR220&lt;&gt;"",#REF!-DR220, 0)</f>
        <v>0</v>
      </c>
      <c r="AJ220" s="19">
        <f>IF(EB220&lt;&gt;"",#REF!- EB220, 0)</f>
        <v>0</v>
      </c>
      <c r="AK220" s="19">
        <f>IF(EJ220&lt;&gt;"",#REF!- EJ220, 0)</f>
        <v>0</v>
      </c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9"/>
      <c r="AW220" s="29"/>
      <c r="AX220" s="29"/>
      <c r="AY220" s="25"/>
      <c r="AZ220" s="26"/>
      <c r="BA220" s="25"/>
      <c r="BB220" s="28"/>
      <c r="BC220" s="27"/>
      <c r="BD220" s="27"/>
      <c r="BE220" s="27"/>
      <c r="BF220" s="27"/>
      <c r="BG220" s="27"/>
      <c r="BH220" s="24"/>
      <c r="BI220" s="21"/>
      <c r="BJ220" s="21"/>
      <c r="BK220" s="21"/>
      <c r="BL220" s="22"/>
      <c r="BM220" s="21"/>
      <c r="BN220" s="23"/>
      <c r="BO220" s="36"/>
      <c r="BP220" s="36"/>
      <c r="BQ220" s="36"/>
      <c r="BR220" s="36"/>
      <c r="BS220" s="36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3"/>
      <c r="CG220" s="23"/>
      <c r="CH220" s="23"/>
      <c r="CI220" s="23"/>
      <c r="CJ220" s="23"/>
      <c r="CK220" s="23"/>
      <c r="CL220" s="23"/>
      <c r="CM220" s="23"/>
      <c r="CN220" s="28"/>
      <c r="CO220" s="28"/>
      <c r="CP220" s="28"/>
      <c r="CQ220" s="28"/>
      <c r="CR220" s="28"/>
      <c r="CS220" s="28"/>
      <c r="CT220" s="28"/>
      <c r="CU220" s="28"/>
      <c r="CV220" s="23"/>
      <c r="CW220" s="23"/>
      <c r="CX220" s="23"/>
      <c r="CY220" s="23"/>
      <c r="CZ220" s="23"/>
      <c r="DA220" s="23"/>
      <c r="DB220" s="23"/>
      <c r="DC220" s="23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8"/>
      <c r="EC220" s="28"/>
      <c r="ED220" s="28"/>
      <c r="EE220" s="28"/>
      <c r="EF220" s="28"/>
      <c r="EG220" s="28"/>
      <c r="EH220" s="28"/>
      <c r="EI220" s="28"/>
      <c r="EJ220" s="23"/>
      <c r="EK220" s="23"/>
      <c r="EL220" s="23"/>
      <c r="EM220" s="23"/>
      <c r="EN220" s="23"/>
      <c r="EO220" s="23"/>
      <c r="EP220" s="23"/>
      <c r="EQ220" s="23"/>
      <c r="ER220" s="3">
        <v>134000</v>
      </c>
      <c r="ES220" s="2">
        <f>Z220-ER220</f>
        <v>0</v>
      </c>
    </row>
    <row r="221" spans="1:150" ht="14.45" hidden="1" customHeight="1" x14ac:dyDescent="0.25">
      <c r="A221" s="112"/>
      <c r="B221" s="130">
        <v>215</v>
      </c>
      <c r="C221" s="112"/>
      <c r="D221" s="112"/>
      <c r="E221" s="112"/>
      <c r="F221" s="113" t="s">
        <v>174</v>
      </c>
      <c r="G221" s="107" t="s">
        <v>174</v>
      </c>
      <c r="H221" s="117" t="s">
        <v>522</v>
      </c>
      <c r="I221" s="115" t="str">
        <f t="shared" si="85"/>
        <v xml:space="preserve"> 952</v>
      </c>
      <c r="J221" t="s">
        <v>522</v>
      </c>
      <c r="K221" s="116">
        <f t="shared" si="86"/>
        <v>0</v>
      </c>
      <c r="L221" s="113" t="s">
        <v>211</v>
      </c>
      <c r="M221" t="s">
        <v>1574</v>
      </c>
      <c r="P221" s="62" t="s">
        <v>710</v>
      </c>
      <c r="Q221" s="63">
        <v>150000</v>
      </c>
      <c r="R221" s="64">
        <f t="shared" si="102"/>
        <v>150000</v>
      </c>
      <c r="S221" s="47">
        <v>150000</v>
      </c>
      <c r="T221" s="48">
        <f t="shared" si="77"/>
        <v>9250</v>
      </c>
      <c r="U221" s="46" t="s">
        <v>711</v>
      </c>
      <c r="V221" s="49">
        <f t="shared" si="78"/>
        <v>140750</v>
      </c>
      <c r="W221" s="49">
        <f>2000+6200+600+200+250</f>
        <v>9250</v>
      </c>
      <c r="X221" s="2">
        <f t="shared" si="87"/>
        <v>0</v>
      </c>
      <c r="Z221" s="126">
        <f t="shared" si="88"/>
        <v>150000</v>
      </c>
      <c r="AA221" s="1" t="s">
        <v>149</v>
      </c>
      <c r="AB221" s="19" t="e">
        <f>IF(AX221&lt;&gt;"",#REF!- AX221, 0)</f>
        <v>#REF!</v>
      </c>
      <c r="AC221" s="19" t="e">
        <f>IF(CF221&lt;&gt;"",#REF!- CF221, 0)</f>
        <v>#REF!</v>
      </c>
      <c r="AD221" s="19" t="e">
        <f>IF(BH221&lt;&gt;"",#REF!- BH221, 0)</f>
        <v>#REF!</v>
      </c>
      <c r="AE221" s="19" t="e">
        <f>IF(CN221&lt;&gt;"",#REF!- CN221, 0)</f>
        <v>#REF!</v>
      </c>
      <c r="AF221" s="19">
        <f>IF(BV221&lt;&gt;"",#REF!- BV221, 0)</f>
        <v>0</v>
      </c>
      <c r="AG221" s="19" t="e">
        <f>IF(CV221&lt;&gt;"",#REF!- CV221, 0)</f>
        <v>#REF!</v>
      </c>
      <c r="AH221" s="19">
        <f>IF(DF221&lt;&gt;"",#REF!-DF221, 0)</f>
        <v>0</v>
      </c>
      <c r="AI221" s="19" t="e">
        <f>IF(DR221&lt;&gt;"",#REF!-DR221, 0)</f>
        <v>#REF!</v>
      </c>
      <c r="AJ221" s="19" t="e">
        <f>IF(EB221&lt;&gt;"",#REF!- EB221, 0)</f>
        <v>#REF!</v>
      </c>
      <c r="AK221" s="19">
        <f>IF(EJ221&lt;&gt;"",#REF!- EJ221, 0)</f>
        <v>0</v>
      </c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9">
        <v>229500</v>
      </c>
      <c r="AW221" s="29">
        <v>6000</v>
      </c>
      <c r="AX221" s="29">
        <f>AV221+AW221</f>
        <v>235500</v>
      </c>
      <c r="AY221" s="25">
        <f>AX221-Z221</f>
        <v>85500</v>
      </c>
      <c r="AZ221" s="26">
        <f>AY221/AV221</f>
        <v>0.37254901960784315</v>
      </c>
      <c r="BA221" s="25" t="e">
        <f>#REF!-AX221</f>
        <v>#REF!</v>
      </c>
      <c r="BB221" s="28" t="s">
        <v>28</v>
      </c>
      <c r="BC221" s="27"/>
      <c r="BD221" s="27"/>
      <c r="BE221" s="27"/>
      <c r="BF221" s="27"/>
      <c r="BG221" s="27"/>
      <c r="BH221" s="24">
        <v>218850</v>
      </c>
      <c r="BI221" s="21">
        <v>6000</v>
      </c>
      <c r="BJ221" s="21">
        <f>BH221+BI221</f>
        <v>224850</v>
      </c>
      <c r="BK221" s="21">
        <f>BJ221-Z221</f>
        <v>74850</v>
      </c>
      <c r="BL221" s="22">
        <f>BK221/BH221</f>
        <v>0.34201507882111037</v>
      </c>
      <c r="BM221" s="21" t="e">
        <f>#REF!-BJ221</f>
        <v>#REF!</v>
      </c>
      <c r="BN221" s="23" t="s">
        <v>28</v>
      </c>
      <c r="BO221" s="36"/>
      <c r="BP221" s="36"/>
      <c r="BQ221" s="36"/>
      <c r="BR221" s="36"/>
      <c r="BS221" s="36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4">
        <v>203526</v>
      </c>
      <c r="CG221" s="24">
        <f>CF221-Z221</f>
        <v>53526</v>
      </c>
      <c r="CH221" s="34">
        <f>CG221/CF221</f>
        <v>0.26299342590135905</v>
      </c>
      <c r="CI221" s="24" t="e">
        <f>#REF!-CF221</f>
        <v>#REF!</v>
      </c>
      <c r="CJ221" s="23" t="s">
        <v>28</v>
      </c>
      <c r="CK221" s="23"/>
      <c r="CL221" s="23"/>
      <c r="CM221" s="23"/>
      <c r="CN221" s="29">
        <v>193320</v>
      </c>
      <c r="CO221" s="25">
        <f>CN221-Z221</f>
        <v>43320</v>
      </c>
      <c r="CP221" s="26">
        <f>CO221/CN221</f>
        <v>0.22408441961514589</v>
      </c>
      <c r="CQ221" s="25" t="e">
        <f>#REF!-CN221</f>
        <v>#REF!</v>
      </c>
      <c r="CR221" s="28" t="s">
        <v>28</v>
      </c>
      <c r="CS221" s="28"/>
      <c r="CT221" s="28"/>
      <c r="CU221" s="28"/>
      <c r="CV221" s="24">
        <v>195563</v>
      </c>
      <c r="CW221" s="21">
        <f>CV221-Z221</f>
        <v>45563</v>
      </c>
      <c r="CX221" s="22">
        <f>CW221/CV221</f>
        <v>0.23298374436882233</v>
      </c>
      <c r="CY221" s="21" t="e">
        <f>#REF!-CV221</f>
        <v>#REF!</v>
      </c>
      <c r="CZ221" s="23" t="s">
        <v>28</v>
      </c>
      <c r="DA221" s="23"/>
      <c r="DB221" s="23"/>
      <c r="DC221" s="23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4">
        <v>201180</v>
      </c>
      <c r="DQ221" s="21">
        <v>7000</v>
      </c>
      <c r="DR221" s="21">
        <f>DP221+DQ221</f>
        <v>208180</v>
      </c>
      <c r="DS221" s="21">
        <f>DR221-Z221</f>
        <v>58180</v>
      </c>
      <c r="DT221" s="32">
        <f>DS221/DR221</f>
        <v>0.27946968969161301</v>
      </c>
      <c r="DU221" s="33" t="e">
        <f>#REF!-DR221</f>
        <v>#REF!</v>
      </c>
      <c r="DV221" s="23" t="s">
        <v>28</v>
      </c>
      <c r="DW221" s="23"/>
      <c r="DX221" s="23"/>
      <c r="DY221" s="23"/>
      <c r="DZ221" s="23"/>
      <c r="EA221" s="23"/>
      <c r="EB221" s="29">
        <v>212800</v>
      </c>
      <c r="EC221" s="25">
        <f>EB221-Z221</f>
        <v>62800</v>
      </c>
      <c r="ED221" s="26">
        <f>EC221/EB221</f>
        <v>0.29511278195488722</v>
      </c>
      <c r="EE221" s="25" t="e">
        <f>#REF!-EB221</f>
        <v>#REF!</v>
      </c>
      <c r="EF221" s="28" t="s">
        <v>28</v>
      </c>
      <c r="EG221" s="28"/>
      <c r="EH221" s="28"/>
      <c r="EI221" s="28"/>
      <c r="EJ221" s="23"/>
      <c r="EK221" s="23"/>
      <c r="EL221" s="23"/>
      <c r="EM221" s="23"/>
      <c r="EN221" s="23"/>
      <c r="EO221" s="23"/>
      <c r="EP221" s="23"/>
      <c r="EQ221" s="23"/>
      <c r="ER221" s="3">
        <v>150000</v>
      </c>
      <c r="ES221" s="2">
        <f>Z221-ER221</f>
        <v>0</v>
      </c>
      <c r="ET221" s="1" t="s">
        <v>1821</v>
      </c>
    </row>
    <row r="222" spans="1:150" ht="14.45" hidden="1" customHeight="1" x14ac:dyDescent="0.25">
      <c r="A222" s="112"/>
      <c r="B222" s="42">
        <v>216</v>
      </c>
      <c r="C222" s="112"/>
      <c r="D222" s="112"/>
      <c r="E222" s="112"/>
      <c r="F222" s="113" t="s">
        <v>63</v>
      </c>
      <c r="G222" s="107" t="s">
        <v>63</v>
      </c>
      <c r="H222" s="117" t="s">
        <v>523</v>
      </c>
      <c r="I222" s="115" t="str">
        <f t="shared" si="85"/>
        <v xml:space="preserve"> 890</v>
      </c>
      <c r="J222" t="s">
        <v>523</v>
      </c>
      <c r="K222" s="116">
        <f t="shared" si="86"/>
        <v>0</v>
      </c>
      <c r="L222" s="113" t="s">
        <v>275</v>
      </c>
      <c r="M222" t="s">
        <v>1573</v>
      </c>
      <c r="P222" s="45" t="s">
        <v>709</v>
      </c>
      <c r="Q222" s="56">
        <v>165000</v>
      </c>
      <c r="R222" s="122">
        <f t="shared" si="102"/>
        <v>150000</v>
      </c>
      <c r="S222" s="47">
        <v>150000</v>
      </c>
      <c r="T222" s="48">
        <f t="shared" si="77"/>
        <v>9250</v>
      </c>
      <c r="U222" s="46" t="s">
        <v>711</v>
      </c>
      <c r="V222" s="49">
        <f t="shared" si="78"/>
        <v>140750</v>
      </c>
      <c r="W222" s="49">
        <f>2000+6200+600+200+250</f>
        <v>9250</v>
      </c>
      <c r="X222" s="2">
        <f t="shared" si="87"/>
        <v>-15000</v>
      </c>
      <c r="Z222" s="126">
        <f t="shared" si="88"/>
        <v>150000</v>
      </c>
      <c r="AA222" s="1" t="s">
        <v>150</v>
      </c>
      <c r="AB222" s="19" t="e">
        <f>IF(AX222&lt;&gt;"",#REF!- AX222, 0)</f>
        <v>#REF!</v>
      </c>
      <c r="AC222" s="19" t="e">
        <f>IF(CF222&lt;&gt;"",#REF!- CF222, 0)</f>
        <v>#REF!</v>
      </c>
      <c r="AD222" s="19" t="e">
        <f>IF(BH222&lt;&gt;"",#REF!- BH222, 0)</f>
        <v>#REF!</v>
      </c>
      <c r="AE222" s="19" t="e">
        <f>IF(CN222&lt;&gt;"",#REF!- CN222, 0)</f>
        <v>#REF!</v>
      </c>
      <c r="AF222" s="19">
        <f>IF(BV222&lt;&gt;"",#REF!- BV222, 0)</f>
        <v>0</v>
      </c>
      <c r="AG222" s="19" t="e">
        <f>IF(CV222&lt;&gt;"",#REF!- CV222, 0)</f>
        <v>#REF!</v>
      </c>
      <c r="AH222" s="19">
        <f>IF(DF222&lt;&gt;"",#REF!-DF222, 0)</f>
        <v>0</v>
      </c>
      <c r="AI222" s="19" t="e">
        <f>IF(DR222&lt;&gt;"",#REF!-DR222, 0)</f>
        <v>#REF!</v>
      </c>
      <c r="AJ222" s="19">
        <f>IF(EB222&lt;&gt;"",#REF!- EB222, 0)</f>
        <v>0</v>
      </c>
      <c r="AK222" s="19">
        <f>IF(EJ222&lt;&gt;"",#REF!- EJ222, 0)</f>
        <v>0</v>
      </c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9">
        <v>229500</v>
      </c>
      <c r="AW222" s="29">
        <v>6000</v>
      </c>
      <c r="AX222" s="29">
        <f>AV222+AW222</f>
        <v>235500</v>
      </c>
      <c r="AY222" s="25">
        <f>AX222-Z222</f>
        <v>85500</v>
      </c>
      <c r="AZ222" s="26">
        <f>AY222/AV222</f>
        <v>0.37254901960784315</v>
      </c>
      <c r="BA222" s="25" t="e">
        <f>#REF!-AX222</f>
        <v>#REF!</v>
      </c>
      <c r="BB222" s="28" t="s">
        <v>28</v>
      </c>
      <c r="BC222" s="27"/>
      <c r="BD222" s="27"/>
      <c r="BE222" s="27"/>
      <c r="BF222" s="27"/>
      <c r="BG222" s="27"/>
      <c r="BH222" s="24">
        <v>218850</v>
      </c>
      <c r="BI222" s="21">
        <v>6000</v>
      </c>
      <c r="BJ222" s="21">
        <f>BH222+BI222</f>
        <v>224850</v>
      </c>
      <c r="BK222" s="21">
        <f>BJ222-Z222</f>
        <v>74850</v>
      </c>
      <c r="BL222" s="22">
        <f>BK222/BH222</f>
        <v>0.34201507882111037</v>
      </c>
      <c r="BM222" s="21" t="e">
        <f>#REF!-BJ222</f>
        <v>#REF!</v>
      </c>
      <c r="BN222" s="23" t="s">
        <v>28</v>
      </c>
      <c r="BO222" s="36"/>
      <c r="BP222" s="36"/>
      <c r="BQ222" s="36"/>
      <c r="BR222" s="36"/>
      <c r="BS222" s="36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4">
        <v>203526</v>
      </c>
      <c r="CG222" s="24">
        <f>CF222-Z222</f>
        <v>53526</v>
      </c>
      <c r="CH222" s="34">
        <f>CG222/CF222</f>
        <v>0.26299342590135905</v>
      </c>
      <c r="CI222" s="24" t="e">
        <f>#REF!-CF222</f>
        <v>#REF!</v>
      </c>
      <c r="CJ222" s="23" t="s">
        <v>28</v>
      </c>
      <c r="CK222" s="23"/>
      <c r="CL222" s="23"/>
      <c r="CM222" s="23"/>
      <c r="CN222" s="29">
        <v>193320</v>
      </c>
      <c r="CO222" s="25">
        <f>CN222-Z222</f>
        <v>43320</v>
      </c>
      <c r="CP222" s="26">
        <f>CO222/CN222</f>
        <v>0.22408441961514589</v>
      </c>
      <c r="CQ222" s="25" t="e">
        <f>#REF!-CN222</f>
        <v>#REF!</v>
      </c>
      <c r="CR222" s="28" t="s">
        <v>28</v>
      </c>
      <c r="CS222" s="28"/>
      <c r="CT222" s="28"/>
      <c r="CU222" s="28"/>
      <c r="CV222" s="24">
        <v>195563</v>
      </c>
      <c r="CW222" s="21">
        <f>CV222-Z222</f>
        <v>45563</v>
      </c>
      <c r="CX222" s="22">
        <f>CW222/CV222</f>
        <v>0.23298374436882233</v>
      </c>
      <c r="CY222" s="21" t="e">
        <f>#REF!-CV222</f>
        <v>#REF!</v>
      </c>
      <c r="CZ222" s="23" t="s">
        <v>28</v>
      </c>
      <c r="DA222" s="23"/>
      <c r="DB222" s="23"/>
      <c r="DC222" s="23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4">
        <v>201180</v>
      </c>
      <c r="DQ222" s="21">
        <v>7000</v>
      </c>
      <c r="DR222" s="21">
        <f>DP222+DQ222</f>
        <v>208180</v>
      </c>
      <c r="DS222" s="21">
        <f>DR222-Z222</f>
        <v>58180</v>
      </c>
      <c r="DT222" s="32">
        <f>DS222/DR222</f>
        <v>0.27946968969161301</v>
      </c>
      <c r="DU222" s="33" t="e">
        <f>#REF!-DR222</f>
        <v>#REF!</v>
      </c>
      <c r="DV222" s="23" t="s">
        <v>28</v>
      </c>
      <c r="DW222" s="23"/>
      <c r="DX222" s="23"/>
      <c r="DY222" s="23"/>
      <c r="DZ222" s="23"/>
      <c r="EA222" s="23"/>
      <c r="EB222" s="28"/>
      <c r="EC222" s="28"/>
      <c r="ED222" s="28"/>
      <c r="EE222" s="28"/>
      <c r="EF222" s="28"/>
      <c r="EG222" s="28"/>
      <c r="EH222" s="28"/>
      <c r="EI222" s="28"/>
      <c r="EJ222" s="23"/>
      <c r="EK222" s="23"/>
      <c r="EL222" s="23"/>
      <c r="EM222" s="23"/>
      <c r="EN222" s="23"/>
      <c r="EO222" s="23"/>
      <c r="EP222" s="23"/>
      <c r="EQ222" s="23"/>
      <c r="ER222" s="3">
        <v>150000</v>
      </c>
      <c r="ES222" s="2">
        <f>Z222-ER222</f>
        <v>0</v>
      </c>
    </row>
    <row r="223" spans="1:150" ht="14.45" hidden="1" customHeight="1" x14ac:dyDescent="0.25">
      <c r="A223" s="112"/>
      <c r="B223" s="130">
        <v>217</v>
      </c>
      <c r="C223" s="112"/>
      <c r="D223" s="112"/>
      <c r="E223" s="112"/>
      <c r="F223" s="113" t="s">
        <v>53</v>
      </c>
      <c r="G223" s="107" t="s">
        <v>53</v>
      </c>
      <c r="H223" s="117" t="s">
        <v>524</v>
      </c>
      <c r="I223" s="115" t="str">
        <f t="shared" si="85"/>
        <v xml:space="preserve"> 851</v>
      </c>
      <c r="J223" t="s">
        <v>524</v>
      </c>
      <c r="K223" s="116">
        <f t="shared" si="86"/>
        <v>0</v>
      </c>
      <c r="L223" s="113" t="s">
        <v>274</v>
      </c>
      <c r="M223" t="s">
        <v>1574</v>
      </c>
      <c r="P223" s="62" t="s">
        <v>710</v>
      </c>
      <c r="Q223" s="63">
        <v>80000</v>
      </c>
      <c r="R223" s="64">
        <f t="shared" si="102"/>
        <v>84000</v>
      </c>
      <c r="S223" s="47">
        <v>84000</v>
      </c>
      <c r="T223" s="48">
        <f t="shared" si="77"/>
        <v>8550</v>
      </c>
      <c r="U223" s="46" t="s">
        <v>711</v>
      </c>
      <c r="V223" s="49">
        <f t="shared" si="78"/>
        <v>75450</v>
      </c>
      <c r="W223" s="49">
        <f>2000+5500+600+200+250</f>
        <v>8550</v>
      </c>
      <c r="X223" s="2">
        <f t="shared" si="87"/>
        <v>4000</v>
      </c>
      <c r="Z223" s="126">
        <f t="shared" si="88"/>
        <v>84000</v>
      </c>
      <c r="AA223" s="1" t="s">
        <v>148</v>
      </c>
      <c r="AB223" s="19">
        <f>IF(AX223&lt;&gt;"",#REF!- AX223, 0)</f>
        <v>0</v>
      </c>
      <c r="AC223" s="19">
        <f>IF(CF223&lt;&gt;"",#REF!- CF223, 0)</f>
        <v>0</v>
      </c>
      <c r="AD223" s="19">
        <f>IF(BJ223&lt;&gt;"",#REF!- BJ223, 0)</f>
        <v>0</v>
      </c>
      <c r="AE223" s="19">
        <f>IF(CN223&lt;&gt;"",#REF!- CN223, 0)</f>
        <v>0</v>
      </c>
      <c r="AF223" s="19">
        <f>IF(BV223&lt;&gt;"",#REF!- BV223, 0)</f>
        <v>0</v>
      </c>
      <c r="AG223" s="19">
        <f>IF(CV223&lt;&gt;"",#REF!- CV223, 0)</f>
        <v>0</v>
      </c>
      <c r="AH223" s="19">
        <f>IF(DF223&lt;&gt;"",#REF!-DF223, 0)</f>
        <v>0</v>
      </c>
      <c r="AI223" s="19">
        <f>IF(DR223&lt;&gt;"",#REF!-DR223, 0)</f>
        <v>0</v>
      </c>
      <c r="AJ223" s="19">
        <f>IF(EB223&lt;&gt;"",#REF!- EB223, 0)</f>
        <v>0</v>
      </c>
      <c r="AK223" s="19">
        <f>IF(EJ223&lt;&gt;"",#REF!- EJ223, 0)</f>
        <v>0</v>
      </c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3"/>
      <c r="CG223" s="23"/>
      <c r="CH223" s="23"/>
      <c r="CI223" s="23"/>
      <c r="CJ223" s="23"/>
      <c r="CK223" s="23"/>
      <c r="CL223" s="23"/>
      <c r="CM223" s="23"/>
      <c r="CN223" s="28"/>
      <c r="CO223" s="28"/>
      <c r="CP223" s="28"/>
      <c r="CQ223" s="28"/>
      <c r="CR223" s="28"/>
      <c r="CS223" s="28"/>
      <c r="CT223" s="28"/>
      <c r="CU223" s="28"/>
      <c r="CV223" s="23"/>
      <c r="CW223" s="23"/>
      <c r="CX223" s="23"/>
      <c r="CY223" s="23"/>
      <c r="CZ223" s="23"/>
      <c r="DA223" s="23"/>
      <c r="DB223" s="23"/>
      <c r="DC223" s="23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8"/>
      <c r="EC223" s="28"/>
      <c r="ED223" s="28"/>
      <c r="EE223" s="28"/>
      <c r="EF223" s="28"/>
      <c r="EG223" s="28"/>
      <c r="EH223" s="28"/>
      <c r="EI223" s="28"/>
      <c r="EJ223" s="23"/>
      <c r="EK223" s="23"/>
      <c r="EL223" s="23"/>
      <c r="EM223" s="23"/>
      <c r="EN223" s="23"/>
      <c r="EO223" s="23"/>
      <c r="EP223" s="23"/>
      <c r="EQ223" s="23"/>
      <c r="ER223" s="3">
        <v>84000</v>
      </c>
      <c r="ES223" s="2">
        <f>Z223-ER223</f>
        <v>0</v>
      </c>
    </row>
    <row r="224" spans="1:150" ht="14.45" hidden="1" customHeight="1" x14ac:dyDescent="0.25">
      <c r="A224" s="112"/>
      <c r="B224" s="131">
        <v>218</v>
      </c>
      <c r="C224" s="112"/>
      <c r="D224" s="112"/>
      <c r="E224" s="112"/>
      <c r="F224" s="113" t="s">
        <v>174</v>
      </c>
      <c r="G224" s="107" t="s">
        <v>173</v>
      </c>
      <c r="H224" s="114" t="s">
        <v>525</v>
      </c>
      <c r="I224" s="115" t="str">
        <f t="shared" si="85"/>
        <v xml:space="preserve"> 548</v>
      </c>
      <c r="J224" t="s">
        <v>525</v>
      </c>
      <c r="K224" s="116">
        <f t="shared" si="86"/>
        <v>0</v>
      </c>
      <c r="L224" s="113" t="s">
        <v>276</v>
      </c>
      <c r="M224" t="s">
        <v>1574</v>
      </c>
      <c r="P224" s="45" t="s">
        <v>709</v>
      </c>
      <c r="Q224" s="56">
        <v>120000</v>
      </c>
      <c r="R224" s="122">
        <f t="shared" si="102"/>
        <v>116500</v>
      </c>
      <c r="S224" s="49">
        <v>116500</v>
      </c>
      <c r="T224" s="48">
        <f t="shared" si="77"/>
        <v>8550</v>
      </c>
      <c r="U224" s="46" t="s">
        <v>711</v>
      </c>
      <c r="V224" s="49">
        <f t="shared" si="78"/>
        <v>107950</v>
      </c>
      <c r="W224" s="49">
        <f>2000+5500+600+200+250</f>
        <v>8550</v>
      </c>
      <c r="X224" s="2">
        <f t="shared" si="87"/>
        <v>-3500</v>
      </c>
      <c r="Z224" s="126">
        <f t="shared" si="88"/>
        <v>116500</v>
      </c>
      <c r="AA224" s="1" t="s">
        <v>148</v>
      </c>
      <c r="AB224" s="19" t="e">
        <f>IF(AX224&lt;&gt;"",#REF!- AX224, 0)</f>
        <v>#REF!</v>
      </c>
      <c r="AC224" s="19">
        <f>IF(CF224&lt;&gt;"",#REF!- CF224, 0)</f>
        <v>0</v>
      </c>
      <c r="AD224" s="19">
        <f>IF(BJ224&lt;&gt;"",#REF!- BJ224, 0)</f>
        <v>0</v>
      </c>
      <c r="AE224" s="19">
        <f>IF(CN224&lt;&gt;"",#REF!- CN224, 0)</f>
        <v>0</v>
      </c>
      <c r="AF224" s="19">
        <f>IF(BV224&lt;&gt;"",#REF!- BV224, 0)</f>
        <v>0</v>
      </c>
      <c r="AG224" s="19">
        <f>IF(CV224&lt;&gt;"",#REF!- CV224, 0)</f>
        <v>0</v>
      </c>
      <c r="AH224" s="19">
        <f>IF(DF224&lt;&gt;"",#REF!-DF224, 0)</f>
        <v>0</v>
      </c>
      <c r="AI224" s="19">
        <f>IF(DR224&lt;&gt;"",#REF!-DR224, 0)</f>
        <v>0</v>
      </c>
      <c r="AJ224" s="19">
        <f>IF(EB224&lt;&gt;"",#REF!- EB224, 0)</f>
        <v>0</v>
      </c>
      <c r="AK224" s="19">
        <f>IF(EJ224&lt;&gt;"",#REF!- EJ224, 0)</f>
        <v>0</v>
      </c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9">
        <v>115200</v>
      </c>
      <c r="AW224" s="29">
        <v>3500</v>
      </c>
      <c r="AX224" s="29">
        <f>AV224+AW224</f>
        <v>118700</v>
      </c>
      <c r="AY224" s="25">
        <f>AX224-Z224</f>
        <v>2200</v>
      </c>
      <c r="AZ224" s="26">
        <f>AY224/AV224</f>
        <v>1.9097222222222224E-2</v>
      </c>
      <c r="BA224" s="25" t="e">
        <f>#REF!-AX224</f>
        <v>#REF!</v>
      </c>
      <c r="BB224" s="28" t="s">
        <v>28</v>
      </c>
      <c r="BC224" s="27"/>
      <c r="BD224" s="27"/>
      <c r="BE224" s="27"/>
      <c r="BF224" s="27"/>
      <c r="BG224" s="27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3"/>
      <c r="CG224" s="23"/>
      <c r="CH224" s="23"/>
      <c r="CI224" s="23"/>
      <c r="CJ224" s="23"/>
      <c r="CK224" s="23"/>
      <c r="CL224" s="23"/>
      <c r="CM224" s="23"/>
      <c r="CN224" s="28"/>
      <c r="CO224" s="28"/>
      <c r="CP224" s="28"/>
      <c r="CQ224" s="28"/>
      <c r="CR224" s="28"/>
      <c r="CS224" s="28"/>
      <c r="CT224" s="28"/>
      <c r="CU224" s="28"/>
      <c r="CV224" s="23"/>
      <c r="CW224" s="23"/>
      <c r="CX224" s="23"/>
      <c r="CY224" s="23"/>
      <c r="CZ224" s="23"/>
      <c r="DA224" s="23"/>
      <c r="DB224" s="23"/>
      <c r="DC224" s="23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8"/>
      <c r="EC224" s="28"/>
      <c r="ED224" s="28"/>
      <c r="EE224" s="28"/>
      <c r="EF224" s="28"/>
      <c r="EG224" s="28"/>
      <c r="EH224" s="28"/>
      <c r="EI224" s="28"/>
      <c r="EJ224" s="23"/>
      <c r="EK224" s="23"/>
      <c r="EL224" s="23"/>
      <c r="EM224" s="23"/>
      <c r="EN224" s="23"/>
      <c r="EO224" s="23"/>
      <c r="EP224" s="23"/>
      <c r="EQ224" s="23"/>
      <c r="ER224" s="3">
        <v>116500</v>
      </c>
      <c r="ES224" s="2">
        <f>ER224-Z224</f>
        <v>0</v>
      </c>
    </row>
    <row r="225" spans="1:150" ht="14.45" hidden="1" customHeight="1" x14ac:dyDescent="0.25">
      <c r="A225" s="112"/>
      <c r="B225" s="130">
        <v>219</v>
      </c>
      <c r="C225" s="112"/>
      <c r="D225" s="112"/>
      <c r="E225" s="112"/>
      <c r="F225" s="113" t="s">
        <v>63</v>
      </c>
      <c r="G225" s="107" t="s">
        <v>63</v>
      </c>
      <c r="H225" s="117" t="s">
        <v>526</v>
      </c>
      <c r="I225" s="115" t="str">
        <f t="shared" si="85"/>
        <v xml:space="preserve"> 413</v>
      </c>
      <c r="J225" t="s">
        <v>526</v>
      </c>
      <c r="K225" s="116">
        <f t="shared" si="86"/>
        <v>0</v>
      </c>
      <c r="L225" s="113" t="s">
        <v>277</v>
      </c>
      <c r="M225" t="s">
        <v>1574</v>
      </c>
      <c r="P225" s="62" t="s">
        <v>710</v>
      </c>
      <c r="Q225" s="63">
        <v>84000</v>
      </c>
      <c r="R225" s="64">
        <f t="shared" si="102"/>
        <v>84000</v>
      </c>
      <c r="S225" s="49">
        <v>84000</v>
      </c>
      <c r="T225" s="48">
        <f t="shared" si="77"/>
        <v>9050</v>
      </c>
      <c r="U225" s="46" t="s">
        <v>711</v>
      </c>
      <c r="V225" s="49">
        <f t="shared" si="78"/>
        <v>74950</v>
      </c>
      <c r="W225" s="49">
        <f>2000+5500+600+200+250+500</f>
        <v>9050</v>
      </c>
      <c r="X225" s="2">
        <f t="shared" si="87"/>
        <v>0</v>
      </c>
      <c r="Z225" s="126">
        <f t="shared" si="88"/>
        <v>84000</v>
      </c>
      <c r="AA225" s="1" t="s">
        <v>148</v>
      </c>
      <c r="AB225" s="19">
        <f>IF(AX225&lt;&gt;"",#REF!- AX225, 0)</f>
        <v>0</v>
      </c>
      <c r="AC225" s="19">
        <f>IF(CF225&lt;&gt;"",#REF!- CF225, 0)</f>
        <v>0</v>
      </c>
      <c r="AD225" s="19">
        <f>IF(BJ225&lt;&gt;"",#REF!- BJ225, 0)</f>
        <v>0</v>
      </c>
      <c r="AE225" s="19">
        <f>IF(CN225&lt;&gt;"",#REF!- CN225, 0)</f>
        <v>0</v>
      </c>
      <c r="AF225" s="19">
        <f>IF(BV225&lt;&gt;"",#REF!- BV225, 0)</f>
        <v>0</v>
      </c>
      <c r="AG225" s="19">
        <f>IF(CV225&lt;&gt;"",#REF!- CV225, 0)</f>
        <v>0</v>
      </c>
      <c r="AH225" s="19">
        <f>IF(DF225&lt;&gt;"",#REF!-DF225, 0)</f>
        <v>0</v>
      </c>
      <c r="AI225" s="19">
        <f>IF(DR225&lt;&gt;"",#REF!-DR225, 0)</f>
        <v>0</v>
      </c>
      <c r="AJ225" s="19">
        <f>IF(EB225&lt;&gt;"",#REF!- EB225, 0)</f>
        <v>0</v>
      </c>
      <c r="AK225" s="19">
        <f>IF(EJ225&lt;&gt;"",#REF!- EJ225, 0)</f>
        <v>0</v>
      </c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3"/>
      <c r="CG225" s="23"/>
      <c r="CH225" s="23"/>
      <c r="CI225" s="23"/>
      <c r="CJ225" s="23"/>
      <c r="CK225" s="23"/>
      <c r="CL225" s="23"/>
      <c r="CM225" s="23"/>
      <c r="CN225" s="28"/>
      <c r="CO225" s="28"/>
      <c r="CP225" s="28"/>
      <c r="CQ225" s="28"/>
      <c r="CR225" s="28"/>
      <c r="CS225" s="28"/>
      <c r="CT225" s="28"/>
      <c r="CU225" s="28"/>
      <c r="CV225" s="23"/>
      <c r="CW225" s="23"/>
      <c r="CX225" s="23"/>
      <c r="CY225" s="23"/>
      <c r="CZ225" s="23"/>
      <c r="DA225" s="23"/>
      <c r="DB225" s="23"/>
      <c r="DC225" s="23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8"/>
      <c r="EC225" s="28"/>
      <c r="ED225" s="28"/>
      <c r="EE225" s="28"/>
      <c r="EF225" s="28"/>
      <c r="EG225" s="28"/>
      <c r="EH225" s="28"/>
      <c r="EI225" s="28"/>
      <c r="EJ225" s="23"/>
      <c r="EK225" s="23"/>
      <c r="EL225" s="23"/>
      <c r="EM225" s="23"/>
      <c r="EN225" s="23"/>
      <c r="EO225" s="23"/>
      <c r="EP225" s="23"/>
      <c r="EQ225" s="23"/>
      <c r="ER225" s="3">
        <v>84000</v>
      </c>
      <c r="ES225" s="1">
        <f>ER225-Z225</f>
        <v>0</v>
      </c>
    </row>
    <row r="226" spans="1:150" ht="14.45" hidden="1" customHeight="1" x14ac:dyDescent="0.25">
      <c r="A226" s="112"/>
      <c r="B226" s="131">
        <v>220</v>
      </c>
      <c r="C226" s="112"/>
      <c r="D226" s="112"/>
      <c r="E226" s="112"/>
      <c r="F226" s="113" t="s">
        <v>173</v>
      </c>
      <c r="G226" s="107" t="s">
        <v>173</v>
      </c>
      <c r="H226" s="114" t="s">
        <v>527</v>
      </c>
      <c r="I226" s="115" t="str">
        <f t="shared" si="85"/>
        <v xml:space="preserve"> 212</v>
      </c>
      <c r="J226" t="s">
        <v>527</v>
      </c>
      <c r="K226" s="116">
        <f t="shared" si="86"/>
        <v>0</v>
      </c>
      <c r="L226" s="113" t="s">
        <v>276</v>
      </c>
      <c r="M226" t="s">
        <v>1574</v>
      </c>
      <c r="P226" s="45" t="s">
        <v>709</v>
      </c>
      <c r="Q226" s="56">
        <v>120000</v>
      </c>
      <c r="R226" s="122">
        <f t="shared" si="102"/>
        <v>116500</v>
      </c>
      <c r="S226" s="47">
        <v>116500</v>
      </c>
      <c r="T226" s="48">
        <f t="shared" si="77"/>
        <v>8550</v>
      </c>
      <c r="U226" s="46" t="s">
        <v>711</v>
      </c>
      <c r="V226" s="49">
        <f t="shared" si="78"/>
        <v>107950</v>
      </c>
      <c r="W226" s="49">
        <f>2000+5500+600+200+250</f>
        <v>8550</v>
      </c>
      <c r="X226" s="2">
        <f t="shared" si="87"/>
        <v>-3500</v>
      </c>
      <c r="Z226" s="126">
        <f t="shared" si="88"/>
        <v>116500</v>
      </c>
      <c r="AA226" s="1" t="s">
        <v>148</v>
      </c>
      <c r="AB226" s="19">
        <f>IF(AX226&lt;&gt;"",#REF!- AX226, 0)</f>
        <v>0</v>
      </c>
      <c r="AC226" s="19">
        <f>IF(CF226&lt;&gt;"",#REF!- CF226, 0)</f>
        <v>0</v>
      </c>
      <c r="AD226" s="19">
        <f>IF(BJ226&lt;&gt;"",#REF!- BJ226, 0)</f>
        <v>0</v>
      </c>
      <c r="AE226" s="19">
        <f>IF(CN226&lt;&gt;"",#REF!- CN226, 0)</f>
        <v>0</v>
      </c>
      <c r="AF226" s="19">
        <f>IF(BV226&lt;&gt;"",#REF!- BV226, 0)</f>
        <v>0</v>
      </c>
      <c r="AG226" s="19">
        <f>IF(CV226&lt;&gt;"",#REF!- CV226, 0)</f>
        <v>0</v>
      </c>
      <c r="AH226" s="19">
        <f>IF(DF226&lt;&gt;"",#REF!-DF226, 0)</f>
        <v>0</v>
      </c>
      <c r="AI226" s="19">
        <f>IF(DR226&lt;&gt;"",#REF!-DR226, 0)</f>
        <v>0</v>
      </c>
      <c r="AJ226" s="19">
        <f>IF(EB226&lt;&gt;"",#REF!- EB226, 0)</f>
        <v>0</v>
      </c>
      <c r="AK226" s="19">
        <f>IF(EJ226&lt;&gt;"",#REF!- EJ226, 0)</f>
        <v>0</v>
      </c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3"/>
      <c r="CG226" s="23"/>
      <c r="CH226" s="23"/>
      <c r="CI226" s="23"/>
      <c r="CJ226" s="23"/>
      <c r="CK226" s="23"/>
      <c r="CL226" s="23"/>
      <c r="CM226" s="23"/>
      <c r="CN226" s="28"/>
      <c r="CO226" s="28"/>
      <c r="CP226" s="28"/>
      <c r="CQ226" s="28"/>
      <c r="CR226" s="28"/>
      <c r="CS226" s="28"/>
      <c r="CT226" s="28"/>
      <c r="CU226" s="28"/>
      <c r="CV226" s="23"/>
      <c r="CW226" s="23"/>
      <c r="CX226" s="23"/>
      <c r="CY226" s="23"/>
      <c r="CZ226" s="23"/>
      <c r="DA226" s="23"/>
      <c r="DB226" s="23"/>
      <c r="DC226" s="23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8"/>
      <c r="EC226" s="28"/>
      <c r="ED226" s="28"/>
      <c r="EE226" s="28"/>
      <c r="EF226" s="28"/>
      <c r="EG226" s="28"/>
      <c r="EH226" s="28"/>
      <c r="EI226" s="28"/>
      <c r="EJ226" s="23"/>
      <c r="EK226" s="23"/>
      <c r="EL226" s="23"/>
      <c r="EM226" s="23"/>
      <c r="EN226" s="23"/>
      <c r="EO226" s="23"/>
      <c r="EP226" s="23"/>
      <c r="EQ226" s="23"/>
      <c r="ER226" s="3">
        <v>116500</v>
      </c>
      <c r="ES226" s="2">
        <f>ER226-Z226</f>
        <v>0</v>
      </c>
    </row>
    <row r="227" spans="1:150" ht="14.45" hidden="1" customHeight="1" x14ac:dyDescent="0.25">
      <c r="A227" s="112"/>
      <c r="B227" s="130">
        <v>221</v>
      </c>
      <c r="C227" s="112"/>
      <c r="D227" s="112"/>
      <c r="E227" s="112"/>
      <c r="F227" s="113" t="s">
        <v>173</v>
      </c>
      <c r="G227" s="107" t="s">
        <v>63</v>
      </c>
      <c r="H227" s="114" t="s">
        <v>528</v>
      </c>
      <c r="I227" s="115" t="str">
        <f t="shared" si="85"/>
        <v xml:space="preserve"> 668</v>
      </c>
      <c r="J227" t="s">
        <v>528</v>
      </c>
      <c r="K227" s="116">
        <f t="shared" si="86"/>
        <v>0</v>
      </c>
      <c r="L227" s="113" t="s">
        <v>222</v>
      </c>
      <c r="M227" t="s">
        <v>1573</v>
      </c>
      <c r="P227" s="62" t="s">
        <v>710</v>
      </c>
      <c r="Q227" s="63">
        <v>90000</v>
      </c>
      <c r="R227" s="64">
        <f t="shared" si="102"/>
        <v>92000</v>
      </c>
      <c r="S227" s="47">
        <v>92000</v>
      </c>
      <c r="T227" s="48">
        <f t="shared" si="77"/>
        <v>9050</v>
      </c>
      <c r="U227" s="46" t="s">
        <v>711</v>
      </c>
      <c r="V227" s="49">
        <f t="shared" si="78"/>
        <v>82950</v>
      </c>
      <c r="W227" s="49">
        <f>2000+5500+600+200+250+500</f>
        <v>9050</v>
      </c>
      <c r="X227" s="2">
        <f t="shared" si="87"/>
        <v>2000</v>
      </c>
      <c r="Z227" s="126">
        <f t="shared" si="88"/>
        <v>92000</v>
      </c>
      <c r="AB227" s="19">
        <f>IF(AX227&lt;&gt;"",#REF!- AX227, 0)</f>
        <v>0</v>
      </c>
      <c r="AC227" s="19">
        <f>IF(CF227&lt;&gt;"",#REF!- CF227, 0)</f>
        <v>0</v>
      </c>
      <c r="AD227" s="19">
        <f>IF(BJ227&lt;&gt;"",#REF!- BJ227, 0)</f>
        <v>0</v>
      </c>
      <c r="AE227" s="19">
        <f>IF(CN227&lt;&gt;"",#REF!- CN227, 0)</f>
        <v>0</v>
      </c>
      <c r="AF227" s="19">
        <f>IF(BV227&lt;&gt;"",#REF!- BV227, 0)</f>
        <v>0</v>
      </c>
      <c r="AG227" s="19">
        <f>IF(CV227&lt;&gt;"",#REF!- CV227, 0)</f>
        <v>0</v>
      </c>
      <c r="AH227" s="19">
        <f>IF(DF227&lt;&gt;"",#REF!-DF227, 0)</f>
        <v>0</v>
      </c>
      <c r="AI227" s="19">
        <f>IF(DR227&lt;&gt;"",#REF!-DR227, 0)</f>
        <v>0</v>
      </c>
      <c r="AJ227" s="19">
        <f>IF(EB227&lt;&gt;"",#REF!- EB227, 0)</f>
        <v>0</v>
      </c>
      <c r="AK227" s="19">
        <f>IF(EJ227&lt;&gt;"",#REF!- EJ227, 0)</f>
        <v>0</v>
      </c>
      <c r="AL227" s="20">
        <f>IF(BC227&lt;&gt;"",#REF!- BC227, 0)</f>
        <v>0</v>
      </c>
      <c r="AM227" s="20">
        <f>IF(CK227&lt;&gt;"",#REF!- CK227, 0)</f>
        <v>0</v>
      </c>
      <c r="AN227" s="20">
        <f>IF(BO227&lt;&gt;"",#REF!- BO227, )</f>
        <v>0</v>
      </c>
      <c r="AO227" s="20">
        <f>IF(CS227&lt;&gt;"",#REF!- CS227, 0)</f>
        <v>0</v>
      </c>
      <c r="AP227" s="20">
        <f>IF(CA227&lt;&gt;"",#REF!-CA227, 0)</f>
        <v>0</v>
      </c>
      <c r="AQ227" s="20">
        <f>IF(DA227&lt;&gt;"",#REF!- DA227, 0)</f>
        <v>0</v>
      </c>
      <c r="AR227" s="20">
        <f>IF(DK227&lt;&gt;"",#REF!- DK227, 0)</f>
        <v>0</v>
      </c>
      <c r="AS227" s="20">
        <f>IF(DW227&lt;&gt;"",#REF!- DW227, 0)</f>
        <v>0</v>
      </c>
      <c r="AT227" s="20">
        <f>IF(EG227&lt;&gt;"",#REF!- EG227, 0)</f>
        <v>0</v>
      </c>
      <c r="AU227" s="20">
        <f>IF(EO227&lt;&gt;"",#REF!- EO227, 0)</f>
        <v>0</v>
      </c>
      <c r="DE227" s="1"/>
      <c r="ER227" s="3">
        <v>92000</v>
      </c>
      <c r="ES227" s="2">
        <f>Z227-ER227</f>
        <v>0</v>
      </c>
    </row>
    <row r="228" spans="1:150" ht="14.45" hidden="1" customHeight="1" x14ac:dyDescent="0.25">
      <c r="A228" s="112"/>
      <c r="B228" s="130">
        <v>222</v>
      </c>
      <c r="C228" s="112"/>
      <c r="D228" s="112"/>
      <c r="E228" s="112"/>
      <c r="F228" s="113" t="s">
        <v>53</v>
      </c>
      <c r="G228" s="107" t="s">
        <v>53</v>
      </c>
      <c r="H228" s="114" t="s">
        <v>529</v>
      </c>
      <c r="I228" s="115" t="str">
        <f t="shared" si="85"/>
        <v xml:space="preserve"> 322</v>
      </c>
      <c r="J228" t="s">
        <v>529</v>
      </c>
      <c r="K228" s="116">
        <f t="shared" si="86"/>
        <v>0</v>
      </c>
      <c r="L228" s="113" t="s">
        <v>278</v>
      </c>
      <c r="M228" t="s">
        <v>1573</v>
      </c>
      <c r="P228" s="45" t="s">
        <v>709</v>
      </c>
      <c r="Q228" s="56">
        <v>120000</v>
      </c>
      <c r="R228" s="122">
        <f t="shared" si="102"/>
        <v>122000</v>
      </c>
      <c r="S228" s="47">
        <v>122000</v>
      </c>
      <c r="T228" s="48">
        <f t="shared" si="77"/>
        <v>8450</v>
      </c>
      <c r="U228" s="46" t="s">
        <v>711</v>
      </c>
      <c r="V228" s="49">
        <f t="shared" si="78"/>
        <v>113550</v>
      </c>
      <c r="W228" s="49">
        <f>2000+5500+200+250+500</f>
        <v>8450</v>
      </c>
      <c r="X228" s="2">
        <f t="shared" si="87"/>
        <v>2000</v>
      </c>
      <c r="Z228" s="126">
        <f t="shared" si="88"/>
        <v>122000</v>
      </c>
      <c r="AA228" s="1" t="s">
        <v>148</v>
      </c>
      <c r="AB228" s="19">
        <f>IF(AX228&lt;&gt;"",#REF!- AX228, 0)</f>
        <v>0</v>
      </c>
      <c r="AC228" s="19">
        <f>IF(CF228&lt;&gt;"",#REF!- CF228, 0)</f>
        <v>0</v>
      </c>
      <c r="AD228" s="19">
        <f>IF(BJ228&lt;&gt;"",#REF!- BJ228, 0)</f>
        <v>0</v>
      </c>
      <c r="AE228" s="19">
        <f>IF(CN228&lt;&gt;"",#REF!- CN228, 0)</f>
        <v>0</v>
      </c>
      <c r="AF228" s="19">
        <f>IF(BV228&lt;&gt;"",#REF!- BV228, 0)</f>
        <v>0</v>
      </c>
      <c r="AG228" s="19">
        <f>IF(CV228&lt;&gt;"",#REF!- CV228, 0)</f>
        <v>0</v>
      </c>
      <c r="AH228" s="19">
        <f>IF(DF228&lt;&gt;"",#REF!-DF228, 0)</f>
        <v>0</v>
      </c>
      <c r="AI228" s="19">
        <f>IF(DR228&lt;&gt;"",#REF!-DR228, 0)</f>
        <v>0</v>
      </c>
      <c r="AJ228" s="19">
        <f>IF(EB228&lt;&gt;"",#REF!- EB228, 0)</f>
        <v>0</v>
      </c>
      <c r="AK228" s="19">
        <f>IF(EJ228&lt;&gt;"",#REF!- EJ228, 0)</f>
        <v>0</v>
      </c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3"/>
      <c r="CG228" s="23"/>
      <c r="CH228" s="23"/>
      <c r="CI228" s="23"/>
      <c r="CJ228" s="23"/>
      <c r="CK228" s="23"/>
      <c r="CL228" s="23"/>
      <c r="CM228" s="23"/>
      <c r="CN228" s="28"/>
      <c r="CO228" s="28"/>
      <c r="CP228" s="28"/>
      <c r="CQ228" s="28"/>
      <c r="CR228" s="28"/>
      <c r="CS228" s="28"/>
      <c r="CT228" s="28"/>
      <c r="CU228" s="28"/>
      <c r="CV228" s="23"/>
      <c r="CW228" s="23"/>
      <c r="CX228" s="23"/>
      <c r="CY228" s="23"/>
      <c r="CZ228" s="23"/>
      <c r="DA228" s="23"/>
      <c r="DB228" s="23"/>
      <c r="DC228" s="23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8"/>
      <c r="EC228" s="28"/>
      <c r="ED228" s="28"/>
      <c r="EE228" s="28"/>
      <c r="EF228" s="28"/>
      <c r="EG228" s="28"/>
      <c r="EH228" s="28"/>
      <c r="EI228" s="28"/>
      <c r="EJ228" s="23"/>
      <c r="EK228" s="23"/>
      <c r="EL228" s="23"/>
      <c r="EM228" s="23"/>
      <c r="EN228" s="23"/>
      <c r="EO228" s="23"/>
      <c r="EP228" s="23"/>
      <c r="EQ228" s="23"/>
      <c r="ER228" s="3">
        <v>122000</v>
      </c>
      <c r="ES228" s="2">
        <f>Z228-ER228</f>
        <v>0</v>
      </c>
    </row>
    <row r="229" spans="1:150" ht="14.45" hidden="1" customHeight="1" x14ac:dyDescent="0.25">
      <c r="A229" s="112"/>
      <c r="B229" s="130">
        <v>223</v>
      </c>
      <c r="C229" s="112"/>
      <c r="D229" s="112"/>
      <c r="E229" s="112"/>
      <c r="F229" s="113" t="s">
        <v>63</v>
      </c>
      <c r="G229" s="107" t="s">
        <v>63</v>
      </c>
      <c r="H229" s="117" t="s">
        <v>530</v>
      </c>
      <c r="I229" s="115" t="str">
        <f t="shared" si="85"/>
        <v xml:space="preserve"> 932</v>
      </c>
      <c r="J229" t="s">
        <v>530</v>
      </c>
      <c r="K229" s="116">
        <f t="shared" si="86"/>
        <v>0</v>
      </c>
      <c r="L229" s="113" t="s">
        <v>279</v>
      </c>
      <c r="M229" t="s">
        <v>1573</v>
      </c>
      <c r="P229" s="62" t="s">
        <v>710</v>
      </c>
      <c r="Q229" s="63">
        <v>90000</v>
      </c>
      <c r="R229" s="64">
        <f t="shared" si="102"/>
        <v>90000</v>
      </c>
      <c r="S229" s="47">
        <v>90000</v>
      </c>
      <c r="T229" s="48">
        <f t="shared" si="77"/>
        <v>9052</v>
      </c>
      <c r="U229" s="46" t="s">
        <v>711</v>
      </c>
      <c r="V229" s="49">
        <f t="shared" si="78"/>
        <v>80948</v>
      </c>
      <c r="W229" s="49">
        <f>2000+5500+600+200+252+500</f>
        <v>9052</v>
      </c>
      <c r="X229" s="2">
        <f t="shared" si="87"/>
        <v>0</v>
      </c>
      <c r="Z229" s="126">
        <f t="shared" si="88"/>
        <v>90000</v>
      </c>
      <c r="AA229" s="1" t="s">
        <v>148</v>
      </c>
      <c r="AB229" s="19">
        <f>IF(AX229&lt;&gt;"",#REF!- AX229, 0)</f>
        <v>0</v>
      </c>
      <c r="AC229" s="19">
        <f>IF(CF229&lt;&gt;"",#REF!- CF229, 0)</f>
        <v>0</v>
      </c>
      <c r="AD229" s="19">
        <f>IF(BJ229&lt;&gt;"",#REF!- BJ229, 0)</f>
        <v>0</v>
      </c>
      <c r="AE229" s="19">
        <f>IF(CN229&lt;&gt;"",#REF!- CN229, 0)</f>
        <v>0</v>
      </c>
      <c r="AF229" s="19">
        <f>IF(BV229&lt;&gt;"",#REF!- BV229, 0)</f>
        <v>0</v>
      </c>
      <c r="AG229" s="19">
        <f>IF(CV229&lt;&gt;"",#REF!- CV229, 0)</f>
        <v>0</v>
      </c>
      <c r="AH229" s="19">
        <f>IF(DF229&lt;&gt;"",#REF!-DF229, 0)</f>
        <v>0</v>
      </c>
      <c r="AI229" s="19">
        <f>IF(DR229&lt;&gt;"",#REF!-DR229, 0)</f>
        <v>0</v>
      </c>
      <c r="AJ229" s="19">
        <f>IF(EB229&lt;&gt;"",#REF!- EB229, 0)</f>
        <v>0</v>
      </c>
      <c r="AK229" s="19">
        <f>IF(EJ229&lt;&gt;"",#REF!- EJ229, 0)</f>
        <v>0</v>
      </c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3"/>
      <c r="CG229" s="23"/>
      <c r="CH229" s="23"/>
      <c r="CI229" s="23"/>
      <c r="CJ229" s="23"/>
      <c r="CK229" s="23"/>
      <c r="CL229" s="23"/>
      <c r="CM229" s="23"/>
      <c r="CN229" s="28"/>
      <c r="CO229" s="28"/>
      <c r="CP229" s="28"/>
      <c r="CQ229" s="28"/>
      <c r="CR229" s="28"/>
      <c r="CS229" s="28"/>
      <c r="CT229" s="28"/>
      <c r="CU229" s="28"/>
      <c r="CV229" s="23"/>
      <c r="CW229" s="23"/>
      <c r="CX229" s="23"/>
      <c r="CY229" s="23"/>
      <c r="CZ229" s="23"/>
      <c r="DA229" s="23"/>
      <c r="DB229" s="23"/>
      <c r="DC229" s="23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8"/>
      <c r="EC229" s="28"/>
      <c r="ED229" s="28"/>
      <c r="EE229" s="28"/>
      <c r="EF229" s="28"/>
      <c r="EG229" s="28"/>
      <c r="EH229" s="28"/>
      <c r="EI229" s="28"/>
      <c r="EJ229" s="23"/>
      <c r="EK229" s="23"/>
      <c r="EL229" s="23"/>
      <c r="EM229" s="23"/>
      <c r="EN229" s="23"/>
      <c r="EO229" s="23"/>
      <c r="EP229" s="23"/>
      <c r="EQ229" s="23"/>
      <c r="ER229" s="3">
        <v>90000</v>
      </c>
      <c r="ES229" s="2">
        <f>Z229-ER229</f>
        <v>0</v>
      </c>
    </row>
    <row r="230" spans="1:150" ht="14.45" hidden="1" customHeight="1" x14ac:dyDescent="0.25">
      <c r="A230" s="112"/>
      <c r="B230" s="130">
        <v>224</v>
      </c>
      <c r="C230" s="112"/>
      <c r="D230" s="112"/>
      <c r="E230" s="112"/>
      <c r="F230" s="113" t="s">
        <v>53</v>
      </c>
      <c r="G230" s="107" t="s">
        <v>53</v>
      </c>
      <c r="H230" s="114" t="s">
        <v>531</v>
      </c>
      <c r="I230" s="115" t="str">
        <f t="shared" si="85"/>
        <v xml:space="preserve"> 640</v>
      </c>
      <c r="J230" t="s">
        <v>531</v>
      </c>
      <c r="K230" s="116">
        <f t="shared" si="86"/>
        <v>0</v>
      </c>
      <c r="L230" s="113" t="s">
        <v>278</v>
      </c>
      <c r="M230" t="s">
        <v>1573</v>
      </c>
      <c r="P230" s="45" t="s">
        <v>709</v>
      </c>
      <c r="Q230" s="56">
        <v>120000</v>
      </c>
      <c r="R230" s="122">
        <f t="shared" si="102"/>
        <v>122000</v>
      </c>
      <c r="S230" s="47">
        <v>122000</v>
      </c>
      <c r="T230" s="48">
        <f t="shared" si="77"/>
        <v>8450</v>
      </c>
      <c r="U230" s="46" t="s">
        <v>711</v>
      </c>
      <c r="V230" s="49">
        <f t="shared" si="78"/>
        <v>113550</v>
      </c>
      <c r="W230" s="49">
        <f>2000+5500+200+250+500</f>
        <v>8450</v>
      </c>
      <c r="X230" s="2">
        <f t="shared" si="87"/>
        <v>2000</v>
      </c>
      <c r="Z230" s="126">
        <f t="shared" si="88"/>
        <v>122000</v>
      </c>
      <c r="AA230" s="1" t="s">
        <v>148</v>
      </c>
      <c r="AB230" s="19">
        <f>IF(AX230&lt;&gt;"",#REF!- AX230, 0)</f>
        <v>0</v>
      </c>
      <c r="AC230" s="19">
        <f>IF(CF230&lt;&gt;"",#REF!- CF230, 0)</f>
        <v>0</v>
      </c>
      <c r="AD230" s="19">
        <f>IF(BJ230&lt;&gt;"",#REF!- BJ230, 0)</f>
        <v>0</v>
      </c>
      <c r="AE230" s="19">
        <f>IF(CN230&lt;&gt;"",#REF!- CN230, 0)</f>
        <v>0</v>
      </c>
      <c r="AF230" s="19">
        <f>IF(BV230&lt;&gt;"",#REF!- BV230, 0)</f>
        <v>0</v>
      </c>
      <c r="AG230" s="19">
        <f>IF(CV230&lt;&gt;"",#REF!- CV230, 0)</f>
        <v>0</v>
      </c>
      <c r="AH230" s="19">
        <f>IF(DF230&lt;&gt;"",#REF!-DF230, 0)</f>
        <v>0</v>
      </c>
      <c r="AI230" s="19">
        <f>IF(DR230&lt;&gt;"",#REF!-DR230, 0)</f>
        <v>0</v>
      </c>
      <c r="AJ230" s="19">
        <f>IF(EB230&lt;&gt;"",#REF!- EB230, 0)</f>
        <v>0</v>
      </c>
      <c r="AK230" s="19">
        <f>IF(EJ230&lt;&gt;"",#REF!- EJ230, 0)</f>
        <v>0</v>
      </c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3"/>
      <c r="CG230" s="23"/>
      <c r="CH230" s="23"/>
      <c r="CI230" s="23"/>
      <c r="CJ230" s="23"/>
      <c r="CK230" s="23"/>
      <c r="CL230" s="23"/>
      <c r="CM230" s="23"/>
      <c r="CN230" s="28"/>
      <c r="CO230" s="28"/>
      <c r="CP230" s="28"/>
      <c r="CQ230" s="28"/>
      <c r="CR230" s="28"/>
      <c r="CS230" s="28"/>
      <c r="CT230" s="28"/>
      <c r="CU230" s="28"/>
      <c r="CV230" s="23"/>
      <c r="CW230" s="23"/>
      <c r="CX230" s="23"/>
      <c r="CY230" s="23"/>
      <c r="CZ230" s="23"/>
      <c r="DA230" s="23"/>
      <c r="DB230" s="23"/>
      <c r="DC230" s="23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8"/>
      <c r="EC230" s="28"/>
      <c r="ED230" s="28"/>
      <c r="EE230" s="28"/>
      <c r="EF230" s="28"/>
      <c r="EG230" s="28"/>
      <c r="EH230" s="28"/>
      <c r="EI230" s="28"/>
      <c r="EJ230" s="23"/>
      <c r="EK230" s="23"/>
      <c r="EL230" s="23"/>
      <c r="EM230" s="23"/>
      <c r="EN230" s="23"/>
      <c r="EO230" s="23"/>
      <c r="EP230" s="23"/>
      <c r="EQ230" s="23"/>
      <c r="ER230" s="3">
        <v>122000</v>
      </c>
      <c r="ES230" s="2">
        <f>Z230-ER230</f>
        <v>0</v>
      </c>
    </row>
    <row r="231" spans="1:150" ht="14.45" hidden="1" customHeight="1" x14ac:dyDescent="0.25">
      <c r="A231" s="112"/>
      <c r="B231" s="43">
        <v>225</v>
      </c>
      <c r="C231" s="112"/>
      <c r="D231" s="112"/>
      <c r="E231" s="112"/>
      <c r="F231" s="113"/>
      <c r="G231" s="107"/>
      <c r="H231" s="117"/>
      <c r="I231" s="115" t="str">
        <f t="shared" si="85"/>
        <v/>
      </c>
      <c r="J231"/>
      <c r="K231" s="116">
        <f t="shared" si="86"/>
        <v>0</v>
      </c>
      <c r="L231" s="113"/>
      <c r="M231"/>
      <c r="P231" s="45"/>
      <c r="Q231" s="56">
        <v>0</v>
      </c>
      <c r="R231" s="50">
        <v>0</v>
      </c>
      <c r="S231" s="47"/>
      <c r="T231" s="48">
        <f t="shared" si="77"/>
        <v>0</v>
      </c>
      <c r="U231" s="46"/>
      <c r="V231" s="49">
        <f t="shared" si="78"/>
        <v>0</v>
      </c>
      <c r="W231" s="49"/>
      <c r="X231" s="2" t="e">
        <f>#REF!-#REF!</f>
        <v>#REF!</v>
      </c>
      <c r="Z231" s="126">
        <f t="shared" si="88"/>
        <v>0</v>
      </c>
      <c r="AA231" s="1" t="s">
        <v>148</v>
      </c>
      <c r="AB231" s="19">
        <f>IF(AX231&lt;&gt;"",#REF!- AX231, 0)</f>
        <v>0</v>
      </c>
      <c r="AC231" s="19">
        <f>IF(CF231&lt;&gt;"",#REF!- CF231, 0)</f>
        <v>0</v>
      </c>
      <c r="AD231" s="19">
        <f>IF(BJ231&lt;&gt;"",#REF!- BJ231, 0)</f>
        <v>0</v>
      </c>
      <c r="AE231" s="19">
        <f>IF(CN231&lt;&gt;"",#REF!- CN231, 0)</f>
        <v>0</v>
      </c>
      <c r="AF231" s="19">
        <f>IF(BV231&lt;&gt;"",#REF!- BV231, 0)</f>
        <v>0</v>
      </c>
      <c r="AG231" s="19">
        <f>IF(CV231&lt;&gt;"",#REF!- CV231, 0)</f>
        <v>0</v>
      </c>
      <c r="AH231" s="19">
        <f>IF(DF231&lt;&gt;"",#REF!-DF231, 0)</f>
        <v>0</v>
      </c>
      <c r="AI231" s="19">
        <f>IF(DR231&lt;&gt;"",#REF!-DR231, 0)</f>
        <v>0</v>
      </c>
      <c r="AJ231" s="19">
        <f>IF(EB231&lt;&gt;"",#REF!- EB231, 0)</f>
        <v>0</v>
      </c>
      <c r="AK231" s="19">
        <f>IF(EJ231&lt;&gt;"",#REF!- EJ231, 0)</f>
        <v>0</v>
      </c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3"/>
      <c r="CG231" s="23"/>
      <c r="CH231" s="23"/>
      <c r="CI231" s="23"/>
      <c r="CJ231" s="23"/>
      <c r="CK231" s="23"/>
      <c r="CL231" s="23"/>
      <c r="CM231" s="23"/>
      <c r="CN231" s="28"/>
      <c r="CO231" s="28"/>
      <c r="CP231" s="28"/>
      <c r="CQ231" s="28"/>
      <c r="CR231" s="28"/>
      <c r="CS231" s="28"/>
      <c r="CT231" s="28"/>
      <c r="CU231" s="28"/>
      <c r="CV231" s="23"/>
      <c r="CW231" s="23"/>
      <c r="CX231" s="23"/>
      <c r="CY231" s="23"/>
      <c r="CZ231" s="23"/>
      <c r="DA231" s="23"/>
      <c r="DB231" s="23"/>
      <c r="DC231" s="23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8"/>
      <c r="EC231" s="28"/>
      <c r="ED231" s="28"/>
      <c r="EE231" s="28"/>
      <c r="EF231" s="28"/>
      <c r="EG231" s="28"/>
      <c r="EH231" s="28"/>
      <c r="EI231" s="28"/>
      <c r="EJ231" s="23"/>
      <c r="EK231" s="23"/>
      <c r="EL231" s="23"/>
      <c r="EM231" s="23"/>
      <c r="EN231" s="23"/>
      <c r="EO231" s="23"/>
      <c r="EP231" s="23"/>
      <c r="EQ231" s="23"/>
      <c r="ER231" s="3"/>
    </row>
    <row r="232" spans="1:150" ht="14.45" hidden="1" customHeight="1" x14ac:dyDescent="0.25">
      <c r="A232" s="112"/>
      <c r="B232" s="130">
        <v>226</v>
      </c>
      <c r="C232" s="112"/>
      <c r="D232" s="112"/>
      <c r="E232" s="112"/>
      <c r="F232" s="113" t="s">
        <v>175</v>
      </c>
      <c r="G232" s="107" t="s">
        <v>175</v>
      </c>
      <c r="H232" s="114"/>
      <c r="I232" s="115" t="str">
        <f t="shared" si="85"/>
        <v/>
      </c>
      <c r="J232"/>
      <c r="K232" s="116">
        <f t="shared" si="86"/>
        <v>0</v>
      </c>
      <c r="L232" s="113"/>
      <c r="M232"/>
      <c r="P232" s="62" t="s">
        <v>710</v>
      </c>
      <c r="Q232" s="63">
        <v>0</v>
      </c>
      <c r="R232" s="64">
        <f t="shared" ref="R232:R263" si="107">V232+W232</f>
        <v>0</v>
      </c>
      <c r="S232" s="47">
        <v>0</v>
      </c>
      <c r="T232" s="48">
        <f t="shared" si="77"/>
        <v>0</v>
      </c>
      <c r="U232" s="46"/>
      <c r="V232" s="49">
        <f t="shared" si="78"/>
        <v>0</v>
      </c>
      <c r="W232" s="49">
        <v>0</v>
      </c>
      <c r="X232" s="2">
        <f>R232-Q232</f>
        <v>0</v>
      </c>
      <c r="Z232" s="126">
        <f t="shared" si="88"/>
        <v>0</v>
      </c>
      <c r="AA232" s="1" t="s">
        <v>139</v>
      </c>
      <c r="AB232" s="19" t="e">
        <f>IF(AX232&lt;&gt;"",#REF!- AX232, 0)</f>
        <v>#REF!</v>
      </c>
      <c r="AC232" s="19">
        <f>IF(CF232&lt;&gt;"",#REF!- CF232, 0)</f>
        <v>0</v>
      </c>
      <c r="AD232" s="19" t="e">
        <f>IF(BJ232&lt;&gt;"",#REF!- BJ232, 0)</f>
        <v>#REF!</v>
      </c>
      <c r="AE232" s="19">
        <f>IF(CN232&lt;&gt;"",#REF!- CN232, 0)</f>
        <v>0</v>
      </c>
      <c r="AF232" s="19">
        <f>IF(BV232&lt;&gt;"",#REF!- BV232, 0)</f>
        <v>0</v>
      </c>
      <c r="AG232" s="19">
        <f>IF(CV232&lt;&gt;"",#REF!- CV232, 0)</f>
        <v>0</v>
      </c>
      <c r="AH232" s="19" t="e">
        <f>IF(DF232&lt;&gt;"",#REF!-DF232, 0)</f>
        <v>#REF!</v>
      </c>
      <c r="AI232" s="19" t="e">
        <f>IF(DR232&lt;&gt;"",#REF!-DR232, 0)</f>
        <v>#REF!</v>
      </c>
      <c r="AJ232" s="19">
        <f>IF(EB232&lt;&gt;"",#REF!- EB232, 0)</f>
        <v>0</v>
      </c>
      <c r="AK232" s="19">
        <f>IF(EJ232&lt;&gt;"",#REF!- EJ232, 0)</f>
        <v>0</v>
      </c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9">
        <v>112500</v>
      </c>
      <c r="AW232" s="29">
        <v>3000</v>
      </c>
      <c r="AX232" s="29">
        <f>AV232+AW232</f>
        <v>115500</v>
      </c>
      <c r="AY232" s="25">
        <f>AX232-Z232</f>
        <v>115500</v>
      </c>
      <c r="AZ232" s="26">
        <f>AY232/AV232</f>
        <v>1.0266666666666666</v>
      </c>
      <c r="BA232" s="25" t="e">
        <f>#REF!-AX232</f>
        <v>#REF!</v>
      </c>
      <c r="BB232" s="27" t="s">
        <v>28</v>
      </c>
      <c r="BC232" s="27"/>
      <c r="BD232" s="27"/>
      <c r="BE232" s="27"/>
      <c r="BF232" s="27"/>
      <c r="BG232" s="27"/>
      <c r="BH232" s="24">
        <v>108900</v>
      </c>
      <c r="BI232" s="21">
        <v>3000</v>
      </c>
      <c r="BJ232" s="21">
        <f>BH232+BI232</f>
        <v>111900</v>
      </c>
      <c r="BK232" s="21">
        <f>BJ232-Z232</f>
        <v>111900</v>
      </c>
      <c r="BL232" s="22">
        <f>BK232/BH232</f>
        <v>1.0275482093663912</v>
      </c>
      <c r="BM232" s="21" t="e">
        <f>#REF!-BJ232</f>
        <v>#REF!</v>
      </c>
      <c r="BN232" s="23" t="s">
        <v>28</v>
      </c>
      <c r="BO232" s="36"/>
      <c r="BP232" s="36"/>
      <c r="BQ232" s="36"/>
      <c r="BR232" s="36"/>
      <c r="BS232" s="36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3"/>
      <c r="CG232" s="23"/>
      <c r="CH232" s="23"/>
      <c r="CI232" s="23"/>
      <c r="CJ232" s="23"/>
      <c r="CK232" s="23"/>
      <c r="CL232" s="23"/>
      <c r="CM232" s="23"/>
      <c r="CN232" s="28"/>
      <c r="CO232" s="28"/>
      <c r="CP232" s="28"/>
      <c r="CQ232" s="28"/>
      <c r="CR232" s="28"/>
      <c r="CS232" s="28"/>
      <c r="CT232" s="28"/>
      <c r="CU232" s="28"/>
      <c r="CV232" s="23"/>
      <c r="CW232" s="23"/>
      <c r="CX232" s="23"/>
      <c r="CY232" s="23"/>
      <c r="CZ232" s="23"/>
      <c r="DA232" s="23"/>
      <c r="DB232" s="23"/>
      <c r="DC232" s="23"/>
      <c r="DD232" s="29">
        <v>101167</v>
      </c>
      <c r="DE232" s="25">
        <v>3000</v>
      </c>
      <c r="DF232" s="29">
        <f>DD232+DE232</f>
        <v>104167</v>
      </c>
      <c r="DG232" s="25">
        <f>DF232-Z232</f>
        <v>104167</v>
      </c>
      <c r="DH232" s="26">
        <f>DG232/DF232</f>
        <v>1</v>
      </c>
      <c r="DI232" s="25" t="e">
        <f>#REF!-DF232</f>
        <v>#REF!</v>
      </c>
      <c r="DJ232" s="28" t="s">
        <v>28</v>
      </c>
      <c r="DK232" s="28"/>
      <c r="DL232" s="28"/>
      <c r="DM232" s="28"/>
      <c r="DN232" s="28"/>
      <c r="DO232" s="28"/>
      <c r="DP232" s="24">
        <v>108412</v>
      </c>
      <c r="DQ232" s="21">
        <v>3000</v>
      </c>
      <c r="DR232" s="21">
        <f>DP232+DQ232</f>
        <v>111412</v>
      </c>
      <c r="DS232" s="21">
        <f>DR232-Z232</f>
        <v>111412</v>
      </c>
      <c r="DT232" s="32">
        <f>DS232/DR232</f>
        <v>1</v>
      </c>
      <c r="DU232" s="33" t="e">
        <f>#REF!-DR232</f>
        <v>#REF!</v>
      </c>
      <c r="DV232" s="23" t="s">
        <v>28</v>
      </c>
      <c r="DW232" s="23"/>
      <c r="DX232" s="23"/>
      <c r="DY232" s="23"/>
      <c r="DZ232" s="23"/>
      <c r="EA232" s="23"/>
      <c r="EB232" s="28"/>
      <c r="EC232" s="28"/>
      <c r="ED232" s="28"/>
      <c r="EE232" s="28"/>
      <c r="EF232" s="28"/>
      <c r="EG232" s="28"/>
      <c r="EH232" s="28"/>
      <c r="EI232" s="28"/>
      <c r="EJ232" s="23"/>
      <c r="EK232" s="23"/>
      <c r="EL232" s="23"/>
      <c r="EM232" s="23"/>
      <c r="EN232" s="23"/>
      <c r="EO232" s="23"/>
      <c r="EP232" s="23"/>
      <c r="EQ232" s="23"/>
      <c r="ER232" s="3"/>
    </row>
    <row r="233" spans="1:150" ht="14.45" hidden="1" customHeight="1" x14ac:dyDescent="0.25">
      <c r="A233" s="112"/>
      <c r="B233" s="43">
        <v>227</v>
      </c>
      <c r="C233" s="112"/>
      <c r="D233" s="112"/>
      <c r="E233" s="112"/>
      <c r="F233" s="113"/>
      <c r="G233" s="107"/>
      <c r="H233" s="117"/>
      <c r="I233" s="115" t="str">
        <f t="shared" si="85"/>
        <v/>
      </c>
      <c r="J233"/>
      <c r="K233" s="116">
        <f t="shared" si="86"/>
        <v>0</v>
      </c>
      <c r="L233" s="113"/>
      <c r="M233"/>
      <c r="P233" s="45"/>
      <c r="Q233" s="56">
        <v>0</v>
      </c>
      <c r="R233" s="50">
        <f t="shared" si="107"/>
        <v>0</v>
      </c>
      <c r="S233" s="47"/>
      <c r="T233" s="48">
        <f t="shared" si="77"/>
        <v>0</v>
      </c>
      <c r="U233" s="46"/>
      <c r="V233" s="49">
        <f t="shared" si="78"/>
        <v>0</v>
      </c>
      <c r="W233" s="49"/>
      <c r="X233" s="2">
        <f>R233-Q233</f>
        <v>0</v>
      </c>
      <c r="Z233" s="126">
        <f t="shared" si="88"/>
        <v>0</v>
      </c>
      <c r="AA233" s="1" t="s">
        <v>137</v>
      </c>
      <c r="AB233" s="19" t="e">
        <f>IF(AX233&lt;&gt;"",#REF!- AX233, 0)</f>
        <v>#REF!</v>
      </c>
      <c r="AC233" s="19" t="e">
        <f>IF(CF233&lt;&gt;"",#REF!- CF233, 0)</f>
        <v>#REF!</v>
      </c>
      <c r="AD233" s="19">
        <f>IF(BJ233&lt;&gt;"",#REF!- BJ233, 0)</f>
        <v>0</v>
      </c>
      <c r="AE233" s="19" t="e">
        <f>IF(CN233&lt;&gt;"",#REF!- CN233, 0)</f>
        <v>#REF!</v>
      </c>
      <c r="AF233" s="19">
        <f>IF(BV233&lt;&gt;"",#REF!- BV233, 0)</f>
        <v>0</v>
      </c>
      <c r="AG233" s="19">
        <f>IF(CV233&lt;&gt;"",#REF!- CV233, 0)</f>
        <v>0</v>
      </c>
      <c r="AH233" s="19">
        <f>IF(DF233&lt;&gt;"",#REF!-DF233, 0)</f>
        <v>0</v>
      </c>
      <c r="AI233" s="19">
        <f>IF(DR233&lt;&gt;"",#REF!-DR233, 0)</f>
        <v>0</v>
      </c>
      <c r="AJ233" s="19">
        <f>IF(EB233&lt;&gt;"",#REF!- EB233, 0)</f>
        <v>0</v>
      </c>
      <c r="AK233" s="19">
        <f>IF(EJ233&lt;&gt;"",#REF!- EJ233, 0)</f>
        <v>0</v>
      </c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9">
        <v>138150</v>
      </c>
      <c r="AW233" s="29">
        <v>3000</v>
      </c>
      <c r="AX233" s="29">
        <f>AV233+AW233</f>
        <v>141150</v>
      </c>
      <c r="AY233" s="25">
        <f>AX233-Z233</f>
        <v>141150</v>
      </c>
      <c r="AZ233" s="26">
        <f>AY233/AV233</f>
        <v>1.0217155266015201</v>
      </c>
      <c r="BA233" s="25" t="e">
        <f>#REF!-AX233</f>
        <v>#REF!</v>
      </c>
      <c r="BB233" s="28" t="s">
        <v>28</v>
      </c>
      <c r="BC233" s="27"/>
      <c r="BD233" s="27"/>
      <c r="BE233" s="27"/>
      <c r="BF233" s="27"/>
      <c r="BG233" s="27"/>
      <c r="BH233" s="36"/>
      <c r="BI233" s="36"/>
      <c r="BJ233" s="36"/>
      <c r="BK233" s="36"/>
      <c r="BL233" s="36"/>
      <c r="BM233" s="36"/>
      <c r="BN233" s="23"/>
      <c r="BO233" s="36"/>
      <c r="BP233" s="36"/>
      <c r="BQ233" s="36"/>
      <c r="BR233" s="36"/>
      <c r="BS233" s="36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4">
        <v>146880</v>
      </c>
      <c r="CG233" s="24">
        <f>CF233-Z233</f>
        <v>146880</v>
      </c>
      <c r="CH233" s="34">
        <f>CG233/CF233</f>
        <v>1</v>
      </c>
      <c r="CI233" s="24" t="e">
        <f>#REF!-CF233</f>
        <v>#REF!</v>
      </c>
      <c r="CJ233" s="23" t="s">
        <v>28</v>
      </c>
      <c r="CK233" s="23"/>
      <c r="CL233" s="23"/>
      <c r="CM233" s="23"/>
      <c r="CN233" s="29">
        <v>167929</v>
      </c>
      <c r="CO233" s="25">
        <f>CN233-Z233</f>
        <v>167929</v>
      </c>
      <c r="CP233" s="26">
        <f>CO233/CN233</f>
        <v>1</v>
      </c>
      <c r="CQ233" s="25" t="e">
        <f>#REF!-CN233</f>
        <v>#REF!</v>
      </c>
      <c r="CR233" s="28" t="s">
        <v>28</v>
      </c>
      <c r="CS233" s="28"/>
      <c r="CT233" s="28"/>
      <c r="CU233" s="28"/>
      <c r="CV233" s="23"/>
      <c r="CW233" s="23"/>
      <c r="CX233" s="23"/>
      <c r="CY233" s="23"/>
      <c r="CZ233" s="23"/>
      <c r="DA233" s="23"/>
      <c r="DB233" s="23"/>
      <c r="DC233" s="23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8"/>
      <c r="EC233" s="28"/>
      <c r="ED233" s="28"/>
      <c r="EE233" s="28"/>
      <c r="EF233" s="28"/>
      <c r="EG233" s="28"/>
      <c r="EH233" s="28"/>
      <c r="EI233" s="28"/>
      <c r="EJ233" s="23"/>
      <c r="EK233" s="23"/>
      <c r="EL233" s="23"/>
      <c r="EM233" s="23"/>
      <c r="EN233" s="23"/>
      <c r="EO233" s="23"/>
      <c r="EP233" s="23"/>
      <c r="EQ233" s="23"/>
      <c r="ER233" s="3"/>
    </row>
    <row r="234" spans="1:150" ht="14.45" hidden="1" customHeight="1" x14ac:dyDescent="0.25">
      <c r="A234" s="112"/>
      <c r="B234" s="130">
        <v>228</v>
      </c>
      <c r="C234" s="112"/>
      <c r="D234" s="112"/>
      <c r="E234" s="112"/>
      <c r="F234" s="113" t="s">
        <v>175</v>
      </c>
      <c r="G234" s="107" t="s">
        <v>175</v>
      </c>
      <c r="H234" s="114" t="s">
        <v>533</v>
      </c>
      <c r="I234" s="115" t="str">
        <f t="shared" si="85"/>
        <v xml:space="preserve"> 155</v>
      </c>
      <c r="J234" t="s">
        <v>533</v>
      </c>
      <c r="K234" s="116">
        <f t="shared" si="86"/>
        <v>0</v>
      </c>
      <c r="L234" s="113" t="s">
        <v>237</v>
      </c>
      <c r="M234" t="s">
        <v>1574</v>
      </c>
      <c r="P234" s="62" t="s">
        <v>710</v>
      </c>
      <c r="Q234" s="63">
        <v>79500</v>
      </c>
      <c r="R234" s="64">
        <f t="shared" si="107"/>
        <v>81500</v>
      </c>
      <c r="S234" s="47">
        <v>81500</v>
      </c>
      <c r="T234" s="48">
        <f t="shared" si="77"/>
        <v>9050</v>
      </c>
      <c r="U234" s="46" t="s">
        <v>711</v>
      </c>
      <c r="V234" s="49">
        <f t="shared" si="78"/>
        <v>72450</v>
      </c>
      <c r="W234" s="49">
        <f>2000+5500+600+200+250+500</f>
        <v>9050</v>
      </c>
      <c r="X234" s="2">
        <f>R234-Q234</f>
        <v>2000</v>
      </c>
      <c r="Z234" s="126">
        <f t="shared" si="88"/>
        <v>81500</v>
      </c>
      <c r="AA234" s="1" t="s">
        <v>138</v>
      </c>
      <c r="AB234" s="19" t="e">
        <f>IF(AX234&lt;&gt;"",#REF!- AX234, 0)</f>
        <v>#REF!</v>
      </c>
      <c r="AC234" s="19">
        <f>IF(CF234&lt;&gt;"",#REF!- CF234, 0)</f>
        <v>0</v>
      </c>
      <c r="AD234" s="19" t="e">
        <f>IF(BJ234&lt;&gt;"",#REF!- BJ234, 0)</f>
        <v>#REF!</v>
      </c>
      <c r="AE234" s="19">
        <f>IF(CN234&lt;&gt;"",#REF!- CN234, 0)</f>
        <v>0</v>
      </c>
      <c r="AF234" s="19">
        <f>IF(BV234&lt;&gt;"",#REF!- BV234, 0)</f>
        <v>0</v>
      </c>
      <c r="AG234" s="19">
        <f>IF(CV234&lt;&gt;"",#REF!- CV234, 0)</f>
        <v>0</v>
      </c>
      <c r="AH234" s="19" t="e">
        <f>IF(DF234&lt;&gt;"",#REF!-DF234, 0)</f>
        <v>#REF!</v>
      </c>
      <c r="AI234" s="19" t="e">
        <f>IF(DR234&lt;&gt;"",#REF!-DR234, 0)</f>
        <v>#REF!</v>
      </c>
      <c r="AJ234" s="19">
        <f>IF(EB234&lt;&gt;"",#REF!- EB234, 0)</f>
        <v>0</v>
      </c>
      <c r="AK234" s="19">
        <f>IF(EJ234&lt;&gt;"",#REF!- EJ234, 0)</f>
        <v>0</v>
      </c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9">
        <v>112500</v>
      </c>
      <c r="AW234" s="29">
        <v>3000</v>
      </c>
      <c r="AX234" s="29">
        <f>AV234+AW234</f>
        <v>115500</v>
      </c>
      <c r="AY234" s="25">
        <f>AX234-Z234</f>
        <v>34000</v>
      </c>
      <c r="AZ234" s="26">
        <f>AY234/AV234</f>
        <v>0.30222222222222223</v>
      </c>
      <c r="BA234" s="25" t="e">
        <f>#REF!-AX234</f>
        <v>#REF!</v>
      </c>
      <c r="BB234" s="27" t="s">
        <v>28</v>
      </c>
      <c r="BC234" s="27"/>
      <c r="BD234" s="27"/>
      <c r="BE234" s="27"/>
      <c r="BF234" s="27"/>
      <c r="BG234" s="27"/>
      <c r="BH234" s="24">
        <v>108900</v>
      </c>
      <c r="BI234" s="21">
        <v>3000</v>
      </c>
      <c r="BJ234" s="21">
        <f>BH234+BI234</f>
        <v>111900</v>
      </c>
      <c r="BK234" s="21">
        <f>BJ234-Z234</f>
        <v>30400</v>
      </c>
      <c r="BL234" s="22">
        <f>BK234/BH234</f>
        <v>0.27915518824609736</v>
      </c>
      <c r="BM234" s="21" t="e">
        <f>#REF!-BJ234</f>
        <v>#REF!</v>
      </c>
      <c r="BN234" s="23" t="s">
        <v>28</v>
      </c>
      <c r="BO234" s="36"/>
      <c r="BP234" s="36"/>
      <c r="BQ234" s="36"/>
      <c r="BR234" s="36"/>
      <c r="BS234" s="36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3"/>
      <c r="CG234" s="23"/>
      <c r="CH234" s="23"/>
      <c r="CI234" s="23"/>
      <c r="CJ234" s="23"/>
      <c r="CK234" s="23"/>
      <c r="CL234" s="23"/>
      <c r="CM234" s="23"/>
      <c r="CN234" s="28"/>
      <c r="CO234" s="28"/>
      <c r="CP234" s="28"/>
      <c r="CQ234" s="28"/>
      <c r="CR234" s="28"/>
      <c r="CS234" s="28"/>
      <c r="CT234" s="28"/>
      <c r="CU234" s="28"/>
      <c r="CV234" s="23"/>
      <c r="CW234" s="23"/>
      <c r="CX234" s="23"/>
      <c r="CY234" s="23"/>
      <c r="CZ234" s="23"/>
      <c r="DA234" s="23"/>
      <c r="DB234" s="23"/>
      <c r="DC234" s="23"/>
      <c r="DD234" s="29">
        <v>101167</v>
      </c>
      <c r="DE234" s="25">
        <v>3000</v>
      </c>
      <c r="DF234" s="29">
        <f>DD234+DE234</f>
        <v>104167</v>
      </c>
      <c r="DG234" s="25">
        <f>DF234-Z234</f>
        <v>22667</v>
      </c>
      <c r="DH234" s="26">
        <f>DG234/DF234</f>
        <v>0.21760250367198825</v>
      </c>
      <c r="DI234" s="25" t="e">
        <f>#REF!-DF234</f>
        <v>#REF!</v>
      </c>
      <c r="DJ234" s="28" t="s">
        <v>28</v>
      </c>
      <c r="DK234" s="28"/>
      <c r="DL234" s="28"/>
      <c r="DM234" s="28"/>
      <c r="DN234" s="28"/>
      <c r="DO234" s="28"/>
      <c r="DP234" s="24">
        <v>108412</v>
      </c>
      <c r="DQ234" s="21">
        <v>3000</v>
      </c>
      <c r="DR234" s="21">
        <f>DP234+DQ234</f>
        <v>111412</v>
      </c>
      <c r="DS234" s="21">
        <f>DR234-Z234</f>
        <v>29912</v>
      </c>
      <c r="DT234" s="21">
        <f>DS234/DR234</f>
        <v>0.26848095357771157</v>
      </c>
      <c r="DU234" s="21" t="e">
        <f>#REF!-DR234</f>
        <v>#REF!</v>
      </c>
      <c r="DV234" s="23" t="s">
        <v>28</v>
      </c>
      <c r="DW234" s="23"/>
      <c r="DX234" s="23"/>
      <c r="DY234" s="23"/>
      <c r="DZ234" s="23"/>
      <c r="EA234" s="23"/>
      <c r="EB234" s="28"/>
      <c r="EC234" s="28"/>
      <c r="ED234" s="28"/>
      <c r="EE234" s="28"/>
      <c r="EF234" s="28"/>
      <c r="EG234" s="28"/>
      <c r="EH234" s="28"/>
      <c r="EI234" s="28"/>
      <c r="EJ234" s="23"/>
      <c r="EK234" s="23"/>
      <c r="EL234" s="23"/>
      <c r="EM234" s="23"/>
      <c r="EN234" s="23"/>
      <c r="EO234" s="23"/>
      <c r="EP234" s="23"/>
      <c r="EQ234" s="23"/>
      <c r="ER234" s="3">
        <v>81500</v>
      </c>
      <c r="ES234" s="2">
        <f>Z234-ER234</f>
        <v>0</v>
      </c>
    </row>
    <row r="235" spans="1:150" ht="14.45" hidden="1" customHeight="1" x14ac:dyDescent="0.25">
      <c r="A235" s="112"/>
      <c r="B235" s="130">
        <v>229</v>
      </c>
      <c r="C235" s="112"/>
      <c r="D235" s="112"/>
      <c r="E235" s="112"/>
      <c r="F235" s="107" t="s">
        <v>175</v>
      </c>
      <c r="G235" s="107" t="s">
        <v>175</v>
      </c>
      <c r="H235" s="117" t="s">
        <v>1413</v>
      </c>
      <c r="I235" s="115" t="str">
        <f t="shared" si="85"/>
        <v xml:space="preserve"> 031</v>
      </c>
      <c r="J235" t="s">
        <v>1413</v>
      </c>
      <c r="K235" s="116">
        <f t="shared" si="86"/>
        <v>0</v>
      </c>
      <c r="L235" s="113" t="s">
        <v>1138</v>
      </c>
      <c r="M235" t="s">
        <v>1574</v>
      </c>
      <c r="P235" s="45" t="s">
        <v>709</v>
      </c>
      <c r="Q235" s="2">
        <v>97500</v>
      </c>
      <c r="R235" s="50">
        <f t="shared" si="107"/>
        <v>97500</v>
      </c>
      <c r="S235" s="47">
        <v>97500</v>
      </c>
      <c r="T235" s="48">
        <f t="shared" si="77"/>
        <v>8550</v>
      </c>
      <c r="U235" s="46" t="s">
        <v>711</v>
      </c>
      <c r="V235" s="49">
        <f t="shared" si="78"/>
        <v>88950</v>
      </c>
      <c r="W235" s="49">
        <f>2000+600+200+250+5500</f>
        <v>8550</v>
      </c>
      <c r="X235" s="2">
        <f>R231-Q231</f>
        <v>0</v>
      </c>
      <c r="Z235" s="126">
        <f t="shared" si="88"/>
        <v>97500</v>
      </c>
      <c r="AB235" s="19">
        <f>IF(AX235&lt;&gt;"",#REF!- AX235, 0)</f>
        <v>0</v>
      </c>
      <c r="AC235" s="19">
        <f>IF(CF235&lt;&gt;"",#REF!- CF235, 0)</f>
        <v>0</v>
      </c>
      <c r="AD235" s="19">
        <f>IF(BJ235&lt;&gt;"",#REF!- BJ235, 0)</f>
        <v>0</v>
      </c>
      <c r="AE235" s="19">
        <f>IF(CN235&lt;&gt;"",#REF!- CN235, 0)</f>
        <v>0</v>
      </c>
      <c r="AF235" s="19">
        <f>IF(BV235&lt;&gt;"",#REF!- BV235, 0)</f>
        <v>0</v>
      </c>
      <c r="AG235" s="19">
        <f>IF(CV235&lt;&gt;"",#REF!- CV235, 0)</f>
        <v>0</v>
      </c>
      <c r="AH235" s="19">
        <f>IF(DF235&lt;&gt;"",#REF!-DF235, 0)</f>
        <v>0</v>
      </c>
      <c r="AI235" s="19">
        <f>IF(DR235&lt;&gt;"",#REF!-DR235, 0)</f>
        <v>0</v>
      </c>
      <c r="AJ235" s="19">
        <f>IF(EB235&lt;&gt;"",#REF!- EB235, 0)</f>
        <v>0</v>
      </c>
      <c r="AK235" s="19">
        <f>IF(EJ235&lt;&gt;"",#REF!- EJ235, 0)</f>
        <v>0</v>
      </c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9"/>
      <c r="AW235" s="29"/>
      <c r="AX235" s="29"/>
      <c r="AY235" s="25"/>
      <c r="AZ235" s="26"/>
      <c r="BA235" s="25"/>
      <c r="BB235" s="28"/>
      <c r="BC235" s="27"/>
      <c r="BD235" s="27"/>
      <c r="BE235" s="27"/>
      <c r="BF235" s="27"/>
      <c r="BG235" s="27"/>
      <c r="BH235" s="24"/>
      <c r="BI235" s="21"/>
      <c r="BJ235" s="21"/>
      <c r="BK235" s="21"/>
      <c r="BL235" s="22"/>
      <c r="BM235" s="21"/>
      <c r="BN235" s="23"/>
      <c r="BO235" s="36"/>
      <c r="BP235" s="36"/>
      <c r="BQ235" s="36"/>
      <c r="BR235" s="36"/>
      <c r="BS235" s="36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3"/>
      <c r="CG235" s="23"/>
      <c r="CH235" s="23"/>
      <c r="CI235" s="23"/>
      <c r="CJ235" s="23"/>
      <c r="CK235" s="23"/>
      <c r="CL235" s="23"/>
      <c r="CM235" s="23"/>
      <c r="CN235" s="28"/>
      <c r="CO235" s="28"/>
      <c r="CP235" s="28"/>
      <c r="CQ235" s="28"/>
      <c r="CR235" s="28"/>
      <c r="CS235" s="28"/>
      <c r="CT235" s="28"/>
      <c r="CU235" s="28"/>
      <c r="CV235" s="23"/>
      <c r="CW235" s="23"/>
      <c r="CX235" s="23"/>
      <c r="CY235" s="23"/>
      <c r="CZ235" s="23"/>
      <c r="DA235" s="23"/>
      <c r="DB235" s="23"/>
      <c r="DC235" s="23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8"/>
      <c r="EC235" s="28"/>
      <c r="ED235" s="28"/>
      <c r="EE235" s="28"/>
      <c r="EF235" s="28"/>
      <c r="EG235" s="28"/>
      <c r="EH235" s="28"/>
      <c r="EI235" s="28"/>
      <c r="EJ235" s="23"/>
      <c r="EK235" s="23"/>
      <c r="EL235" s="23"/>
      <c r="EM235" s="23"/>
      <c r="EN235" s="23"/>
      <c r="EO235" s="23"/>
      <c r="EP235" s="23"/>
      <c r="EQ235" s="23"/>
      <c r="ER235" s="3">
        <v>97500</v>
      </c>
      <c r="ES235" s="2">
        <f>Z235-ER235</f>
        <v>0</v>
      </c>
    </row>
    <row r="236" spans="1:150" ht="14.45" hidden="1" customHeight="1" x14ac:dyDescent="0.25">
      <c r="A236" s="112"/>
      <c r="B236" s="130">
        <v>230</v>
      </c>
      <c r="C236" s="112"/>
      <c r="D236" s="112"/>
      <c r="E236" s="112"/>
      <c r="F236" s="107" t="s">
        <v>175</v>
      </c>
      <c r="G236" s="107"/>
      <c r="H236" t="s">
        <v>1801</v>
      </c>
      <c r="I236" s="115" t="str">
        <f t="shared" si="85"/>
        <v xml:space="preserve"> 108</v>
      </c>
      <c r="J236" t="s">
        <v>1801</v>
      </c>
      <c r="K236" s="116">
        <f t="shared" si="86"/>
        <v>0</v>
      </c>
      <c r="L236" s="113" t="s">
        <v>1795</v>
      </c>
      <c r="M236" t="s">
        <v>1573</v>
      </c>
      <c r="P236" s="45" t="s">
        <v>709</v>
      </c>
      <c r="Q236" s="56">
        <v>128000</v>
      </c>
      <c r="R236" s="50">
        <f t="shared" si="107"/>
        <v>124000</v>
      </c>
      <c r="S236" s="47">
        <v>124000</v>
      </c>
      <c r="T236" s="48">
        <f t="shared" si="77"/>
        <v>8550</v>
      </c>
      <c r="U236" s="46" t="s">
        <v>711</v>
      </c>
      <c r="V236" s="49">
        <f t="shared" si="78"/>
        <v>115450</v>
      </c>
      <c r="W236" s="49">
        <f>2000+5500+600+200+250</f>
        <v>8550</v>
      </c>
      <c r="X236" s="2">
        <f t="shared" ref="X236:X267" si="108">R236-Q236</f>
        <v>-4000</v>
      </c>
      <c r="Z236" s="126">
        <f t="shared" si="88"/>
        <v>124000</v>
      </c>
      <c r="AA236" s="1" t="s">
        <v>148</v>
      </c>
      <c r="AB236" s="19">
        <f>IF(AX236&lt;&gt;"",#REF!- AX236, 0)</f>
        <v>0</v>
      </c>
      <c r="AC236" s="19">
        <f>IF(CF236&lt;&gt;"",#REF!- CF236, 0)</f>
        <v>0</v>
      </c>
      <c r="AD236" s="19">
        <f>IF(BJ236&lt;&gt;"",#REF!- BJ236, 0)</f>
        <v>0</v>
      </c>
      <c r="AE236" s="19">
        <f>IF(CN236&lt;&gt;"",#REF!- CN236, 0)</f>
        <v>0</v>
      </c>
      <c r="AF236" s="19">
        <f>IF(BV236&lt;&gt;"",#REF!- BV236, 0)</f>
        <v>0</v>
      </c>
      <c r="AG236" s="19">
        <f>IF(CV236&lt;&gt;"",#REF!- CV236, 0)</f>
        <v>0</v>
      </c>
      <c r="AH236" s="19">
        <f>IF(DF236&lt;&gt;"",#REF!-DF236, 0)</f>
        <v>0</v>
      </c>
      <c r="AI236" s="19">
        <f>IF(DR236&lt;&gt;"",#REF!-DR236, 0)</f>
        <v>0</v>
      </c>
      <c r="AJ236" s="19">
        <f>IF(EB236&lt;&gt;"",#REF!- EB236, 0)</f>
        <v>0</v>
      </c>
      <c r="AK236" s="19">
        <f>IF(EJ236&lt;&gt;"",#REF!- EJ236, 0)</f>
        <v>0</v>
      </c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3"/>
      <c r="CG236" s="23"/>
      <c r="CH236" s="23"/>
      <c r="CI236" s="23"/>
      <c r="CJ236" s="23"/>
      <c r="CK236" s="23"/>
      <c r="CL236" s="23"/>
      <c r="CM236" s="23"/>
      <c r="CN236" s="28"/>
      <c r="CO236" s="28"/>
      <c r="CP236" s="28"/>
      <c r="CQ236" s="28"/>
      <c r="CR236" s="28"/>
      <c r="CS236" s="28"/>
      <c r="CT236" s="28"/>
      <c r="CU236" s="28"/>
      <c r="CV236" s="23"/>
      <c r="CW236" s="23"/>
      <c r="CX236" s="23"/>
      <c r="CY236" s="23"/>
      <c r="CZ236" s="23"/>
      <c r="DA236" s="23"/>
      <c r="DB236" s="23"/>
      <c r="DC236" s="23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8"/>
      <c r="EC236" s="28"/>
      <c r="ED236" s="28"/>
      <c r="EE236" s="28"/>
      <c r="EF236" s="28"/>
      <c r="EG236" s="28"/>
      <c r="EH236" s="28"/>
      <c r="EI236" s="28"/>
      <c r="EJ236" s="23"/>
      <c r="EK236" s="23"/>
      <c r="EL236" s="23"/>
      <c r="EM236" s="23"/>
      <c r="EN236" s="23"/>
      <c r="EO236" s="23"/>
      <c r="EP236" s="23"/>
      <c r="EQ236" s="23"/>
      <c r="ER236" s="3">
        <v>124000</v>
      </c>
      <c r="ES236" s="2">
        <f>Z236-ER236</f>
        <v>0</v>
      </c>
    </row>
    <row r="237" spans="1:150" ht="14.45" hidden="1" customHeight="1" x14ac:dyDescent="0.25">
      <c r="A237" s="112"/>
      <c r="B237" s="43">
        <v>231</v>
      </c>
      <c r="C237" s="112"/>
      <c r="D237" s="112"/>
      <c r="E237" s="112"/>
      <c r="F237" s="113"/>
      <c r="G237" s="107"/>
      <c r="H237" t="s">
        <v>532</v>
      </c>
      <c r="I237" s="115" t="str">
        <f t="shared" si="85"/>
        <v xml:space="preserve"> 520</v>
      </c>
      <c r="J237" t="s">
        <v>532</v>
      </c>
      <c r="K237" s="116">
        <f t="shared" si="86"/>
        <v>0</v>
      </c>
      <c r="L237" s="113" t="s">
        <v>280</v>
      </c>
      <c r="M237" t="s">
        <v>1574</v>
      </c>
      <c r="P237" s="45"/>
      <c r="Q237" s="56">
        <v>0</v>
      </c>
      <c r="R237" s="50">
        <f t="shared" si="107"/>
        <v>0</v>
      </c>
      <c r="S237" s="47"/>
      <c r="T237" s="48">
        <f t="shared" si="77"/>
        <v>0</v>
      </c>
      <c r="U237" s="46"/>
      <c r="V237" s="49">
        <f t="shared" si="78"/>
        <v>0</v>
      </c>
      <c r="W237" s="49"/>
      <c r="X237" s="2">
        <f t="shared" si="108"/>
        <v>0</v>
      </c>
      <c r="Z237" s="126">
        <f t="shared" si="88"/>
        <v>0</v>
      </c>
      <c r="AA237" s="1" t="s">
        <v>148</v>
      </c>
      <c r="AB237" s="19">
        <f>IF(AX237&lt;&gt;"",#REF!- AX237, 0)</f>
        <v>0</v>
      </c>
      <c r="AC237" s="19">
        <f>IF(CF237&lt;&gt;"",#REF!- CF237, 0)</f>
        <v>0</v>
      </c>
      <c r="AD237" s="19">
        <f>IF(BJ237&lt;&gt;"",#REF!- BJ237, 0)</f>
        <v>0</v>
      </c>
      <c r="AE237" s="19">
        <f>IF(CN237&lt;&gt;"",#REF!- CN237, 0)</f>
        <v>0</v>
      </c>
      <c r="AF237" s="19">
        <f>IF(BV237&lt;&gt;"",#REF!- BV237, 0)</f>
        <v>0</v>
      </c>
      <c r="AG237" s="19">
        <f>IF(CV237&lt;&gt;"",#REF!- CV237, 0)</f>
        <v>0</v>
      </c>
      <c r="AH237" s="19">
        <f>IF(DF237&lt;&gt;"",#REF!-DF237, 0)</f>
        <v>0</v>
      </c>
      <c r="AI237" s="19">
        <f>IF(DR237&lt;&gt;"",#REF!-DR237, 0)</f>
        <v>0</v>
      </c>
      <c r="AJ237" s="19">
        <f>IF(EB237&lt;&gt;"",#REF!- EB237, 0)</f>
        <v>0</v>
      </c>
      <c r="AK237" s="19">
        <f>IF(EJ237&lt;&gt;"",#REF!- EJ237, 0)</f>
        <v>0</v>
      </c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3"/>
      <c r="CG237" s="23"/>
      <c r="CH237" s="23"/>
      <c r="CI237" s="23"/>
      <c r="CJ237" s="23"/>
      <c r="CK237" s="23"/>
      <c r="CL237" s="23"/>
      <c r="CM237" s="23"/>
      <c r="CN237" s="28"/>
      <c r="CO237" s="28"/>
      <c r="CP237" s="28"/>
      <c r="CQ237" s="28"/>
      <c r="CR237" s="28"/>
      <c r="CS237" s="28"/>
      <c r="CT237" s="28"/>
      <c r="CU237" s="28"/>
      <c r="CV237" s="23"/>
      <c r="CW237" s="23"/>
      <c r="CX237" s="23"/>
      <c r="CY237" s="23"/>
      <c r="CZ237" s="23"/>
      <c r="DA237" s="23"/>
      <c r="DB237" s="23"/>
      <c r="DC237" s="23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8"/>
      <c r="EC237" s="28"/>
      <c r="ED237" s="28"/>
      <c r="EE237" s="28"/>
      <c r="EF237" s="28"/>
      <c r="EG237" s="28"/>
      <c r="EH237" s="28"/>
      <c r="EI237" s="28"/>
      <c r="EJ237" s="23"/>
      <c r="EK237" s="23"/>
      <c r="EL237" s="23"/>
      <c r="EM237" s="23"/>
      <c r="EN237" s="23"/>
      <c r="EO237" s="23"/>
      <c r="EP237" s="23"/>
      <c r="EQ237" s="23"/>
      <c r="ER237" s="3">
        <v>100000</v>
      </c>
      <c r="ES237" s="2">
        <f>Z237-ER237</f>
        <v>-100000</v>
      </c>
      <c r="ET237" s="1" t="s">
        <v>1822</v>
      </c>
    </row>
    <row r="238" spans="1:150" ht="14.45" hidden="1" customHeight="1" x14ac:dyDescent="0.25">
      <c r="A238" s="112"/>
      <c r="B238" s="130">
        <v>232</v>
      </c>
      <c r="C238" s="112"/>
      <c r="D238" s="112"/>
      <c r="E238" s="112"/>
      <c r="F238" s="113" t="s">
        <v>63</v>
      </c>
      <c r="G238" s="107" t="s">
        <v>63</v>
      </c>
      <c r="H238" s="114" t="s">
        <v>534</v>
      </c>
      <c r="I238" s="115" t="str">
        <f t="shared" si="85"/>
        <v xml:space="preserve"> 522</v>
      </c>
      <c r="J238" t="s">
        <v>534</v>
      </c>
      <c r="K238" s="116">
        <f t="shared" si="86"/>
        <v>0</v>
      </c>
      <c r="L238" s="113" t="s">
        <v>276</v>
      </c>
      <c r="M238" t="s">
        <v>1574</v>
      </c>
      <c r="P238" s="62" t="s">
        <v>710</v>
      </c>
      <c r="Q238" s="63">
        <v>115000</v>
      </c>
      <c r="R238" s="64">
        <f t="shared" si="107"/>
        <v>119000</v>
      </c>
      <c r="S238" s="49">
        <v>119000</v>
      </c>
      <c r="T238" s="48">
        <f t="shared" si="77"/>
        <v>9050</v>
      </c>
      <c r="U238" s="46" t="s">
        <v>711</v>
      </c>
      <c r="V238" s="49">
        <f t="shared" si="78"/>
        <v>109950</v>
      </c>
      <c r="W238" s="49">
        <v>9050</v>
      </c>
      <c r="X238" s="2">
        <f t="shared" si="108"/>
        <v>4000</v>
      </c>
      <c r="Z238" s="126">
        <f t="shared" si="88"/>
        <v>119000</v>
      </c>
      <c r="AA238" s="1" t="s">
        <v>148</v>
      </c>
      <c r="AB238" s="19">
        <f>IF(AX238&lt;&gt;"",#REF!- AX238, 0)</f>
        <v>0</v>
      </c>
      <c r="AC238" s="19">
        <f>IF(CF238&lt;&gt;"",#REF!- CF238, 0)</f>
        <v>0</v>
      </c>
      <c r="AD238" s="19">
        <f>IF(BJ238&lt;&gt;"",#REF!- BJ238, 0)</f>
        <v>0</v>
      </c>
      <c r="AE238" s="19">
        <f>IF(CN238&lt;&gt;"",#REF!- CN238, 0)</f>
        <v>0</v>
      </c>
      <c r="AF238" s="19">
        <f>IF(BV238&lt;&gt;"",#REF!- BV238, 0)</f>
        <v>0</v>
      </c>
      <c r="AG238" s="19">
        <f>IF(CV238&lt;&gt;"",#REF!- CV238, 0)</f>
        <v>0</v>
      </c>
      <c r="AH238" s="19">
        <f>IF(DF238&lt;&gt;"",#REF!-DF238, 0)</f>
        <v>0</v>
      </c>
      <c r="AI238" s="19">
        <f>IF(DR238&lt;&gt;"",#REF!-DR238, 0)</f>
        <v>0</v>
      </c>
      <c r="AJ238" s="19">
        <f>IF(EB238&lt;&gt;"",#REF!- EB238, 0)</f>
        <v>0</v>
      </c>
      <c r="AK238" s="19">
        <f>IF(EJ238&lt;&gt;"",#REF!- EJ238, 0)</f>
        <v>0</v>
      </c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3"/>
      <c r="CG238" s="23"/>
      <c r="CH238" s="23"/>
      <c r="CI238" s="23"/>
      <c r="CJ238" s="23"/>
      <c r="CK238" s="23"/>
      <c r="CL238" s="23"/>
      <c r="CM238" s="23"/>
      <c r="CN238" s="28"/>
      <c r="CO238" s="28"/>
      <c r="CP238" s="28"/>
      <c r="CQ238" s="28"/>
      <c r="CR238" s="28"/>
      <c r="CS238" s="28"/>
      <c r="CT238" s="28"/>
      <c r="CU238" s="28"/>
      <c r="CV238" s="23"/>
      <c r="CW238" s="23"/>
      <c r="CX238" s="23"/>
      <c r="CY238" s="23"/>
      <c r="CZ238" s="23"/>
      <c r="DA238" s="23"/>
      <c r="DB238" s="23"/>
      <c r="DC238" s="23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8"/>
      <c r="EC238" s="28"/>
      <c r="ED238" s="28"/>
      <c r="EE238" s="28"/>
      <c r="EF238" s="28"/>
      <c r="EG238" s="28"/>
      <c r="EH238" s="28"/>
      <c r="EI238" s="28"/>
      <c r="EJ238" s="23"/>
      <c r="EK238" s="23"/>
      <c r="EL238" s="23"/>
      <c r="EM238" s="23"/>
      <c r="EN238" s="23"/>
      <c r="EO238" s="23"/>
      <c r="EP238" s="23"/>
      <c r="EQ238" s="23"/>
      <c r="ER238" s="3">
        <v>119000</v>
      </c>
      <c r="ES238" s="2">
        <f>ER238-Z238</f>
        <v>0</v>
      </c>
    </row>
    <row r="239" spans="1:150" ht="14.45" hidden="1" customHeight="1" x14ac:dyDescent="0.25">
      <c r="A239" s="112"/>
      <c r="B239" s="130">
        <v>233</v>
      </c>
      <c r="C239" s="112"/>
      <c r="D239" s="112"/>
      <c r="E239" s="112"/>
      <c r="F239" s="113" t="s">
        <v>173</v>
      </c>
      <c r="G239" s="107" t="s">
        <v>173</v>
      </c>
      <c r="H239" s="117" t="s">
        <v>535</v>
      </c>
      <c r="I239" s="115" t="str">
        <f t="shared" si="85"/>
        <v xml:space="preserve"> 557</v>
      </c>
      <c r="J239" t="s">
        <v>535</v>
      </c>
      <c r="K239" s="116">
        <f t="shared" si="86"/>
        <v>0</v>
      </c>
      <c r="L239" s="113" t="s">
        <v>281</v>
      </c>
      <c r="M239" t="s">
        <v>1573</v>
      </c>
      <c r="P239" s="45" t="s">
        <v>709</v>
      </c>
      <c r="Q239" s="56">
        <v>95000</v>
      </c>
      <c r="R239" s="122">
        <f t="shared" si="107"/>
        <v>83000</v>
      </c>
      <c r="S239" s="49">
        <v>83000</v>
      </c>
      <c r="T239" s="48">
        <f t="shared" si="77"/>
        <v>9550</v>
      </c>
      <c r="U239" s="46" t="s">
        <v>711</v>
      </c>
      <c r="V239" s="49">
        <f t="shared" si="78"/>
        <v>73450</v>
      </c>
      <c r="W239" s="49">
        <f>2000+5500+600+200+250+1000</f>
        <v>9550</v>
      </c>
      <c r="X239" s="2">
        <f t="shared" si="108"/>
        <v>-12000</v>
      </c>
      <c r="Z239" s="126">
        <f t="shared" si="88"/>
        <v>83000</v>
      </c>
      <c r="AB239" s="19">
        <f>IF(AX239&lt;&gt;"",#REF!- AX239, 0)</f>
        <v>0</v>
      </c>
      <c r="AC239" s="19">
        <f>IF(CF239&lt;&gt;"",#REF!- CF239, 0)</f>
        <v>0</v>
      </c>
      <c r="AD239" s="19">
        <f>IF(BJ239&lt;&gt;"",#REF!- BJ239, 0)</f>
        <v>0</v>
      </c>
      <c r="AE239" s="19">
        <f>IF(CN239&lt;&gt;"",#REF!- CN239, 0)</f>
        <v>0</v>
      </c>
      <c r="AF239" s="19">
        <f>IF(BV239&lt;&gt;"",#REF!- BV239, 0)</f>
        <v>0</v>
      </c>
      <c r="AG239" s="19">
        <f>IF(CV239&lt;&gt;"",#REF!- CV239, 0)</f>
        <v>0</v>
      </c>
      <c r="AH239" s="19">
        <f>IF(DF239&lt;&gt;"",#REF!-DF239, 0)</f>
        <v>0</v>
      </c>
      <c r="AI239" s="19">
        <f>IF(DR239&lt;&gt;"",#REF!-DR239, 0)</f>
        <v>0</v>
      </c>
      <c r="AJ239" s="19">
        <f>IF(EB239&lt;&gt;"",#REF!- EB239, 0)</f>
        <v>0</v>
      </c>
      <c r="AK239" s="19">
        <f>IF(EJ239&lt;&gt;"",#REF!- EJ239, 0)</f>
        <v>0</v>
      </c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9"/>
      <c r="AW239" s="29"/>
      <c r="AX239" s="29"/>
      <c r="AY239" s="25"/>
      <c r="AZ239" s="26"/>
      <c r="BA239" s="25"/>
      <c r="BB239" s="28"/>
      <c r="BC239" s="27"/>
      <c r="BD239" s="27"/>
      <c r="BE239" s="27"/>
      <c r="BF239" s="27"/>
      <c r="BG239" s="27"/>
      <c r="BH239" s="24"/>
      <c r="BI239" s="21"/>
      <c r="BJ239" s="21"/>
      <c r="BK239" s="21"/>
      <c r="BL239" s="22"/>
      <c r="BM239" s="21"/>
      <c r="BN239" s="23"/>
      <c r="BO239" s="36"/>
      <c r="BP239" s="36"/>
      <c r="BQ239" s="36"/>
      <c r="BR239" s="36"/>
      <c r="BS239" s="36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3"/>
      <c r="CG239" s="23"/>
      <c r="CH239" s="23"/>
      <c r="CI239" s="23"/>
      <c r="CJ239" s="23"/>
      <c r="CK239" s="23"/>
      <c r="CL239" s="23"/>
      <c r="CM239" s="23"/>
      <c r="CN239" s="28"/>
      <c r="CO239" s="28"/>
      <c r="CP239" s="28"/>
      <c r="CQ239" s="28"/>
      <c r="CR239" s="28"/>
      <c r="CS239" s="28"/>
      <c r="CT239" s="28"/>
      <c r="CU239" s="28"/>
      <c r="CV239" s="23"/>
      <c r="CW239" s="23"/>
      <c r="CX239" s="23"/>
      <c r="CY239" s="23"/>
      <c r="CZ239" s="23"/>
      <c r="DA239" s="23"/>
      <c r="DB239" s="23"/>
      <c r="DC239" s="23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8"/>
      <c r="EC239" s="28"/>
      <c r="ED239" s="28"/>
      <c r="EE239" s="28"/>
      <c r="EF239" s="28"/>
      <c r="EG239" s="28"/>
      <c r="EH239" s="28"/>
      <c r="EI239" s="28"/>
      <c r="EJ239" s="23"/>
      <c r="EK239" s="23"/>
      <c r="EL239" s="23"/>
      <c r="EM239" s="23"/>
      <c r="EN239" s="23"/>
      <c r="EO239" s="23"/>
      <c r="EP239" s="23"/>
      <c r="EQ239" s="23"/>
      <c r="ER239" s="3">
        <v>83500</v>
      </c>
      <c r="ES239" s="2">
        <f t="shared" ref="ES239:ES249" si="109">Z239-ER239</f>
        <v>-500</v>
      </c>
      <c r="ET239" s="1" t="s">
        <v>1825</v>
      </c>
    </row>
    <row r="240" spans="1:150" ht="14.45" hidden="1" customHeight="1" x14ac:dyDescent="0.25">
      <c r="A240" s="112"/>
      <c r="B240" s="130">
        <v>234</v>
      </c>
      <c r="C240" s="112"/>
      <c r="D240" s="112"/>
      <c r="E240" s="112"/>
      <c r="F240" s="113" t="s">
        <v>173</v>
      </c>
      <c r="G240" s="107" t="s">
        <v>173</v>
      </c>
      <c r="H240" s="117" t="s">
        <v>536</v>
      </c>
      <c r="I240" s="115" t="str">
        <f t="shared" si="85"/>
        <v xml:space="preserve"> 747</v>
      </c>
      <c r="J240" t="s">
        <v>536</v>
      </c>
      <c r="K240" s="116">
        <f t="shared" si="86"/>
        <v>0</v>
      </c>
      <c r="L240" s="113" t="s">
        <v>282</v>
      </c>
      <c r="M240" t="s">
        <v>1573</v>
      </c>
      <c r="P240" s="62" t="s">
        <v>710</v>
      </c>
      <c r="Q240" s="63">
        <v>93000</v>
      </c>
      <c r="R240" s="64">
        <f t="shared" si="107"/>
        <v>93000</v>
      </c>
      <c r="S240" s="49">
        <v>93000</v>
      </c>
      <c r="T240" s="48">
        <f t="shared" si="77"/>
        <v>9750</v>
      </c>
      <c r="U240" s="46" t="s">
        <v>711</v>
      </c>
      <c r="V240" s="49">
        <f t="shared" si="78"/>
        <v>83250</v>
      </c>
      <c r="W240" s="49">
        <f>2000+6200+600+200+250+500</f>
        <v>9750</v>
      </c>
      <c r="X240" s="2">
        <f t="shared" si="108"/>
        <v>0</v>
      </c>
      <c r="Z240" s="126">
        <f t="shared" si="88"/>
        <v>93000</v>
      </c>
      <c r="AA240" s="1" t="s">
        <v>148</v>
      </c>
      <c r="AB240" s="19">
        <f>IF(AX240&lt;&gt;"",#REF!- AX240, 0)</f>
        <v>0</v>
      </c>
      <c r="AC240" s="19">
        <f>IF(CF240&lt;&gt;"",#REF!- CF240, 0)</f>
        <v>0</v>
      </c>
      <c r="AD240" s="19">
        <f>IF(BJ240&lt;&gt;"",#REF!- BJ240, 0)</f>
        <v>0</v>
      </c>
      <c r="AE240" s="19">
        <f>IF(CN240&lt;&gt;"",#REF!- CN240, 0)</f>
        <v>0</v>
      </c>
      <c r="AF240" s="19">
        <f>IF(BV240&lt;&gt;"",#REF!- BV240, 0)</f>
        <v>0</v>
      </c>
      <c r="AG240" s="19">
        <f>IF(CV240&lt;&gt;"",#REF!- CV240, 0)</f>
        <v>0</v>
      </c>
      <c r="AH240" s="19">
        <f>IF(DF240&lt;&gt;"",#REF!-DF240, 0)</f>
        <v>0</v>
      </c>
      <c r="AI240" s="19">
        <f>IF(DR240&lt;&gt;"",#REF!-DR240, 0)</f>
        <v>0</v>
      </c>
      <c r="AJ240" s="19">
        <f>IF(EB240&lt;&gt;"",#REF!- EB240, 0)</f>
        <v>0</v>
      </c>
      <c r="AK240" s="19">
        <f>IF(EJ240&lt;&gt;"",#REF!- EJ240, 0)</f>
        <v>0</v>
      </c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3"/>
      <c r="CG240" s="23"/>
      <c r="CH240" s="23"/>
      <c r="CI240" s="23"/>
      <c r="CJ240" s="23"/>
      <c r="CK240" s="23"/>
      <c r="CL240" s="23"/>
      <c r="CM240" s="23"/>
      <c r="CN240" s="28"/>
      <c r="CO240" s="28"/>
      <c r="CP240" s="28"/>
      <c r="CQ240" s="28"/>
      <c r="CR240" s="28"/>
      <c r="CS240" s="28"/>
      <c r="CT240" s="28"/>
      <c r="CU240" s="28"/>
      <c r="CV240" s="23"/>
      <c r="CW240" s="23"/>
      <c r="CX240" s="23"/>
      <c r="CY240" s="23"/>
      <c r="CZ240" s="23"/>
      <c r="DA240" s="23"/>
      <c r="DB240" s="23"/>
      <c r="DC240" s="23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8"/>
      <c r="EC240" s="28"/>
      <c r="ED240" s="28"/>
      <c r="EE240" s="28"/>
      <c r="EF240" s="28"/>
      <c r="EG240" s="28"/>
      <c r="EH240" s="28"/>
      <c r="EI240" s="28"/>
      <c r="EJ240" s="23"/>
      <c r="EK240" s="23"/>
      <c r="EL240" s="23"/>
      <c r="EM240" s="23"/>
      <c r="EN240" s="23"/>
      <c r="EO240" s="23"/>
      <c r="EP240" s="23"/>
      <c r="EQ240" s="23"/>
      <c r="ER240" s="3">
        <v>93000</v>
      </c>
      <c r="ES240" s="2">
        <f t="shared" si="109"/>
        <v>0</v>
      </c>
      <c r="ET240" s="1" t="s">
        <v>1823</v>
      </c>
    </row>
    <row r="241" spans="1:150" ht="14.45" hidden="1" customHeight="1" x14ac:dyDescent="0.25">
      <c r="A241" s="112"/>
      <c r="B241" s="130">
        <v>235</v>
      </c>
      <c r="C241" s="112"/>
      <c r="D241" s="112"/>
      <c r="E241" s="112"/>
      <c r="F241" s="113" t="s">
        <v>174</v>
      </c>
      <c r="G241" s="107" t="s">
        <v>174</v>
      </c>
      <c r="H241" s="114" t="s">
        <v>537</v>
      </c>
      <c r="I241" s="115" t="str">
        <f t="shared" si="85"/>
        <v xml:space="preserve"> 316</v>
      </c>
      <c r="J241" t="s">
        <v>537</v>
      </c>
      <c r="K241" s="116">
        <f t="shared" si="86"/>
        <v>0</v>
      </c>
      <c r="L241" s="113" t="s">
        <v>283</v>
      </c>
      <c r="M241" t="s">
        <v>1573</v>
      </c>
      <c r="P241" s="45" t="s">
        <v>709</v>
      </c>
      <c r="Q241" s="56">
        <v>93000</v>
      </c>
      <c r="R241" s="122">
        <f t="shared" si="107"/>
        <v>88000</v>
      </c>
      <c r="S241" s="47">
        <v>88000</v>
      </c>
      <c r="T241" s="48">
        <f t="shared" si="77"/>
        <v>9350</v>
      </c>
      <c r="U241" s="46" t="s">
        <v>711</v>
      </c>
      <c r="V241" s="49">
        <f t="shared" si="78"/>
        <v>78650</v>
      </c>
      <c r="W241" s="51">
        <f>2000+5500+600+200+250+800</f>
        <v>9350</v>
      </c>
      <c r="X241" s="2">
        <f t="shared" si="108"/>
        <v>-5000</v>
      </c>
      <c r="Z241" s="126">
        <f t="shared" si="88"/>
        <v>88000</v>
      </c>
      <c r="AA241" s="1" t="s">
        <v>148</v>
      </c>
      <c r="AB241" s="19">
        <f>IF(AX241&lt;&gt;"",#REF!- AX241, 0)</f>
        <v>0</v>
      </c>
      <c r="AC241" s="19">
        <f>IF(CF241&lt;&gt;"",#REF!- CF241, 0)</f>
        <v>0</v>
      </c>
      <c r="AD241" s="19">
        <f>IF(BJ241&lt;&gt;"",#REF!- BJ241, 0)</f>
        <v>0</v>
      </c>
      <c r="AE241" s="19">
        <f>IF(CN241&lt;&gt;"",#REF!- CN241, 0)</f>
        <v>0</v>
      </c>
      <c r="AF241" s="19">
        <f>IF(BV241&lt;&gt;"",#REF!- BV241, 0)</f>
        <v>0</v>
      </c>
      <c r="AG241" s="19">
        <f>IF(CV241&lt;&gt;"",#REF!- CV241, 0)</f>
        <v>0</v>
      </c>
      <c r="AH241" s="19">
        <f>IF(DF241&lt;&gt;"",#REF!-DF241, 0)</f>
        <v>0</v>
      </c>
      <c r="AI241" s="19">
        <f>IF(DR241&lt;&gt;"",#REF!-DR241, 0)</f>
        <v>0</v>
      </c>
      <c r="AJ241" s="19">
        <f>IF(EB241&lt;&gt;"",#REF!- EB241, 0)</f>
        <v>0</v>
      </c>
      <c r="AK241" s="19">
        <f>IF(EJ241&lt;&gt;"",#REF!- EJ241, 0)</f>
        <v>0</v>
      </c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3"/>
      <c r="CG241" s="23"/>
      <c r="CH241" s="23"/>
      <c r="CI241" s="23"/>
      <c r="CJ241" s="23"/>
      <c r="CK241" s="23"/>
      <c r="CL241" s="23"/>
      <c r="CM241" s="23"/>
      <c r="CN241" s="28"/>
      <c r="CO241" s="28"/>
      <c r="CP241" s="28"/>
      <c r="CQ241" s="28"/>
      <c r="CR241" s="28"/>
      <c r="CS241" s="28"/>
      <c r="CT241" s="28"/>
      <c r="CU241" s="28"/>
      <c r="CV241" s="23"/>
      <c r="CW241" s="23"/>
      <c r="CX241" s="23"/>
      <c r="CY241" s="23"/>
      <c r="CZ241" s="23"/>
      <c r="DA241" s="23"/>
      <c r="DB241" s="23"/>
      <c r="DC241" s="23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8"/>
      <c r="EC241" s="28"/>
      <c r="ED241" s="28"/>
      <c r="EE241" s="28"/>
      <c r="EF241" s="28"/>
      <c r="EG241" s="28"/>
      <c r="EH241" s="28"/>
      <c r="EI241" s="28"/>
      <c r="EJ241" s="23"/>
      <c r="EK241" s="23"/>
      <c r="EL241" s="23"/>
      <c r="EM241" s="23"/>
      <c r="EN241" s="23"/>
      <c r="EO241" s="23"/>
      <c r="EP241" s="23"/>
      <c r="EQ241" s="23"/>
      <c r="ER241" s="3">
        <v>88000</v>
      </c>
      <c r="ES241" s="1">
        <f t="shared" si="109"/>
        <v>0</v>
      </c>
    </row>
    <row r="242" spans="1:150" ht="14.45" hidden="1" customHeight="1" x14ac:dyDescent="0.25">
      <c r="A242" s="112"/>
      <c r="B242" s="130">
        <v>236</v>
      </c>
      <c r="C242" s="112"/>
      <c r="D242" s="112"/>
      <c r="E242" s="112"/>
      <c r="F242" s="113" t="s">
        <v>176</v>
      </c>
      <c r="G242" s="107" t="s">
        <v>176</v>
      </c>
      <c r="H242" s="117" t="s">
        <v>538</v>
      </c>
      <c r="I242" s="115" t="str">
        <f t="shared" si="85"/>
        <v xml:space="preserve"> 356</v>
      </c>
      <c r="J242" t="s">
        <v>538</v>
      </c>
      <c r="K242" s="116">
        <f t="shared" si="86"/>
        <v>0</v>
      </c>
      <c r="L242" s="113" t="s">
        <v>210</v>
      </c>
      <c r="M242" t="s">
        <v>1574</v>
      </c>
      <c r="P242" s="62" t="s">
        <v>710</v>
      </c>
      <c r="Q242" s="63">
        <v>79500</v>
      </c>
      <c r="R242" s="64">
        <f t="shared" si="107"/>
        <v>79500</v>
      </c>
      <c r="S242" s="47">
        <v>79500</v>
      </c>
      <c r="T242" s="48">
        <f t="shared" si="77"/>
        <v>8550</v>
      </c>
      <c r="U242" s="46" t="s">
        <v>711</v>
      </c>
      <c r="V242" s="49">
        <f t="shared" si="78"/>
        <v>70950</v>
      </c>
      <c r="W242" s="51">
        <f>5500+600+200+250+2000</f>
        <v>8550</v>
      </c>
      <c r="X242" s="2">
        <f t="shared" si="108"/>
        <v>0</v>
      </c>
      <c r="Z242" s="126">
        <f t="shared" si="88"/>
        <v>79500</v>
      </c>
      <c r="AA242" s="1" t="s">
        <v>148</v>
      </c>
      <c r="AB242" s="19">
        <f>IF(AX242&lt;&gt;"",#REF!- AX242, 0)</f>
        <v>0</v>
      </c>
      <c r="AC242" s="19">
        <f>IF(CF242&lt;&gt;"",#REF!- CF242, 0)</f>
        <v>0</v>
      </c>
      <c r="AD242" s="19">
        <f>IF(BJ242&lt;&gt;"",#REF!- BJ242, 0)</f>
        <v>0</v>
      </c>
      <c r="AE242" s="19">
        <f>IF(CN242&lt;&gt;"",#REF!- CN242, 0)</f>
        <v>0</v>
      </c>
      <c r="AF242" s="19">
        <f>IF(BV242&lt;&gt;"",#REF!- BV242, 0)</f>
        <v>0</v>
      </c>
      <c r="AG242" s="19">
        <f>IF(CV242&lt;&gt;"",#REF!- CV242, 0)</f>
        <v>0</v>
      </c>
      <c r="AH242" s="19">
        <f>IF(DF242&lt;&gt;"",#REF!-DF242, 0)</f>
        <v>0</v>
      </c>
      <c r="AI242" s="19">
        <f>IF(DR242&lt;&gt;"",#REF!-DR242, 0)</f>
        <v>0</v>
      </c>
      <c r="AJ242" s="19">
        <f>IF(EB242&lt;&gt;"",#REF!- EB242, 0)</f>
        <v>0</v>
      </c>
      <c r="AK242" s="19">
        <f>IF(EJ242&lt;&gt;"",#REF!- EJ242, 0)</f>
        <v>0</v>
      </c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3"/>
      <c r="CG242" s="23"/>
      <c r="CH242" s="23"/>
      <c r="CI242" s="23"/>
      <c r="CJ242" s="23"/>
      <c r="CK242" s="23"/>
      <c r="CL242" s="23"/>
      <c r="CM242" s="23"/>
      <c r="CN242" s="28"/>
      <c r="CO242" s="28"/>
      <c r="CP242" s="28"/>
      <c r="CQ242" s="28"/>
      <c r="CR242" s="28"/>
      <c r="CS242" s="28"/>
      <c r="CT242" s="28"/>
      <c r="CU242" s="28"/>
      <c r="CV242" s="23"/>
      <c r="CW242" s="23"/>
      <c r="CX242" s="23"/>
      <c r="CY242" s="23"/>
      <c r="CZ242" s="23"/>
      <c r="DA242" s="23"/>
      <c r="DB242" s="23"/>
      <c r="DC242" s="23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8"/>
      <c r="EC242" s="28"/>
      <c r="ED242" s="28"/>
      <c r="EE242" s="28"/>
      <c r="EF242" s="28"/>
      <c r="EG242" s="28"/>
      <c r="EH242" s="28"/>
      <c r="EI242" s="28"/>
      <c r="EJ242" s="23"/>
      <c r="EK242" s="23"/>
      <c r="EL242" s="23"/>
      <c r="EM242" s="23"/>
      <c r="EN242" s="23"/>
      <c r="EO242" s="23"/>
      <c r="EP242" s="23"/>
      <c r="EQ242" s="23"/>
      <c r="ER242" s="3">
        <v>79500</v>
      </c>
      <c r="ES242" s="2">
        <f t="shared" si="109"/>
        <v>0</v>
      </c>
    </row>
    <row r="243" spans="1:150" ht="14.45" hidden="1" customHeight="1" x14ac:dyDescent="0.25">
      <c r="A243" s="112"/>
      <c r="B243" s="130">
        <v>237</v>
      </c>
      <c r="C243" s="112"/>
      <c r="D243" s="112"/>
      <c r="E243" s="112"/>
      <c r="F243" s="113" t="s">
        <v>174</v>
      </c>
      <c r="G243" s="107" t="s">
        <v>174</v>
      </c>
      <c r="H243" s="114" t="s">
        <v>539</v>
      </c>
      <c r="I243" s="115" t="str">
        <f t="shared" si="85"/>
        <v xml:space="preserve"> 320</v>
      </c>
      <c r="J243" t="s">
        <v>539</v>
      </c>
      <c r="K243" s="116">
        <f t="shared" si="86"/>
        <v>0</v>
      </c>
      <c r="L243" s="113" t="s">
        <v>237</v>
      </c>
      <c r="M243" t="s">
        <v>1573</v>
      </c>
      <c r="P243" s="45" t="s">
        <v>709</v>
      </c>
      <c r="Q243" s="56">
        <v>0</v>
      </c>
      <c r="R243" s="122">
        <f t="shared" si="107"/>
        <v>89000</v>
      </c>
      <c r="S243" s="47">
        <v>89000</v>
      </c>
      <c r="T243" s="48">
        <f t="shared" si="77"/>
        <v>8550</v>
      </c>
      <c r="U243" s="46" t="s">
        <v>711</v>
      </c>
      <c r="V243" s="49">
        <f t="shared" si="78"/>
        <v>80450</v>
      </c>
      <c r="W243" s="49">
        <f>2000+5500+600+200+250</f>
        <v>8550</v>
      </c>
      <c r="X243" s="2">
        <f t="shared" si="108"/>
        <v>89000</v>
      </c>
      <c r="Z243" s="126">
        <f t="shared" si="88"/>
        <v>89000</v>
      </c>
      <c r="AA243" s="1" t="s">
        <v>148</v>
      </c>
      <c r="AB243" s="19">
        <f>IF(AX243&lt;&gt;"",#REF!- AX243, 0)</f>
        <v>0</v>
      </c>
      <c r="AC243" s="19">
        <f>IF(CF243&lt;&gt;"",#REF!- CF243, 0)</f>
        <v>0</v>
      </c>
      <c r="AD243" s="19">
        <f>IF(BJ243&lt;&gt;"",#REF!- BJ243, 0)</f>
        <v>0</v>
      </c>
      <c r="AE243" s="19">
        <f>IF(CN243&lt;&gt;"",#REF!- CN243, 0)</f>
        <v>0</v>
      </c>
      <c r="AF243" s="19">
        <f>IF(BV243&lt;&gt;"",#REF!- BV243, 0)</f>
        <v>0</v>
      </c>
      <c r="AG243" s="19">
        <f>IF(CV243&lt;&gt;"",#REF!- CV243, 0)</f>
        <v>0</v>
      </c>
      <c r="AH243" s="19">
        <f>IF(DF243&lt;&gt;"",#REF!-DF243, 0)</f>
        <v>0</v>
      </c>
      <c r="AI243" s="19">
        <f>IF(DR243&lt;&gt;"",#REF!-DR243, 0)</f>
        <v>0</v>
      </c>
      <c r="AJ243" s="19">
        <f>IF(EB243&lt;&gt;"",#REF!- EB243, 0)</f>
        <v>0</v>
      </c>
      <c r="AK243" s="19">
        <f>IF(EJ243&lt;&gt;"",#REF!- EJ243, 0)</f>
        <v>0</v>
      </c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3"/>
      <c r="CG243" s="23"/>
      <c r="CH243" s="23"/>
      <c r="CI243" s="23"/>
      <c r="CJ243" s="23"/>
      <c r="CK243" s="23"/>
      <c r="CL243" s="23"/>
      <c r="CM243" s="23"/>
      <c r="CN243" s="28"/>
      <c r="CO243" s="28"/>
      <c r="CP243" s="28"/>
      <c r="CQ243" s="28"/>
      <c r="CR243" s="28"/>
      <c r="CS243" s="28"/>
      <c r="CT243" s="28"/>
      <c r="CU243" s="28"/>
      <c r="CV243" s="23"/>
      <c r="CW243" s="23"/>
      <c r="CX243" s="23"/>
      <c r="CY243" s="23"/>
      <c r="CZ243" s="23"/>
      <c r="DA243" s="23"/>
      <c r="DB243" s="23"/>
      <c r="DC243" s="23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8"/>
      <c r="EC243" s="28"/>
      <c r="ED243" s="28"/>
      <c r="EE243" s="28"/>
      <c r="EF243" s="28"/>
      <c r="EG243" s="28"/>
      <c r="EH243" s="28"/>
      <c r="EI243" s="28"/>
      <c r="EJ243" s="23"/>
      <c r="EK243" s="23"/>
      <c r="EL243" s="23"/>
      <c r="EM243" s="23"/>
      <c r="EN243" s="23"/>
      <c r="EO243" s="23"/>
      <c r="EP243" s="23"/>
      <c r="EQ243" s="23"/>
      <c r="ER243" s="3">
        <v>89000</v>
      </c>
      <c r="ES243" s="1">
        <f t="shared" si="109"/>
        <v>0</v>
      </c>
    </row>
    <row r="244" spans="1:150" ht="14.45" hidden="1" customHeight="1" x14ac:dyDescent="0.25">
      <c r="A244" s="112"/>
      <c r="B244" s="130">
        <v>238</v>
      </c>
      <c r="C244" s="112"/>
      <c r="D244" s="112"/>
      <c r="E244" s="112"/>
      <c r="F244" s="113" t="s">
        <v>53</v>
      </c>
      <c r="G244" s="107" t="s">
        <v>53</v>
      </c>
      <c r="H244" s="114" t="s">
        <v>540</v>
      </c>
      <c r="I244" s="115" t="str">
        <f t="shared" si="85"/>
        <v xml:space="preserve"> 210</v>
      </c>
      <c r="J244" t="s">
        <v>540</v>
      </c>
      <c r="K244" s="116">
        <f t="shared" si="86"/>
        <v>0</v>
      </c>
      <c r="L244" s="113" t="s">
        <v>284</v>
      </c>
      <c r="M244" t="s">
        <v>1573</v>
      </c>
      <c r="P244" s="62" t="s">
        <v>710</v>
      </c>
      <c r="Q244" s="63">
        <v>88500</v>
      </c>
      <c r="R244" s="64">
        <f t="shared" si="107"/>
        <v>90000</v>
      </c>
      <c r="S244" s="47">
        <v>90000</v>
      </c>
      <c r="T244" s="48">
        <f t="shared" si="77"/>
        <v>8550</v>
      </c>
      <c r="U244" s="46" t="s">
        <v>711</v>
      </c>
      <c r="V244" s="49">
        <f t="shared" si="78"/>
        <v>81450</v>
      </c>
      <c r="W244" s="49">
        <f>2000+5500+600+200+250</f>
        <v>8550</v>
      </c>
      <c r="X244" s="2">
        <f t="shared" si="108"/>
        <v>1500</v>
      </c>
      <c r="Z244" s="126">
        <f t="shared" si="88"/>
        <v>90000</v>
      </c>
      <c r="AA244" s="1" t="s">
        <v>148</v>
      </c>
      <c r="AB244" s="19">
        <f>IF(AX244&lt;&gt;"",#REF!- AX244, 0)</f>
        <v>0</v>
      </c>
      <c r="AC244" s="19">
        <f>IF(CF244&lt;&gt;"",#REF!- CF244, 0)</f>
        <v>0</v>
      </c>
      <c r="AD244" s="19">
        <f>IF(BJ244&lt;&gt;"",#REF!- BJ244, 0)</f>
        <v>0</v>
      </c>
      <c r="AE244" s="19">
        <f>IF(CN244&lt;&gt;"",#REF!- CN244, 0)</f>
        <v>0</v>
      </c>
      <c r="AF244" s="19">
        <f>IF(BV244&lt;&gt;"",#REF!- BV244, 0)</f>
        <v>0</v>
      </c>
      <c r="AG244" s="19">
        <f>IF(CV244&lt;&gt;"",#REF!- CV244, 0)</f>
        <v>0</v>
      </c>
      <c r="AH244" s="19">
        <f>IF(DF244&lt;&gt;"",#REF!-DF244, 0)</f>
        <v>0</v>
      </c>
      <c r="AI244" s="19">
        <f>IF(DR244&lt;&gt;"",#REF!-DR244, 0)</f>
        <v>0</v>
      </c>
      <c r="AJ244" s="19">
        <f>IF(EB244&lt;&gt;"",#REF!- EB244, 0)</f>
        <v>0</v>
      </c>
      <c r="AK244" s="19">
        <f>IF(EJ244&lt;&gt;"",#REF!- EJ244, 0)</f>
        <v>0</v>
      </c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3"/>
      <c r="CG244" s="23"/>
      <c r="CH244" s="23"/>
      <c r="CI244" s="23"/>
      <c r="CJ244" s="23"/>
      <c r="CK244" s="23"/>
      <c r="CL244" s="23"/>
      <c r="CM244" s="23"/>
      <c r="CN244" s="28"/>
      <c r="CO244" s="28"/>
      <c r="CP244" s="28"/>
      <c r="CQ244" s="28"/>
      <c r="CR244" s="28"/>
      <c r="CS244" s="28"/>
      <c r="CT244" s="28"/>
      <c r="CU244" s="28"/>
      <c r="CV244" s="23"/>
      <c r="CW244" s="23"/>
      <c r="CX244" s="23"/>
      <c r="CY244" s="23"/>
      <c r="CZ244" s="23"/>
      <c r="DA244" s="23"/>
      <c r="DB244" s="23"/>
      <c r="DC244" s="23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8"/>
      <c r="EC244" s="28"/>
      <c r="ED244" s="28"/>
      <c r="EE244" s="28"/>
      <c r="EF244" s="28"/>
      <c r="EG244" s="28"/>
      <c r="EH244" s="28"/>
      <c r="EI244" s="28"/>
      <c r="EJ244" s="23"/>
      <c r="EK244" s="23"/>
      <c r="EL244" s="23"/>
      <c r="EM244" s="23"/>
      <c r="EN244" s="23"/>
      <c r="EO244" s="23"/>
      <c r="EP244" s="23"/>
      <c r="EQ244" s="23"/>
      <c r="ER244" s="3">
        <v>90000</v>
      </c>
      <c r="ES244" s="2">
        <f t="shared" si="109"/>
        <v>0</v>
      </c>
    </row>
    <row r="245" spans="1:150" ht="14.45" hidden="1" customHeight="1" x14ac:dyDescent="0.25">
      <c r="A245" s="112"/>
      <c r="B245" s="130">
        <v>239</v>
      </c>
      <c r="C245" s="112"/>
      <c r="D245" s="112"/>
      <c r="E245" s="112"/>
      <c r="F245" s="113" t="s">
        <v>173</v>
      </c>
      <c r="G245" s="107" t="s">
        <v>173</v>
      </c>
      <c r="H245" s="117" t="s">
        <v>541</v>
      </c>
      <c r="I245" s="115" t="str">
        <f t="shared" si="85"/>
        <v xml:space="preserve"> 332</v>
      </c>
      <c r="J245" t="s">
        <v>541</v>
      </c>
      <c r="K245" s="116">
        <f t="shared" si="86"/>
        <v>0</v>
      </c>
      <c r="L245" s="113" t="s">
        <v>281</v>
      </c>
      <c r="M245" t="s">
        <v>1573</v>
      </c>
      <c r="P245" s="45" t="s">
        <v>709</v>
      </c>
      <c r="Q245" s="56">
        <v>95000</v>
      </c>
      <c r="R245" s="122">
        <f t="shared" si="107"/>
        <v>83500</v>
      </c>
      <c r="S245" s="47">
        <v>83500</v>
      </c>
      <c r="T245" s="48">
        <f t="shared" si="77"/>
        <v>9550</v>
      </c>
      <c r="U245" s="46"/>
      <c r="V245" s="49">
        <f t="shared" si="78"/>
        <v>73950</v>
      </c>
      <c r="W245" s="49">
        <f>2000+5500+600+200+250+1000</f>
        <v>9550</v>
      </c>
      <c r="X245" s="2">
        <f t="shared" si="108"/>
        <v>-11500</v>
      </c>
      <c r="Z245" s="126">
        <f t="shared" si="88"/>
        <v>83500</v>
      </c>
      <c r="AA245" s="1" t="s">
        <v>148</v>
      </c>
      <c r="AB245" s="19">
        <f>IF(AX245&lt;&gt;"",#REF!- AX245, 0)</f>
        <v>0</v>
      </c>
      <c r="AC245" s="19">
        <f>IF(CF245&lt;&gt;"",#REF!- CF245, 0)</f>
        <v>0</v>
      </c>
      <c r="AD245" s="19">
        <f>IF(BJ245&lt;&gt;"",#REF!- BJ245, 0)</f>
        <v>0</v>
      </c>
      <c r="AE245" s="19">
        <f>IF(CN245&lt;&gt;"",#REF!- CN245, 0)</f>
        <v>0</v>
      </c>
      <c r="AF245" s="19">
        <f>IF(BV245&lt;&gt;"",#REF!- BV245, 0)</f>
        <v>0</v>
      </c>
      <c r="AG245" s="19">
        <f>IF(CV245&lt;&gt;"",#REF!- CV245, 0)</f>
        <v>0</v>
      </c>
      <c r="AH245" s="19">
        <f>IF(DF245&lt;&gt;"",#REF!-DF245, 0)</f>
        <v>0</v>
      </c>
      <c r="AI245" s="19">
        <f>IF(DR245&lt;&gt;"",#REF!-DR245, 0)</f>
        <v>0</v>
      </c>
      <c r="AJ245" s="19">
        <f>IF(EB245&lt;&gt;"",#REF!- EB245, 0)</f>
        <v>0</v>
      </c>
      <c r="AK245" s="19">
        <f>IF(EJ245&lt;&gt;"",#REF!- EJ245, 0)</f>
        <v>0</v>
      </c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3"/>
      <c r="CG245" s="23"/>
      <c r="CH245" s="23"/>
      <c r="CI245" s="23"/>
      <c r="CJ245" s="23"/>
      <c r="CK245" s="23"/>
      <c r="CL245" s="23"/>
      <c r="CM245" s="23"/>
      <c r="CN245" s="28"/>
      <c r="CO245" s="28"/>
      <c r="CP245" s="28"/>
      <c r="CQ245" s="28"/>
      <c r="CR245" s="28"/>
      <c r="CS245" s="28"/>
      <c r="CT245" s="28"/>
      <c r="CU245" s="28"/>
      <c r="CV245" s="23"/>
      <c r="CW245" s="23"/>
      <c r="CX245" s="23"/>
      <c r="CY245" s="23"/>
      <c r="CZ245" s="23"/>
      <c r="DA245" s="23"/>
      <c r="DB245" s="23"/>
      <c r="DC245" s="23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8"/>
      <c r="EC245" s="28"/>
      <c r="ED245" s="28"/>
      <c r="EE245" s="28"/>
      <c r="EF245" s="28"/>
      <c r="EG245" s="28"/>
      <c r="EH245" s="28"/>
      <c r="EI245" s="28"/>
      <c r="EJ245" s="23"/>
      <c r="EK245" s="23"/>
      <c r="EL245" s="23"/>
      <c r="EM245" s="23"/>
      <c r="EN245" s="23"/>
      <c r="EO245" s="23"/>
      <c r="EP245" s="23"/>
      <c r="EQ245" s="23"/>
      <c r="ER245" s="3">
        <v>83500</v>
      </c>
      <c r="ES245" s="2">
        <f t="shared" si="109"/>
        <v>0</v>
      </c>
    </row>
    <row r="246" spans="1:150" ht="14.45" hidden="1" customHeight="1" x14ac:dyDescent="0.25">
      <c r="A246" s="112"/>
      <c r="B246" s="130">
        <v>240</v>
      </c>
      <c r="C246" s="112"/>
      <c r="D246" s="112"/>
      <c r="E246" s="112"/>
      <c r="F246" s="113" t="s">
        <v>173</v>
      </c>
      <c r="G246" s="107" t="s">
        <v>173</v>
      </c>
      <c r="H246" s="117" t="s">
        <v>542</v>
      </c>
      <c r="I246" s="115" t="str">
        <f t="shared" si="85"/>
        <v xml:space="preserve"> 312</v>
      </c>
      <c r="J246" t="s">
        <v>542</v>
      </c>
      <c r="K246" s="116">
        <f t="shared" si="86"/>
        <v>0</v>
      </c>
      <c r="L246" s="113" t="s">
        <v>285</v>
      </c>
      <c r="M246" t="s">
        <v>1573</v>
      </c>
      <c r="P246" s="45" t="s">
        <v>709</v>
      </c>
      <c r="Q246" s="56">
        <v>98500</v>
      </c>
      <c r="R246" s="122">
        <f t="shared" si="107"/>
        <v>93000</v>
      </c>
      <c r="S246" s="47">
        <v>93000</v>
      </c>
      <c r="T246" s="48">
        <f t="shared" si="77"/>
        <v>9550</v>
      </c>
      <c r="U246" s="46" t="s">
        <v>711</v>
      </c>
      <c r="V246" s="49">
        <f t="shared" si="78"/>
        <v>83450</v>
      </c>
      <c r="W246" s="49">
        <f>2000+5500+600+200+250+1000</f>
        <v>9550</v>
      </c>
      <c r="X246" s="2">
        <f t="shared" si="108"/>
        <v>-5500</v>
      </c>
      <c r="Z246" s="126">
        <f t="shared" si="88"/>
        <v>93000</v>
      </c>
      <c r="AA246" s="1" t="s">
        <v>148</v>
      </c>
      <c r="AB246" s="19">
        <f>IF(AX246&lt;&gt;"",#REF!- AX246, 0)</f>
        <v>0</v>
      </c>
      <c r="AC246" s="19">
        <f>IF(CF246&lt;&gt;"",#REF!- CF246, 0)</f>
        <v>0</v>
      </c>
      <c r="AD246" s="19">
        <f>IF(BJ246&lt;&gt;"",#REF!- BJ246, 0)</f>
        <v>0</v>
      </c>
      <c r="AE246" s="19">
        <f>IF(CN246&lt;&gt;"",#REF!- CN246, 0)</f>
        <v>0</v>
      </c>
      <c r="AF246" s="19">
        <f>IF(BV246&lt;&gt;"",#REF!- BV246, 0)</f>
        <v>0</v>
      </c>
      <c r="AG246" s="19">
        <f>IF(CV246&lt;&gt;"",#REF!- CV246, 0)</f>
        <v>0</v>
      </c>
      <c r="AH246" s="19">
        <f>IF(DF246&lt;&gt;"",#REF!-DF246, 0)</f>
        <v>0</v>
      </c>
      <c r="AI246" s="19">
        <f>IF(DR246&lt;&gt;"",#REF!-DR246, 0)</f>
        <v>0</v>
      </c>
      <c r="AJ246" s="19">
        <f>IF(EB246&lt;&gt;"",#REF!- EB246, 0)</f>
        <v>0</v>
      </c>
      <c r="AK246" s="19">
        <f>IF(EJ246&lt;&gt;"",#REF!- EJ246, 0)</f>
        <v>0</v>
      </c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3"/>
      <c r="CG246" s="23"/>
      <c r="CH246" s="23"/>
      <c r="CI246" s="23"/>
      <c r="CJ246" s="23"/>
      <c r="CK246" s="23"/>
      <c r="CL246" s="23"/>
      <c r="CM246" s="23"/>
      <c r="CN246" s="28"/>
      <c r="CO246" s="28"/>
      <c r="CP246" s="28"/>
      <c r="CQ246" s="28"/>
      <c r="CR246" s="28"/>
      <c r="CS246" s="28"/>
      <c r="CT246" s="28"/>
      <c r="CU246" s="28"/>
      <c r="CV246" s="23"/>
      <c r="CW246" s="23"/>
      <c r="CX246" s="23"/>
      <c r="CY246" s="23"/>
      <c r="CZ246" s="23"/>
      <c r="DA246" s="23"/>
      <c r="DB246" s="23"/>
      <c r="DC246" s="23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8"/>
      <c r="EC246" s="28"/>
      <c r="ED246" s="28"/>
      <c r="EE246" s="28"/>
      <c r="EF246" s="28"/>
      <c r="EG246" s="28"/>
      <c r="EH246" s="28"/>
      <c r="EI246" s="28"/>
      <c r="EJ246" s="23"/>
      <c r="EK246" s="23"/>
      <c r="EL246" s="23"/>
      <c r="EM246" s="23"/>
      <c r="EN246" s="23"/>
      <c r="EO246" s="23"/>
      <c r="EP246" s="23"/>
      <c r="EQ246" s="23"/>
      <c r="ER246" s="3">
        <v>93000</v>
      </c>
      <c r="ES246" s="2">
        <f t="shared" si="109"/>
        <v>0</v>
      </c>
    </row>
    <row r="247" spans="1:150" ht="14.45" hidden="1" customHeight="1" x14ac:dyDescent="0.25">
      <c r="A247" s="112"/>
      <c r="B247" s="130">
        <v>241</v>
      </c>
      <c r="C247" s="112"/>
      <c r="D247" s="112"/>
      <c r="E247" s="112"/>
      <c r="F247" s="113" t="s">
        <v>174</v>
      </c>
      <c r="G247" s="107" t="s">
        <v>174</v>
      </c>
      <c r="H247" s="114" t="s">
        <v>543</v>
      </c>
      <c r="I247" s="115" t="str">
        <f t="shared" si="85"/>
        <v xml:space="preserve"> 349</v>
      </c>
      <c r="J247" t="s">
        <v>543</v>
      </c>
      <c r="K247" s="116">
        <f t="shared" si="86"/>
        <v>0</v>
      </c>
      <c r="L247" s="113" t="s">
        <v>237</v>
      </c>
      <c r="M247" t="s">
        <v>1574</v>
      </c>
      <c r="P247" s="45" t="s">
        <v>709</v>
      </c>
      <c r="Q247" s="56">
        <v>98000</v>
      </c>
      <c r="R247" s="122">
        <f t="shared" si="107"/>
        <v>93000</v>
      </c>
      <c r="S247" s="47">
        <v>93000</v>
      </c>
      <c r="T247" s="48">
        <f t="shared" si="77"/>
        <v>9950</v>
      </c>
      <c r="U247" s="46" t="s">
        <v>711</v>
      </c>
      <c r="V247" s="49">
        <f t="shared" si="78"/>
        <v>83050</v>
      </c>
      <c r="W247" s="49">
        <f>2000+6200+600+200+250+700</f>
        <v>9950</v>
      </c>
      <c r="X247" s="2">
        <f t="shared" si="108"/>
        <v>-5000</v>
      </c>
      <c r="Z247" s="126">
        <f t="shared" si="88"/>
        <v>93000</v>
      </c>
      <c r="AA247" s="1" t="s">
        <v>148</v>
      </c>
      <c r="AB247" s="19">
        <f>IF(AX247&lt;&gt;"",#REF!- AX247, 0)</f>
        <v>0</v>
      </c>
      <c r="AC247" s="19">
        <f>IF(CF247&lt;&gt;"",#REF!- CF247, 0)</f>
        <v>0</v>
      </c>
      <c r="AD247" s="19">
        <f>IF(BJ247&lt;&gt;"",#REF!- BJ247, 0)</f>
        <v>0</v>
      </c>
      <c r="AE247" s="19">
        <f>IF(CN247&lt;&gt;"",#REF!- CN247, 0)</f>
        <v>0</v>
      </c>
      <c r="AF247" s="19">
        <f>IF(BV247&lt;&gt;"",#REF!- BV247, 0)</f>
        <v>0</v>
      </c>
      <c r="AG247" s="19">
        <f>IF(CV247&lt;&gt;"",#REF!- CV247, 0)</f>
        <v>0</v>
      </c>
      <c r="AH247" s="19">
        <f>IF(DF247&lt;&gt;"",#REF!-DF247, 0)</f>
        <v>0</v>
      </c>
      <c r="AI247" s="19">
        <f>IF(DR247&lt;&gt;"",#REF!-DR247, 0)</f>
        <v>0</v>
      </c>
      <c r="AJ247" s="19">
        <f>IF(EB247&lt;&gt;"",#REF!- EB247, 0)</f>
        <v>0</v>
      </c>
      <c r="AK247" s="19">
        <f>IF(EJ247&lt;&gt;"",#REF!- EJ247, 0)</f>
        <v>0</v>
      </c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3"/>
      <c r="CG247" s="23"/>
      <c r="CH247" s="23"/>
      <c r="CI247" s="23"/>
      <c r="CJ247" s="23"/>
      <c r="CK247" s="23"/>
      <c r="CL247" s="23"/>
      <c r="CM247" s="23"/>
      <c r="CN247" s="28"/>
      <c r="CO247" s="28"/>
      <c r="CP247" s="28"/>
      <c r="CQ247" s="28"/>
      <c r="CR247" s="28"/>
      <c r="CS247" s="28"/>
      <c r="CT247" s="28"/>
      <c r="CU247" s="28"/>
      <c r="CV247" s="23"/>
      <c r="CW247" s="23"/>
      <c r="CX247" s="23"/>
      <c r="CY247" s="23"/>
      <c r="CZ247" s="23"/>
      <c r="DA247" s="23"/>
      <c r="DB247" s="23"/>
      <c r="DC247" s="23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8"/>
      <c r="EC247" s="28"/>
      <c r="ED247" s="28"/>
      <c r="EE247" s="28"/>
      <c r="EF247" s="28"/>
      <c r="EG247" s="28"/>
      <c r="EH247" s="28"/>
      <c r="EI247" s="28"/>
      <c r="EJ247" s="23"/>
      <c r="EK247" s="23"/>
      <c r="EL247" s="23"/>
      <c r="EM247" s="23"/>
      <c r="EN247" s="23"/>
      <c r="EO247" s="23"/>
      <c r="EP247" s="23"/>
      <c r="EQ247" s="23"/>
      <c r="ER247" s="3">
        <v>93000</v>
      </c>
      <c r="ES247" s="1">
        <f t="shared" si="109"/>
        <v>0</v>
      </c>
    </row>
    <row r="248" spans="1:150" ht="14.45" hidden="1" customHeight="1" x14ac:dyDescent="0.25">
      <c r="A248" s="112"/>
      <c r="B248" s="130">
        <v>242</v>
      </c>
      <c r="C248" s="112"/>
      <c r="D248" s="112"/>
      <c r="E248" s="112"/>
      <c r="F248" s="113" t="s">
        <v>53</v>
      </c>
      <c r="G248" s="107" t="s">
        <v>53</v>
      </c>
      <c r="H248" s="114" t="s">
        <v>544</v>
      </c>
      <c r="I248" s="115" t="str">
        <f t="shared" si="85"/>
        <v xml:space="preserve"> 690</v>
      </c>
      <c r="J248" t="s">
        <v>544</v>
      </c>
      <c r="K248" s="116">
        <f t="shared" si="86"/>
        <v>0</v>
      </c>
      <c r="L248" s="113" t="s">
        <v>284</v>
      </c>
      <c r="M248" t="s">
        <v>1573</v>
      </c>
      <c r="P248" s="62" t="s">
        <v>710</v>
      </c>
      <c r="Q248" s="63">
        <v>85000</v>
      </c>
      <c r="R248" s="64">
        <f t="shared" si="107"/>
        <v>87000</v>
      </c>
      <c r="S248" s="47">
        <v>87000</v>
      </c>
      <c r="T248" s="48">
        <f t="shared" si="77"/>
        <v>9050</v>
      </c>
      <c r="U248" s="46" t="s">
        <v>711</v>
      </c>
      <c r="V248" s="49">
        <f t="shared" si="78"/>
        <v>77950</v>
      </c>
      <c r="W248" s="49">
        <f>2000+5500+600+200+250+500</f>
        <v>9050</v>
      </c>
      <c r="X248" s="2">
        <f t="shared" si="108"/>
        <v>2000</v>
      </c>
      <c r="Z248" s="126">
        <f t="shared" si="88"/>
        <v>87000</v>
      </c>
      <c r="AA248" s="1" t="s">
        <v>148</v>
      </c>
      <c r="AB248" s="19">
        <f>IF(AX248&lt;&gt;"",#REF!- AX248, 0)</f>
        <v>0</v>
      </c>
      <c r="AC248" s="19">
        <f>IF(CF248&lt;&gt;"",#REF!- CF248, 0)</f>
        <v>0</v>
      </c>
      <c r="AD248" s="19">
        <f>IF(BJ248&lt;&gt;"",#REF!- BJ248, 0)</f>
        <v>0</v>
      </c>
      <c r="AE248" s="19">
        <f>IF(CN248&lt;&gt;"",#REF!- CN248, 0)</f>
        <v>0</v>
      </c>
      <c r="AF248" s="19">
        <f>IF(BV248&lt;&gt;"",#REF!- BV248, 0)</f>
        <v>0</v>
      </c>
      <c r="AG248" s="19">
        <f>IF(CV248&lt;&gt;"",#REF!- CV248, 0)</f>
        <v>0</v>
      </c>
      <c r="AH248" s="19">
        <f>IF(DF248&lt;&gt;"",#REF!-DF248, 0)</f>
        <v>0</v>
      </c>
      <c r="AI248" s="19">
        <f>IF(DR248&lt;&gt;"",#REF!-DR248, 0)</f>
        <v>0</v>
      </c>
      <c r="AJ248" s="19">
        <f>IF(EB248&lt;&gt;"",#REF!- EB248, 0)</f>
        <v>0</v>
      </c>
      <c r="AK248" s="19">
        <f>IF(EJ248&lt;&gt;"",#REF!- EJ248, 0)</f>
        <v>0</v>
      </c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3"/>
      <c r="CG248" s="23"/>
      <c r="CH248" s="23"/>
      <c r="CI248" s="23"/>
      <c r="CJ248" s="23"/>
      <c r="CK248" s="23"/>
      <c r="CL248" s="23"/>
      <c r="CM248" s="23"/>
      <c r="CN248" s="28"/>
      <c r="CO248" s="28"/>
      <c r="CP248" s="28"/>
      <c r="CQ248" s="28"/>
      <c r="CR248" s="28"/>
      <c r="CS248" s="28"/>
      <c r="CT248" s="28"/>
      <c r="CU248" s="28"/>
      <c r="CV248" s="23"/>
      <c r="CW248" s="23"/>
      <c r="CX248" s="23"/>
      <c r="CY248" s="23"/>
      <c r="CZ248" s="23"/>
      <c r="DA248" s="23"/>
      <c r="DB248" s="23"/>
      <c r="DC248" s="23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8"/>
      <c r="EC248" s="28"/>
      <c r="ED248" s="28"/>
      <c r="EE248" s="28"/>
      <c r="EF248" s="28"/>
      <c r="EG248" s="28"/>
      <c r="EH248" s="28"/>
      <c r="EI248" s="28"/>
      <c r="EJ248" s="23"/>
      <c r="EK248" s="23"/>
      <c r="EL248" s="23"/>
      <c r="EM248" s="23"/>
      <c r="EN248" s="23"/>
      <c r="EO248" s="23"/>
      <c r="EP248" s="23"/>
      <c r="EQ248" s="23"/>
      <c r="ER248" s="3">
        <v>87000</v>
      </c>
      <c r="ES248" s="2">
        <f t="shared" si="109"/>
        <v>0</v>
      </c>
    </row>
    <row r="249" spans="1:150" ht="14.45" hidden="1" customHeight="1" x14ac:dyDescent="0.25">
      <c r="A249" s="112"/>
      <c r="B249" s="130">
        <v>243</v>
      </c>
      <c r="C249" s="112"/>
      <c r="D249" s="112"/>
      <c r="E249" s="112"/>
      <c r="F249" s="113" t="s">
        <v>173</v>
      </c>
      <c r="G249" s="107" t="s">
        <v>173</v>
      </c>
      <c r="H249" s="114" t="s">
        <v>545</v>
      </c>
      <c r="I249" s="115" t="str">
        <f t="shared" si="85"/>
        <v xml:space="preserve"> 299</v>
      </c>
      <c r="J249" t="s">
        <v>545</v>
      </c>
      <c r="K249" s="116">
        <f t="shared" si="86"/>
        <v>0</v>
      </c>
      <c r="L249" s="113" t="s">
        <v>246</v>
      </c>
      <c r="M249" t="s">
        <v>1573</v>
      </c>
      <c r="P249" s="45" t="s">
        <v>709</v>
      </c>
      <c r="Q249" s="56">
        <v>85000</v>
      </c>
      <c r="R249" s="122">
        <f t="shared" si="107"/>
        <v>79050</v>
      </c>
      <c r="S249" s="47">
        <v>79050</v>
      </c>
      <c r="T249" s="48">
        <f t="shared" si="77"/>
        <v>9050</v>
      </c>
      <c r="U249" s="46" t="s">
        <v>711</v>
      </c>
      <c r="V249" s="49">
        <f t="shared" si="78"/>
        <v>70000</v>
      </c>
      <c r="W249" s="51">
        <f>2000+5500+600+200+250+500</f>
        <v>9050</v>
      </c>
      <c r="X249" s="2">
        <f t="shared" si="108"/>
        <v>-5950</v>
      </c>
      <c r="Z249" s="126">
        <f t="shared" si="88"/>
        <v>79050</v>
      </c>
      <c r="AB249" s="19">
        <f>IF(AX249&lt;&gt;"",#REF!- AX249, 0)</f>
        <v>0</v>
      </c>
      <c r="AC249" s="19">
        <f>IF(CF249&lt;&gt;"",#REF!- CF249, 0)</f>
        <v>0</v>
      </c>
      <c r="AD249" s="19">
        <f>IF(BJ249&lt;&gt;"",#REF!- BJ249, 0)</f>
        <v>0</v>
      </c>
      <c r="AE249" s="19">
        <f>IF(CN249&lt;&gt;"",#REF!- CN249, 0)</f>
        <v>0</v>
      </c>
      <c r="AF249" s="19">
        <f>IF(BV249&lt;&gt;"",#REF!- BV249, 0)</f>
        <v>0</v>
      </c>
      <c r="AG249" s="19">
        <f>IF(CV249&lt;&gt;"",#REF!- CV249, 0)</f>
        <v>0</v>
      </c>
      <c r="AH249" s="19">
        <f>IF(DF249&lt;&gt;"",#REF!-DF249, 0)</f>
        <v>0</v>
      </c>
      <c r="AI249" s="19">
        <f>IF(DR249&lt;&gt;"",#REF!-DR249, 0)</f>
        <v>0</v>
      </c>
      <c r="AJ249" s="19">
        <f>IF(EB249&lt;&gt;"",#REF!- EB249, 0)</f>
        <v>0</v>
      </c>
      <c r="AK249" s="19">
        <f>IF(EJ249&lt;&gt;"",#REF!- EJ249, 0)</f>
        <v>0</v>
      </c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9"/>
      <c r="AW249" s="29"/>
      <c r="AX249" s="29"/>
      <c r="AY249" s="25"/>
      <c r="AZ249" s="26"/>
      <c r="BA249" s="25"/>
      <c r="BB249" s="28"/>
      <c r="BC249" s="27"/>
      <c r="BD249" s="27"/>
      <c r="BE249" s="27"/>
      <c r="BF249" s="27"/>
      <c r="BG249" s="27"/>
      <c r="BH249" s="24"/>
      <c r="BI249" s="21"/>
      <c r="BJ249" s="21"/>
      <c r="BK249" s="21"/>
      <c r="BL249" s="22"/>
      <c r="BM249" s="21"/>
      <c r="BN249" s="23"/>
      <c r="BO249" s="36"/>
      <c r="BP249" s="36"/>
      <c r="BQ249" s="36"/>
      <c r="BR249" s="36"/>
      <c r="BS249" s="36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3"/>
      <c r="CG249" s="23"/>
      <c r="CH249" s="23"/>
      <c r="CI249" s="23"/>
      <c r="CJ249" s="23"/>
      <c r="CK249" s="23"/>
      <c r="CL249" s="23"/>
      <c r="CM249" s="23"/>
      <c r="CN249" s="28"/>
      <c r="CO249" s="28"/>
      <c r="CP249" s="28"/>
      <c r="CQ249" s="28"/>
      <c r="CR249" s="28"/>
      <c r="CS249" s="28"/>
      <c r="CT249" s="28"/>
      <c r="CU249" s="28"/>
      <c r="CV249" s="23"/>
      <c r="CW249" s="23"/>
      <c r="CX249" s="23"/>
      <c r="CY249" s="23"/>
      <c r="CZ249" s="23"/>
      <c r="DA249" s="23"/>
      <c r="DB249" s="23"/>
      <c r="DC249" s="23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8"/>
      <c r="EC249" s="28"/>
      <c r="ED249" s="28"/>
      <c r="EE249" s="28"/>
      <c r="EF249" s="28"/>
      <c r="EG249" s="28"/>
      <c r="EH249" s="28"/>
      <c r="EI249" s="28"/>
      <c r="EJ249" s="23"/>
      <c r="EK249" s="23"/>
      <c r="EL249" s="23"/>
      <c r="EM249" s="23"/>
      <c r="EN249" s="23"/>
      <c r="EO249" s="23"/>
      <c r="EP249" s="23"/>
      <c r="EQ249" s="23"/>
      <c r="ER249" s="3">
        <v>79050</v>
      </c>
      <c r="ES249" s="2">
        <f t="shared" si="109"/>
        <v>0</v>
      </c>
    </row>
    <row r="250" spans="1:150" ht="14.45" hidden="1" customHeight="1" x14ac:dyDescent="0.25">
      <c r="A250" s="112"/>
      <c r="B250" s="130">
        <v>244</v>
      </c>
      <c r="C250" s="112"/>
      <c r="D250" s="112"/>
      <c r="E250" s="112"/>
      <c r="F250" s="113" t="s">
        <v>174</v>
      </c>
      <c r="G250" s="107" t="s">
        <v>174</v>
      </c>
      <c r="H250" s="117" t="s">
        <v>546</v>
      </c>
      <c r="I250" s="115" t="str">
        <f t="shared" si="85"/>
        <v xml:space="preserve"> 624</v>
      </c>
      <c r="J250" t="s">
        <v>546</v>
      </c>
      <c r="K250" s="116">
        <f t="shared" si="86"/>
        <v>0</v>
      </c>
      <c r="L250" s="113" t="s">
        <v>286</v>
      </c>
      <c r="M250" t="s">
        <v>1574</v>
      </c>
      <c r="P250" s="62" t="s">
        <v>710</v>
      </c>
      <c r="Q250" s="63">
        <v>150000</v>
      </c>
      <c r="R250" s="64">
        <f t="shared" si="107"/>
        <v>153000</v>
      </c>
      <c r="S250" s="47">
        <v>153000</v>
      </c>
      <c r="T250" s="48">
        <f t="shared" si="77"/>
        <v>9750</v>
      </c>
      <c r="U250" s="46" t="s">
        <v>711</v>
      </c>
      <c r="V250" s="49">
        <f t="shared" si="78"/>
        <v>143250</v>
      </c>
      <c r="W250" s="51">
        <f>2000+6200+600+200+250+500</f>
        <v>9750</v>
      </c>
      <c r="X250" s="2">
        <f t="shared" si="108"/>
        <v>3000</v>
      </c>
      <c r="Z250" s="126">
        <f t="shared" si="88"/>
        <v>153000</v>
      </c>
      <c r="AA250" s="1" t="s">
        <v>148</v>
      </c>
      <c r="AB250" s="19">
        <f>IF(AX250&lt;&gt;"",#REF!- AX250, 0)</f>
        <v>0</v>
      </c>
      <c r="AC250" s="19">
        <f>IF(CF250&lt;&gt;"",#REF!- CF250, 0)</f>
        <v>0</v>
      </c>
      <c r="AD250" s="19">
        <f>IF(BJ250&lt;&gt;"",#REF!- BJ250, 0)</f>
        <v>0</v>
      </c>
      <c r="AE250" s="19">
        <f>IF(CN250&lt;&gt;"",#REF!- CN250, 0)</f>
        <v>0</v>
      </c>
      <c r="AF250" s="19">
        <f>IF(BV250&lt;&gt;"",#REF!- BV250, 0)</f>
        <v>0</v>
      </c>
      <c r="AG250" s="19">
        <f>IF(CV250&lt;&gt;"",#REF!- CV250, 0)</f>
        <v>0</v>
      </c>
      <c r="AH250" s="19">
        <f>IF(DF250&lt;&gt;"",#REF!-DF250, 0)</f>
        <v>0</v>
      </c>
      <c r="AI250" s="19">
        <f>IF(DR250&lt;&gt;"",#REF!-DR250, 0)</f>
        <v>0</v>
      </c>
      <c r="AJ250" s="19">
        <f>IF(EB250&lt;&gt;"",#REF!- EB250, 0)</f>
        <v>0</v>
      </c>
      <c r="AK250" s="19">
        <f>IF(EJ250&lt;&gt;"",#REF!- EJ250, 0)</f>
        <v>0</v>
      </c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3"/>
      <c r="CG250" s="23"/>
      <c r="CH250" s="23"/>
      <c r="CI250" s="23"/>
      <c r="CJ250" s="23"/>
      <c r="CK250" s="23"/>
      <c r="CL250" s="23"/>
      <c r="CM250" s="23"/>
      <c r="CN250" s="28"/>
      <c r="CO250" s="28"/>
      <c r="CP250" s="28"/>
      <c r="CQ250" s="28"/>
      <c r="CR250" s="28"/>
      <c r="CS250" s="28"/>
      <c r="CT250" s="28"/>
      <c r="CU250" s="28"/>
      <c r="CV250" s="23"/>
      <c r="CW250" s="23"/>
      <c r="CX250" s="23"/>
      <c r="CY250" s="23"/>
      <c r="CZ250" s="23"/>
      <c r="DA250" s="23"/>
      <c r="DB250" s="23"/>
      <c r="DC250" s="23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8"/>
      <c r="EC250" s="28"/>
      <c r="ED250" s="28"/>
      <c r="EE250" s="28"/>
      <c r="EF250" s="28"/>
      <c r="EG250" s="28"/>
      <c r="EH250" s="28"/>
      <c r="EI250" s="28"/>
      <c r="EJ250" s="23"/>
      <c r="EK250" s="23"/>
      <c r="EL250" s="23"/>
      <c r="EM250" s="23"/>
      <c r="EN250" s="23"/>
      <c r="EO250" s="23"/>
      <c r="EP250" s="23"/>
      <c r="EQ250" s="23"/>
      <c r="ER250" s="3">
        <v>153000</v>
      </c>
      <c r="ES250" s="2">
        <f t="shared" ref="ES250:ES252" si="110">Z250-ER250</f>
        <v>0</v>
      </c>
    </row>
    <row r="251" spans="1:150" ht="14.45" hidden="1" customHeight="1" x14ac:dyDescent="0.25">
      <c r="A251" s="112"/>
      <c r="B251" s="130">
        <v>245</v>
      </c>
      <c r="C251" s="112"/>
      <c r="D251" s="112"/>
      <c r="E251" s="112"/>
      <c r="F251" s="113" t="s">
        <v>174</v>
      </c>
      <c r="G251" s="107" t="s">
        <v>174</v>
      </c>
      <c r="H251" s="117" t="s">
        <v>547</v>
      </c>
      <c r="I251" s="115" t="str">
        <f t="shared" si="85"/>
        <v xml:space="preserve"> 708</v>
      </c>
      <c r="J251" t="s">
        <v>547</v>
      </c>
      <c r="K251" s="116">
        <f t="shared" si="86"/>
        <v>0</v>
      </c>
      <c r="L251" s="113" t="s">
        <v>286</v>
      </c>
      <c r="M251" t="s">
        <v>1573</v>
      </c>
      <c r="P251" s="45" t="s">
        <v>709</v>
      </c>
      <c r="Q251" s="56">
        <v>145000</v>
      </c>
      <c r="R251" s="122">
        <f t="shared" si="107"/>
        <v>143000</v>
      </c>
      <c r="S251" s="47">
        <v>143000</v>
      </c>
      <c r="T251" s="48">
        <f t="shared" si="77"/>
        <v>10250</v>
      </c>
      <c r="U251" s="46" t="s">
        <v>711</v>
      </c>
      <c r="V251" s="49">
        <f t="shared" si="78"/>
        <v>132750</v>
      </c>
      <c r="W251" s="51">
        <f>2000+6200+600+200+250+1000</f>
        <v>10250</v>
      </c>
      <c r="X251" s="2">
        <f t="shared" si="108"/>
        <v>-2000</v>
      </c>
      <c r="Z251" s="126">
        <f t="shared" si="88"/>
        <v>143000</v>
      </c>
      <c r="AA251" s="1" t="s">
        <v>148</v>
      </c>
      <c r="AB251" s="19">
        <f>IF(AX251&lt;&gt;"",#REF!- AX251, 0)</f>
        <v>0</v>
      </c>
      <c r="AC251" s="19">
        <f>IF(CF251&lt;&gt;"",#REF!- CF251, 0)</f>
        <v>0</v>
      </c>
      <c r="AD251" s="19">
        <f>IF(BJ251&lt;&gt;"",#REF!- BJ251, 0)</f>
        <v>0</v>
      </c>
      <c r="AE251" s="19">
        <f>IF(CN251&lt;&gt;"",#REF!- CN251, 0)</f>
        <v>0</v>
      </c>
      <c r="AF251" s="19">
        <f>IF(BV251&lt;&gt;"",#REF!- BV251, 0)</f>
        <v>0</v>
      </c>
      <c r="AG251" s="19">
        <f>IF(CV251&lt;&gt;"",#REF!- CV251, 0)</f>
        <v>0</v>
      </c>
      <c r="AH251" s="19">
        <f>IF(DF251&lt;&gt;"",#REF!-DF251, 0)</f>
        <v>0</v>
      </c>
      <c r="AI251" s="19">
        <f>IF(DR251&lt;&gt;"",#REF!-DR251, 0)</f>
        <v>0</v>
      </c>
      <c r="AJ251" s="19">
        <f>IF(EB251&lt;&gt;"",#REF!- EB251, 0)</f>
        <v>0</v>
      </c>
      <c r="AK251" s="19">
        <f>IF(EJ251&lt;&gt;"",#REF!- EJ251, 0)</f>
        <v>0</v>
      </c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3"/>
      <c r="CG251" s="23"/>
      <c r="CH251" s="23"/>
      <c r="CI251" s="23"/>
      <c r="CJ251" s="23"/>
      <c r="CK251" s="23"/>
      <c r="CL251" s="23"/>
      <c r="CM251" s="23"/>
      <c r="CN251" s="28"/>
      <c r="CO251" s="28"/>
      <c r="CP251" s="28"/>
      <c r="CQ251" s="28"/>
      <c r="CR251" s="28"/>
      <c r="CS251" s="28"/>
      <c r="CT251" s="28"/>
      <c r="CU251" s="28"/>
      <c r="CV251" s="23"/>
      <c r="CW251" s="23"/>
      <c r="CX251" s="23"/>
      <c r="CY251" s="23"/>
      <c r="CZ251" s="23"/>
      <c r="DA251" s="23"/>
      <c r="DB251" s="23"/>
      <c r="DC251" s="23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8"/>
      <c r="EC251" s="28"/>
      <c r="ED251" s="28"/>
      <c r="EE251" s="28"/>
      <c r="EF251" s="28"/>
      <c r="EG251" s="28"/>
      <c r="EH251" s="28"/>
      <c r="EI251" s="28"/>
      <c r="EJ251" s="23"/>
      <c r="EK251" s="23"/>
      <c r="EL251" s="23"/>
      <c r="EM251" s="23"/>
      <c r="EN251" s="23"/>
      <c r="EO251" s="23"/>
      <c r="EP251" s="23"/>
      <c r="EQ251" s="23"/>
      <c r="ER251" s="3">
        <v>143000</v>
      </c>
      <c r="ES251" s="2">
        <f t="shared" si="110"/>
        <v>0</v>
      </c>
    </row>
    <row r="252" spans="1:150" ht="14.45" hidden="1" customHeight="1" x14ac:dyDescent="0.25">
      <c r="A252" s="112"/>
      <c r="B252" s="130">
        <v>246</v>
      </c>
      <c r="C252" s="112"/>
      <c r="D252" s="112"/>
      <c r="E252" s="112"/>
      <c r="F252" s="113" t="s">
        <v>177</v>
      </c>
      <c r="G252" s="107" t="s">
        <v>177</v>
      </c>
      <c r="H252" s="117" t="s">
        <v>548</v>
      </c>
      <c r="I252" s="115" t="str">
        <f t="shared" si="85"/>
        <v xml:space="preserve"> 482</v>
      </c>
      <c r="J252" t="s">
        <v>548</v>
      </c>
      <c r="K252" s="116">
        <f t="shared" si="86"/>
        <v>0</v>
      </c>
      <c r="L252" s="113" t="s">
        <v>286</v>
      </c>
      <c r="M252" t="s">
        <v>1574</v>
      </c>
      <c r="P252" s="62" t="s">
        <v>710</v>
      </c>
      <c r="Q252" s="63">
        <v>150000</v>
      </c>
      <c r="R252" s="64">
        <f t="shared" si="107"/>
        <v>153000</v>
      </c>
      <c r="S252" s="47">
        <v>153000</v>
      </c>
      <c r="T252" s="48">
        <f t="shared" si="77"/>
        <v>9750</v>
      </c>
      <c r="U252" s="46" t="s">
        <v>711</v>
      </c>
      <c r="V252" s="49">
        <f t="shared" si="78"/>
        <v>143250</v>
      </c>
      <c r="W252" s="51">
        <f>2000+6200+600+200+250+500</f>
        <v>9750</v>
      </c>
      <c r="X252" s="2">
        <f t="shared" si="108"/>
        <v>3000</v>
      </c>
      <c r="Z252" s="126">
        <f t="shared" si="88"/>
        <v>153000</v>
      </c>
      <c r="AA252" s="1" t="s">
        <v>148</v>
      </c>
      <c r="AB252" s="19">
        <f>IF(AX252&lt;&gt;"",#REF!- AX252, 0)</f>
        <v>0</v>
      </c>
      <c r="AC252" s="19">
        <f>IF(CF252&lt;&gt;"",#REF!- CF252, 0)</f>
        <v>0</v>
      </c>
      <c r="AD252" s="19">
        <f>IF(BJ252&lt;&gt;"",#REF!- BJ252, 0)</f>
        <v>0</v>
      </c>
      <c r="AE252" s="19">
        <f>IF(CN252&lt;&gt;"",#REF!- CN252, 0)</f>
        <v>0</v>
      </c>
      <c r="AF252" s="19">
        <f>IF(BV252&lt;&gt;"",#REF!- BV252, 0)</f>
        <v>0</v>
      </c>
      <c r="AG252" s="19">
        <f>IF(CV252&lt;&gt;"",#REF!- CV252, 0)</f>
        <v>0</v>
      </c>
      <c r="AH252" s="19">
        <f>IF(DF252&lt;&gt;"",#REF!-DF252, 0)</f>
        <v>0</v>
      </c>
      <c r="AI252" s="19">
        <f>IF(DR252&lt;&gt;"",#REF!-DR252, 0)</f>
        <v>0</v>
      </c>
      <c r="AJ252" s="19">
        <f>IF(EB252&lt;&gt;"",#REF!- EB252, 0)</f>
        <v>0</v>
      </c>
      <c r="AK252" s="19">
        <f>IF(EJ252&lt;&gt;"",#REF!- EJ252, 0)</f>
        <v>0</v>
      </c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3"/>
      <c r="CG252" s="23"/>
      <c r="CH252" s="23"/>
      <c r="CI252" s="23"/>
      <c r="CJ252" s="23"/>
      <c r="CK252" s="23"/>
      <c r="CL252" s="23"/>
      <c r="CM252" s="23"/>
      <c r="CN252" s="28"/>
      <c r="CO252" s="28"/>
      <c r="CP252" s="28"/>
      <c r="CQ252" s="28"/>
      <c r="CR252" s="28"/>
      <c r="CS252" s="28"/>
      <c r="CT252" s="28"/>
      <c r="CU252" s="28"/>
      <c r="CV252" s="23"/>
      <c r="CW252" s="23"/>
      <c r="CX252" s="23"/>
      <c r="CY252" s="23"/>
      <c r="CZ252" s="23"/>
      <c r="DA252" s="23"/>
      <c r="DB252" s="23"/>
      <c r="DC252" s="23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8"/>
      <c r="EC252" s="28"/>
      <c r="ED252" s="28"/>
      <c r="EE252" s="28"/>
      <c r="EF252" s="28"/>
      <c r="EG252" s="28"/>
      <c r="EH252" s="28"/>
      <c r="EI252" s="28"/>
      <c r="EJ252" s="23"/>
      <c r="EK252" s="23"/>
      <c r="EL252" s="23"/>
      <c r="EM252" s="23"/>
      <c r="EN252" s="23"/>
      <c r="EO252" s="23"/>
      <c r="EP252" s="23"/>
      <c r="EQ252" s="23"/>
      <c r="ER252" s="3">
        <v>153000</v>
      </c>
      <c r="ES252" s="2">
        <f t="shared" si="110"/>
        <v>0</v>
      </c>
    </row>
    <row r="253" spans="1:150" ht="14.45" hidden="1" customHeight="1" x14ac:dyDescent="0.25">
      <c r="A253" s="112"/>
      <c r="B253" s="130">
        <v>247</v>
      </c>
      <c r="C253" s="112"/>
      <c r="D253" s="112"/>
      <c r="E253" s="112"/>
      <c r="F253" s="113" t="s">
        <v>174</v>
      </c>
      <c r="G253" s="107" t="s">
        <v>174</v>
      </c>
      <c r="H253" s="114" t="s">
        <v>549</v>
      </c>
      <c r="I253" s="115" t="str">
        <f t="shared" si="85"/>
        <v xml:space="preserve"> 414</v>
      </c>
      <c r="J253" t="s">
        <v>549</v>
      </c>
      <c r="K253" s="116">
        <f t="shared" si="86"/>
        <v>0</v>
      </c>
      <c r="L253" s="113" t="s">
        <v>287</v>
      </c>
      <c r="M253" t="s">
        <v>1573</v>
      </c>
      <c r="P253" s="45" t="s">
        <v>709</v>
      </c>
      <c r="Q253" s="56">
        <v>135000</v>
      </c>
      <c r="R253" s="122">
        <f t="shared" si="107"/>
        <v>125000</v>
      </c>
      <c r="S253" s="47">
        <v>125000</v>
      </c>
      <c r="T253" s="48">
        <f t="shared" si="77"/>
        <v>9750</v>
      </c>
      <c r="U253" s="46" t="s">
        <v>711</v>
      </c>
      <c r="V253" s="49">
        <f t="shared" si="78"/>
        <v>115250</v>
      </c>
      <c r="W253" s="51">
        <f>2000+6200+600+500+200+250</f>
        <v>9750</v>
      </c>
      <c r="X253" s="2">
        <f t="shared" si="108"/>
        <v>-10000</v>
      </c>
      <c r="Z253" s="126">
        <f t="shared" si="88"/>
        <v>125000</v>
      </c>
      <c r="AA253" s="1" t="s">
        <v>144</v>
      </c>
      <c r="AB253" s="19" t="e">
        <f>IF(AX253&lt;&gt;"",#REF!- AX253, 0)</f>
        <v>#REF!</v>
      </c>
      <c r="AC253" s="19" t="e">
        <f>IF(CF253&lt;&gt;"",#REF!- CF253, 0)</f>
        <v>#REF!</v>
      </c>
      <c r="AD253" s="19" t="e">
        <f>IF(BJ253&lt;&gt;"",#REF!- BJ253, 0)</f>
        <v>#REF!</v>
      </c>
      <c r="AE253" s="19" t="e">
        <f>IF(CN253&lt;&gt;"",#REF!- CN253, 0)</f>
        <v>#REF!</v>
      </c>
      <c r="AF253" s="19">
        <f>IF(BV253&lt;&gt;"",#REF!- BV253, 0)</f>
        <v>0</v>
      </c>
      <c r="AG253" s="19">
        <f>IF(CV253&lt;&gt;"",#REF!- CV253, 0)</f>
        <v>0</v>
      </c>
      <c r="AH253" s="19" t="e">
        <f>IF(DF253&lt;&gt;"",#REF!-DF253, 0)</f>
        <v>#REF!</v>
      </c>
      <c r="AI253" s="19">
        <f>IF(DR253&lt;&gt;"",#REF!-DR253, 0)</f>
        <v>0</v>
      </c>
      <c r="AJ253" s="19">
        <f>IF(EB253&lt;&gt;"",#REF!- EB253, 0)</f>
        <v>0</v>
      </c>
      <c r="AK253" s="19">
        <f>IF(EJ253&lt;&gt;"",#REF!- EJ253, 0)</f>
        <v>0</v>
      </c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9">
        <v>200250</v>
      </c>
      <c r="AW253" s="29">
        <v>8000</v>
      </c>
      <c r="AX253" s="29">
        <f>AV253+AW253</f>
        <v>208250</v>
      </c>
      <c r="AY253" s="29">
        <f>AX253-Z253</f>
        <v>83250</v>
      </c>
      <c r="AZ253" s="29">
        <f>AY253/AV253</f>
        <v>0.4157303370786517</v>
      </c>
      <c r="BA253" s="29" t="e">
        <f>#REF!-AX253</f>
        <v>#REF!</v>
      </c>
      <c r="BB253" s="29" t="s">
        <v>28</v>
      </c>
      <c r="BC253" s="27"/>
      <c r="BD253" s="27"/>
      <c r="BE253" s="27"/>
      <c r="BF253" s="27"/>
      <c r="BG253" s="27"/>
      <c r="BH253" s="24">
        <v>197100</v>
      </c>
      <c r="BI253" s="21">
        <v>6000</v>
      </c>
      <c r="BJ253" s="21">
        <f>BH253+BI253</f>
        <v>203100</v>
      </c>
      <c r="BK253" s="21">
        <f>BJ253-Z253</f>
        <v>78100</v>
      </c>
      <c r="BL253" s="22">
        <f>BK253/BH253</f>
        <v>0.39624556062912225</v>
      </c>
      <c r="BM253" s="21" t="e">
        <f>#REF!-BJ253</f>
        <v>#REF!</v>
      </c>
      <c r="BN253" s="36"/>
      <c r="BO253" s="36"/>
      <c r="BP253" s="36"/>
      <c r="BQ253" s="36"/>
      <c r="BR253" s="36"/>
      <c r="BS253" s="36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3">
        <v>262845</v>
      </c>
      <c r="CG253" s="24">
        <f>CF253-Z253</f>
        <v>137845</v>
      </c>
      <c r="CH253" s="39">
        <f>CG253/CF253</f>
        <v>0.52443455268314021</v>
      </c>
      <c r="CI253" s="24" t="e">
        <f>#REF!-CF253</f>
        <v>#REF!</v>
      </c>
      <c r="CJ253" s="23" t="s">
        <v>28</v>
      </c>
      <c r="CK253" s="23"/>
      <c r="CL253" s="23"/>
      <c r="CM253" s="23"/>
      <c r="CN253" s="29">
        <v>234225</v>
      </c>
      <c r="CO253" s="25">
        <f>CN253-Z253</f>
        <v>109225</v>
      </c>
      <c r="CP253" s="26">
        <f>CO253/CN253</f>
        <v>0.46632511474010035</v>
      </c>
      <c r="CQ253" s="25" t="e">
        <f>#REF!-CN253</f>
        <v>#REF!</v>
      </c>
      <c r="CR253" s="30" t="s">
        <v>28</v>
      </c>
      <c r="CS253" s="28"/>
      <c r="CT253" s="28"/>
      <c r="CU253" s="28"/>
      <c r="CV253" s="23"/>
      <c r="CW253" s="23"/>
      <c r="CX253" s="23"/>
      <c r="CY253" s="23"/>
      <c r="CZ253" s="23"/>
      <c r="DA253" s="23"/>
      <c r="DB253" s="23"/>
      <c r="DC253" s="23"/>
      <c r="DD253" s="29">
        <v>195510</v>
      </c>
      <c r="DE253" s="25">
        <v>7000</v>
      </c>
      <c r="DF253" s="29">
        <f>DD253+DE253</f>
        <v>202510</v>
      </c>
      <c r="DG253" s="25">
        <f>DF253-Z253</f>
        <v>77510</v>
      </c>
      <c r="DH253" s="26">
        <f>DG253/DF253</f>
        <v>0.38274653103550443</v>
      </c>
      <c r="DI253" s="25" t="e">
        <f>#REF!-DF253</f>
        <v>#REF!</v>
      </c>
      <c r="DJ253" s="28" t="s">
        <v>70</v>
      </c>
      <c r="DK253" s="28"/>
      <c r="DL253" s="28"/>
      <c r="DM253" s="28"/>
      <c r="DN253" s="28"/>
      <c r="DO253" s="28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8"/>
      <c r="EC253" s="28"/>
      <c r="ED253" s="28"/>
      <c r="EE253" s="28"/>
      <c r="EF253" s="28"/>
      <c r="EG253" s="28"/>
      <c r="EH253" s="28"/>
      <c r="EI253" s="28"/>
      <c r="EJ253" s="23"/>
      <c r="EK253" s="23"/>
      <c r="EL253" s="23"/>
      <c r="EM253" s="23"/>
      <c r="EN253" s="23"/>
      <c r="EO253" s="23"/>
      <c r="EP253" s="23"/>
      <c r="EQ253" s="23"/>
      <c r="ER253" s="3">
        <v>125000</v>
      </c>
      <c r="ES253" s="2">
        <f>Z253-ER253</f>
        <v>0</v>
      </c>
    </row>
    <row r="254" spans="1:150" ht="14.45" hidden="1" customHeight="1" x14ac:dyDescent="0.25">
      <c r="A254" s="112"/>
      <c r="B254" s="130">
        <v>248</v>
      </c>
      <c r="C254" s="112"/>
      <c r="D254" s="112"/>
      <c r="E254" s="112"/>
      <c r="F254" s="113" t="s">
        <v>174</v>
      </c>
      <c r="G254" s="107" t="s">
        <v>174</v>
      </c>
      <c r="H254" s="117" t="s">
        <v>550</v>
      </c>
      <c r="I254" s="115" t="str">
        <f t="shared" si="85"/>
        <v xml:space="preserve"> 991</v>
      </c>
      <c r="J254" t="s">
        <v>550</v>
      </c>
      <c r="K254" s="116">
        <f t="shared" si="86"/>
        <v>0</v>
      </c>
      <c r="L254" s="113" t="s">
        <v>288</v>
      </c>
      <c r="M254" t="s">
        <v>1574</v>
      </c>
      <c r="P254" s="62" t="s">
        <v>710</v>
      </c>
      <c r="Q254" s="63">
        <v>122000</v>
      </c>
      <c r="R254" s="64">
        <f t="shared" si="107"/>
        <v>122000</v>
      </c>
      <c r="S254" s="47">
        <v>122000</v>
      </c>
      <c r="T254" s="48">
        <f t="shared" si="77"/>
        <v>10750</v>
      </c>
      <c r="U254" s="46" t="s">
        <v>711</v>
      </c>
      <c r="V254" s="49">
        <f t="shared" si="78"/>
        <v>111250</v>
      </c>
      <c r="W254" s="51">
        <f>2000+6200+600+200+250+1000+500</f>
        <v>10750</v>
      </c>
      <c r="X254" s="2">
        <f t="shared" si="108"/>
        <v>0</v>
      </c>
      <c r="Y254" s="2">
        <v>3000</v>
      </c>
      <c r="Z254" s="126">
        <f t="shared" si="88"/>
        <v>122000</v>
      </c>
      <c r="AA254" s="1" t="s">
        <v>144</v>
      </c>
      <c r="AB254" s="19" t="e">
        <f>IF(AX254&lt;&gt;"",#REF!- AX254, 0)</f>
        <v>#REF!</v>
      </c>
      <c r="AC254" s="19" t="e">
        <f>IF(CF254&lt;&gt;"",#REF!- CF254, 0)</f>
        <v>#REF!</v>
      </c>
      <c r="AD254" s="19" t="e">
        <f>IF(BJ254&lt;&gt;"",#REF!- BJ254, 0)</f>
        <v>#REF!</v>
      </c>
      <c r="AE254" s="19" t="e">
        <f>IF(CN254&lt;&gt;"",#REF!- CN254, 0)</f>
        <v>#REF!</v>
      </c>
      <c r="AF254" s="19">
        <f>IF(BV254&lt;&gt;"",#REF!- BV254, 0)</f>
        <v>0</v>
      </c>
      <c r="AG254" s="19">
        <f>IF(CV254&lt;&gt;"",#REF!- CV254, 0)</f>
        <v>0</v>
      </c>
      <c r="AH254" s="19" t="e">
        <f>IF(DF254&lt;&gt;"",#REF!-DF254, 0)</f>
        <v>#REF!</v>
      </c>
      <c r="AI254" s="19">
        <f>IF(DR254&lt;&gt;"",#REF!-DR254, 0)</f>
        <v>0</v>
      </c>
      <c r="AJ254" s="19">
        <f>IF(EB254&lt;&gt;"",#REF!- EB254, 0)</f>
        <v>0</v>
      </c>
      <c r="AK254" s="19">
        <f>IF(EJ254&lt;&gt;"",#REF!- EJ254, 0)</f>
        <v>0</v>
      </c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9">
        <v>200250</v>
      </c>
      <c r="AW254" s="29">
        <v>8000</v>
      </c>
      <c r="AX254" s="29">
        <f>AV254+AW254</f>
        <v>208250</v>
      </c>
      <c r="AY254" s="29">
        <f>AX254-Z254</f>
        <v>86250</v>
      </c>
      <c r="AZ254" s="29">
        <f>AY254/AV254</f>
        <v>0.43071161048689138</v>
      </c>
      <c r="BA254" s="29" t="e">
        <f>#REF!-AX254</f>
        <v>#REF!</v>
      </c>
      <c r="BB254" s="29" t="s">
        <v>28</v>
      </c>
      <c r="BC254" s="27"/>
      <c r="BD254" s="27"/>
      <c r="BE254" s="27"/>
      <c r="BF254" s="27"/>
      <c r="BG254" s="27"/>
      <c r="BH254" s="24">
        <v>197100</v>
      </c>
      <c r="BI254" s="21">
        <v>6000</v>
      </c>
      <c r="BJ254" s="21">
        <f>BH254+BI254</f>
        <v>203100</v>
      </c>
      <c r="BK254" s="21">
        <f>BJ254-Z254</f>
        <v>81100</v>
      </c>
      <c r="BL254" s="22">
        <f>BK254/BH254</f>
        <v>0.41146626078132925</v>
      </c>
      <c r="BM254" s="21" t="e">
        <f>#REF!-BJ254</f>
        <v>#REF!</v>
      </c>
      <c r="BN254" s="36"/>
      <c r="BO254" s="36"/>
      <c r="BP254" s="36"/>
      <c r="BQ254" s="36"/>
      <c r="BR254" s="36"/>
      <c r="BS254" s="36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3">
        <v>262845</v>
      </c>
      <c r="CG254" s="24">
        <f>CF254-Z254</f>
        <v>140845</v>
      </c>
      <c r="CH254" s="39">
        <f>CG254/CF254</f>
        <v>0.53584812341874488</v>
      </c>
      <c r="CI254" s="24" t="e">
        <f>#REF!-CF254</f>
        <v>#REF!</v>
      </c>
      <c r="CJ254" s="23" t="s">
        <v>28</v>
      </c>
      <c r="CK254" s="23"/>
      <c r="CL254" s="23"/>
      <c r="CM254" s="23"/>
      <c r="CN254" s="29">
        <v>234225</v>
      </c>
      <c r="CO254" s="25">
        <f>CN254-Z254</f>
        <v>112225</v>
      </c>
      <c r="CP254" s="26">
        <f>CO254/CN254</f>
        <v>0.47913331198633791</v>
      </c>
      <c r="CQ254" s="25" t="e">
        <f>#REF!-CN254</f>
        <v>#REF!</v>
      </c>
      <c r="CR254" s="30" t="s">
        <v>28</v>
      </c>
      <c r="CS254" s="28"/>
      <c r="CT254" s="28"/>
      <c r="CU254" s="28"/>
      <c r="CV254" s="23"/>
      <c r="CW254" s="23"/>
      <c r="CX254" s="23"/>
      <c r="CY254" s="23"/>
      <c r="CZ254" s="23"/>
      <c r="DA254" s="23"/>
      <c r="DB254" s="23"/>
      <c r="DC254" s="23"/>
      <c r="DD254" s="29">
        <v>195510</v>
      </c>
      <c r="DE254" s="25">
        <v>7000</v>
      </c>
      <c r="DF254" s="29">
        <f>DD254+DE254</f>
        <v>202510</v>
      </c>
      <c r="DG254" s="25">
        <f>DF254-Z254</f>
        <v>80510</v>
      </c>
      <c r="DH254" s="26">
        <f>DG254/DF254</f>
        <v>0.39756061429065231</v>
      </c>
      <c r="DI254" s="25" t="e">
        <f>#REF!-DF254</f>
        <v>#REF!</v>
      </c>
      <c r="DJ254" s="28" t="s">
        <v>70</v>
      </c>
      <c r="DK254" s="28"/>
      <c r="DL254" s="28"/>
      <c r="DM254" s="28"/>
      <c r="DN254" s="28"/>
      <c r="DO254" s="28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8"/>
      <c r="EC254" s="28"/>
      <c r="ED254" s="28"/>
      <c r="EE254" s="28"/>
      <c r="EF254" s="28"/>
      <c r="EG254" s="28"/>
      <c r="EH254" s="28"/>
      <c r="EI254" s="28"/>
      <c r="EJ254" s="23"/>
      <c r="EK254" s="23"/>
      <c r="EL254" s="23"/>
      <c r="EM254" s="23"/>
      <c r="EN254" s="23"/>
      <c r="EO254" s="23"/>
      <c r="EP254" s="23"/>
      <c r="EQ254" s="23"/>
      <c r="ER254" s="3">
        <v>122000</v>
      </c>
      <c r="ES254" s="2">
        <f>Z254-ER254</f>
        <v>0</v>
      </c>
      <c r="ET254" s="1" t="s">
        <v>1819</v>
      </c>
    </row>
    <row r="255" spans="1:150" ht="14.45" hidden="1" customHeight="1" x14ac:dyDescent="0.25">
      <c r="A255" s="112"/>
      <c r="B255" s="130">
        <v>249</v>
      </c>
      <c r="C255" s="112"/>
      <c r="D255" s="112"/>
      <c r="E255" s="112"/>
      <c r="F255" s="113" t="s">
        <v>174</v>
      </c>
      <c r="G255" s="107" t="s">
        <v>174</v>
      </c>
      <c r="H255" s="114" t="s">
        <v>551</v>
      </c>
      <c r="I255" s="115" t="str">
        <f t="shared" si="85"/>
        <v xml:space="preserve"> 448</v>
      </c>
      <c r="J255" t="s">
        <v>551</v>
      </c>
      <c r="K255" s="116">
        <f t="shared" si="86"/>
        <v>0</v>
      </c>
      <c r="L255" s="113" t="s">
        <v>287</v>
      </c>
      <c r="M255" t="s">
        <v>1573</v>
      </c>
      <c r="P255" s="45" t="s">
        <v>709</v>
      </c>
      <c r="Q255" s="56">
        <v>135000</v>
      </c>
      <c r="R255" s="122">
        <f t="shared" si="107"/>
        <v>125500</v>
      </c>
      <c r="S255" s="47">
        <v>125500</v>
      </c>
      <c r="T255" s="48">
        <f t="shared" ref="T255:T318" si="111">S255-V255</f>
        <v>10050</v>
      </c>
      <c r="U255" s="46" t="s">
        <v>711</v>
      </c>
      <c r="V255" s="49">
        <f t="shared" ref="V255:V318" si="112">S255-W255</f>
        <v>115450</v>
      </c>
      <c r="W255" s="51">
        <f>2000+6200+600+200+250+800</f>
        <v>10050</v>
      </c>
      <c r="X255" s="2">
        <f t="shared" si="108"/>
        <v>-9500</v>
      </c>
      <c r="Z255" s="126">
        <f t="shared" si="88"/>
        <v>125500</v>
      </c>
      <c r="AA255" s="1" t="s">
        <v>144</v>
      </c>
      <c r="AB255" s="19" t="e">
        <f>IF(AX255&lt;&gt;"",#REF!- AX255, 0)</f>
        <v>#REF!</v>
      </c>
      <c r="AC255" s="19" t="e">
        <f>IF(CF255&lt;&gt;"",#REF!- CF255, 0)</f>
        <v>#REF!</v>
      </c>
      <c r="AD255" s="19" t="e">
        <f>IF(BJ255&lt;&gt;"",#REF!- BJ255, 0)</f>
        <v>#REF!</v>
      </c>
      <c r="AE255" s="19" t="e">
        <f>IF(CN255&lt;&gt;"",#REF!- CN255, 0)</f>
        <v>#REF!</v>
      </c>
      <c r="AF255" s="19">
        <f>IF(BV255&lt;&gt;"",#REF!- BV255, 0)</f>
        <v>0</v>
      </c>
      <c r="AG255" s="19">
        <f>IF(CV255&lt;&gt;"",#REF!- CV255, 0)</f>
        <v>0</v>
      </c>
      <c r="AH255" s="19" t="e">
        <f>IF(DF255&lt;&gt;"",#REF!-DF255, 0)</f>
        <v>#REF!</v>
      </c>
      <c r="AI255" s="19">
        <f>IF(DR255&lt;&gt;"",#REF!-DR255, 0)</f>
        <v>0</v>
      </c>
      <c r="AJ255" s="19">
        <f>IF(EB255&lt;&gt;"",#REF!- EB255, 0)</f>
        <v>0</v>
      </c>
      <c r="AK255" s="19">
        <f>IF(EJ255&lt;&gt;"",#REF!- EJ255, 0)</f>
        <v>0</v>
      </c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9">
        <v>200250</v>
      </c>
      <c r="AW255" s="29">
        <v>8000</v>
      </c>
      <c r="AX255" s="29">
        <f>AV255+AW255</f>
        <v>208250</v>
      </c>
      <c r="AY255" s="29">
        <f>AX255-Z255</f>
        <v>82750</v>
      </c>
      <c r="AZ255" s="29">
        <f>AY255/AV255</f>
        <v>0.41323345817727841</v>
      </c>
      <c r="BA255" s="29" t="e">
        <f>#REF!-AX255</f>
        <v>#REF!</v>
      </c>
      <c r="BB255" s="29" t="s">
        <v>28</v>
      </c>
      <c r="BC255" s="27"/>
      <c r="BD255" s="27"/>
      <c r="BE255" s="27"/>
      <c r="BF255" s="27"/>
      <c r="BG255" s="27"/>
      <c r="BH255" s="24">
        <v>197100</v>
      </c>
      <c r="BI255" s="21">
        <v>6000</v>
      </c>
      <c r="BJ255" s="21">
        <f>BH255+BI255</f>
        <v>203100</v>
      </c>
      <c r="BK255" s="21">
        <f>BJ255-Z255</f>
        <v>77600</v>
      </c>
      <c r="BL255" s="22">
        <f>BK255/BH255</f>
        <v>0.39370877727042108</v>
      </c>
      <c r="BM255" s="21" t="e">
        <f>#REF!-BJ255</f>
        <v>#REF!</v>
      </c>
      <c r="BN255" s="36"/>
      <c r="BO255" s="36"/>
      <c r="BP255" s="36"/>
      <c r="BQ255" s="36"/>
      <c r="BR255" s="36"/>
      <c r="BS255" s="36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3">
        <v>262845</v>
      </c>
      <c r="CG255" s="24">
        <f>CF255-Z255</f>
        <v>137345</v>
      </c>
      <c r="CH255" s="39">
        <f>CG255/CF255</f>
        <v>0.52253229089387276</v>
      </c>
      <c r="CI255" s="24" t="e">
        <f>#REF!-CF255</f>
        <v>#REF!</v>
      </c>
      <c r="CJ255" s="23" t="s">
        <v>28</v>
      </c>
      <c r="CK255" s="23"/>
      <c r="CL255" s="23"/>
      <c r="CM255" s="23"/>
      <c r="CN255" s="29">
        <v>234225</v>
      </c>
      <c r="CO255" s="25">
        <f>CN255-Z255</f>
        <v>108725</v>
      </c>
      <c r="CP255" s="26">
        <f>CO255/CN255</f>
        <v>0.46419041519906074</v>
      </c>
      <c r="CQ255" s="25" t="e">
        <f>#REF!-CN255</f>
        <v>#REF!</v>
      </c>
      <c r="CR255" s="30" t="s">
        <v>28</v>
      </c>
      <c r="CS255" s="28"/>
      <c r="CT255" s="28"/>
      <c r="CU255" s="28"/>
      <c r="CV255" s="23"/>
      <c r="CW255" s="23"/>
      <c r="CX255" s="23"/>
      <c r="CY255" s="23"/>
      <c r="CZ255" s="23"/>
      <c r="DA255" s="23"/>
      <c r="DB255" s="23"/>
      <c r="DC255" s="23"/>
      <c r="DD255" s="29">
        <v>195510</v>
      </c>
      <c r="DE255" s="25">
        <v>7000</v>
      </c>
      <c r="DF255" s="29">
        <f>DD255+DE255</f>
        <v>202510</v>
      </c>
      <c r="DG255" s="25">
        <f>DF255-Z255</f>
        <v>77010</v>
      </c>
      <c r="DH255" s="26">
        <f>DG255/DF255</f>
        <v>0.38027751715964642</v>
      </c>
      <c r="DI255" s="25" t="e">
        <f>#REF!-DF255</f>
        <v>#REF!</v>
      </c>
      <c r="DJ255" s="28" t="s">
        <v>70</v>
      </c>
      <c r="DK255" s="28"/>
      <c r="DL255" s="28"/>
      <c r="DM255" s="28"/>
      <c r="DN255" s="28"/>
      <c r="DO255" s="28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8"/>
      <c r="EC255" s="28"/>
      <c r="ED255" s="28"/>
      <c r="EE255" s="28"/>
      <c r="EF255" s="28"/>
      <c r="EG255" s="28"/>
      <c r="EH255" s="28"/>
      <c r="EI255" s="28"/>
      <c r="EJ255" s="23"/>
      <c r="EK255" s="23"/>
      <c r="EL255" s="23"/>
      <c r="EM255" s="23"/>
      <c r="EN255" s="23"/>
      <c r="EO255" s="23"/>
      <c r="EP255" s="23"/>
      <c r="EQ255" s="23"/>
      <c r="ER255" s="3">
        <v>125500</v>
      </c>
      <c r="ES255" s="2">
        <f>Z255-ER255</f>
        <v>0</v>
      </c>
    </row>
    <row r="256" spans="1:150" ht="14.45" hidden="1" customHeight="1" x14ac:dyDescent="0.25">
      <c r="A256" s="112"/>
      <c r="B256" s="130">
        <v>250</v>
      </c>
      <c r="C256" s="112"/>
      <c r="D256" s="112"/>
      <c r="E256" s="112"/>
      <c r="F256" s="113" t="s">
        <v>174</v>
      </c>
      <c r="G256" s="107" t="s">
        <v>174</v>
      </c>
      <c r="H256" s="117" t="s">
        <v>552</v>
      </c>
      <c r="I256" s="115" t="str">
        <f t="shared" si="85"/>
        <v xml:space="preserve"> 532</v>
      </c>
      <c r="J256" t="s">
        <v>552</v>
      </c>
      <c r="K256" s="116">
        <f t="shared" si="86"/>
        <v>0</v>
      </c>
      <c r="L256" s="113" t="s">
        <v>289</v>
      </c>
      <c r="M256" t="s">
        <v>1574</v>
      </c>
      <c r="P256" s="62" t="s">
        <v>710</v>
      </c>
      <c r="Q256" s="63">
        <v>177000</v>
      </c>
      <c r="R256" s="64">
        <f t="shared" si="107"/>
        <v>184500</v>
      </c>
      <c r="S256" s="47">
        <v>184500</v>
      </c>
      <c r="T256" s="48">
        <f t="shared" si="111"/>
        <v>9250</v>
      </c>
      <c r="U256" s="46" t="s">
        <v>711</v>
      </c>
      <c r="V256" s="49">
        <f t="shared" si="112"/>
        <v>175250</v>
      </c>
      <c r="W256" s="51">
        <f>2000+6200+600+200+250</f>
        <v>9250</v>
      </c>
      <c r="X256" s="2">
        <f t="shared" si="108"/>
        <v>7500</v>
      </c>
      <c r="Z256" s="126">
        <f t="shared" si="88"/>
        <v>184500</v>
      </c>
      <c r="AB256" s="19">
        <f>IF(AX256&lt;&gt;"",#REF!- AX256, 0)</f>
        <v>0</v>
      </c>
      <c r="AC256" s="19" t="e">
        <f>IF(CF256&lt;&gt;"",#REF!- CF256, 0)</f>
        <v>#REF!</v>
      </c>
      <c r="AD256" s="19">
        <f>IF(BJ256&lt;&gt;"",#REF!- BJ256, 0)</f>
        <v>0</v>
      </c>
      <c r="AE256" s="19">
        <f>IF(CN256&lt;&gt;"",#REF!- CN256, 0)</f>
        <v>0</v>
      </c>
      <c r="AF256" s="19">
        <f>IF(BV256&lt;&gt;"",#REF!- BV256, 0)</f>
        <v>0</v>
      </c>
      <c r="AG256" s="19">
        <f>IF(CV256&lt;&gt;"",#REF!- CV256, 0)</f>
        <v>0</v>
      </c>
      <c r="AH256" s="19">
        <f>IF(DF256&lt;&gt;"",#REF!-DF256, 0)</f>
        <v>0</v>
      </c>
      <c r="AI256" s="19">
        <f>IF(DR256&lt;&gt;"",#REF!-DR256, 0)</f>
        <v>0</v>
      </c>
      <c r="AJ256" s="19">
        <f>IF(EB256&lt;&gt;"",#REF!- EB256, 0)</f>
        <v>0</v>
      </c>
      <c r="AK256" s="19">
        <f>IF(EJ256&lt;&gt;"",#REF!- EJ256, 0)</f>
        <v>0</v>
      </c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3">
        <v>275670</v>
      </c>
      <c r="CG256" s="24">
        <f>CF256-Z256</f>
        <v>91170</v>
      </c>
      <c r="CH256" s="39">
        <f>CG256/CF256</f>
        <v>0.33072151485471762</v>
      </c>
      <c r="CI256" s="24" t="e">
        <f>#REF!-CF256</f>
        <v>#REF!</v>
      </c>
      <c r="CJ256" s="23" t="s">
        <v>69</v>
      </c>
      <c r="CK256" s="23"/>
      <c r="CL256" s="23"/>
      <c r="CM256" s="23"/>
      <c r="CN256" s="28"/>
      <c r="CO256" s="28"/>
      <c r="CP256" s="28"/>
      <c r="CQ256" s="28"/>
      <c r="CR256" s="28"/>
      <c r="CS256" s="28"/>
      <c r="CT256" s="28"/>
      <c r="CU256" s="28"/>
      <c r="CV256" s="23"/>
      <c r="CW256" s="23"/>
      <c r="CX256" s="23"/>
      <c r="CY256" s="23"/>
      <c r="CZ256" s="23"/>
      <c r="DA256" s="23"/>
      <c r="DB256" s="23"/>
      <c r="DC256" s="23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8"/>
      <c r="EC256" s="28"/>
      <c r="ED256" s="28"/>
      <c r="EE256" s="28"/>
      <c r="EF256" s="28"/>
      <c r="EG256" s="28"/>
      <c r="EH256" s="28"/>
      <c r="EI256" s="28"/>
      <c r="EJ256" s="23"/>
      <c r="EK256" s="23"/>
      <c r="EL256" s="23"/>
      <c r="EM256" s="23"/>
      <c r="EN256" s="23"/>
      <c r="EO256" s="23"/>
      <c r="EP256" s="23"/>
      <c r="EQ256" s="23"/>
      <c r="ER256" s="3">
        <v>184500</v>
      </c>
      <c r="ES256" s="1">
        <f>Z256-ER256</f>
        <v>0</v>
      </c>
    </row>
    <row r="257" spans="1:150" ht="14.45" hidden="1" customHeight="1" x14ac:dyDescent="0.25">
      <c r="A257" s="112"/>
      <c r="B257" s="130">
        <v>251</v>
      </c>
      <c r="C257" s="112"/>
      <c r="D257" s="112"/>
      <c r="E257" s="112"/>
      <c r="F257" s="113" t="s">
        <v>174</v>
      </c>
      <c r="G257" s="107" t="s">
        <v>174</v>
      </c>
      <c r="H257" s="117" t="s">
        <v>553</v>
      </c>
      <c r="I257" s="115" t="str">
        <f t="shared" si="85"/>
        <v xml:space="preserve"> 845</v>
      </c>
      <c r="J257" t="s">
        <v>553</v>
      </c>
      <c r="K257" s="116">
        <f t="shared" si="86"/>
        <v>0</v>
      </c>
      <c r="L257" s="113" t="s">
        <v>289</v>
      </c>
      <c r="M257" t="s">
        <v>1574</v>
      </c>
      <c r="P257" s="45" t="s">
        <v>709</v>
      </c>
      <c r="Q257" s="56">
        <v>195000</v>
      </c>
      <c r="R257" s="122">
        <f t="shared" si="107"/>
        <v>187000</v>
      </c>
      <c r="S257" s="47">
        <v>187000</v>
      </c>
      <c r="T257" s="48">
        <f t="shared" si="111"/>
        <v>9250</v>
      </c>
      <c r="U257" s="46" t="s">
        <v>711</v>
      </c>
      <c r="V257" s="49">
        <f t="shared" si="112"/>
        <v>177750</v>
      </c>
      <c r="W257" s="51">
        <f>2000+6200+600+200+250</f>
        <v>9250</v>
      </c>
      <c r="X257" s="2">
        <f t="shared" si="108"/>
        <v>-8000</v>
      </c>
      <c r="Z257" s="126">
        <f t="shared" si="88"/>
        <v>187000</v>
      </c>
      <c r="AB257" s="19">
        <f>IF(AX257&lt;&gt;"",#REF!- AX257, 0)</f>
        <v>0</v>
      </c>
      <c r="AC257" s="19">
        <f>IF(CF257&lt;&gt;"",#REF!- CF257, 0)</f>
        <v>0</v>
      </c>
      <c r="AD257" s="19">
        <f>IF(BJ257&lt;&gt;"",#REF!- BJ257, 0)</f>
        <v>0</v>
      </c>
      <c r="AE257" s="19">
        <f>IF(CN257&lt;&gt;"",#REF!- CN257, 0)</f>
        <v>0</v>
      </c>
      <c r="AF257" s="19">
        <f>IF(BV257&lt;&gt;"",#REF!- BV257, 0)</f>
        <v>0</v>
      </c>
      <c r="AG257" s="19">
        <f>IF(CV257&lt;&gt;"",#REF!- CV257, 0)</f>
        <v>0</v>
      </c>
      <c r="AH257" s="19">
        <f>IF(DF257&lt;&gt;"",#REF!-DF257, 0)</f>
        <v>0</v>
      </c>
      <c r="AI257" s="19">
        <f>IF(DR257&lt;&gt;"",#REF!-DR257, 0)</f>
        <v>0</v>
      </c>
      <c r="AJ257" s="19">
        <f>IF(EB257&lt;&gt;"",#REF!- EB257, 0)</f>
        <v>0</v>
      </c>
      <c r="AK257" s="19">
        <f>IF(EJ257&lt;&gt;"",#REF!- EJ257, 0)</f>
        <v>0</v>
      </c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3"/>
      <c r="CG257" s="23"/>
      <c r="CH257" s="23"/>
      <c r="CI257" s="23"/>
      <c r="CJ257" s="23"/>
      <c r="CK257" s="23"/>
      <c r="CL257" s="23"/>
      <c r="CM257" s="23"/>
      <c r="CN257" s="28"/>
      <c r="CO257" s="28"/>
      <c r="CP257" s="28"/>
      <c r="CQ257" s="28"/>
      <c r="CR257" s="28"/>
      <c r="CS257" s="28"/>
      <c r="CT257" s="28"/>
      <c r="CU257" s="28"/>
      <c r="CV257" s="23"/>
      <c r="CW257" s="23"/>
      <c r="CX257" s="23"/>
      <c r="CY257" s="23"/>
      <c r="CZ257" s="23"/>
      <c r="DA257" s="23"/>
      <c r="DB257" s="23"/>
      <c r="DC257" s="23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8"/>
      <c r="EC257" s="28"/>
      <c r="ED257" s="28"/>
      <c r="EE257" s="28"/>
      <c r="EF257" s="28"/>
      <c r="EG257" s="28"/>
      <c r="EH257" s="28"/>
      <c r="EI257" s="28"/>
      <c r="EJ257" s="23"/>
      <c r="EK257" s="23"/>
      <c r="EL257" s="23"/>
      <c r="EM257" s="23"/>
      <c r="EN257" s="23"/>
      <c r="EO257" s="23"/>
      <c r="EP257" s="23"/>
      <c r="EQ257" s="23"/>
      <c r="ER257" s="3"/>
      <c r="ES257" s="2">
        <f>Z257-ER257</f>
        <v>187000</v>
      </c>
    </row>
    <row r="258" spans="1:150" ht="14.45" hidden="1" customHeight="1" x14ac:dyDescent="0.25">
      <c r="A258" s="112"/>
      <c r="B258" s="43">
        <v>252</v>
      </c>
      <c r="C258" s="112"/>
      <c r="D258" s="112"/>
      <c r="E258" s="112"/>
      <c r="F258" s="113"/>
      <c r="G258" s="107"/>
      <c r="H258" s="117"/>
      <c r="I258" s="115" t="str">
        <f t="shared" si="85"/>
        <v/>
      </c>
      <c r="J258"/>
      <c r="K258" s="116">
        <f t="shared" si="86"/>
        <v>0</v>
      </c>
      <c r="L258" s="113"/>
      <c r="M258"/>
      <c r="P258" s="45"/>
      <c r="Q258" s="56">
        <v>0</v>
      </c>
      <c r="R258" s="50">
        <f t="shared" si="107"/>
        <v>0</v>
      </c>
      <c r="S258" s="47"/>
      <c r="T258" s="48">
        <f t="shared" si="111"/>
        <v>0</v>
      </c>
      <c r="U258" s="46"/>
      <c r="V258" s="49">
        <f t="shared" si="112"/>
        <v>0</v>
      </c>
      <c r="W258" s="51"/>
      <c r="X258" s="2">
        <f t="shared" si="108"/>
        <v>0</v>
      </c>
      <c r="Z258" s="126">
        <f t="shared" si="88"/>
        <v>0</v>
      </c>
      <c r="AB258" s="19">
        <f>IF(AX258&lt;&gt;"",#REF!- AX258, 0)</f>
        <v>0</v>
      </c>
      <c r="AC258" s="19">
        <f>IF(CF258&lt;&gt;"",#REF!- CF258, 0)</f>
        <v>0</v>
      </c>
      <c r="AD258" s="19">
        <f>IF(BJ258&lt;&gt;"",#REF!- BJ258, 0)</f>
        <v>0</v>
      </c>
      <c r="AE258" s="19">
        <f>IF(CN258&lt;&gt;"",#REF!- CN258, 0)</f>
        <v>0</v>
      </c>
      <c r="AF258" s="19">
        <f>IF(BV258&lt;&gt;"",#REF!- BV258, 0)</f>
        <v>0</v>
      </c>
      <c r="AG258" s="19">
        <f>IF(CV258&lt;&gt;"",#REF!- CV258, 0)</f>
        <v>0</v>
      </c>
      <c r="AH258" s="19">
        <f>IF(DF258&lt;&gt;"",#REF!-DF258, 0)</f>
        <v>0</v>
      </c>
      <c r="AI258" s="19">
        <f>IF(DR258&lt;&gt;"",#REF!-DR258, 0)</f>
        <v>0</v>
      </c>
      <c r="AJ258" s="19">
        <f>IF(EB258&lt;&gt;"",#REF!- EB258, 0)</f>
        <v>0</v>
      </c>
      <c r="AK258" s="19">
        <f>IF(EJ258&lt;&gt;"",#REF!- EJ258, 0)</f>
        <v>0</v>
      </c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3"/>
      <c r="CG258" s="23"/>
      <c r="CH258" s="23"/>
      <c r="CI258" s="23"/>
      <c r="CJ258" s="23"/>
      <c r="CK258" s="23"/>
      <c r="CL258" s="23"/>
      <c r="CM258" s="23"/>
      <c r="CN258" s="28"/>
      <c r="CO258" s="28"/>
      <c r="CP258" s="28"/>
      <c r="CQ258" s="28"/>
      <c r="CR258" s="28"/>
      <c r="CS258" s="28"/>
      <c r="CT258" s="28"/>
      <c r="CU258" s="28"/>
      <c r="CV258" s="23"/>
      <c r="CW258" s="23"/>
      <c r="CX258" s="23"/>
      <c r="CY258" s="23"/>
      <c r="CZ258" s="23"/>
      <c r="DA258" s="23"/>
      <c r="DB258" s="23"/>
      <c r="DC258" s="23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8"/>
      <c r="EC258" s="28"/>
      <c r="ED258" s="28"/>
      <c r="EE258" s="28"/>
      <c r="EF258" s="28"/>
      <c r="EG258" s="28"/>
      <c r="EH258" s="28"/>
      <c r="EI258" s="28"/>
      <c r="EJ258" s="23"/>
      <c r="EK258" s="23"/>
      <c r="EL258" s="23"/>
      <c r="EM258" s="23"/>
      <c r="EN258" s="23"/>
      <c r="EO258" s="23"/>
      <c r="EP258" s="23"/>
      <c r="EQ258" s="23"/>
      <c r="ER258" s="3"/>
    </row>
    <row r="259" spans="1:150" ht="14.45" hidden="1" customHeight="1" x14ac:dyDescent="0.25">
      <c r="A259" s="112"/>
      <c r="B259" s="130">
        <v>253</v>
      </c>
      <c r="C259" s="112"/>
      <c r="D259" s="112"/>
      <c r="E259" s="112"/>
      <c r="F259" s="113" t="s">
        <v>174</v>
      </c>
      <c r="G259" s="107" t="s">
        <v>174</v>
      </c>
      <c r="H259" s="114" t="s">
        <v>162</v>
      </c>
      <c r="I259" s="115" t="str">
        <f t="shared" si="85"/>
        <v xml:space="preserve"> 387</v>
      </c>
      <c r="J259" t="s">
        <v>162</v>
      </c>
      <c r="K259" s="116">
        <f t="shared" si="86"/>
        <v>0</v>
      </c>
      <c r="L259" s="113" t="s">
        <v>287</v>
      </c>
      <c r="M259" t="s">
        <v>1573</v>
      </c>
      <c r="P259" s="62" t="s">
        <v>710</v>
      </c>
      <c r="Q259" s="63">
        <v>192400</v>
      </c>
      <c r="R259" s="64">
        <f t="shared" si="107"/>
        <v>194400</v>
      </c>
      <c r="S259" s="47">
        <v>194400</v>
      </c>
      <c r="T259" s="48">
        <f t="shared" si="111"/>
        <v>3850</v>
      </c>
      <c r="U259" s="46" t="s">
        <v>711</v>
      </c>
      <c r="V259" s="49">
        <f t="shared" si="112"/>
        <v>190550</v>
      </c>
      <c r="W259" s="51">
        <f>2000+600+800+200+250</f>
        <v>3850</v>
      </c>
      <c r="X259" s="2">
        <f t="shared" si="108"/>
        <v>2000</v>
      </c>
      <c r="Z259" s="126">
        <f t="shared" si="88"/>
        <v>194400</v>
      </c>
      <c r="AB259" s="19" t="e">
        <f>IF(AX259&lt;&gt;"",#REF!- AX259, 0)</f>
        <v>#REF!</v>
      </c>
      <c r="AC259" s="19" t="e">
        <f>IF(CF259&lt;&gt;"",#REF!- CF259, 0)</f>
        <v>#REF!</v>
      </c>
      <c r="AD259" s="19">
        <f>IF(BJ259&lt;&gt;"",#REF!- BJ259, 0)</f>
        <v>0</v>
      </c>
      <c r="AE259" s="19">
        <f>IF(CN259&lt;&gt;"",#REF!- CN259, 0)</f>
        <v>0</v>
      </c>
      <c r="AF259" s="19">
        <f>IF(BV259&lt;&gt;"",#REF!- BV259, 0)</f>
        <v>0</v>
      </c>
      <c r="AG259" s="19">
        <f>IF(CV259&lt;&gt;"",#REF!- CV259, 0)</f>
        <v>0</v>
      </c>
      <c r="AH259" s="19">
        <f>IF(DF259&lt;&gt;"",#REF!-DF259, 0)</f>
        <v>0</v>
      </c>
      <c r="AI259" s="19">
        <f>IF(DR259&lt;&gt;"",#REF!-DR259, 0)</f>
        <v>0</v>
      </c>
      <c r="AJ259" s="19">
        <f>IF(EB259&lt;&gt;"",#REF!- EB259, 0)</f>
        <v>0</v>
      </c>
      <c r="AK259" s="19">
        <f>IF(EJ259&lt;&gt;"",#REF!- EJ259, 0)</f>
        <v>0</v>
      </c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9">
        <v>224550</v>
      </c>
      <c r="AW259" s="29">
        <v>8000</v>
      </c>
      <c r="AX259" s="29">
        <f>AV259+AW259</f>
        <v>232550</v>
      </c>
      <c r="AY259" s="29">
        <f>AX259-Z259</f>
        <v>38150</v>
      </c>
      <c r="AZ259" s="29">
        <f>AY259/AV259</f>
        <v>0.16989534624805167</v>
      </c>
      <c r="BA259" s="29" t="e">
        <f>#REF!-AX259</f>
        <v>#REF!</v>
      </c>
      <c r="BB259" s="29" t="s">
        <v>66</v>
      </c>
      <c r="BC259" s="27"/>
      <c r="BD259" s="27"/>
      <c r="BE259" s="27"/>
      <c r="BF259" s="27"/>
      <c r="BG259" s="27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4">
        <v>259200</v>
      </c>
      <c r="CG259" s="24">
        <f>CF259-Z259</f>
        <v>64800</v>
      </c>
      <c r="CH259" s="39">
        <f>CG259/CF259</f>
        <v>0.25</v>
      </c>
      <c r="CI259" s="24" t="e">
        <f>#REF!-CF259</f>
        <v>#REF!</v>
      </c>
      <c r="CJ259" s="23" t="s">
        <v>68</v>
      </c>
      <c r="CK259" s="23"/>
      <c r="CL259" s="23"/>
      <c r="CM259" s="23"/>
      <c r="CN259" s="28"/>
      <c r="CO259" s="28"/>
      <c r="CP259" s="28"/>
      <c r="CQ259" s="28"/>
      <c r="CR259" s="28"/>
      <c r="CS259" s="28"/>
      <c r="CT259" s="28"/>
      <c r="CU259" s="28"/>
      <c r="CV259" s="23"/>
      <c r="CW259" s="23"/>
      <c r="CX259" s="23"/>
      <c r="CY259" s="23"/>
      <c r="CZ259" s="23"/>
      <c r="DA259" s="23"/>
      <c r="DB259" s="23"/>
      <c r="DC259" s="23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8"/>
      <c r="EC259" s="28"/>
      <c r="ED259" s="28"/>
      <c r="EE259" s="28"/>
      <c r="EF259" s="28"/>
      <c r="EG259" s="28"/>
      <c r="EH259" s="28"/>
      <c r="EI259" s="28"/>
      <c r="EJ259" s="23"/>
      <c r="EK259" s="23"/>
      <c r="EL259" s="23"/>
      <c r="EM259" s="23"/>
      <c r="EN259" s="23"/>
      <c r="EO259" s="23"/>
      <c r="EP259" s="23"/>
      <c r="EQ259" s="23"/>
      <c r="ER259" s="3">
        <v>194400</v>
      </c>
      <c r="ES259" s="2">
        <f>Z259-ER259</f>
        <v>0</v>
      </c>
    </row>
    <row r="260" spans="1:150" ht="14.45" hidden="1" customHeight="1" x14ac:dyDescent="0.25">
      <c r="A260" s="112"/>
      <c r="B260" s="130">
        <v>254</v>
      </c>
      <c r="C260" s="112"/>
      <c r="D260" s="112"/>
      <c r="E260" s="112"/>
      <c r="F260" s="113" t="s">
        <v>174</v>
      </c>
      <c r="G260" s="107" t="s">
        <v>174</v>
      </c>
      <c r="H260" s="117" t="s">
        <v>554</v>
      </c>
      <c r="I260" s="115" t="str">
        <f t="shared" si="85"/>
        <v xml:space="preserve"> 865</v>
      </c>
      <c r="J260" t="s">
        <v>554</v>
      </c>
      <c r="K260" s="116">
        <f t="shared" si="86"/>
        <v>0</v>
      </c>
      <c r="L260" s="113" t="s">
        <v>289</v>
      </c>
      <c r="M260" t="s">
        <v>1574</v>
      </c>
      <c r="P260" s="62" t="s">
        <v>710</v>
      </c>
      <c r="Q260" s="63">
        <v>200000</v>
      </c>
      <c r="R260" s="64">
        <f t="shared" si="107"/>
        <v>207500</v>
      </c>
      <c r="S260" s="47">
        <v>207500</v>
      </c>
      <c r="T260" s="48">
        <f t="shared" si="111"/>
        <v>3050</v>
      </c>
      <c r="U260" s="46" t="s">
        <v>711</v>
      </c>
      <c r="V260" s="49">
        <f t="shared" si="112"/>
        <v>204450</v>
      </c>
      <c r="W260" s="51">
        <f>2000+600+200+250</f>
        <v>3050</v>
      </c>
      <c r="X260" s="2">
        <f t="shared" si="108"/>
        <v>7500</v>
      </c>
      <c r="Z260" s="126">
        <f t="shared" si="88"/>
        <v>207500</v>
      </c>
      <c r="AB260" s="19" t="e">
        <f>IF(AX260&lt;&gt;"",#REF!- AX260, 0)</f>
        <v>#REF!</v>
      </c>
      <c r="AC260" s="19" t="e">
        <f>IF(CF260&lt;&gt;"",#REF!- CF260, 0)</f>
        <v>#REF!</v>
      </c>
      <c r="AD260" s="19">
        <f>IF(BJ260&lt;&gt;"",#REF!- BJ260, 0)</f>
        <v>0</v>
      </c>
      <c r="AE260" s="19">
        <f>IF(CN260&lt;&gt;"",#REF!- CN260, 0)</f>
        <v>0</v>
      </c>
      <c r="AF260" s="19">
        <f>IF(BV260&lt;&gt;"",#REF!- BV260, 0)</f>
        <v>0</v>
      </c>
      <c r="AG260" s="19">
        <f>IF(CV260&lt;&gt;"",#REF!- CV260, 0)</f>
        <v>0</v>
      </c>
      <c r="AH260" s="19">
        <f>IF(DF260&lt;&gt;"",#REF!-DF260, 0)</f>
        <v>0</v>
      </c>
      <c r="AI260" s="19">
        <f>IF(DR260&lt;&gt;"",#REF!-DR260, 0)</f>
        <v>0</v>
      </c>
      <c r="AJ260" s="19">
        <f>IF(EB260&lt;&gt;"",#REF!- EB260, 0)</f>
        <v>0</v>
      </c>
      <c r="AK260" s="19">
        <f>IF(EJ260&lt;&gt;"",#REF!- EJ260, 0)</f>
        <v>0</v>
      </c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9">
        <v>224550</v>
      </c>
      <c r="AW260" s="29">
        <v>8000</v>
      </c>
      <c r="AX260" s="29">
        <f>AV260+AW260</f>
        <v>232550</v>
      </c>
      <c r="AY260" s="29">
        <f>AX260-Z260</f>
        <v>25050</v>
      </c>
      <c r="AZ260" s="29">
        <f>AY260/AV260</f>
        <v>0.11155644622578491</v>
      </c>
      <c r="BA260" s="29" t="e">
        <f>#REF!-AX260</f>
        <v>#REF!</v>
      </c>
      <c r="BB260" s="27"/>
      <c r="BC260" s="27"/>
      <c r="BD260" s="27"/>
      <c r="BE260" s="27"/>
      <c r="BF260" s="27"/>
      <c r="BG260" s="27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4">
        <v>259200</v>
      </c>
      <c r="CG260" s="24">
        <f>CF260-Z260</f>
        <v>51700</v>
      </c>
      <c r="CH260" s="39">
        <f>CG260/CF260</f>
        <v>0.19945987654320987</v>
      </c>
      <c r="CI260" s="24" t="e">
        <f>#REF!-CF260</f>
        <v>#REF!</v>
      </c>
      <c r="CJ260" s="23" t="s">
        <v>68</v>
      </c>
      <c r="CK260" s="23"/>
      <c r="CL260" s="23"/>
      <c r="CM260" s="23"/>
      <c r="CN260" s="28"/>
      <c r="CO260" s="28"/>
      <c r="CP260" s="28"/>
      <c r="CQ260" s="28"/>
      <c r="CR260" s="28"/>
      <c r="CS260" s="28"/>
      <c r="CT260" s="28"/>
      <c r="CU260" s="28"/>
      <c r="CV260" s="23"/>
      <c r="CW260" s="23"/>
      <c r="CX260" s="23"/>
      <c r="CY260" s="23"/>
      <c r="CZ260" s="23"/>
      <c r="DA260" s="23"/>
      <c r="DB260" s="23"/>
      <c r="DC260" s="23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8"/>
      <c r="EC260" s="28"/>
      <c r="ED260" s="28"/>
      <c r="EE260" s="28"/>
      <c r="EF260" s="28"/>
      <c r="EG260" s="28"/>
      <c r="EH260" s="28"/>
      <c r="EI260" s="28"/>
      <c r="EJ260" s="23"/>
      <c r="EK260" s="23"/>
      <c r="EL260" s="23"/>
      <c r="EM260" s="23"/>
      <c r="EN260" s="23"/>
      <c r="EO260" s="23"/>
      <c r="EP260" s="23"/>
      <c r="EQ260" s="23"/>
      <c r="ER260" s="3">
        <v>207500</v>
      </c>
      <c r="ES260" s="2">
        <f t="shared" ref="ES260:ES261" si="113">Z260-ER260</f>
        <v>0</v>
      </c>
    </row>
    <row r="261" spans="1:150" ht="14.45" hidden="1" customHeight="1" x14ac:dyDescent="0.25">
      <c r="A261" s="112"/>
      <c r="B261" s="130">
        <v>255</v>
      </c>
      <c r="C261" s="112"/>
      <c r="D261" s="112"/>
      <c r="E261" s="112"/>
      <c r="F261" s="113" t="s">
        <v>174</v>
      </c>
      <c r="G261" s="107" t="s">
        <v>174</v>
      </c>
      <c r="H261" s="117" t="s">
        <v>555</v>
      </c>
      <c r="I261" s="115" t="str">
        <f t="shared" si="85"/>
        <v xml:space="preserve"> 712</v>
      </c>
      <c r="J261" t="s">
        <v>555</v>
      </c>
      <c r="K261" s="116">
        <f t="shared" si="86"/>
        <v>0</v>
      </c>
      <c r="L261" s="113" t="s">
        <v>289</v>
      </c>
      <c r="M261" t="s">
        <v>1574</v>
      </c>
      <c r="P261" s="62" t="s">
        <v>710</v>
      </c>
      <c r="Q261" s="63">
        <v>225000</v>
      </c>
      <c r="R261" s="64">
        <f t="shared" si="107"/>
        <v>232500</v>
      </c>
      <c r="S261" s="47">
        <v>232500</v>
      </c>
      <c r="T261" s="48">
        <f t="shared" si="111"/>
        <v>3050</v>
      </c>
      <c r="U261" s="46" t="s">
        <v>711</v>
      </c>
      <c r="V261" s="49">
        <f t="shared" si="112"/>
        <v>229450</v>
      </c>
      <c r="W261" s="51">
        <f>2000+600+200+250</f>
        <v>3050</v>
      </c>
      <c r="X261" s="2">
        <f t="shared" si="108"/>
        <v>7500</v>
      </c>
      <c r="Z261" s="126">
        <f t="shared" si="88"/>
        <v>232500</v>
      </c>
      <c r="AB261" s="19">
        <f>IF(AX261&lt;&gt;"",#REF!- AX261, 0)</f>
        <v>0</v>
      </c>
      <c r="AC261" s="19">
        <f>IF(CF261&lt;&gt;"",#REF!- CF261, 0)</f>
        <v>0</v>
      </c>
      <c r="AD261" s="19">
        <f>IF(BJ261&lt;&gt;"",#REF!- BJ261, 0)</f>
        <v>0</v>
      </c>
      <c r="AE261" s="19">
        <f>IF(CN261&lt;&gt;"",#REF!- CN261, 0)</f>
        <v>0</v>
      </c>
      <c r="AF261" s="19">
        <f>IF(BV261&lt;&gt;"",#REF!- BV261, 0)</f>
        <v>0</v>
      </c>
      <c r="AG261" s="19">
        <f>IF(CV261&lt;&gt;"",#REF!- CV261, 0)</f>
        <v>0</v>
      </c>
      <c r="AH261" s="19">
        <f>IF(DF261&lt;&gt;"",#REF!-DF261, 0)</f>
        <v>0</v>
      </c>
      <c r="AI261" s="19">
        <f>IF(DR261&lt;&gt;"",#REF!-DR261, 0)</f>
        <v>0</v>
      </c>
      <c r="AJ261" s="19">
        <f>IF(EB261&lt;&gt;"",#REF!- EB261, 0)</f>
        <v>0</v>
      </c>
      <c r="AK261" s="19">
        <f>IF(EJ261&lt;&gt;"",#REF!- EJ261, 0)</f>
        <v>0</v>
      </c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3"/>
      <c r="CG261" s="23"/>
      <c r="CH261" s="23"/>
      <c r="CI261" s="23"/>
      <c r="CJ261" s="23"/>
      <c r="CK261" s="23"/>
      <c r="CL261" s="23"/>
      <c r="CM261" s="23"/>
      <c r="CN261" s="28"/>
      <c r="CO261" s="28"/>
      <c r="CP261" s="28"/>
      <c r="CQ261" s="28"/>
      <c r="CR261" s="28"/>
      <c r="CS261" s="28"/>
      <c r="CT261" s="28"/>
      <c r="CU261" s="28"/>
      <c r="CV261" s="23"/>
      <c r="CW261" s="23"/>
      <c r="CX261" s="23"/>
      <c r="CY261" s="23"/>
      <c r="CZ261" s="23"/>
      <c r="DA261" s="23"/>
      <c r="DB261" s="23"/>
      <c r="DC261" s="23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8"/>
      <c r="EC261" s="28"/>
      <c r="ED261" s="28"/>
      <c r="EE261" s="28"/>
      <c r="EF261" s="28"/>
      <c r="EG261" s="28"/>
      <c r="EH261" s="28"/>
      <c r="EI261" s="28"/>
      <c r="EJ261" s="23"/>
      <c r="EK261" s="23"/>
      <c r="EL261" s="23"/>
      <c r="EM261" s="23"/>
      <c r="EN261" s="23"/>
      <c r="EO261" s="23"/>
      <c r="EP261" s="23"/>
      <c r="EQ261" s="23"/>
      <c r="ER261" s="3">
        <v>232500</v>
      </c>
      <c r="ES261" s="2">
        <f t="shared" si="113"/>
        <v>0</v>
      </c>
    </row>
    <row r="262" spans="1:150" ht="14.45" hidden="1" customHeight="1" x14ac:dyDescent="0.25">
      <c r="A262" s="112"/>
      <c r="B262" s="130">
        <v>256</v>
      </c>
      <c r="C262" s="112"/>
      <c r="D262" s="112"/>
      <c r="E262" s="112"/>
      <c r="F262" s="113" t="s">
        <v>173</v>
      </c>
      <c r="G262" s="107" t="s">
        <v>173</v>
      </c>
      <c r="H262" s="114" t="s">
        <v>556</v>
      </c>
      <c r="I262" s="115" t="str">
        <f t="shared" si="85"/>
        <v xml:space="preserve"> 778</v>
      </c>
      <c r="J262" t="s">
        <v>556</v>
      </c>
      <c r="K262" s="116">
        <f t="shared" si="86"/>
        <v>0</v>
      </c>
      <c r="L262" s="113" t="s">
        <v>276</v>
      </c>
      <c r="M262" t="s">
        <v>1574</v>
      </c>
      <c r="P262" s="45" t="s">
        <v>709</v>
      </c>
      <c r="Q262" s="56">
        <v>115000</v>
      </c>
      <c r="R262" s="122">
        <f t="shared" si="107"/>
        <v>112500</v>
      </c>
      <c r="S262" s="47">
        <v>112500</v>
      </c>
      <c r="T262" s="48">
        <f t="shared" si="111"/>
        <v>8550</v>
      </c>
      <c r="U262" s="46" t="s">
        <v>711</v>
      </c>
      <c r="V262" s="49">
        <f t="shared" si="112"/>
        <v>103950</v>
      </c>
      <c r="W262" s="49">
        <f>2000+5500+600+200+250</f>
        <v>8550</v>
      </c>
      <c r="X262" s="2">
        <f t="shared" si="108"/>
        <v>-2500</v>
      </c>
      <c r="Z262" s="126">
        <f t="shared" si="88"/>
        <v>112500</v>
      </c>
      <c r="AA262" s="1" t="s">
        <v>145</v>
      </c>
      <c r="AB262" s="19" t="e">
        <f>IF(AX262&lt;&gt;"",#REF!- AX262, 0)</f>
        <v>#REF!</v>
      </c>
      <c r="AC262" s="19" t="e">
        <f>IF(CF262&lt;&gt;"",#REF!- CF262, 0)</f>
        <v>#REF!</v>
      </c>
      <c r="AD262" s="19">
        <f>IF(BJ262&lt;&gt;"",#REF!- BJ262, 0)</f>
        <v>0</v>
      </c>
      <c r="AE262" s="19">
        <f>IF(CN262&lt;&gt;"",#REF!- CN262, 0)</f>
        <v>0</v>
      </c>
      <c r="AF262" s="19">
        <f>IF(BV262&lt;&gt;"",#REF!- BV262, 0)</f>
        <v>0</v>
      </c>
      <c r="AG262" s="19">
        <f>IF(CV262&lt;&gt;"",#REF!- CV262, 0)</f>
        <v>0</v>
      </c>
      <c r="AH262" s="19">
        <f>IF(DF262&lt;&gt;"",#REF!-DF262, 0)</f>
        <v>0</v>
      </c>
      <c r="AI262" s="19" t="e">
        <f>IF(DR262&lt;&gt;"",#REF!-DR262, 0)</f>
        <v>#REF!</v>
      </c>
      <c r="AJ262" s="19" t="e">
        <f>IF(EB262&lt;&gt;"",#REF!- EB262, 0)</f>
        <v>#REF!</v>
      </c>
      <c r="AK262" s="19">
        <f>IF(EJ262&lt;&gt;"",#REF!- EJ262, 0)</f>
        <v>0</v>
      </c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9">
        <v>217800</v>
      </c>
      <c r="AW262" s="29">
        <v>8000</v>
      </c>
      <c r="AX262" s="29">
        <f>AV262+AW262</f>
        <v>225800</v>
      </c>
      <c r="AY262" s="29">
        <f>AX262-Z262</f>
        <v>113300</v>
      </c>
      <c r="AZ262" s="29">
        <f>AY262/AV262</f>
        <v>0.52020202020202022</v>
      </c>
      <c r="BA262" s="29" t="e">
        <f>#REF!-AX262</f>
        <v>#REF!</v>
      </c>
      <c r="BB262" s="28" t="s">
        <v>65</v>
      </c>
      <c r="BC262" s="27"/>
      <c r="BD262" s="27"/>
      <c r="BE262" s="27"/>
      <c r="BF262" s="27"/>
      <c r="BG262" s="27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4">
        <v>242190</v>
      </c>
      <c r="CG262" s="24">
        <f>CF262-Z262</f>
        <v>129690</v>
      </c>
      <c r="CH262" s="39">
        <f>CG262/CF262</f>
        <v>0.53548866592344857</v>
      </c>
      <c r="CI262" s="24" t="e">
        <f>#REF!-CF262</f>
        <v>#REF!</v>
      </c>
      <c r="CJ262" s="23" t="s">
        <v>67</v>
      </c>
      <c r="CK262" s="23"/>
      <c r="CL262" s="23"/>
      <c r="CM262" s="23"/>
      <c r="CN262" s="28"/>
      <c r="CO262" s="28"/>
      <c r="CP262" s="28"/>
      <c r="CQ262" s="28"/>
      <c r="CR262" s="28"/>
      <c r="CS262" s="28"/>
      <c r="CT262" s="28"/>
      <c r="CU262" s="28"/>
      <c r="CV262" s="23"/>
      <c r="CW262" s="23"/>
      <c r="CX262" s="23"/>
      <c r="CY262" s="23"/>
      <c r="CZ262" s="23"/>
      <c r="DA262" s="23"/>
      <c r="DB262" s="23"/>
      <c r="DC262" s="23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4">
        <v>199762</v>
      </c>
      <c r="DQ262" s="21">
        <v>10000</v>
      </c>
      <c r="DR262" s="21">
        <f>DP262+DQ262</f>
        <v>209762</v>
      </c>
      <c r="DS262" s="21">
        <f>DR262-Z262</f>
        <v>97262</v>
      </c>
      <c r="DT262" s="32">
        <f>DS262/DR262</f>
        <v>0.46367788255260722</v>
      </c>
      <c r="DU262" s="33" t="e">
        <f>#REF!-DR262</f>
        <v>#REF!</v>
      </c>
      <c r="DV262" s="23" t="s">
        <v>77</v>
      </c>
      <c r="DW262" s="23"/>
      <c r="DX262" s="23"/>
      <c r="DY262" s="23"/>
      <c r="DZ262" s="23"/>
      <c r="EA262" s="23"/>
      <c r="EB262" s="29">
        <v>249999</v>
      </c>
      <c r="EC262" s="25">
        <f>EB262-Z262</f>
        <v>137499</v>
      </c>
      <c r="ED262" s="26">
        <f>EC262/EB262</f>
        <v>0.54999819999279997</v>
      </c>
      <c r="EE262" s="25" t="e">
        <f>#REF!-EB262</f>
        <v>#REF!</v>
      </c>
      <c r="EF262" s="28" t="s">
        <v>74</v>
      </c>
      <c r="EG262" s="28"/>
      <c r="EH262" s="28"/>
      <c r="EI262" s="28"/>
      <c r="EJ262" s="23"/>
      <c r="EK262" s="23"/>
      <c r="EL262" s="23"/>
      <c r="EM262" s="23"/>
      <c r="EN262" s="23"/>
      <c r="EO262" s="23"/>
      <c r="EP262" s="23"/>
      <c r="EQ262" s="23"/>
      <c r="ER262" s="3">
        <v>112500</v>
      </c>
      <c r="ES262" s="2">
        <f>ER262-Z262</f>
        <v>0</v>
      </c>
    </row>
    <row r="263" spans="1:150" ht="14.45" hidden="1" customHeight="1" x14ac:dyDescent="0.25">
      <c r="A263" s="112"/>
      <c r="B263" s="130">
        <v>257</v>
      </c>
      <c r="C263" s="112"/>
      <c r="D263" s="112"/>
      <c r="E263" s="112"/>
      <c r="F263" s="113" t="s">
        <v>173</v>
      </c>
      <c r="G263" s="107" t="s">
        <v>173</v>
      </c>
      <c r="H263" s="114" t="s">
        <v>557</v>
      </c>
      <c r="I263" s="115" t="str">
        <f t="shared" ref="I263:I326" si="114">REPLACE(H263,1,3, )</f>
        <v xml:space="preserve"> 306</v>
      </c>
      <c r="J263" t="s">
        <v>557</v>
      </c>
      <c r="K263" s="116">
        <f t="shared" ref="K263:K326" si="115">IF(H263=J263,0,1)</f>
        <v>0</v>
      </c>
      <c r="L263" s="113" t="s">
        <v>290</v>
      </c>
      <c r="M263" t="s">
        <v>1573</v>
      </c>
      <c r="P263" s="62" t="s">
        <v>710</v>
      </c>
      <c r="Q263" s="63">
        <v>82000</v>
      </c>
      <c r="R263" s="64">
        <f t="shared" si="107"/>
        <v>85000</v>
      </c>
      <c r="S263" s="47">
        <v>85000</v>
      </c>
      <c r="T263" s="48">
        <f t="shared" si="111"/>
        <v>8550</v>
      </c>
      <c r="U263" s="46" t="s">
        <v>711</v>
      </c>
      <c r="V263" s="49">
        <f t="shared" si="112"/>
        <v>76450</v>
      </c>
      <c r="W263" s="49">
        <f>2000+5500+600+200+250</f>
        <v>8550</v>
      </c>
      <c r="X263" s="2">
        <f t="shared" si="108"/>
        <v>3000</v>
      </c>
      <c r="Z263" s="126">
        <f t="shared" si="88"/>
        <v>85000</v>
      </c>
      <c r="AA263" s="1" t="s">
        <v>146</v>
      </c>
      <c r="AB263" s="19" t="e">
        <f>IF(AX263&lt;&gt;"",#REF!- AX263, 0)</f>
        <v>#REF!</v>
      </c>
      <c r="AC263" s="19">
        <f>IF(CF263&lt;&gt;"",#REF!- CF263, 0)</f>
        <v>0</v>
      </c>
      <c r="AD263" s="19">
        <f>IF(BJ263&lt;&gt;"",#REF!- BJ263, 0)</f>
        <v>0</v>
      </c>
      <c r="AE263" s="19">
        <f>IF(CN263&lt;&gt;"",#REF!- CN263, 0)</f>
        <v>0</v>
      </c>
      <c r="AF263" s="19">
        <f>IF(BV263&lt;&gt;"",#REF!- BV263, 0)</f>
        <v>0</v>
      </c>
      <c r="AG263" s="19" t="e">
        <f>IF(CV263&lt;&gt;"",#REF!- CV263, 0)</f>
        <v>#REF!</v>
      </c>
      <c r="AH263" s="19">
        <f>IF(DF263&lt;&gt;"",#REF!-DF263, 0)</f>
        <v>0</v>
      </c>
      <c r="AI263" s="19" t="e">
        <f>IF(DR263&lt;&gt;"",#REF!-DR263, 0)</f>
        <v>#REF!</v>
      </c>
      <c r="AJ263" s="19">
        <f>IF(EB263&lt;&gt;"",#REF!- EB263, 0)</f>
        <v>0</v>
      </c>
      <c r="AK263" s="19">
        <f>IF(EJ263&lt;&gt;"",#REF!- EJ263, 0)</f>
        <v>0</v>
      </c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9">
        <v>258300</v>
      </c>
      <c r="AW263" s="29">
        <v>10000</v>
      </c>
      <c r="AX263" s="29">
        <f>AV263+AW263</f>
        <v>268300</v>
      </c>
      <c r="AY263" s="29">
        <f>AX263-Z263</f>
        <v>183300</v>
      </c>
      <c r="AZ263" s="29">
        <f>AY263/AV263</f>
        <v>0.70963995354239262</v>
      </c>
      <c r="BA263" s="29" t="e">
        <f>#REF!-AX263</f>
        <v>#REF!</v>
      </c>
      <c r="BB263" s="28" t="s">
        <v>64</v>
      </c>
      <c r="BC263" s="27"/>
      <c r="BD263" s="27"/>
      <c r="BE263" s="27"/>
      <c r="BF263" s="27"/>
      <c r="BG263" s="27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3"/>
      <c r="CG263" s="23"/>
      <c r="CH263" s="23"/>
      <c r="CI263" s="23"/>
      <c r="CJ263" s="23"/>
      <c r="CK263" s="23"/>
      <c r="CL263" s="23"/>
      <c r="CM263" s="23"/>
      <c r="CN263" s="28"/>
      <c r="CO263" s="28"/>
      <c r="CP263" s="28"/>
      <c r="CQ263" s="28"/>
      <c r="CR263" s="28"/>
      <c r="CS263" s="28"/>
      <c r="CT263" s="28"/>
      <c r="CU263" s="28"/>
      <c r="CV263" s="24">
        <v>269588</v>
      </c>
      <c r="CW263" s="21">
        <f>CV263-Z263</f>
        <v>184588</v>
      </c>
      <c r="CX263" s="22">
        <f>CW263/CV263</f>
        <v>0.68470406694660002</v>
      </c>
      <c r="CY263" s="21" t="e">
        <f>#REF!-CV263</f>
        <v>#REF!</v>
      </c>
      <c r="CZ263" s="23" t="s">
        <v>73</v>
      </c>
      <c r="DA263" s="23"/>
      <c r="DB263" s="23"/>
      <c r="DC263" s="23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4">
        <v>258352</v>
      </c>
      <c r="DQ263" s="21">
        <v>10000</v>
      </c>
      <c r="DR263" s="21">
        <f>DP263+DQ263</f>
        <v>268352</v>
      </c>
      <c r="DS263" s="21">
        <f>DR263-Z263</f>
        <v>183352</v>
      </c>
      <c r="DT263" s="32">
        <f>DS263/DR263</f>
        <v>0.68325184831862629</v>
      </c>
      <c r="DU263" s="33" t="e">
        <f>#REF!-DR263</f>
        <v>#REF!</v>
      </c>
      <c r="DV263" s="23" t="s">
        <v>75</v>
      </c>
      <c r="DW263" s="23"/>
      <c r="DX263" s="23"/>
      <c r="DY263" s="23"/>
      <c r="DZ263" s="23"/>
      <c r="EA263" s="23"/>
      <c r="EB263" s="28"/>
      <c r="EC263" s="28"/>
      <c r="ED263" s="28"/>
      <c r="EE263" s="28"/>
      <c r="EF263" s="28"/>
      <c r="EG263" s="28"/>
      <c r="EH263" s="28"/>
      <c r="EI263" s="28"/>
      <c r="EJ263" s="23"/>
      <c r="EK263" s="23"/>
      <c r="EL263" s="23"/>
      <c r="EM263" s="23"/>
      <c r="EN263" s="23"/>
      <c r="EO263" s="23"/>
      <c r="EP263" s="23"/>
      <c r="EQ263" s="23"/>
      <c r="ER263" s="3">
        <v>85000</v>
      </c>
      <c r="ES263" s="2">
        <f>Z263-ER263</f>
        <v>0</v>
      </c>
    </row>
    <row r="264" spans="1:150" ht="14.45" hidden="1" customHeight="1" x14ac:dyDescent="0.25">
      <c r="A264" s="112"/>
      <c r="B264" s="130">
        <v>258</v>
      </c>
      <c r="C264" s="112"/>
      <c r="D264" s="112"/>
      <c r="E264" s="112"/>
      <c r="F264" s="113" t="s">
        <v>173</v>
      </c>
      <c r="G264" s="107" t="s">
        <v>173</v>
      </c>
      <c r="H264" s="117" t="s">
        <v>558</v>
      </c>
      <c r="I264" s="115" t="str">
        <f t="shared" si="114"/>
        <v xml:space="preserve"> 384</v>
      </c>
      <c r="J264" t="s">
        <v>558</v>
      </c>
      <c r="K264" s="116">
        <f t="shared" si="115"/>
        <v>0</v>
      </c>
      <c r="L264" s="113" t="s">
        <v>291</v>
      </c>
      <c r="M264" t="s">
        <v>1574</v>
      </c>
      <c r="P264" s="45" t="s">
        <v>709</v>
      </c>
      <c r="Q264" s="56">
        <v>90000</v>
      </c>
      <c r="R264" s="122">
        <f t="shared" ref="R264:R295" si="116">V264+W264</f>
        <v>87500</v>
      </c>
      <c r="S264" s="47">
        <v>87500</v>
      </c>
      <c r="T264" s="48">
        <f t="shared" si="111"/>
        <v>8550</v>
      </c>
      <c r="U264" s="46" t="s">
        <v>711</v>
      </c>
      <c r="V264" s="49">
        <f t="shared" si="112"/>
        <v>78950</v>
      </c>
      <c r="W264" s="49">
        <f>2000+5500+600+200+250</f>
        <v>8550</v>
      </c>
      <c r="X264" s="2">
        <f t="shared" si="108"/>
        <v>-2500</v>
      </c>
      <c r="Z264" s="126">
        <f t="shared" ref="Z264:Z327" si="117">R264</f>
        <v>87500</v>
      </c>
      <c r="AA264" s="1" t="s">
        <v>147</v>
      </c>
      <c r="AB264" s="19">
        <f>IF(AX264&lt;&gt;"",#REF!- AX264, 0)</f>
        <v>0</v>
      </c>
      <c r="AC264" s="19">
        <f>IF(CF264&lt;&gt;"",#REF!- CF264, 0)</f>
        <v>0</v>
      </c>
      <c r="AD264" s="19">
        <f>IF(BJ264&lt;&gt;"",#REF!- BJ264, 0)</f>
        <v>0</v>
      </c>
      <c r="AE264" s="19">
        <f>IF(CN264&lt;&gt;"",#REF!- CN264, 0)</f>
        <v>0</v>
      </c>
      <c r="AF264" s="19">
        <f>IF(BV264&lt;&gt;"",#REF!- BV264, 0)</f>
        <v>0</v>
      </c>
      <c r="AG264" s="19" t="e">
        <f>IF(CV264&lt;&gt;"",#REF!- CV264, 0)</f>
        <v>#REF!</v>
      </c>
      <c r="AH264" s="19" t="e">
        <f>IF(DF264&lt;&gt;"",#REF!-DF264, 0)</f>
        <v>#REF!</v>
      </c>
      <c r="AI264" s="19" t="e">
        <f>IF(DR264&lt;&gt;"",#REF!-DR264, 0)</f>
        <v>#REF!</v>
      </c>
      <c r="AJ264" s="19">
        <f>IF(EB264&lt;&gt;"",#REF!- EB264, 0)</f>
        <v>0</v>
      </c>
      <c r="AK264" s="19">
        <f>IF(EJ264&lt;&gt;"",#REF!- EJ264, 0)</f>
        <v>0</v>
      </c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9"/>
      <c r="AW264" s="29"/>
      <c r="AX264" s="29"/>
      <c r="AY264" s="29"/>
      <c r="AZ264" s="29"/>
      <c r="BA264" s="29"/>
      <c r="BB264" s="28"/>
      <c r="BC264" s="27"/>
      <c r="BD264" s="27"/>
      <c r="BE264" s="27"/>
      <c r="BF264" s="27"/>
      <c r="BG264" s="27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3"/>
      <c r="CG264" s="23"/>
      <c r="CH264" s="23"/>
      <c r="CI264" s="23"/>
      <c r="CJ264" s="23"/>
      <c r="CK264" s="23"/>
      <c r="CL264" s="23"/>
      <c r="CM264" s="23"/>
      <c r="CN264" s="28"/>
      <c r="CO264" s="28"/>
      <c r="CP264" s="28"/>
      <c r="CQ264" s="28"/>
      <c r="CR264" s="28"/>
      <c r="CS264" s="28"/>
      <c r="CT264" s="28"/>
      <c r="CU264" s="28"/>
      <c r="CV264" s="24">
        <v>255412</v>
      </c>
      <c r="CW264" s="21">
        <f>CV264-Z264</f>
        <v>167912</v>
      </c>
      <c r="CX264" s="22">
        <f>CW264/CV264</f>
        <v>0.65741625295600836</v>
      </c>
      <c r="CY264" s="21" t="e">
        <f>#REF!-CV264</f>
        <v>#REF!</v>
      </c>
      <c r="CZ264" s="23" t="s">
        <v>72</v>
      </c>
      <c r="DA264" s="23"/>
      <c r="DB264" s="23"/>
      <c r="DC264" s="23"/>
      <c r="DD264" s="29">
        <v>291900</v>
      </c>
      <c r="DE264" s="29">
        <v>10000</v>
      </c>
      <c r="DF264" s="29">
        <f>DD264+DE264</f>
        <v>301900</v>
      </c>
      <c r="DG264" s="25">
        <f>DF264-Z264</f>
        <v>214400</v>
      </c>
      <c r="DH264" s="25">
        <f>DG264/DF264</f>
        <v>0.71016893010930771</v>
      </c>
      <c r="DI264" s="25" t="e">
        <f>#REF!-DF264</f>
        <v>#REF!</v>
      </c>
      <c r="DJ264" s="28" t="s">
        <v>71</v>
      </c>
      <c r="DK264" s="28"/>
      <c r="DL264" s="28"/>
      <c r="DM264" s="28"/>
      <c r="DN264" s="28"/>
      <c r="DO264" s="28"/>
      <c r="DP264" s="24">
        <v>206797</v>
      </c>
      <c r="DQ264" s="21">
        <v>10000</v>
      </c>
      <c r="DR264" s="21">
        <f>DP264+DQ264</f>
        <v>216797</v>
      </c>
      <c r="DS264" s="21">
        <f>DR264-Z264</f>
        <v>129297</v>
      </c>
      <c r="DT264" s="32">
        <f>DS264/DR264</f>
        <v>0.5963966291046463</v>
      </c>
      <c r="DU264" s="33" t="e">
        <f>#REF!-DR264</f>
        <v>#REF!</v>
      </c>
      <c r="DV264" s="23" t="s">
        <v>76</v>
      </c>
      <c r="DW264" s="23"/>
      <c r="DX264" s="23"/>
      <c r="DY264" s="23"/>
      <c r="DZ264" s="23"/>
      <c r="EA264" s="23"/>
      <c r="EB264" s="28"/>
      <c r="EC264" s="28"/>
      <c r="ED264" s="28"/>
      <c r="EE264" s="28"/>
      <c r="EF264" s="28"/>
      <c r="EG264" s="28"/>
      <c r="EH264" s="28"/>
      <c r="EI264" s="28"/>
      <c r="EJ264" s="23"/>
      <c r="EK264" s="23"/>
      <c r="EL264" s="23"/>
      <c r="EM264" s="23"/>
      <c r="EN264" s="23"/>
      <c r="EO264" s="23"/>
      <c r="EP264" s="23"/>
      <c r="EQ264" s="23"/>
      <c r="ER264" s="3">
        <v>87500</v>
      </c>
      <c r="ES264" s="2">
        <f>Z264-ER264</f>
        <v>0</v>
      </c>
    </row>
    <row r="265" spans="1:150" ht="14.45" hidden="1" customHeight="1" x14ac:dyDescent="0.25">
      <c r="A265" s="112"/>
      <c r="B265" s="130">
        <v>259</v>
      </c>
      <c r="C265" s="112"/>
      <c r="D265" s="112"/>
      <c r="E265" s="112"/>
      <c r="F265" s="113" t="s">
        <v>173</v>
      </c>
      <c r="G265" s="107" t="s">
        <v>173</v>
      </c>
      <c r="H265" s="114" t="s">
        <v>559</v>
      </c>
      <c r="I265" s="115" t="str">
        <f t="shared" si="114"/>
        <v xml:space="preserve"> 841</v>
      </c>
      <c r="J265" t="s">
        <v>559</v>
      </c>
      <c r="K265" s="116">
        <f t="shared" si="115"/>
        <v>0</v>
      </c>
      <c r="L265" s="113" t="s">
        <v>246</v>
      </c>
      <c r="M265" t="s">
        <v>1573</v>
      </c>
      <c r="P265" s="45" t="s">
        <v>709</v>
      </c>
      <c r="Q265" s="56">
        <v>85000</v>
      </c>
      <c r="R265" s="122">
        <f t="shared" si="116"/>
        <v>78550</v>
      </c>
      <c r="S265" s="47">
        <v>78550</v>
      </c>
      <c r="T265" s="48">
        <f t="shared" si="111"/>
        <v>8550</v>
      </c>
      <c r="U265" s="46" t="s">
        <v>711</v>
      </c>
      <c r="V265" s="49">
        <f t="shared" si="112"/>
        <v>70000</v>
      </c>
      <c r="W265" s="51">
        <f>2000+5500+600+200+250</f>
        <v>8550</v>
      </c>
      <c r="X265" s="2">
        <f t="shared" si="108"/>
        <v>-6450</v>
      </c>
      <c r="Z265" s="126">
        <f t="shared" si="117"/>
        <v>78550</v>
      </c>
      <c r="AA265" s="1" t="s">
        <v>148</v>
      </c>
      <c r="AB265" s="19">
        <f>IF(AX265&lt;&gt;"",#REF!- AX265, 0)</f>
        <v>0</v>
      </c>
      <c r="AC265" s="19">
        <f>IF(CF265&lt;&gt;"",#REF!- CF265, 0)</f>
        <v>0</v>
      </c>
      <c r="AD265" s="19">
        <f>IF(BJ265&lt;&gt;"",#REF!- BJ265, 0)</f>
        <v>0</v>
      </c>
      <c r="AE265" s="19">
        <f>IF(CN265&lt;&gt;"",#REF!- CN265, 0)</f>
        <v>0</v>
      </c>
      <c r="AF265" s="19">
        <f>IF(BV265&lt;&gt;"",#REF!- BV265, 0)</f>
        <v>0</v>
      </c>
      <c r="AG265" s="19">
        <f>IF(CV265&lt;&gt;"",#REF!- CV265, 0)</f>
        <v>0</v>
      </c>
      <c r="AH265" s="19">
        <f>IF(DF265&lt;&gt;"",#REF!-DF265, 0)</f>
        <v>0</v>
      </c>
      <c r="AI265" s="19">
        <f>IF(DR265&lt;&gt;"",#REF!-DR265, 0)</f>
        <v>0</v>
      </c>
      <c r="AJ265" s="19">
        <f>IF(EB265&lt;&gt;"",#REF!- EB265, 0)</f>
        <v>0</v>
      </c>
      <c r="AK265" s="19">
        <f>IF(EJ265&lt;&gt;"",#REF!- EJ265, 0)</f>
        <v>0</v>
      </c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3"/>
      <c r="CG265" s="23"/>
      <c r="CH265" s="23"/>
      <c r="CI265" s="23"/>
      <c r="CJ265" s="23"/>
      <c r="CK265" s="23"/>
      <c r="CL265" s="23"/>
      <c r="CM265" s="23"/>
      <c r="CN265" s="28"/>
      <c r="CO265" s="28"/>
      <c r="CP265" s="28"/>
      <c r="CQ265" s="28"/>
      <c r="CR265" s="28"/>
      <c r="CS265" s="28"/>
      <c r="CT265" s="28"/>
      <c r="CU265" s="28"/>
      <c r="CV265" s="23"/>
      <c r="CW265" s="23"/>
      <c r="CX265" s="23"/>
      <c r="CY265" s="23"/>
      <c r="CZ265" s="23"/>
      <c r="DA265" s="23"/>
      <c r="DB265" s="23"/>
      <c r="DC265" s="23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8"/>
      <c r="EC265" s="28"/>
      <c r="ED265" s="28"/>
      <c r="EE265" s="28"/>
      <c r="EF265" s="28"/>
      <c r="EG265" s="28"/>
      <c r="EH265" s="28"/>
      <c r="EI265" s="28"/>
      <c r="EJ265" s="23"/>
      <c r="EK265" s="23"/>
      <c r="EL265" s="23"/>
      <c r="EM265" s="23"/>
      <c r="EN265" s="23"/>
      <c r="EO265" s="23"/>
      <c r="EP265" s="23"/>
      <c r="EQ265" s="23"/>
      <c r="ER265" s="3">
        <v>78550</v>
      </c>
      <c r="ES265" s="2">
        <f>Z265-ER265</f>
        <v>0</v>
      </c>
    </row>
    <row r="266" spans="1:150" ht="14.45" hidden="1" customHeight="1" x14ac:dyDescent="0.25">
      <c r="A266" s="112"/>
      <c r="B266" s="130">
        <v>260</v>
      </c>
      <c r="C266" s="112"/>
      <c r="D266" s="112"/>
      <c r="E266" s="112"/>
      <c r="F266" s="113" t="s">
        <v>176</v>
      </c>
      <c r="G266" s="107" t="s">
        <v>176</v>
      </c>
      <c r="H266" s="117" t="s">
        <v>560</v>
      </c>
      <c r="I266" s="115" t="str">
        <f t="shared" si="114"/>
        <v xml:space="preserve"> 547</v>
      </c>
      <c r="J266" t="s">
        <v>560</v>
      </c>
      <c r="K266" s="116">
        <f t="shared" si="115"/>
        <v>0</v>
      </c>
      <c r="L266" s="113" t="s">
        <v>292</v>
      </c>
      <c r="M266" t="s">
        <v>1573</v>
      </c>
      <c r="P266" s="62" t="s">
        <v>710</v>
      </c>
      <c r="Q266" s="63">
        <v>90000</v>
      </c>
      <c r="R266" s="64">
        <f t="shared" si="116"/>
        <v>90000</v>
      </c>
      <c r="S266" s="47">
        <v>90000</v>
      </c>
      <c r="T266" s="48">
        <f t="shared" si="111"/>
        <v>9050</v>
      </c>
      <c r="U266" s="46" t="s">
        <v>711</v>
      </c>
      <c r="V266" s="49">
        <f t="shared" si="112"/>
        <v>80950</v>
      </c>
      <c r="W266" s="51">
        <f>2000+5500+600+200+250+500</f>
        <v>9050</v>
      </c>
      <c r="X266" s="2">
        <f t="shared" si="108"/>
        <v>0</v>
      </c>
      <c r="Y266" s="2">
        <v>2000</v>
      </c>
      <c r="Z266" s="126">
        <f t="shared" si="117"/>
        <v>90000</v>
      </c>
      <c r="AA266" s="1" t="s">
        <v>148</v>
      </c>
      <c r="AB266" s="19">
        <f>IF(AX266&lt;&gt;"",#REF!- AX266, 0)</f>
        <v>0</v>
      </c>
      <c r="AC266" s="19">
        <f>IF(CF266&lt;&gt;"",#REF!- CF266, 0)</f>
        <v>0</v>
      </c>
      <c r="AD266" s="19">
        <f>IF(BJ266&lt;&gt;"",#REF!- BJ266, 0)</f>
        <v>0</v>
      </c>
      <c r="AE266" s="19">
        <f>IF(CN266&lt;&gt;"",#REF!- CN266, 0)</f>
        <v>0</v>
      </c>
      <c r="AF266" s="19">
        <f>IF(BV266&lt;&gt;"",#REF!- BV266, 0)</f>
        <v>0</v>
      </c>
      <c r="AG266" s="19">
        <f>IF(CV266&lt;&gt;"",#REF!- CV266, 0)</f>
        <v>0</v>
      </c>
      <c r="AH266" s="19">
        <f>IF(DF266&lt;&gt;"",#REF!-DF266, 0)</f>
        <v>0</v>
      </c>
      <c r="AI266" s="19">
        <f>IF(DR266&lt;&gt;"",#REF!-DR266, 0)</f>
        <v>0</v>
      </c>
      <c r="AJ266" s="19">
        <f>IF(EB266&lt;&gt;"",#REF!- EB266, 0)</f>
        <v>0</v>
      </c>
      <c r="AK266" s="19">
        <f>IF(EJ266&lt;&gt;"",#REF!- EJ266, 0)</f>
        <v>0</v>
      </c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3"/>
      <c r="CG266" s="23"/>
      <c r="CH266" s="23"/>
      <c r="CI266" s="23"/>
      <c r="CJ266" s="23"/>
      <c r="CK266" s="23"/>
      <c r="CL266" s="23"/>
      <c r="CM266" s="23"/>
      <c r="CN266" s="28"/>
      <c r="CO266" s="28"/>
      <c r="CP266" s="28"/>
      <c r="CQ266" s="28"/>
      <c r="CR266" s="28"/>
      <c r="CS266" s="28"/>
      <c r="CT266" s="28"/>
      <c r="CU266" s="28"/>
      <c r="CV266" s="23"/>
      <c r="CW266" s="23"/>
      <c r="CX266" s="23"/>
      <c r="CY266" s="23"/>
      <c r="CZ266" s="23"/>
      <c r="DA266" s="23"/>
      <c r="DB266" s="23"/>
      <c r="DC266" s="23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8"/>
      <c r="EC266" s="28"/>
      <c r="ED266" s="28"/>
      <c r="EE266" s="28"/>
      <c r="EF266" s="28"/>
      <c r="EG266" s="28"/>
      <c r="EH266" s="28"/>
      <c r="EI266" s="28"/>
      <c r="EJ266" s="23"/>
      <c r="EK266" s="23"/>
      <c r="EL266" s="23"/>
      <c r="EM266" s="23"/>
      <c r="EN266" s="23"/>
      <c r="EO266" s="23"/>
      <c r="EP266" s="23"/>
      <c r="EQ266" s="23"/>
      <c r="ER266" s="3">
        <v>90000</v>
      </c>
      <c r="ES266" s="1">
        <f>Z266-ER266</f>
        <v>0</v>
      </c>
      <c r="ET266" s="1" t="s">
        <v>1823</v>
      </c>
    </row>
    <row r="267" spans="1:150" ht="14.45" hidden="1" customHeight="1" x14ac:dyDescent="0.25">
      <c r="A267" s="112"/>
      <c r="B267" s="130">
        <v>261</v>
      </c>
      <c r="C267" s="112"/>
      <c r="D267" s="112"/>
      <c r="E267" s="112"/>
      <c r="F267" s="113" t="s">
        <v>173</v>
      </c>
      <c r="G267" s="107" t="s">
        <v>173</v>
      </c>
      <c r="H267" s="114" t="s">
        <v>561</v>
      </c>
      <c r="I267" s="115" t="str">
        <f t="shared" si="114"/>
        <v xml:space="preserve"> 848</v>
      </c>
      <c r="J267" t="s">
        <v>561</v>
      </c>
      <c r="K267" s="116">
        <f t="shared" si="115"/>
        <v>0</v>
      </c>
      <c r="L267" s="113" t="s">
        <v>278</v>
      </c>
      <c r="M267" t="s">
        <v>1573</v>
      </c>
      <c r="P267" s="45" t="s">
        <v>709</v>
      </c>
      <c r="Q267" s="56">
        <v>120000</v>
      </c>
      <c r="R267" s="122">
        <f t="shared" si="116"/>
        <v>122000</v>
      </c>
      <c r="S267" s="47">
        <v>122000</v>
      </c>
      <c r="T267" s="48">
        <f t="shared" si="111"/>
        <v>8450</v>
      </c>
      <c r="U267" s="46" t="s">
        <v>711</v>
      </c>
      <c r="V267" s="49">
        <f t="shared" si="112"/>
        <v>113550</v>
      </c>
      <c r="W267" s="49">
        <f>2000+5500+200+250+500</f>
        <v>8450</v>
      </c>
      <c r="X267" s="2">
        <f t="shared" si="108"/>
        <v>2000</v>
      </c>
      <c r="Z267" s="126">
        <f t="shared" si="117"/>
        <v>122000</v>
      </c>
      <c r="AA267" s="1" t="s">
        <v>148</v>
      </c>
      <c r="AB267" s="19">
        <f>IF(AX267&lt;&gt;"",#REF!- AX267, 0)</f>
        <v>0</v>
      </c>
      <c r="AC267" s="19">
        <f>IF(CF267&lt;&gt;"",#REF!- CF267, 0)</f>
        <v>0</v>
      </c>
      <c r="AD267" s="19">
        <f>IF(BJ267&lt;&gt;"",#REF!- BJ267, 0)</f>
        <v>0</v>
      </c>
      <c r="AE267" s="19">
        <f>IF(CN267&lt;&gt;"",#REF!- CN267, 0)</f>
        <v>0</v>
      </c>
      <c r="AF267" s="19">
        <f>IF(BV267&lt;&gt;"",#REF!- BV267, 0)</f>
        <v>0</v>
      </c>
      <c r="AG267" s="19">
        <f>IF(CV267&lt;&gt;"",#REF!- CV267, 0)</f>
        <v>0</v>
      </c>
      <c r="AH267" s="19">
        <f>IF(DF267&lt;&gt;"",#REF!-DF267, 0)</f>
        <v>0</v>
      </c>
      <c r="AI267" s="19">
        <f>IF(DR267&lt;&gt;"",#REF!-DR267, 0)</f>
        <v>0</v>
      </c>
      <c r="AJ267" s="19">
        <f>IF(EB267&lt;&gt;"",#REF!- EB267, 0)</f>
        <v>0</v>
      </c>
      <c r="AK267" s="19">
        <f>IF(EJ267&lt;&gt;"",#REF!- EJ267, 0)</f>
        <v>0</v>
      </c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3"/>
      <c r="CG267" s="23"/>
      <c r="CH267" s="23"/>
      <c r="CI267" s="23"/>
      <c r="CJ267" s="23"/>
      <c r="CK267" s="23"/>
      <c r="CL267" s="23"/>
      <c r="CM267" s="23"/>
      <c r="CN267" s="28"/>
      <c r="CO267" s="28"/>
      <c r="CP267" s="28"/>
      <c r="CQ267" s="28"/>
      <c r="CR267" s="28"/>
      <c r="CS267" s="28"/>
      <c r="CT267" s="28"/>
      <c r="CU267" s="28"/>
      <c r="CV267" s="23"/>
      <c r="CW267" s="23"/>
      <c r="CX267" s="23"/>
      <c r="CY267" s="23"/>
      <c r="CZ267" s="23"/>
      <c r="DA267" s="23"/>
      <c r="DB267" s="23"/>
      <c r="DC267" s="23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8"/>
      <c r="EC267" s="28"/>
      <c r="ED267" s="28"/>
      <c r="EE267" s="28"/>
      <c r="EF267" s="28"/>
      <c r="EG267" s="28"/>
      <c r="EH267" s="28"/>
      <c r="EI267" s="28"/>
      <c r="EJ267" s="23"/>
      <c r="EK267" s="23"/>
      <c r="EL267" s="23"/>
      <c r="EM267" s="23"/>
      <c r="EN267" s="23"/>
      <c r="EO267" s="23"/>
      <c r="EP267" s="23"/>
      <c r="EQ267" s="23"/>
      <c r="ER267" s="3">
        <v>122000</v>
      </c>
      <c r="ES267" s="2">
        <f>Z267-ER267</f>
        <v>0</v>
      </c>
    </row>
    <row r="268" spans="1:150" ht="14.45" hidden="1" customHeight="1" x14ac:dyDescent="0.25">
      <c r="A268" s="112"/>
      <c r="B268" s="130">
        <v>262</v>
      </c>
      <c r="C268" s="112"/>
      <c r="D268" s="112"/>
      <c r="E268" s="112"/>
      <c r="F268" s="113" t="s">
        <v>63</v>
      </c>
      <c r="G268" s="107" t="s">
        <v>63</v>
      </c>
      <c r="H268" s="117" t="s">
        <v>562</v>
      </c>
      <c r="I268" s="115" t="str">
        <f t="shared" si="114"/>
        <v xml:space="preserve"> 965</v>
      </c>
      <c r="J268" t="s">
        <v>562</v>
      </c>
      <c r="K268" s="116">
        <f t="shared" si="115"/>
        <v>0</v>
      </c>
      <c r="L268" s="113" t="s">
        <v>293</v>
      </c>
      <c r="M268" t="s">
        <v>1574</v>
      </c>
      <c r="P268" s="62" t="s">
        <v>710</v>
      </c>
      <c r="Q268" s="63">
        <v>83000</v>
      </c>
      <c r="R268" s="64">
        <f t="shared" si="116"/>
        <v>83000</v>
      </c>
      <c r="S268" s="47">
        <v>83000</v>
      </c>
      <c r="T268" s="48">
        <f t="shared" si="111"/>
        <v>0</v>
      </c>
      <c r="U268" s="46" t="s">
        <v>711</v>
      </c>
      <c r="V268" s="49">
        <f t="shared" si="112"/>
        <v>83000</v>
      </c>
      <c r="W268" s="49">
        <v>0</v>
      </c>
      <c r="X268" s="2">
        <f t="shared" ref="X268:X299" si="118">R268-Q268</f>
        <v>0</v>
      </c>
      <c r="Y268" s="2">
        <v>5000</v>
      </c>
      <c r="Z268" s="126">
        <f t="shared" si="117"/>
        <v>83000</v>
      </c>
      <c r="AA268" s="1" t="s">
        <v>148</v>
      </c>
      <c r="AB268" s="19">
        <f>IF(AX268&lt;&gt;"",#REF!- AX268, 0)</f>
        <v>0</v>
      </c>
      <c r="AC268" s="19">
        <f>IF(CF268&lt;&gt;"",#REF!- CF268, 0)</f>
        <v>0</v>
      </c>
      <c r="AD268" s="19">
        <f>IF(BJ268&lt;&gt;"",#REF!- BJ268, 0)</f>
        <v>0</v>
      </c>
      <c r="AE268" s="19">
        <f>IF(CN268&lt;&gt;"",#REF!- CN268, 0)</f>
        <v>0</v>
      </c>
      <c r="AF268" s="19">
        <f>IF(BV268&lt;&gt;"",#REF!- BV268, 0)</f>
        <v>0</v>
      </c>
      <c r="AG268" s="19">
        <f>IF(CV268&lt;&gt;"",#REF!- CV268, 0)</f>
        <v>0</v>
      </c>
      <c r="AH268" s="19">
        <f>IF(DF268&lt;&gt;"",#REF!-DF268, 0)</f>
        <v>0</v>
      </c>
      <c r="AI268" s="19">
        <f>IF(DR268&lt;&gt;"",#REF!-DR268, 0)</f>
        <v>0</v>
      </c>
      <c r="AJ268" s="19">
        <f>IF(EB268&lt;&gt;"",#REF!- EB268, 0)</f>
        <v>0</v>
      </c>
      <c r="AK268" s="19">
        <f>IF(EJ268&lt;&gt;"",#REF!- EJ268, 0)</f>
        <v>0</v>
      </c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3"/>
      <c r="CG268" s="23"/>
      <c r="CH268" s="23"/>
      <c r="CI268" s="23"/>
      <c r="CJ268" s="23"/>
      <c r="CK268" s="23"/>
      <c r="CL268" s="23"/>
      <c r="CM268" s="23"/>
      <c r="CN268" s="28"/>
      <c r="CO268" s="28"/>
      <c r="CP268" s="28"/>
      <c r="CQ268" s="28"/>
      <c r="CR268" s="28"/>
      <c r="CS268" s="28"/>
      <c r="CT268" s="28"/>
      <c r="CU268" s="28"/>
      <c r="CV268" s="23"/>
      <c r="CW268" s="23"/>
      <c r="CX268" s="23"/>
      <c r="CY268" s="23"/>
      <c r="CZ268" s="23"/>
      <c r="DA268" s="23"/>
      <c r="DB268" s="23"/>
      <c r="DC268" s="23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8"/>
      <c r="EC268" s="28"/>
      <c r="ED268" s="28"/>
      <c r="EE268" s="28"/>
      <c r="EF268" s="28"/>
      <c r="EG268" s="28"/>
      <c r="EH268" s="28"/>
      <c r="EI268" s="28"/>
      <c r="EJ268" s="23"/>
      <c r="EK268" s="23"/>
      <c r="EL268" s="23"/>
      <c r="EM268" s="23"/>
      <c r="EN268" s="23"/>
      <c r="EO268" s="23"/>
      <c r="EP268" s="23"/>
      <c r="EQ268" s="23"/>
      <c r="ER268" s="3"/>
    </row>
    <row r="269" spans="1:150" ht="14.45" hidden="1" customHeight="1" x14ac:dyDescent="0.25">
      <c r="A269" s="112"/>
      <c r="B269" s="130">
        <v>263</v>
      </c>
      <c r="C269" s="112"/>
      <c r="D269" s="112"/>
      <c r="E269" s="112"/>
      <c r="F269" s="113" t="s">
        <v>173</v>
      </c>
      <c r="G269" s="107" t="s">
        <v>173</v>
      </c>
      <c r="H269" s="114" t="s">
        <v>563</v>
      </c>
      <c r="I269" s="115" t="str">
        <f t="shared" si="114"/>
        <v xml:space="preserve"> 897</v>
      </c>
      <c r="J269" t="s">
        <v>563</v>
      </c>
      <c r="K269" s="116">
        <f t="shared" si="115"/>
        <v>0</v>
      </c>
      <c r="L269" s="113" t="s">
        <v>246</v>
      </c>
      <c r="M269" t="s">
        <v>1573</v>
      </c>
      <c r="P269" s="45" t="s">
        <v>709</v>
      </c>
      <c r="Q269" s="56">
        <v>80000</v>
      </c>
      <c r="R269" s="122">
        <f t="shared" si="116"/>
        <v>77050</v>
      </c>
      <c r="S269" s="47">
        <v>77050</v>
      </c>
      <c r="T269" s="48">
        <f t="shared" si="111"/>
        <v>9550</v>
      </c>
      <c r="U269" s="46" t="s">
        <v>711</v>
      </c>
      <c r="V269" s="49">
        <f t="shared" si="112"/>
        <v>67500</v>
      </c>
      <c r="W269" s="51">
        <f>2000+5500+600+200+250+1000</f>
        <v>9550</v>
      </c>
      <c r="X269" s="2">
        <f t="shared" si="118"/>
        <v>-2950</v>
      </c>
      <c r="Z269" s="126">
        <f t="shared" si="117"/>
        <v>77050</v>
      </c>
      <c r="AA269" s="1" t="s">
        <v>148</v>
      </c>
      <c r="AB269" s="19">
        <f>IF(AX269&lt;&gt;"",#REF!- AX269, 0)</f>
        <v>0</v>
      </c>
      <c r="AC269" s="19">
        <f>IF(CF269&lt;&gt;"",#REF!- CF269, 0)</f>
        <v>0</v>
      </c>
      <c r="AD269" s="19">
        <f>IF(BJ269&lt;&gt;"",#REF!- BJ269, 0)</f>
        <v>0</v>
      </c>
      <c r="AE269" s="19">
        <f>IF(CN269&lt;&gt;"",#REF!- CN269, 0)</f>
        <v>0</v>
      </c>
      <c r="AF269" s="19">
        <f>IF(BV269&lt;&gt;"",#REF!- BV269, 0)</f>
        <v>0</v>
      </c>
      <c r="AG269" s="19">
        <f>IF(CV269&lt;&gt;"",#REF!- CV269, 0)</f>
        <v>0</v>
      </c>
      <c r="AH269" s="19">
        <f>IF(DF269&lt;&gt;"",#REF!-DF269, 0)</f>
        <v>0</v>
      </c>
      <c r="AI269" s="19">
        <f>IF(DR269&lt;&gt;"",#REF!-DR269, 0)</f>
        <v>0</v>
      </c>
      <c r="AJ269" s="19">
        <f>IF(EB269&lt;&gt;"",#REF!- EB269, 0)</f>
        <v>0</v>
      </c>
      <c r="AK269" s="19">
        <f>IF(EJ269&lt;&gt;"",#REF!- EJ269, 0)</f>
        <v>0</v>
      </c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3"/>
      <c r="CG269" s="23"/>
      <c r="CH269" s="23"/>
      <c r="CI269" s="23"/>
      <c r="CJ269" s="23"/>
      <c r="CK269" s="23"/>
      <c r="CL269" s="23"/>
      <c r="CM269" s="23"/>
      <c r="CN269" s="28"/>
      <c r="CO269" s="28"/>
      <c r="CP269" s="28"/>
      <c r="CQ269" s="28"/>
      <c r="CR269" s="28"/>
      <c r="CS269" s="28"/>
      <c r="CT269" s="28"/>
      <c r="CU269" s="28"/>
      <c r="CV269" s="23"/>
      <c r="CW269" s="23"/>
      <c r="CX269" s="23"/>
      <c r="CY269" s="23"/>
      <c r="CZ269" s="23"/>
      <c r="DA269" s="23"/>
      <c r="DB269" s="23"/>
      <c r="DC269" s="23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8"/>
      <c r="EC269" s="28"/>
      <c r="ED269" s="28"/>
      <c r="EE269" s="28"/>
      <c r="EF269" s="28"/>
      <c r="EG269" s="28"/>
      <c r="EH269" s="28"/>
      <c r="EI269" s="28"/>
      <c r="EJ269" s="23"/>
      <c r="EK269" s="23"/>
      <c r="EL269" s="23"/>
      <c r="EM269" s="23"/>
      <c r="EN269" s="23"/>
      <c r="EO269" s="23"/>
      <c r="EP269" s="23"/>
      <c r="EQ269" s="23"/>
      <c r="ER269" s="3">
        <v>77050</v>
      </c>
      <c r="ES269" s="2">
        <f t="shared" ref="ES269:ES274" si="119">Z269-ER269</f>
        <v>0</v>
      </c>
    </row>
    <row r="270" spans="1:150" ht="14.45" hidden="1" customHeight="1" x14ac:dyDescent="0.25">
      <c r="A270" s="112"/>
      <c r="B270" s="130">
        <v>264</v>
      </c>
      <c r="C270" s="112"/>
      <c r="D270" s="112"/>
      <c r="E270" s="112"/>
      <c r="F270" s="113" t="s">
        <v>173</v>
      </c>
      <c r="G270" s="107" t="s">
        <v>173</v>
      </c>
      <c r="H270" s="117" t="s">
        <v>564</v>
      </c>
      <c r="I270" s="115" t="str">
        <f t="shared" si="114"/>
        <v xml:space="preserve"> 631</v>
      </c>
      <c r="J270" t="s">
        <v>564</v>
      </c>
      <c r="K270" s="116">
        <f t="shared" si="115"/>
        <v>0</v>
      </c>
      <c r="L270" s="113" t="s">
        <v>274</v>
      </c>
      <c r="M270" t="s">
        <v>1574</v>
      </c>
      <c r="P270" s="45" t="s">
        <v>709</v>
      </c>
      <c r="Q270" s="56">
        <v>97500</v>
      </c>
      <c r="R270" s="122">
        <f t="shared" si="116"/>
        <v>92500</v>
      </c>
      <c r="S270" s="47">
        <v>92500</v>
      </c>
      <c r="T270" s="48">
        <f t="shared" si="111"/>
        <v>8550</v>
      </c>
      <c r="U270" s="46" t="s">
        <v>711</v>
      </c>
      <c r="V270" s="49">
        <f t="shared" si="112"/>
        <v>83950</v>
      </c>
      <c r="W270" s="51">
        <f>2000+5500+600+200+250</f>
        <v>8550</v>
      </c>
      <c r="X270" s="2">
        <f t="shared" si="118"/>
        <v>-5000</v>
      </c>
      <c r="Z270" s="126">
        <f t="shared" si="117"/>
        <v>92500</v>
      </c>
      <c r="AA270" s="1" t="s">
        <v>148</v>
      </c>
      <c r="AB270" s="19">
        <f>IF(AX270&lt;&gt;"",#REF!- AX270, 0)</f>
        <v>0</v>
      </c>
      <c r="AC270" s="19">
        <f>IF(CF270&lt;&gt;"",#REF!- CF270, 0)</f>
        <v>0</v>
      </c>
      <c r="AD270" s="19">
        <f>IF(BJ270&lt;&gt;"",#REF!- BJ270, 0)</f>
        <v>0</v>
      </c>
      <c r="AE270" s="19">
        <f>IF(CN270&lt;&gt;"",#REF!- CN270, 0)</f>
        <v>0</v>
      </c>
      <c r="AF270" s="19">
        <f>IF(BV270&lt;&gt;"",#REF!- BV270, 0)</f>
        <v>0</v>
      </c>
      <c r="AG270" s="19">
        <f>IF(CV270&lt;&gt;"",#REF!- CV270, 0)</f>
        <v>0</v>
      </c>
      <c r="AH270" s="19">
        <f>IF(DF270&lt;&gt;"",#REF!-DF270, 0)</f>
        <v>0</v>
      </c>
      <c r="AI270" s="19">
        <f>IF(DR270&lt;&gt;"",#REF!-DR270, 0)</f>
        <v>0</v>
      </c>
      <c r="AJ270" s="19">
        <f>IF(EB270&lt;&gt;"",#REF!- EB270, 0)</f>
        <v>0</v>
      </c>
      <c r="AK270" s="19">
        <f>IF(EJ270&lt;&gt;"",#REF!- EJ270, 0)</f>
        <v>0</v>
      </c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3"/>
      <c r="CG270" s="23"/>
      <c r="CH270" s="23"/>
      <c r="CI270" s="23"/>
      <c r="CJ270" s="23"/>
      <c r="CK270" s="23"/>
      <c r="CL270" s="23"/>
      <c r="CM270" s="23"/>
      <c r="CN270" s="28"/>
      <c r="CO270" s="28"/>
      <c r="CP270" s="28"/>
      <c r="CQ270" s="28"/>
      <c r="CR270" s="28"/>
      <c r="CS270" s="28"/>
      <c r="CT270" s="28"/>
      <c r="CU270" s="28"/>
      <c r="CV270" s="23"/>
      <c r="CW270" s="23"/>
      <c r="CX270" s="23"/>
      <c r="CY270" s="23"/>
      <c r="CZ270" s="23"/>
      <c r="DA270" s="23"/>
      <c r="DB270" s="23"/>
      <c r="DC270" s="23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8"/>
      <c r="EC270" s="28"/>
      <c r="ED270" s="28"/>
      <c r="EE270" s="28"/>
      <c r="EF270" s="28"/>
      <c r="EG270" s="28"/>
      <c r="EH270" s="28"/>
      <c r="EI270" s="28"/>
      <c r="EJ270" s="23"/>
      <c r="EK270" s="23"/>
      <c r="EL270" s="23"/>
      <c r="EM270" s="23"/>
      <c r="EN270" s="23"/>
      <c r="EO270" s="23"/>
      <c r="EP270" s="23"/>
      <c r="EQ270" s="23"/>
      <c r="ER270" s="3">
        <v>92500</v>
      </c>
      <c r="ES270" s="2">
        <f t="shared" si="119"/>
        <v>0</v>
      </c>
    </row>
    <row r="271" spans="1:150" ht="14.45" hidden="1" customHeight="1" x14ac:dyDescent="0.25">
      <c r="A271" s="112"/>
      <c r="B271" s="130">
        <v>265</v>
      </c>
      <c r="C271" s="112"/>
      <c r="D271" s="112"/>
      <c r="E271" s="112"/>
      <c r="F271" s="113" t="s">
        <v>53</v>
      </c>
      <c r="G271" s="107" t="s">
        <v>53</v>
      </c>
      <c r="H271" s="114" t="s">
        <v>565</v>
      </c>
      <c r="I271" s="115" t="str">
        <f t="shared" si="114"/>
        <v xml:space="preserve"> 364</v>
      </c>
      <c r="J271" t="s">
        <v>565</v>
      </c>
      <c r="K271" s="116">
        <f t="shared" si="115"/>
        <v>0</v>
      </c>
      <c r="L271" s="113" t="s">
        <v>278</v>
      </c>
      <c r="M271" t="s">
        <v>1573</v>
      </c>
      <c r="P271" s="45" t="s">
        <v>709</v>
      </c>
      <c r="Q271" s="56">
        <v>120000</v>
      </c>
      <c r="R271" s="122">
        <f t="shared" si="116"/>
        <v>122000</v>
      </c>
      <c r="S271" s="47">
        <v>122000</v>
      </c>
      <c r="T271" s="48">
        <f t="shared" si="111"/>
        <v>8450</v>
      </c>
      <c r="U271" s="46" t="s">
        <v>711</v>
      </c>
      <c r="V271" s="49">
        <f t="shared" si="112"/>
        <v>113550</v>
      </c>
      <c r="W271" s="49">
        <f>2000+5500+200+250+500</f>
        <v>8450</v>
      </c>
      <c r="X271" s="2">
        <f t="shared" si="118"/>
        <v>2000</v>
      </c>
      <c r="Z271" s="126">
        <f t="shared" si="117"/>
        <v>122000</v>
      </c>
      <c r="AA271" s="1" t="s">
        <v>148</v>
      </c>
      <c r="AB271" s="19">
        <f>IF(AX271&lt;&gt;"",#REF!- AX271, 0)</f>
        <v>0</v>
      </c>
      <c r="AC271" s="19">
        <f>IF(CF271&lt;&gt;"",#REF!- CF271, 0)</f>
        <v>0</v>
      </c>
      <c r="AD271" s="19">
        <f>IF(BJ271&lt;&gt;"",#REF!- BJ271, 0)</f>
        <v>0</v>
      </c>
      <c r="AE271" s="19">
        <f>IF(CN271&lt;&gt;"",#REF!- CN271, 0)</f>
        <v>0</v>
      </c>
      <c r="AF271" s="19">
        <f>IF(BV271&lt;&gt;"",#REF!- BV271, 0)</f>
        <v>0</v>
      </c>
      <c r="AG271" s="19">
        <f>IF(CV271&lt;&gt;"",#REF!- CV271, 0)</f>
        <v>0</v>
      </c>
      <c r="AH271" s="19">
        <f>IF(DF271&lt;&gt;"",#REF!-DF271, 0)</f>
        <v>0</v>
      </c>
      <c r="AI271" s="19">
        <f>IF(DR271&lt;&gt;"",#REF!-DR271, 0)</f>
        <v>0</v>
      </c>
      <c r="AJ271" s="19">
        <f>IF(EB271&lt;&gt;"",#REF!- EB271, 0)</f>
        <v>0</v>
      </c>
      <c r="AK271" s="19">
        <f>IF(EJ271&lt;&gt;"",#REF!- EJ271, 0)</f>
        <v>0</v>
      </c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3"/>
      <c r="CG271" s="23"/>
      <c r="CH271" s="23"/>
      <c r="CI271" s="23"/>
      <c r="CJ271" s="23"/>
      <c r="CK271" s="23"/>
      <c r="CL271" s="23"/>
      <c r="CM271" s="23"/>
      <c r="CN271" s="28"/>
      <c r="CO271" s="28"/>
      <c r="CP271" s="28"/>
      <c r="CQ271" s="28"/>
      <c r="CR271" s="28"/>
      <c r="CS271" s="28"/>
      <c r="CT271" s="28"/>
      <c r="CU271" s="28"/>
      <c r="CV271" s="23"/>
      <c r="CW271" s="23"/>
      <c r="CX271" s="23"/>
      <c r="CY271" s="23"/>
      <c r="CZ271" s="23"/>
      <c r="DA271" s="23"/>
      <c r="DB271" s="23"/>
      <c r="DC271" s="23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8"/>
      <c r="EC271" s="28"/>
      <c r="ED271" s="28"/>
      <c r="EE271" s="28"/>
      <c r="EF271" s="28"/>
      <c r="EG271" s="28"/>
      <c r="EH271" s="28"/>
      <c r="EI271" s="28"/>
      <c r="EJ271" s="23"/>
      <c r="EK271" s="23"/>
      <c r="EL271" s="23"/>
      <c r="EM271" s="23"/>
      <c r="EN271" s="23"/>
      <c r="EO271" s="23"/>
      <c r="EP271" s="23"/>
      <c r="EQ271" s="23"/>
      <c r="ER271" s="3">
        <v>122000</v>
      </c>
      <c r="ES271" s="2">
        <f t="shared" si="119"/>
        <v>0</v>
      </c>
    </row>
    <row r="272" spans="1:150" ht="14.45" hidden="1" customHeight="1" x14ac:dyDescent="0.25">
      <c r="A272" s="112"/>
      <c r="B272" s="130">
        <v>266</v>
      </c>
      <c r="C272" s="112"/>
      <c r="D272" s="112"/>
      <c r="E272" s="112"/>
      <c r="F272" s="113" t="s">
        <v>173</v>
      </c>
      <c r="G272" s="107" t="s">
        <v>173</v>
      </c>
      <c r="H272" s="114" t="s">
        <v>566</v>
      </c>
      <c r="I272" s="115" t="str">
        <f t="shared" si="114"/>
        <v xml:space="preserve"> 360</v>
      </c>
      <c r="J272" t="s">
        <v>566</v>
      </c>
      <c r="K272" s="116">
        <f t="shared" si="115"/>
        <v>0</v>
      </c>
      <c r="L272" s="113" t="s">
        <v>237</v>
      </c>
      <c r="M272" t="s">
        <v>1573</v>
      </c>
      <c r="P272" s="62" t="s">
        <v>710</v>
      </c>
      <c r="Q272" s="63">
        <v>83000</v>
      </c>
      <c r="R272" s="64">
        <f t="shared" si="116"/>
        <v>85000</v>
      </c>
      <c r="S272" s="47">
        <v>85000</v>
      </c>
      <c r="T272" s="48">
        <f t="shared" si="111"/>
        <v>9050</v>
      </c>
      <c r="U272" s="46" t="s">
        <v>711</v>
      </c>
      <c r="V272" s="49">
        <f t="shared" si="112"/>
        <v>75950</v>
      </c>
      <c r="W272" s="49">
        <f>2000+5500+600+200+250+500</f>
        <v>9050</v>
      </c>
      <c r="X272" s="2">
        <f t="shared" si="118"/>
        <v>2000</v>
      </c>
      <c r="Z272" s="126">
        <f t="shared" si="117"/>
        <v>85000</v>
      </c>
      <c r="AA272" s="1" t="s">
        <v>148</v>
      </c>
      <c r="AB272" s="19">
        <f>IF(AX272&lt;&gt;"",#REF!- AX272, 0)</f>
        <v>0</v>
      </c>
      <c r="AC272" s="19">
        <f>IF(CF272&lt;&gt;"",#REF!- CF272, 0)</f>
        <v>0</v>
      </c>
      <c r="AD272" s="19">
        <f>IF(BJ272&lt;&gt;"",#REF!- BJ272, 0)</f>
        <v>0</v>
      </c>
      <c r="AE272" s="19">
        <f>IF(CN272&lt;&gt;"",#REF!- CN272, 0)</f>
        <v>0</v>
      </c>
      <c r="AF272" s="19">
        <f>IF(BV272&lt;&gt;"",#REF!- BV272, 0)</f>
        <v>0</v>
      </c>
      <c r="AG272" s="19">
        <f>IF(CV272&lt;&gt;"",#REF!- CV272, 0)</f>
        <v>0</v>
      </c>
      <c r="AH272" s="19">
        <f>IF(DF272&lt;&gt;"",#REF!-DF272, 0)</f>
        <v>0</v>
      </c>
      <c r="AI272" s="19">
        <f>IF(DR272&lt;&gt;"",#REF!-DR272, 0)</f>
        <v>0</v>
      </c>
      <c r="AJ272" s="19">
        <f>IF(EB272&lt;&gt;"",#REF!- EB272, 0)</f>
        <v>0</v>
      </c>
      <c r="AK272" s="19">
        <f>IF(EJ272&lt;&gt;"",#REF!- EJ272, 0)</f>
        <v>0</v>
      </c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3"/>
      <c r="CG272" s="23"/>
      <c r="CH272" s="23"/>
      <c r="CI272" s="23"/>
      <c r="CJ272" s="23"/>
      <c r="CK272" s="23"/>
      <c r="CL272" s="23"/>
      <c r="CM272" s="23"/>
      <c r="CN272" s="28"/>
      <c r="CO272" s="28"/>
      <c r="CP272" s="28"/>
      <c r="CQ272" s="28"/>
      <c r="CR272" s="28"/>
      <c r="CS272" s="28"/>
      <c r="CT272" s="28"/>
      <c r="CU272" s="28"/>
      <c r="CV272" s="23"/>
      <c r="CW272" s="23"/>
      <c r="CX272" s="23"/>
      <c r="CY272" s="23"/>
      <c r="CZ272" s="23"/>
      <c r="DA272" s="23"/>
      <c r="DB272" s="23"/>
      <c r="DC272" s="23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8"/>
      <c r="EC272" s="28"/>
      <c r="ED272" s="28"/>
      <c r="EE272" s="28"/>
      <c r="EF272" s="28"/>
      <c r="EG272" s="28"/>
      <c r="EH272" s="28"/>
      <c r="EI272" s="28"/>
      <c r="EJ272" s="23"/>
      <c r="EK272" s="23"/>
      <c r="EL272" s="23"/>
      <c r="EM272" s="23"/>
      <c r="EN272" s="23"/>
      <c r="EO272" s="23"/>
      <c r="EP272" s="23"/>
      <c r="EQ272" s="23"/>
      <c r="ER272" s="3">
        <v>85000</v>
      </c>
      <c r="ES272" s="1">
        <f t="shared" si="119"/>
        <v>0</v>
      </c>
    </row>
    <row r="273" spans="1:150" ht="14.45" hidden="1" customHeight="1" x14ac:dyDescent="0.25">
      <c r="A273" s="112"/>
      <c r="B273" s="130">
        <v>267</v>
      </c>
      <c r="C273" s="112"/>
      <c r="D273" s="112"/>
      <c r="E273" s="112"/>
      <c r="F273" s="113" t="s">
        <v>173</v>
      </c>
      <c r="G273" s="107" t="s">
        <v>173</v>
      </c>
      <c r="H273" s="117" t="s">
        <v>567</v>
      </c>
      <c r="I273" s="115" t="str">
        <f t="shared" si="114"/>
        <v xml:space="preserve"> 873</v>
      </c>
      <c r="J273" t="s">
        <v>567</v>
      </c>
      <c r="K273" s="116">
        <f t="shared" si="115"/>
        <v>0</v>
      </c>
      <c r="L273" s="113" t="s">
        <v>294</v>
      </c>
      <c r="M273" t="s">
        <v>1573</v>
      </c>
      <c r="P273" s="45" t="s">
        <v>709</v>
      </c>
      <c r="Q273" s="56">
        <v>90000</v>
      </c>
      <c r="R273" s="122">
        <f t="shared" si="116"/>
        <v>83000</v>
      </c>
      <c r="S273" s="47">
        <v>83000</v>
      </c>
      <c r="T273" s="48">
        <f t="shared" si="111"/>
        <v>9550</v>
      </c>
      <c r="U273" s="46" t="s">
        <v>711</v>
      </c>
      <c r="V273" s="49">
        <f t="shared" si="112"/>
        <v>73450</v>
      </c>
      <c r="W273" s="49">
        <v>9550</v>
      </c>
      <c r="X273" s="2">
        <f t="shared" si="118"/>
        <v>-7000</v>
      </c>
      <c r="Z273" s="126">
        <f t="shared" si="117"/>
        <v>83000</v>
      </c>
      <c r="AA273" s="1" t="s">
        <v>148</v>
      </c>
      <c r="AB273" s="19">
        <f>IF(AX273&lt;&gt;"",#REF!- AX273, 0)</f>
        <v>0</v>
      </c>
      <c r="AC273" s="19">
        <f>IF(CF273&lt;&gt;"",#REF!- CF273, 0)</f>
        <v>0</v>
      </c>
      <c r="AD273" s="19">
        <f>IF(BJ273&lt;&gt;"",#REF!- BJ273, 0)</f>
        <v>0</v>
      </c>
      <c r="AE273" s="19">
        <f>IF(CN273&lt;&gt;"",#REF!- CN273, 0)</f>
        <v>0</v>
      </c>
      <c r="AF273" s="19">
        <f>IF(BV273&lt;&gt;"",#REF!- BV273, 0)</f>
        <v>0</v>
      </c>
      <c r="AG273" s="19">
        <f>IF(CV273&lt;&gt;"",#REF!- CV273, 0)</f>
        <v>0</v>
      </c>
      <c r="AH273" s="19">
        <f>IF(DF273&lt;&gt;"",#REF!-DF273, 0)</f>
        <v>0</v>
      </c>
      <c r="AI273" s="19">
        <f>IF(DR273&lt;&gt;"",#REF!-DR273, 0)</f>
        <v>0</v>
      </c>
      <c r="AJ273" s="19">
        <f>IF(EB273&lt;&gt;"",#REF!- EB273, 0)</f>
        <v>0</v>
      </c>
      <c r="AK273" s="19">
        <f>IF(EJ273&lt;&gt;"",#REF!- EJ273, 0)</f>
        <v>0</v>
      </c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3"/>
      <c r="CG273" s="23"/>
      <c r="CH273" s="23"/>
      <c r="CI273" s="23"/>
      <c r="CJ273" s="23"/>
      <c r="CK273" s="23"/>
      <c r="CL273" s="23"/>
      <c r="CM273" s="23"/>
      <c r="CN273" s="28"/>
      <c r="CO273" s="28"/>
      <c r="CP273" s="28"/>
      <c r="CQ273" s="28"/>
      <c r="CR273" s="28"/>
      <c r="CS273" s="28"/>
      <c r="CT273" s="28"/>
      <c r="CU273" s="28"/>
      <c r="CV273" s="23"/>
      <c r="CW273" s="23"/>
      <c r="CX273" s="23"/>
      <c r="CY273" s="23"/>
      <c r="CZ273" s="23"/>
      <c r="DA273" s="23"/>
      <c r="DB273" s="23"/>
      <c r="DC273" s="23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8"/>
      <c r="EC273" s="28"/>
      <c r="ED273" s="28"/>
      <c r="EE273" s="28"/>
      <c r="EF273" s="28"/>
      <c r="EG273" s="28"/>
      <c r="EH273" s="28"/>
      <c r="EI273" s="28"/>
      <c r="EJ273" s="23"/>
      <c r="EK273" s="23"/>
      <c r="EL273" s="23"/>
      <c r="EM273" s="23"/>
      <c r="EN273" s="23"/>
      <c r="EO273" s="23"/>
      <c r="EP273" s="23"/>
      <c r="EQ273" s="23"/>
      <c r="ER273" s="3">
        <v>83000</v>
      </c>
      <c r="ES273" s="2">
        <f t="shared" si="119"/>
        <v>0</v>
      </c>
    </row>
    <row r="274" spans="1:150" ht="14.45" hidden="1" customHeight="1" x14ac:dyDescent="0.25">
      <c r="A274" s="112"/>
      <c r="B274" s="130">
        <v>268</v>
      </c>
      <c r="C274" s="112"/>
      <c r="D274" s="112"/>
      <c r="E274" s="112"/>
      <c r="F274" s="113" t="s">
        <v>173</v>
      </c>
      <c r="G274" s="107" t="s">
        <v>173</v>
      </c>
      <c r="H274" s="118" t="s">
        <v>568</v>
      </c>
      <c r="I274" s="115" t="str">
        <f t="shared" si="114"/>
        <v xml:space="preserve"> 849</v>
      </c>
      <c r="J274" t="s">
        <v>568</v>
      </c>
      <c r="K274" s="116">
        <f t="shared" si="115"/>
        <v>0</v>
      </c>
      <c r="L274" s="129" t="s">
        <v>295</v>
      </c>
      <c r="M274" t="s">
        <v>1573</v>
      </c>
      <c r="P274" s="45" t="s">
        <v>709</v>
      </c>
      <c r="Q274" s="56">
        <v>95000</v>
      </c>
      <c r="R274" s="122">
        <f t="shared" si="116"/>
        <v>92000</v>
      </c>
      <c r="S274" s="52">
        <v>92000</v>
      </c>
      <c r="T274" s="48">
        <f t="shared" si="111"/>
        <v>9550</v>
      </c>
      <c r="U274" s="46" t="s">
        <v>711</v>
      </c>
      <c r="V274" s="49">
        <f t="shared" si="112"/>
        <v>82450</v>
      </c>
      <c r="W274" s="52">
        <f>2000+5500+600+200+250+1000</f>
        <v>9550</v>
      </c>
      <c r="X274" s="2">
        <f t="shared" si="118"/>
        <v>-3000</v>
      </c>
      <c r="Z274" s="126">
        <f t="shared" si="117"/>
        <v>92000</v>
      </c>
      <c r="AA274" s="1" t="s">
        <v>148</v>
      </c>
      <c r="AB274" s="19">
        <f>IF(AX274&lt;&gt;"",#REF!- AX274, 0)</f>
        <v>0</v>
      </c>
      <c r="AC274" s="19">
        <f>IF(CF274&lt;&gt;"",#REF!- CF274, 0)</f>
        <v>0</v>
      </c>
      <c r="AD274" s="19">
        <f>IF(BJ274&lt;&gt;"",#REF!- BJ274, 0)</f>
        <v>0</v>
      </c>
      <c r="AE274" s="19">
        <f>IF(CN274&lt;&gt;"",#REF!- CN274, 0)</f>
        <v>0</v>
      </c>
      <c r="AF274" s="19">
        <f>IF(BV274&lt;&gt;"",#REF!- BV274, 0)</f>
        <v>0</v>
      </c>
      <c r="AG274" s="19">
        <f>IF(CV274&lt;&gt;"",#REF!- CV274, 0)</f>
        <v>0</v>
      </c>
      <c r="AH274" s="19">
        <f>IF(DF274&lt;&gt;"",#REF!-DF274, 0)</f>
        <v>0</v>
      </c>
      <c r="AI274" s="19">
        <f>IF(DR274&lt;&gt;"",#REF!-DR274, 0)</f>
        <v>0</v>
      </c>
      <c r="AJ274" s="19">
        <f>IF(EB274&lt;&gt;"",#REF!- EB274, 0)</f>
        <v>0</v>
      </c>
      <c r="AK274" s="19">
        <f>IF(EJ274&lt;&gt;"",#REF!- EJ274, 0)</f>
        <v>0</v>
      </c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3"/>
      <c r="CG274" s="23"/>
      <c r="CH274" s="23"/>
      <c r="CI274" s="23"/>
      <c r="CJ274" s="23"/>
      <c r="CK274" s="23"/>
      <c r="CL274" s="23"/>
      <c r="CM274" s="23"/>
      <c r="CN274" s="28"/>
      <c r="CO274" s="28"/>
      <c r="CP274" s="28"/>
      <c r="CQ274" s="28"/>
      <c r="CR274" s="28"/>
      <c r="CS274" s="28"/>
      <c r="CT274" s="28"/>
      <c r="CU274" s="28"/>
      <c r="CV274" s="23"/>
      <c r="CW274" s="23"/>
      <c r="CX274" s="23"/>
      <c r="CY274" s="23"/>
      <c r="CZ274" s="23"/>
      <c r="DA274" s="23"/>
      <c r="DB274" s="23"/>
      <c r="DC274" s="23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8"/>
      <c r="EC274" s="28"/>
      <c r="ED274" s="28"/>
      <c r="EE274" s="28"/>
      <c r="EF274" s="28"/>
      <c r="EG274" s="28"/>
      <c r="EH274" s="28"/>
      <c r="EI274" s="28"/>
      <c r="EJ274" s="23"/>
      <c r="EK274" s="23"/>
      <c r="EL274" s="23"/>
      <c r="EM274" s="23"/>
      <c r="EN274" s="23"/>
      <c r="EO274" s="23"/>
      <c r="EP274" s="23"/>
      <c r="EQ274" s="23"/>
      <c r="ER274" s="3">
        <v>92000</v>
      </c>
      <c r="ES274" s="2">
        <f t="shared" si="119"/>
        <v>0</v>
      </c>
    </row>
    <row r="275" spans="1:150" ht="14.45" hidden="1" customHeight="1" x14ac:dyDescent="0.25">
      <c r="A275" s="112"/>
      <c r="B275" s="130">
        <v>269</v>
      </c>
      <c r="C275" s="112"/>
      <c r="D275" s="112"/>
      <c r="E275" s="112"/>
      <c r="F275" s="113" t="s">
        <v>173</v>
      </c>
      <c r="G275" s="107" t="s">
        <v>173</v>
      </c>
      <c r="H275" s="114" t="s">
        <v>569</v>
      </c>
      <c r="I275" s="115" t="str">
        <f t="shared" si="114"/>
        <v xml:space="preserve"> 453</v>
      </c>
      <c r="J275" t="s">
        <v>569</v>
      </c>
      <c r="K275" s="116">
        <f t="shared" si="115"/>
        <v>0</v>
      </c>
      <c r="L275" s="113" t="s">
        <v>284</v>
      </c>
      <c r="M275" t="s">
        <v>1574</v>
      </c>
      <c r="P275" s="62" t="s">
        <v>710</v>
      </c>
      <c r="Q275" s="63">
        <v>84500</v>
      </c>
      <c r="R275" s="64">
        <f t="shared" si="116"/>
        <v>87000</v>
      </c>
      <c r="S275" s="47">
        <v>87000</v>
      </c>
      <c r="T275" s="48">
        <f t="shared" si="111"/>
        <v>9550</v>
      </c>
      <c r="U275" s="46" t="s">
        <v>711</v>
      </c>
      <c r="V275" s="49">
        <f t="shared" si="112"/>
        <v>77450</v>
      </c>
      <c r="W275" s="49">
        <f>2000+5500+600+200+250+1000</f>
        <v>9550</v>
      </c>
      <c r="X275" s="2">
        <f t="shared" si="118"/>
        <v>2500</v>
      </c>
      <c r="Z275" s="126">
        <f t="shared" si="117"/>
        <v>87000</v>
      </c>
      <c r="AA275" s="1" t="s">
        <v>148</v>
      </c>
      <c r="AB275" s="19">
        <f>IF(AX275&lt;&gt;"",#REF!- AX275, 0)</f>
        <v>0</v>
      </c>
      <c r="AC275" s="19">
        <f>IF(CF275&lt;&gt;"",#REF!- CF275, 0)</f>
        <v>0</v>
      </c>
      <c r="AD275" s="19">
        <f>IF(BJ275&lt;&gt;"",#REF!- BJ275, 0)</f>
        <v>0</v>
      </c>
      <c r="AE275" s="19">
        <f>IF(CN275&lt;&gt;"",#REF!- CN275, 0)</f>
        <v>0</v>
      </c>
      <c r="AF275" s="19">
        <f>IF(BV275&lt;&gt;"",#REF!- BV275, 0)</f>
        <v>0</v>
      </c>
      <c r="AG275" s="19">
        <f>IF(CV275&lt;&gt;"",#REF!- CV275, 0)</f>
        <v>0</v>
      </c>
      <c r="AH275" s="19">
        <f>IF(DF275&lt;&gt;"",#REF!-DF275, 0)</f>
        <v>0</v>
      </c>
      <c r="AI275" s="19">
        <f>IF(DR275&lt;&gt;"",#REF!-DR275, 0)</f>
        <v>0</v>
      </c>
      <c r="AJ275" s="19">
        <f>IF(EB275&lt;&gt;"",#REF!- EB275, 0)</f>
        <v>0</v>
      </c>
      <c r="AK275" s="19">
        <f>IF(EJ275&lt;&gt;"",#REF!- EJ275, 0)</f>
        <v>0</v>
      </c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3"/>
      <c r="CG275" s="23"/>
      <c r="CH275" s="23"/>
      <c r="CI275" s="23"/>
      <c r="CJ275" s="23"/>
      <c r="CK275" s="23"/>
      <c r="CL275" s="23"/>
      <c r="CM275" s="23"/>
      <c r="CN275" s="28"/>
      <c r="CO275" s="28"/>
      <c r="CP275" s="28"/>
      <c r="CQ275" s="28"/>
      <c r="CR275" s="28"/>
      <c r="CS275" s="28"/>
      <c r="CT275" s="28"/>
      <c r="CU275" s="28"/>
      <c r="CV275" s="23"/>
      <c r="CW275" s="23"/>
      <c r="CX275" s="23"/>
      <c r="CY275" s="23"/>
      <c r="CZ275" s="23"/>
      <c r="DA275" s="23"/>
      <c r="DB275" s="23"/>
      <c r="DC275" s="23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8"/>
      <c r="EC275" s="28"/>
      <c r="ED275" s="28"/>
      <c r="EE275" s="28"/>
      <c r="EF275" s="28"/>
      <c r="EG275" s="28"/>
      <c r="EH275" s="28"/>
      <c r="EI275" s="28"/>
      <c r="EJ275" s="23"/>
      <c r="EK275" s="23"/>
      <c r="EL275" s="23"/>
      <c r="EM275" s="23"/>
      <c r="EN275" s="23"/>
      <c r="EO275" s="23"/>
      <c r="EP275" s="23"/>
      <c r="EQ275" s="23"/>
      <c r="ER275" s="3">
        <v>87000</v>
      </c>
      <c r="ES275" s="2">
        <f t="shared" ref="ES275:ES277" si="120">Z275-ER275</f>
        <v>0</v>
      </c>
    </row>
    <row r="276" spans="1:150" ht="14.45" hidden="1" customHeight="1" x14ac:dyDescent="0.25">
      <c r="A276" s="112"/>
      <c r="B276" s="130">
        <v>270</v>
      </c>
      <c r="C276" s="112"/>
      <c r="D276" s="112"/>
      <c r="E276" s="112"/>
      <c r="F276" s="113" t="s">
        <v>173</v>
      </c>
      <c r="G276" s="107" t="s">
        <v>173</v>
      </c>
      <c r="H276" s="114" t="s">
        <v>570</v>
      </c>
      <c r="I276" s="115" t="str">
        <f t="shared" si="114"/>
        <v xml:space="preserve"> 705</v>
      </c>
      <c r="J276" t="s">
        <v>570</v>
      </c>
      <c r="K276" s="116">
        <f t="shared" si="115"/>
        <v>0</v>
      </c>
      <c r="L276" s="113" t="s">
        <v>284</v>
      </c>
      <c r="M276" t="s">
        <v>1573</v>
      </c>
      <c r="P276" s="45" t="s">
        <v>709</v>
      </c>
      <c r="Q276" s="56">
        <v>90000</v>
      </c>
      <c r="R276" s="122">
        <f t="shared" si="116"/>
        <v>84000</v>
      </c>
      <c r="S276" s="47">
        <v>84000</v>
      </c>
      <c r="T276" s="48">
        <f t="shared" si="111"/>
        <v>9050</v>
      </c>
      <c r="U276" s="46" t="s">
        <v>711</v>
      </c>
      <c r="V276" s="49">
        <f t="shared" si="112"/>
        <v>74950</v>
      </c>
      <c r="W276" s="51">
        <f>2000+5500+600+200+250+500</f>
        <v>9050</v>
      </c>
      <c r="X276" s="2">
        <f t="shared" si="118"/>
        <v>-6000</v>
      </c>
      <c r="Z276" s="126">
        <f t="shared" si="117"/>
        <v>84000</v>
      </c>
      <c r="AA276" s="1" t="s">
        <v>148</v>
      </c>
      <c r="AB276" s="19">
        <f>IF(AX276&lt;&gt;"",#REF!- AX276, 0)</f>
        <v>0</v>
      </c>
      <c r="AC276" s="19">
        <f>IF(CF276&lt;&gt;"",#REF!- CF276, 0)</f>
        <v>0</v>
      </c>
      <c r="AD276" s="19">
        <f>IF(BJ276&lt;&gt;"",#REF!- BJ276, 0)</f>
        <v>0</v>
      </c>
      <c r="AE276" s="19">
        <f>IF(CN276&lt;&gt;"",#REF!- CN276, 0)</f>
        <v>0</v>
      </c>
      <c r="AF276" s="19">
        <f>IF(BV276&lt;&gt;"",#REF!- BV276, 0)</f>
        <v>0</v>
      </c>
      <c r="AG276" s="19">
        <f>IF(CV276&lt;&gt;"",#REF!- CV276, 0)</f>
        <v>0</v>
      </c>
      <c r="AH276" s="19">
        <f>IF(DF276&lt;&gt;"",#REF!-DF276, 0)</f>
        <v>0</v>
      </c>
      <c r="AI276" s="19">
        <f>IF(DR276&lt;&gt;"",#REF!-DR276, 0)</f>
        <v>0</v>
      </c>
      <c r="AJ276" s="19">
        <f>IF(EB276&lt;&gt;"",#REF!- EB276, 0)</f>
        <v>0</v>
      </c>
      <c r="AK276" s="19">
        <f>IF(EJ276&lt;&gt;"",#REF!- EJ276, 0)</f>
        <v>0</v>
      </c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3"/>
      <c r="CG276" s="23"/>
      <c r="CH276" s="23"/>
      <c r="CI276" s="23"/>
      <c r="CJ276" s="23"/>
      <c r="CK276" s="23"/>
      <c r="CL276" s="23"/>
      <c r="CM276" s="23"/>
      <c r="CN276" s="28"/>
      <c r="CO276" s="28"/>
      <c r="CP276" s="28"/>
      <c r="CQ276" s="28"/>
      <c r="CR276" s="28"/>
      <c r="CS276" s="28"/>
      <c r="CT276" s="28"/>
      <c r="CU276" s="28"/>
      <c r="CV276" s="23"/>
      <c r="CW276" s="23"/>
      <c r="CX276" s="23"/>
      <c r="CY276" s="23"/>
      <c r="CZ276" s="23"/>
      <c r="DA276" s="23"/>
      <c r="DB276" s="23"/>
      <c r="DC276" s="23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8"/>
      <c r="EC276" s="28"/>
      <c r="ED276" s="28"/>
      <c r="EE276" s="28"/>
      <c r="EF276" s="28"/>
      <c r="EG276" s="28"/>
      <c r="EH276" s="28"/>
      <c r="EI276" s="28"/>
      <c r="EJ276" s="23"/>
      <c r="EK276" s="23"/>
      <c r="EL276" s="23"/>
      <c r="EM276" s="23"/>
      <c r="EN276" s="23"/>
      <c r="EO276" s="23"/>
      <c r="EP276" s="23"/>
      <c r="EQ276" s="23"/>
      <c r="ER276" s="3">
        <v>84000</v>
      </c>
      <c r="ES276" s="2">
        <f t="shared" si="120"/>
        <v>0</v>
      </c>
    </row>
    <row r="277" spans="1:150" ht="14.45" hidden="1" customHeight="1" x14ac:dyDescent="0.25">
      <c r="A277" s="112"/>
      <c r="B277" s="130">
        <v>271</v>
      </c>
      <c r="C277" s="112"/>
      <c r="D277" s="112"/>
      <c r="E277" s="112"/>
      <c r="F277" s="113" t="s">
        <v>173</v>
      </c>
      <c r="G277" s="107" t="s">
        <v>173</v>
      </c>
      <c r="H277" s="117" t="s">
        <v>571</v>
      </c>
      <c r="I277" s="115" t="str">
        <f t="shared" si="114"/>
        <v xml:space="preserve"> 584</v>
      </c>
      <c r="J277" t="s">
        <v>571</v>
      </c>
      <c r="K277" s="116">
        <f t="shared" si="115"/>
        <v>0</v>
      </c>
      <c r="L277" s="113" t="s">
        <v>277</v>
      </c>
      <c r="M277" t="s">
        <v>1574</v>
      </c>
      <c r="P277" s="62" t="s">
        <v>710</v>
      </c>
      <c r="Q277" s="63">
        <v>80000</v>
      </c>
      <c r="R277" s="64">
        <f t="shared" si="116"/>
        <v>80000</v>
      </c>
      <c r="S277" s="47">
        <v>80000</v>
      </c>
      <c r="T277" s="48">
        <f t="shared" si="111"/>
        <v>9050</v>
      </c>
      <c r="U277" s="46" t="s">
        <v>711</v>
      </c>
      <c r="V277" s="49">
        <f t="shared" si="112"/>
        <v>70950</v>
      </c>
      <c r="W277" s="51">
        <f>2000+5500+600+200+250+500</f>
        <v>9050</v>
      </c>
      <c r="X277" s="2">
        <f t="shared" si="118"/>
        <v>0</v>
      </c>
      <c r="Y277" s="2">
        <v>2000</v>
      </c>
      <c r="Z277" s="126">
        <f t="shared" si="117"/>
        <v>80000</v>
      </c>
      <c r="AA277" s="1" t="s">
        <v>148</v>
      </c>
      <c r="AB277" s="19">
        <f>IF(AX277&lt;&gt;"",#REF!- AX277, 0)</f>
        <v>0</v>
      </c>
      <c r="AC277" s="19">
        <f>IF(CF277&lt;&gt;"",#REF!- CF277, 0)</f>
        <v>0</v>
      </c>
      <c r="AD277" s="19">
        <f>IF(BJ277&lt;&gt;"",#REF!- BJ277, 0)</f>
        <v>0</v>
      </c>
      <c r="AE277" s="19">
        <f>IF(CN277&lt;&gt;"",#REF!- CN277, 0)</f>
        <v>0</v>
      </c>
      <c r="AF277" s="19">
        <f>IF(BV277&lt;&gt;"",#REF!- BV277, 0)</f>
        <v>0</v>
      </c>
      <c r="AG277" s="19">
        <f>IF(CV277&lt;&gt;"",#REF!- CV277, 0)</f>
        <v>0</v>
      </c>
      <c r="AH277" s="19">
        <f>IF(DF277&lt;&gt;"",#REF!-DF277, 0)</f>
        <v>0</v>
      </c>
      <c r="AI277" s="19">
        <f>IF(DR277&lt;&gt;"",#REF!-DR277, 0)</f>
        <v>0</v>
      </c>
      <c r="AJ277" s="19">
        <f>IF(EB277&lt;&gt;"",#REF!- EB277, 0)</f>
        <v>0</v>
      </c>
      <c r="AK277" s="19">
        <f>IF(EJ277&lt;&gt;"",#REF!- EJ277, 0)</f>
        <v>0</v>
      </c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3"/>
      <c r="CG277" s="23"/>
      <c r="CH277" s="23"/>
      <c r="CI277" s="23"/>
      <c r="CJ277" s="23"/>
      <c r="CK277" s="23"/>
      <c r="CL277" s="23"/>
      <c r="CM277" s="23"/>
      <c r="CN277" s="28"/>
      <c r="CO277" s="28"/>
      <c r="CP277" s="28"/>
      <c r="CQ277" s="28"/>
      <c r="CR277" s="28"/>
      <c r="CS277" s="28"/>
      <c r="CT277" s="28"/>
      <c r="CU277" s="28"/>
      <c r="CV277" s="23"/>
      <c r="CW277" s="23"/>
      <c r="CX277" s="23"/>
      <c r="CY277" s="23"/>
      <c r="CZ277" s="23"/>
      <c r="DA277" s="23"/>
      <c r="DB277" s="23"/>
      <c r="DC277" s="23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8"/>
      <c r="EC277" s="28"/>
      <c r="ED277" s="28"/>
      <c r="EE277" s="28"/>
      <c r="EF277" s="28"/>
      <c r="EG277" s="28"/>
      <c r="EH277" s="28"/>
      <c r="EI277" s="28"/>
      <c r="EJ277" s="23"/>
      <c r="EK277" s="23"/>
      <c r="EL277" s="23"/>
      <c r="EM277" s="23"/>
      <c r="EN277" s="23"/>
      <c r="EO277" s="23"/>
      <c r="EP277" s="23"/>
      <c r="EQ277" s="23"/>
      <c r="ER277" s="3">
        <v>80000</v>
      </c>
      <c r="ES277" s="1">
        <f t="shared" si="120"/>
        <v>0</v>
      </c>
      <c r="ET277" s="1" t="s">
        <v>1823</v>
      </c>
    </row>
    <row r="278" spans="1:150" ht="14.45" hidden="1" customHeight="1" x14ac:dyDescent="0.25">
      <c r="A278" s="112"/>
      <c r="B278" s="130">
        <v>272</v>
      </c>
      <c r="C278" s="112"/>
      <c r="D278" s="112"/>
      <c r="E278" s="112"/>
      <c r="F278" s="113" t="s">
        <v>53</v>
      </c>
      <c r="G278" s="107" t="s">
        <v>53</v>
      </c>
      <c r="H278" s="114" t="s">
        <v>572</v>
      </c>
      <c r="I278" s="115" t="str">
        <f t="shared" si="114"/>
        <v xml:space="preserve"> 874</v>
      </c>
      <c r="J278" t="s">
        <v>572</v>
      </c>
      <c r="K278" s="116">
        <f t="shared" si="115"/>
        <v>0</v>
      </c>
      <c r="L278" s="113" t="s">
        <v>278</v>
      </c>
      <c r="M278" t="s">
        <v>1573</v>
      </c>
      <c r="P278" s="45" t="s">
        <v>709</v>
      </c>
      <c r="Q278" s="56">
        <v>120000</v>
      </c>
      <c r="R278" s="122">
        <f t="shared" si="116"/>
        <v>122000</v>
      </c>
      <c r="S278" s="47">
        <v>122000</v>
      </c>
      <c r="T278" s="48">
        <f t="shared" si="111"/>
        <v>8450</v>
      </c>
      <c r="U278" s="46" t="s">
        <v>711</v>
      </c>
      <c r="V278" s="49">
        <f t="shared" si="112"/>
        <v>113550</v>
      </c>
      <c r="W278" s="49">
        <f>2000+5500+200+250+500</f>
        <v>8450</v>
      </c>
      <c r="X278" s="2">
        <f t="shared" si="118"/>
        <v>2000</v>
      </c>
      <c r="Z278" s="126">
        <f t="shared" si="117"/>
        <v>122000</v>
      </c>
      <c r="AA278" s="1" t="s">
        <v>148</v>
      </c>
      <c r="AB278" s="19">
        <f>IF(AX278&lt;&gt;"",#REF!- AX278, 0)</f>
        <v>0</v>
      </c>
      <c r="AC278" s="19">
        <f>IF(CF278&lt;&gt;"",#REF!- CF278, 0)</f>
        <v>0</v>
      </c>
      <c r="AD278" s="19">
        <f>IF(BJ278&lt;&gt;"",#REF!- BJ278, 0)</f>
        <v>0</v>
      </c>
      <c r="AE278" s="19">
        <f>IF(CN278&lt;&gt;"",#REF!- CN278, 0)</f>
        <v>0</v>
      </c>
      <c r="AF278" s="19">
        <f>IF(BV278&lt;&gt;"",#REF!- BV278, 0)</f>
        <v>0</v>
      </c>
      <c r="AG278" s="19">
        <f>IF(CV278&lt;&gt;"",#REF!- CV278, 0)</f>
        <v>0</v>
      </c>
      <c r="AH278" s="19">
        <f>IF(DF278&lt;&gt;"",#REF!-DF278, 0)</f>
        <v>0</v>
      </c>
      <c r="AI278" s="19">
        <f>IF(DR278&lt;&gt;"",#REF!-DR278, 0)</f>
        <v>0</v>
      </c>
      <c r="AJ278" s="19">
        <f>IF(EB278&lt;&gt;"",#REF!- EB278, 0)</f>
        <v>0</v>
      </c>
      <c r="AK278" s="19">
        <f>IF(EJ278&lt;&gt;"",#REF!- EJ278, 0)</f>
        <v>0</v>
      </c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3"/>
      <c r="CG278" s="23"/>
      <c r="CH278" s="23"/>
      <c r="CI278" s="23"/>
      <c r="CJ278" s="23"/>
      <c r="CK278" s="23"/>
      <c r="CL278" s="23"/>
      <c r="CM278" s="23"/>
      <c r="CN278" s="28"/>
      <c r="CO278" s="28"/>
      <c r="CP278" s="28"/>
      <c r="CQ278" s="28"/>
      <c r="CR278" s="28"/>
      <c r="CS278" s="28"/>
      <c r="CT278" s="28"/>
      <c r="CU278" s="28"/>
      <c r="CV278" s="23"/>
      <c r="CW278" s="23"/>
      <c r="CX278" s="23"/>
      <c r="CY278" s="23"/>
      <c r="CZ278" s="23"/>
      <c r="DA278" s="23"/>
      <c r="DB278" s="23"/>
      <c r="DC278" s="23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8"/>
      <c r="EC278" s="28"/>
      <c r="ED278" s="28"/>
      <c r="EE278" s="28"/>
      <c r="EF278" s="28"/>
      <c r="EG278" s="28"/>
      <c r="EH278" s="28"/>
      <c r="EI278" s="28"/>
      <c r="EJ278" s="23"/>
      <c r="EK278" s="23"/>
      <c r="EL278" s="23"/>
      <c r="EM278" s="23"/>
      <c r="EN278" s="23"/>
      <c r="EO278" s="23"/>
      <c r="EP278" s="23"/>
      <c r="EQ278" s="23"/>
      <c r="ER278" s="3">
        <v>122000</v>
      </c>
      <c r="ES278" s="2">
        <f t="shared" ref="ES278:ES284" si="121">Z278-ER278</f>
        <v>0</v>
      </c>
    </row>
    <row r="279" spans="1:150" ht="14.45" hidden="1" customHeight="1" x14ac:dyDescent="0.25">
      <c r="A279" s="112"/>
      <c r="B279" s="130">
        <v>273</v>
      </c>
      <c r="C279" s="112"/>
      <c r="D279" s="112"/>
      <c r="E279" s="112"/>
      <c r="F279" s="113" t="s">
        <v>169</v>
      </c>
      <c r="G279" s="107" t="s">
        <v>169</v>
      </c>
      <c r="H279" s="117" t="s">
        <v>573</v>
      </c>
      <c r="I279" s="115" t="str">
        <f t="shared" si="114"/>
        <v xml:space="preserve"> 867</v>
      </c>
      <c r="J279" t="s">
        <v>573</v>
      </c>
      <c r="K279" s="116">
        <f t="shared" si="115"/>
        <v>0</v>
      </c>
      <c r="L279" s="113" t="s">
        <v>296</v>
      </c>
      <c r="M279" t="s">
        <v>1574</v>
      </c>
      <c r="P279" s="62" t="s">
        <v>710</v>
      </c>
      <c r="Q279" s="63">
        <v>84000</v>
      </c>
      <c r="R279" s="64">
        <f t="shared" si="116"/>
        <v>84000</v>
      </c>
      <c r="S279" s="47">
        <v>84000</v>
      </c>
      <c r="T279" s="48">
        <f t="shared" si="111"/>
        <v>9050</v>
      </c>
      <c r="U279" s="46" t="s">
        <v>711</v>
      </c>
      <c r="V279" s="49">
        <f t="shared" si="112"/>
        <v>74950</v>
      </c>
      <c r="W279" s="49">
        <f>2000+5500+600+200+250+500</f>
        <v>9050</v>
      </c>
      <c r="X279" s="2">
        <f t="shared" si="118"/>
        <v>0</v>
      </c>
      <c r="Y279" s="2">
        <v>1000</v>
      </c>
      <c r="Z279" s="126">
        <f t="shared" si="117"/>
        <v>84000</v>
      </c>
      <c r="AA279" s="1" t="s">
        <v>148</v>
      </c>
      <c r="AB279" s="19">
        <f>IF(AX279&lt;&gt;"",#REF!- AX279, 0)</f>
        <v>0</v>
      </c>
      <c r="AC279" s="19">
        <f>IF(CF279&lt;&gt;"",#REF!- CF279, 0)</f>
        <v>0</v>
      </c>
      <c r="AD279" s="19">
        <f>IF(BJ279&lt;&gt;"",#REF!- BJ279, 0)</f>
        <v>0</v>
      </c>
      <c r="AE279" s="19">
        <f>IF(CN279&lt;&gt;"",#REF!- CN279, 0)</f>
        <v>0</v>
      </c>
      <c r="AF279" s="19">
        <f>IF(BV279&lt;&gt;"",#REF!- BV279, 0)</f>
        <v>0</v>
      </c>
      <c r="AG279" s="19">
        <f>IF(CV279&lt;&gt;"",#REF!- CV279, 0)</f>
        <v>0</v>
      </c>
      <c r="AH279" s="19">
        <f>IF(DF279&lt;&gt;"",#REF!-DF279, 0)</f>
        <v>0</v>
      </c>
      <c r="AI279" s="19">
        <f>IF(DR279&lt;&gt;"",#REF!-DR279, 0)</f>
        <v>0</v>
      </c>
      <c r="AJ279" s="19">
        <f>IF(EB279&lt;&gt;"",#REF!- EB279, 0)</f>
        <v>0</v>
      </c>
      <c r="AK279" s="19">
        <f>IF(EJ279&lt;&gt;"",#REF!- EJ279, 0)</f>
        <v>0</v>
      </c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3"/>
      <c r="CG279" s="23"/>
      <c r="CH279" s="23"/>
      <c r="CI279" s="23"/>
      <c r="CJ279" s="23"/>
      <c r="CK279" s="23"/>
      <c r="CL279" s="23"/>
      <c r="CM279" s="23"/>
      <c r="CN279" s="28"/>
      <c r="CO279" s="28"/>
      <c r="CP279" s="28"/>
      <c r="CQ279" s="28"/>
      <c r="CR279" s="28"/>
      <c r="CS279" s="28"/>
      <c r="CT279" s="28"/>
      <c r="CU279" s="28"/>
      <c r="CV279" s="23"/>
      <c r="CW279" s="23"/>
      <c r="CX279" s="23"/>
      <c r="CY279" s="23"/>
      <c r="CZ279" s="23"/>
      <c r="DA279" s="23"/>
      <c r="DB279" s="23"/>
      <c r="DC279" s="23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8"/>
      <c r="EC279" s="28"/>
      <c r="ED279" s="28"/>
      <c r="EE279" s="28"/>
      <c r="EF279" s="28"/>
      <c r="EG279" s="28"/>
      <c r="EH279" s="28"/>
      <c r="EI279" s="28"/>
      <c r="EJ279" s="23"/>
      <c r="EK279" s="23"/>
      <c r="EL279" s="23"/>
      <c r="EM279" s="23"/>
      <c r="EN279" s="23"/>
      <c r="EO279" s="23"/>
      <c r="EP279" s="23"/>
      <c r="EQ279" s="23"/>
      <c r="ER279" s="3">
        <v>84000</v>
      </c>
      <c r="ES279" s="2">
        <f t="shared" si="121"/>
        <v>0</v>
      </c>
    </row>
    <row r="280" spans="1:150" ht="14.45" hidden="1" customHeight="1" x14ac:dyDescent="0.25">
      <c r="A280" s="112"/>
      <c r="B280" s="130">
        <v>274</v>
      </c>
      <c r="C280" s="112"/>
      <c r="D280" s="112"/>
      <c r="E280" s="112"/>
      <c r="F280" s="113" t="s">
        <v>173</v>
      </c>
      <c r="G280" s="107" t="s">
        <v>173</v>
      </c>
      <c r="H280" s="114" t="s">
        <v>1798</v>
      </c>
      <c r="I280" s="115" t="str">
        <f>REPLACE(H280,1,3, )</f>
        <v xml:space="preserve"> 112</v>
      </c>
      <c r="J280" t="s">
        <v>1798</v>
      </c>
      <c r="K280" s="116">
        <f t="shared" si="115"/>
        <v>0</v>
      </c>
      <c r="L280" s="113" t="s">
        <v>237</v>
      </c>
      <c r="M280" t="s">
        <v>1574</v>
      </c>
      <c r="P280" s="45" t="s">
        <v>709</v>
      </c>
      <c r="Q280" s="56">
        <v>97500</v>
      </c>
      <c r="R280" s="122">
        <f t="shared" si="116"/>
        <v>92500</v>
      </c>
      <c r="S280" s="47">
        <v>92500</v>
      </c>
      <c r="T280" s="48">
        <f t="shared" si="111"/>
        <v>8550</v>
      </c>
      <c r="U280" s="46" t="s">
        <v>711</v>
      </c>
      <c r="V280" s="49">
        <f t="shared" si="112"/>
        <v>83950</v>
      </c>
      <c r="W280" s="49">
        <f>2000+5500+600+200+250</f>
        <v>8550</v>
      </c>
      <c r="X280" s="2">
        <f t="shared" si="118"/>
        <v>-5000</v>
      </c>
      <c r="Z280" s="126">
        <f t="shared" si="117"/>
        <v>92500</v>
      </c>
      <c r="AA280" s="1" t="s">
        <v>148</v>
      </c>
      <c r="AB280" s="19">
        <f>IF(AX280&lt;&gt;"",#REF!- AX280, 0)</f>
        <v>0</v>
      </c>
      <c r="AC280" s="19">
        <f>IF(CF280&lt;&gt;"",#REF!- CF280, 0)</f>
        <v>0</v>
      </c>
      <c r="AD280" s="19">
        <f>IF(BJ280&lt;&gt;"",#REF!- BJ280, 0)</f>
        <v>0</v>
      </c>
      <c r="AE280" s="19">
        <f>IF(CN280&lt;&gt;"",#REF!- CN280, 0)</f>
        <v>0</v>
      </c>
      <c r="AF280" s="19">
        <f>IF(BV280&lt;&gt;"",#REF!- BV280, 0)</f>
        <v>0</v>
      </c>
      <c r="AG280" s="19">
        <f>IF(CV280&lt;&gt;"",#REF!- CV280, 0)</f>
        <v>0</v>
      </c>
      <c r="AH280" s="19">
        <f>IF(DF280&lt;&gt;"",#REF!-DF280, 0)</f>
        <v>0</v>
      </c>
      <c r="AI280" s="19">
        <f>IF(DR280&lt;&gt;"",#REF!-DR280, 0)</f>
        <v>0</v>
      </c>
      <c r="AJ280" s="19">
        <f>IF(EB280&lt;&gt;"",#REF!- EB280, 0)</f>
        <v>0</v>
      </c>
      <c r="AK280" s="19">
        <f>IF(EJ280&lt;&gt;"",#REF!- EJ280, 0)</f>
        <v>0</v>
      </c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3"/>
      <c r="CG280" s="23"/>
      <c r="CH280" s="23"/>
      <c r="CI280" s="23"/>
      <c r="CJ280" s="23"/>
      <c r="CK280" s="23"/>
      <c r="CL280" s="23"/>
      <c r="CM280" s="23"/>
      <c r="CN280" s="28"/>
      <c r="CO280" s="28"/>
      <c r="CP280" s="28"/>
      <c r="CQ280" s="28"/>
      <c r="CR280" s="28"/>
      <c r="CS280" s="28"/>
      <c r="CT280" s="28"/>
      <c r="CU280" s="28"/>
      <c r="CV280" s="23"/>
      <c r="CW280" s="23"/>
      <c r="CX280" s="23"/>
      <c r="CY280" s="23"/>
      <c r="CZ280" s="23"/>
      <c r="DA280" s="23"/>
      <c r="DB280" s="23"/>
      <c r="DC280" s="23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8"/>
      <c r="EC280" s="28"/>
      <c r="ED280" s="28"/>
      <c r="EE280" s="28"/>
      <c r="EF280" s="28"/>
      <c r="EG280" s="28"/>
      <c r="EH280" s="28"/>
      <c r="EI280" s="28"/>
      <c r="EJ280" s="23"/>
      <c r="EK280" s="23"/>
      <c r="EL280" s="23"/>
      <c r="EM280" s="23"/>
      <c r="EN280" s="23"/>
      <c r="EO280" s="23"/>
      <c r="EP280" s="23"/>
      <c r="EQ280" s="23"/>
      <c r="ER280" s="3">
        <v>92500</v>
      </c>
      <c r="ES280" s="1">
        <f t="shared" si="121"/>
        <v>0</v>
      </c>
    </row>
    <row r="281" spans="1:150" ht="14.45" hidden="1" customHeight="1" x14ac:dyDescent="0.25">
      <c r="A281" s="112"/>
      <c r="B281" s="130">
        <v>275</v>
      </c>
      <c r="C281" s="112"/>
      <c r="D281" s="112"/>
      <c r="E281" s="112"/>
      <c r="F281" s="113" t="s">
        <v>176</v>
      </c>
      <c r="G281" s="107" t="s">
        <v>176</v>
      </c>
      <c r="H281" s="117" t="s">
        <v>575</v>
      </c>
      <c r="I281" s="115" t="str">
        <f t="shared" si="114"/>
        <v xml:space="preserve"> 956</v>
      </c>
      <c r="J281" t="s">
        <v>575</v>
      </c>
      <c r="K281" s="116">
        <f t="shared" si="115"/>
        <v>0</v>
      </c>
      <c r="L281" s="113" t="s">
        <v>297</v>
      </c>
      <c r="M281" t="s">
        <v>1573</v>
      </c>
      <c r="P281" s="62" t="s">
        <v>710</v>
      </c>
      <c r="Q281" s="63">
        <v>82000</v>
      </c>
      <c r="R281" s="64">
        <f t="shared" si="116"/>
        <v>85000</v>
      </c>
      <c r="S281" s="47">
        <v>85000</v>
      </c>
      <c r="T281" s="48">
        <f t="shared" si="111"/>
        <v>9050</v>
      </c>
      <c r="U281" s="46" t="s">
        <v>711</v>
      </c>
      <c r="V281" s="49">
        <f t="shared" si="112"/>
        <v>75950</v>
      </c>
      <c r="W281" s="49">
        <f>2000+5500+600+200+250+500</f>
        <v>9050</v>
      </c>
      <c r="X281" s="2">
        <f t="shared" si="118"/>
        <v>3000</v>
      </c>
      <c r="Z281" s="126">
        <f t="shared" si="117"/>
        <v>85000</v>
      </c>
      <c r="AA281" s="1" t="s">
        <v>148</v>
      </c>
      <c r="AB281" s="19">
        <f>IF(AX281&lt;&gt;"",#REF!- AX281, 0)</f>
        <v>0</v>
      </c>
      <c r="AC281" s="19">
        <f>IF(CF281&lt;&gt;"",#REF!- CF281, 0)</f>
        <v>0</v>
      </c>
      <c r="AD281" s="19">
        <f>IF(BJ281&lt;&gt;"",#REF!- BJ281, 0)</f>
        <v>0</v>
      </c>
      <c r="AE281" s="19">
        <f>IF(CN281&lt;&gt;"",#REF!- CN281, 0)</f>
        <v>0</v>
      </c>
      <c r="AF281" s="19">
        <f>IF(BV281&lt;&gt;"",#REF!- BV281, 0)</f>
        <v>0</v>
      </c>
      <c r="AG281" s="19">
        <f>IF(CV281&lt;&gt;"",#REF!- CV281, 0)</f>
        <v>0</v>
      </c>
      <c r="AH281" s="19">
        <f>IF(DF281&lt;&gt;"",#REF!-DF281, 0)</f>
        <v>0</v>
      </c>
      <c r="AI281" s="19">
        <f>IF(DR281&lt;&gt;"",#REF!-DR281, 0)</f>
        <v>0</v>
      </c>
      <c r="AJ281" s="19">
        <f>IF(EB281&lt;&gt;"",#REF!- EB281, 0)</f>
        <v>0</v>
      </c>
      <c r="AK281" s="19">
        <f>IF(EJ281&lt;&gt;"",#REF!- EJ281, 0)</f>
        <v>0</v>
      </c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3"/>
      <c r="CG281" s="23"/>
      <c r="CH281" s="23"/>
      <c r="CI281" s="23"/>
      <c r="CJ281" s="23"/>
      <c r="CK281" s="23"/>
      <c r="CL281" s="23"/>
      <c r="CM281" s="23"/>
      <c r="CN281" s="28"/>
      <c r="CO281" s="28"/>
      <c r="CP281" s="28"/>
      <c r="CQ281" s="28"/>
      <c r="CR281" s="28"/>
      <c r="CS281" s="28"/>
      <c r="CT281" s="28"/>
      <c r="CU281" s="28"/>
      <c r="CV281" s="23"/>
      <c r="CW281" s="23"/>
      <c r="CX281" s="23"/>
      <c r="CY281" s="23"/>
      <c r="CZ281" s="23"/>
      <c r="DA281" s="23"/>
      <c r="DB281" s="23"/>
      <c r="DC281" s="23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8"/>
      <c r="EC281" s="28"/>
      <c r="ED281" s="28"/>
      <c r="EE281" s="28"/>
      <c r="EF281" s="28"/>
      <c r="EG281" s="28"/>
      <c r="EH281" s="28"/>
      <c r="EI281" s="28"/>
      <c r="EJ281" s="23"/>
      <c r="EK281" s="23"/>
      <c r="EL281" s="23"/>
      <c r="EM281" s="23"/>
      <c r="EN281" s="23"/>
      <c r="EO281" s="23"/>
      <c r="EP281" s="23"/>
      <c r="EQ281" s="23"/>
      <c r="ER281" s="3">
        <v>85000</v>
      </c>
      <c r="ES281" s="2">
        <f t="shared" si="121"/>
        <v>0</v>
      </c>
    </row>
    <row r="282" spans="1:150" ht="14.45" hidden="1" customHeight="1" x14ac:dyDescent="0.25">
      <c r="A282" s="112"/>
      <c r="B282" s="130">
        <v>276</v>
      </c>
      <c r="C282" s="112"/>
      <c r="D282" s="112"/>
      <c r="E282" s="112"/>
      <c r="F282" s="113" t="s">
        <v>63</v>
      </c>
      <c r="G282" s="107" t="s">
        <v>173</v>
      </c>
      <c r="H282" s="114" t="s">
        <v>576</v>
      </c>
      <c r="I282" s="115" t="str">
        <f t="shared" si="114"/>
        <v xml:space="preserve"> 642</v>
      </c>
      <c r="J282" t="s">
        <v>576</v>
      </c>
      <c r="K282" s="116">
        <f t="shared" si="115"/>
        <v>0</v>
      </c>
      <c r="L282" s="113" t="s">
        <v>222</v>
      </c>
      <c r="M282" t="s">
        <v>1573</v>
      </c>
      <c r="P282" s="123" t="s">
        <v>709</v>
      </c>
      <c r="Q282" s="56">
        <v>92500</v>
      </c>
      <c r="R282" s="124">
        <f t="shared" si="116"/>
        <v>92500</v>
      </c>
      <c r="S282" s="47">
        <v>92500</v>
      </c>
      <c r="T282" s="48">
        <f t="shared" si="111"/>
        <v>9050</v>
      </c>
      <c r="U282" s="46" t="s">
        <v>711</v>
      </c>
      <c r="V282" s="49">
        <f t="shared" si="112"/>
        <v>83450</v>
      </c>
      <c r="W282" s="49">
        <f>2000+5500+600+200+250+500</f>
        <v>9050</v>
      </c>
      <c r="X282" s="2">
        <f t="shared" si="118"/>
        <v>0</v>
      </c>
      <c r="Z282" s="126">
        <f t="shared" si="117"/>
        <v>92500</v>
      </c>
      <c r="AA282" s="1" t="s">
        <v>148</v>
      </c>
      <c r="AB282" s="19">
        <f>IF(AX282&lt;&gt;"",#REF!- AX282, 0)</f>
        <v>0</v>
      </c>
      <c r="AC282" s="19">
        <f>IF(CF282&lt;&gt;"",#REF!- CF282, 0)</f>
        <v>0</v>
      </c>
      <c r="AD282" s="19">
        <f>IF(BJ282&lt;&gt;"",#REF!- BJ282, 0)</f>
        <v>0</v>
      </c>
      <c r="AE282" s="19">
        <f>IF(CN282&lt;&gt;"",#REF!- CN282, 0)</f>
        <v>0</v>
      </c>
      <c r="AF282" s="19">
        <f>IF(BV282&lt;&gt;"",#REF!- BV282, 0)</f>
        <v>0</v>
      </c>
      <c r="AG282" s="19">
        <f>IF(CV282&lt;&gt;"",#REF!- CV282, 0)</f>
        <v>0</v>
      </c>
      <c r="AH282" s="19">
        <f>IF(DF282&lt;&gt;"",#REF!-DF282, 0)</f>
        <v>0</v>
      </c>
      <c r="AI282" s="19">
        <f>IF(DR282&lt;&gt;"",#REF!-DR282, 0)</f>
        <v>0</v>
      </c>
      <c r="AJ282" s="19">
        <f>IF(EB282&lt;&gt;"",#REF!- EB282, 0)</f>
        <v>0</v>
      </c>
      <c r="AK282" s="19">
        <f>IF(EJ282&lt;&gt;"",#REF!- EJ282, 0)</f>
        <v>0</v>
      </c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3"/>
      <c r="CG282" s="23"/>
      <c r="CH282" s="23"/>
      <c r="CI282" s="23"/>
      <c r="CJ282" s="23"/>
      <c r="CK282" s="23"/>
      <c r="CL282" s="23"/>
      <c r="CM282" s="23"/>
      <c r="CN282" s="28"/>
      <c r="CO282" s="28"/>
      <c r="CP282" s="28"/>
      <c r="CQ282" s="28"/>
      <c r="CR282" s="28"/>
      <c r="CS282" s="28"/>
      <c r="CT282" s="28"/>
      <c r="CU282" s="28"/>
      <c r="CV282" s="23"/>
      <c r="CW282" s="23"/>
      <c r="CX282" s="23"/>
      <c r="CY282" s="23"/>
      <c r="CZ282" s="23"/>
      <c r="DA282" s="23"/>
      <c r="DB282" s="23"/>
      <c r="DC282" s="23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8"/>
      <c r="EC282" s="28"/>
      <c r="ED282" s="28"/>
      <c r="EE282" s="28"/>
      <c r="EF282" s="28"/>
      <c r="EG282" s="28"/>
      <c r="EH282" s="28"/>
      <c r="EI282" s="28"/>
      <c r="EJ282" s="23"/>
      <c r="EK282" s="23"/>
      <c r="EL282" s="23"/>
      <c r="EM282" s="23"/>
      <c r="EN282" s="23"/>
      <c r="EO282" s="23"/>
      <c r="EP282" s="23"/>
      <c r="EQ282" s="23"/>
      <c r="ER282" s="3">
        <v>92500</v>
      </c>
      <c r="ES282" s="1">
        <f t="shared" si="121"/>
        <v>0</v>
      </c>
    </row>
    <row r="283" spans="1:150" ht="14.45" hidden="1" customHeight="1" x14ac:dyDescent="0.25">
      <c r="A283" s="112"/>
      <c r="B283" s="130">
        <v>277</v>
      </c>
      <c r="C283" s="112"/>
      <c r="D283" s="112"/>
      <c r="E283" s="112"/>
      <c r="F283" s="113" t="s">
        <v>173</v>
      </c>
      <c r="G283" s="107" t="s">
        <v>173</v>
      </c>
      <c r="H283" s="118" t="s">
        <v>577</v>
      </c>
      <c r="I283" s="115" t="str">
        <f t="shared" si="114"/>
        <v xml:space="preserve"> 876</v>
      </c>
      <c r="J283" t="s">
        <v>577</v>
      </c>
      <c r="K283" s="116">
        <f t="shared" si="115"/>
        <v>0</v>
      </c>
      <c r="L283" s="129" t="s">
        <v>295</v>
      </c>
      <c r="M283" t="s">
        <v>1573</v>
      </c>
      <c r="P283" s="45" t="s">
        <v>709</v>
      </c>
      <c r="Q283" s="56">
        <v>95000</v>
      </c>
      <c r="R283" s="122">
        <f t="shared" si="116"/>
        <v>92000</v>
      </c>
      <c r="S283" s="52">
        <v>92000</v>
      </c>
      <c r="T283" s="48">
        <f t="shared" si="111"/>
        <v>9550</v>
      </c>
      <c r="U283" s="46" t="s">
        <v>711</v>
      </c>
      <c r="V283" s="49">
        <f t="shared" si="112"/>
        <v>82450</v>
      </c>
      <c r="W283" s="52">
        <f>2000+5500+600+200+250+1000</f>
        <v>9550</v>
      </c>
      <c r="X283" s="2">
        <f t="shared" si="118"/>
        <v>-3000</v>
      </c>
      <c r="Z283" s="126">
        <f t="shared" si="117"/>
        <v>92000</v>
      </c>
      <c r="AA283" s="1" t="s">
        <v>148</v>
      </c>
      <c r="AB283" s="19">
        <f>IF(AX283&lt;&gt;"",#REF!- AX283, 0)</f>
        <v>0</v>
      </c>
      <c r="AC283" s="19">
        <f>IF(CF283&lt;&gt;"",#REF!- CF283, 0)</f>
        <v>0</v>
      </c>
      <c r="AD283" s="19">
        <f>IF(BJ283&lt;&gt;"",#REF!- BJ283, 0)</f>
        <v>0</v>
      </c>
      <c r="AE283" s="19">
        <f>IF(CN283&lt;&gt;"",#REF!- CN283, 0)</f>
        <v>0</v>
      </c>
      <c r="AF283" s="19">
        <f>IF(BV283&lt;&gt;"",#REF!- BV283, 0)</f>
        <v>0</v>
      </c>
      <c r="AG283" s="19">
        <f>IF(CV283&lt;&gt;"",#REF!- CV283, 0)</f>
        <v>0</v>
      </c>
      <c r="AH283" s="19">
        <f>IF(DF283&lt;&gt;"",#REF!-DF283, 0)</f>
        <v>0</v>
      </c>
      <c r="AI283" s="19">
        <f>IF(DR283&lt;&gt;"",#REF!-DR283, 0)</f>
        <v>0</v>
      </c>
      <c r="AJ283" s="19">
        <f>IF(EB283&lt;&gt;"",#REF!- EB283, 0)</f>
        <v>0</v>
      </c>
      <c r="AK283" s="19">
        <f>IF(EJ283&lt;&gt;"",#REF!- EJ283, 0)</f>
        <v>0</v>
      </c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3"/>
      <c r="CG283" s="23"/>
      <c r="CH283" s="23"/>
      <c r="CI283" s="23"/>
      <c r="CJ283" s="23"/>
      <c r="CK283" s="23"/>
      <c r="CL283" s="23"/>
      <c r="CM283" s="23"/>
      <c r="CN283" s="28"/>
      <c r="CO283" s="28"/>
      <c r="CP283" s="28"/>
      <c r="CQ283" s="28"/>
      <c r="CR283" s="28"/>
      <c r="CS283" s="28"/>
      <c r="CT283" s="28"/>
      <c r="CU283" s="28"/>
      <c r="CV283" s="23"/>
      <c r="CW283" s="23"/>
      <c r="CX283" s="23"/>
      <c r="CY283" s="23"/>
      <c r="CZ283" s="23"/>
      <c r="DA283" s="23"/>
      <c r="DB283" s="23"/>
      <c r="DC283" s="23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8"/>
      <c r="EC283" s="28"/>
      <c r="ED283" s="28"/>
      <c r="EE283" s="28"/>
      <c r="EF283" s="28"/>
      <c r="EG283" s="28"/>
      <c r="EH283" s="28"/>
      <c r="EI283" s="28"/>
      <c r="EJ283" s="23"/>
      <c r="EK283" s="23"/>
      <c r="EL283" s="23"/>
      <c r="EM283" s="23"/>
      <c r="EN283" s="23"/>
      <c r="EO283" s="23"/>
      <c r="EP283" s="23"/>
      <c r="EQ283" s="23"/>
      <c r="ER283" s="3">
        <v>92000</v>
      </c>
      <c r="ES283" s="2">
        <f t="shared" si="121"/>
        <v>0</v>
      </c>
    </row>
    <row r="284" spans="1:150" ht="14.45" hidden="1" customHeight="1" x14ac:dyDescent="0.25">
      <c r="A284" s="112"/>
      <c r="B284" s="130">
        <v>278</v>
      </c>
      <c r="C284" s="112"/>
      <c r="D284" s="112"/>
      <c r="E284" s="112"/>
      <c r="F284" s="113" t="s">
        <v>173</v>
      </c>
      <c r="G284" s="107" t="s">
        <v>173</v>
      </c>
      <c r="H284" s="117" t="s">
        <v>578</v>
      </c>
      <c r="I284" s="115" t="str">
        <f t="shared" si="114"/>
        <v xml:space="preserve"> 197</v>
      </c>
      <c r="J284" t="s">
        <v>578</v>
      </c>
      <c r="K284" s="116">
        <f t="shared" si="115"/>
        <v>0</v>
      </c>
      <c r="L284" s="113" t="s">
        <v>298</v>
      </c>
      <c r="M284" t="s">
        <v>1574</v>
      </c>
      <c r="P284" s="62" t="s">
        <v>710</v>
      </c>
      <c r="Q284" s="63">
        <v>80000</v>
      </c>
      <c r="R284" s="64">
        <f t="shared" si="116"/>
        <v>80000</v>
      </c>
      <c r="S284" s="52">
        <v>80000</v>
      </c>
      <c r="T284" s="48">
        <f t="shared" si="111"/>
        <v>9050</v>
      </c>
      <c r="U284" s="46" t="s">
        <v>711</v>
      </c>
      <c r="V284" s="49">
        <f t="shared" si="112"/>
        <v>70950</v>
      </c>
      <c r="W284" s="52">
        <f>2000+5500+600+200+250+500</f>
        <v>9050</v>
      </c>
      <c r="X284" s="2">
        <f t="shared" si="118"/>
        <v>0</v>
      </c>
      <c r="Z284" s="126">
        <f t="shared" si="117"/>
        <v>80000</v>
      </c>
      <c r="AA284" s="1" t="s">
        <v>148</v>
      </c>
      <c r="AB284" s="19">
        <f>IF(AX284&lt;&gt;"",#REF!- AX284, 0)</f>
        <v>0</v>
      </c>
      <c r="AC284" s="19">
        <f>IF(CF284&lt;&gt;"",#REF!- CF284, 0)</f>
        <v>0</v>
      </c>
      <c r="AD284" s="19">
        <f>IF(BJ284&lt;&gt;"",#REF!- BJ284, 0)</f>
        <v>0</v>
      </c>
      <c r="AE284" s="19">
        <f>IF(CN284&lt;&gt;"",#REF!- CN284, 0)</f>
        <v>0</v>
      </c>
      <c r="AF284" s="19">
        <f>IF(BV284&lt;&gt;"",#REF!- BV284, 0)</f>
        <v>0</v>
      </c>
      <c r="AG284" s="19">
        <f>IF(CV284&lt;&gt;"",#REF!- CV284, 0)</f>
        <v>0</v>
      </c>
      <c r="AH284" s="19">
        <f>IF(DF284&lt;&gt;"",#REF!-DF284, 0)</f>
        <v>0</v>
      </c>
      <c r="AI284" s="19">
        <f>IF(DR284&lt;&gt;"",#REF!-DR284, 0)</f>
        <v>0</v>
      </c>
      <c r="AJ284" s="19">
        <f>IF(EB284&lt;&gt;"",#REF!- EB284, 0)</f>
        <v>0</v>
      </c>
      <c r="AK284" s="19">
        <f>IF(EJ284&lt;&gt;"",#REF!- EJ284, 0)</f>
        <v>0</v>
      </c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3"/>
      <c r="CG284" s="23"/>
      <c r="CH284" s="23"/>
      <c r="CI284" s="23"/>
      <c r="CJ284" s="23"/>
      <c r="CK284" s="23"/>
      <c r="CL284" s="23"/>
      <c r="CM284" s="23"/>
      <c r="CN284" s="28"/>
      <c r="CO284" s="28"/>
      <c r="CP284" s="28"/>
      <c r="CQ284" s="28"/>
      <c r="CR284" s="28"/>
      <c r="CS284" s="28"/>
      <c r="CT284" s="28"/>
      <c r="CU284" s="28"/>
      <c r="CV284" s="23"/>
      <c r="CW284" s="23"/>
      <c r="CX284" s="23"/>
      <c r="CY284" s="23"/>
      <c r="CZ284" s="23"/>
      <c r="DA284" s="23"/>
      <c r="DB284" s="23"/>
      <c r="DC284" s="23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8"/>
      <c r="EC284" s="28"/>
      <c r="ED284" s="28"/>
      <c r="EE284" s="28"/>
      <c r="EF284" s="28"/>
      <c r="EG284" s="28"/>
      <c r="EH284" s="28"/>
      <c r="EI284" s="28"/>
      <c r="EJ284" s="23"/>
      <c r="EK284" s="23"/>
      <c r="EL284" s="23"/>
      <c r="EM284" s="23"/>
      <c r="EN284" s="23"/>
      <c r="EO284" s="23"/>
      <c r="EP284" s="23"/>
      <c r="EQ284" s="23"/>
      <c r="ER284" s="3">
        <v>80000</v>
      </c>
      <c r="ES284" s="2">
        <f t="shared" si="121"/>
        <v>0</v>
      </c>
    </row>
    <row r="285" spans="1:150" ht="14.45" hidden="1" customHeight="1" x14ac:dyDescent="0.25">
      <c r="A285" s="112"/>
      <c r="B285" s="43">
        <v>279</v>
      </c>
      <c r="C285" s="112"/>
      <c r="D285" s="112"/>
      <c r="E285" s="112"/>
      <c r="F285" s="113" t="s">
        <v>173</v>
      </c>
      <c r="G285" s="107" t="s">
        <v>173</v>
      </c>
      <c r="H285" s="114" t="s">
        <v>579</v>
      </c>
      <c r="I285" s="115" t="str">
        <f t="shared" si="114"/>
        <v xml:space="preserve"> 652</v>
      </c>
      <c r="J285" t="s">
        <v>579</v>
      </c>
      <c r="K285" s="116">
        <f t="shared" si="115"/>
        <v>0</v>
      </c>
      <c r="L285" s="113" t="s">
        <v>299</v>
      </c>
      <c r="M285" t="s">
        <v>1573</v>
      </c>
      <c r="P285" s="45" t="s">
        <v>709</v>
      </c>
      <c r="Q285" s="56">
        <v>95000</v>
      </c>
      <c r="R285" s="122">
        <f t="shared" si="116"/>
        <v>90000</v>
      </c>
      <c r="S285" s="47">
        <v>90000</v>
      </c>
      <c r="T285" s="48">
        <f t="shared" si="111"/>
        <v>9550</v>
      </c>
      <c r="U285" s="46" t="s">
        <v>711</v>
      </c>
      <c r="V285" s="49">
        <f t="shared" si="112"/>
        <v>80450</v>
      </c>
      <c r="W285" s="51">
        <f>2000+5500+600+200+250+1000</f>
        <v>9550</v>
      </c>
      <c r="X285" s="2">
        <f t="shared" si="118"/>
        <v>-5000</v>
      </c>
      <c r="Z285" s="126">
        <f t="shared" si="117"/>
        <v>90000</v>
      </c>
      <c r="AA285" s="1" t="s">
        <v>148</v>
      </c>
      <c r="AB285" s="19">
        <f>IF(AX285&lt;&gt;"",#REF!- AX285, 0)</f>
        <v>0</v>
      </c>
      <c r="AC285" s="19">
        <f>IF(CF285&lt;&gt;"",#REF!- CF285, 0)</f>
        <v>0</v>
      </c>
      <c r="AD285" s="19">
        <f>IF(BJ285&lt;&gt;"",#REF!- BJ285, 0)</f>
        <v>0</v>
      </c>
      <c r="AE285" s="19">
        <f>IF(CN285&lt;&gt;"",#REF!- CN285, 0)</f>
        <v>0</v>
      </c>
      <c r="AF285" s="19">
        <f>IF(BV285&lt;&gt;"",#REF!- BV285, 0)</f>
        <v>0</v>
      </c>
      <c r="AG285" s="19">
        <f>IF(CV285&lt;&gt;"",#REF!- CV285, 0)</f>
        <v>0</v>
      </c>
      <c r="AH285" s="19">
        <f>IF(DF285&lt;&gt;"",#REF!-DF285, 0)</f>
        <v>0</v>
      </c>
      <c r="AI285" s="19">
        <f>IF(DR285&lt;&gt;"",#REF!-DR285, 0)</f>
        <v>0</v>
      </c>
      <c r="AJ285" s="19">
        <f>IF(EB285&lt;&gt;"",#REF!- EB285, 0)</f>
        <v>0</v>
      </c>
      <c r="AK285" s="19">
        <f>IF(EJ285&lt;&gt;"",#REF!- EJ285, 0)</f>
        <v>0</v>
      </c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3"/>
      <c r="CG285" s="23"/>
      <c r="CH285" s="23"/>
      <c r="CI285" s="23"/>
      <c r="CJ285" s="23"/>
      <c r="CK285" s="23"/>
      <c r="CL285" s="23"/>
      <c r="CM285" s="23"/>
      <c r="CN285" s="28"/>
      <c r="CO285" s="28"/>
      <c r="CP285" s="28"/>
      <c r="CQ285" s="28"/>
      <c r="CR285" s="28"/>
      <c r="CS285" s="28"/>
      <c r="CT285" s="28"/>
      <c r="CU285" s="28"/>
      <c r="CV285" s="23"/>
      <c r="CW285" s="23"/>
      <c r="CX285" s="23"/>
      <c r="CY285" s="23"/>
      <c r="CZ285" s="23"/>
      <c r="DA285" s="23"/>
      <c r="DB285" s="23"/>
      <c r="DC285" s="23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8"/>
      <c r="EC285" s="28"/>
      <c r="ED285" s="28"/>
      <c r="EE285" s="28"/>
      <c r="EF285" s="28"/>
      <c r="EG285" s="28"/>
      <c r="EH285" s="28"/>
      <c r="EI285" s="28"/>
      <c r="EJ285" s="23"/>
      <c r="EK285" s="23"/>
      <c r="EL285" s="23"/>
      <c r="EM285" s="23"/>
      <c r="EN285" s="23"/>
      <c r="EO285" s="23"/>
      <c r="EP285" s="23"/>
      <c r="EQ285" s="23"/>
      <c r="ER285" s="3">
        <v>90000</v>
      </c>
      <c r="ES285" s="2">
        <f t="shared" ref="ES285" si="122">ER285-Z285</f>
        <v>0</v>
      </c>
    </row>
    <row r="286" spans="1:150" ht="14.45" hidden="1" customHeight="1" x14ac:dyDescent="0.25">
      <c r="A286" s="112"/>
      <c r="B286" s="130">
        <v>280</v>
      </c>
      <c r="C286" s="112"/>
      <c r="D286" s="112"/>
      <c r="E286" s="112"/>
      <c r="F286" s="113" t="s">
        <v>173</v>
      </c>
      <c r="G286" s="107" t="s">
        <v>173</v>
      </c>
      <c r="H286" s="117" t="s">
        <v>580</v>
      </c>
      <c r="I286" s="115" t="str">
        <f t="shared" si="114"/>
        <v xml:space="preserve"> 264</v>
      </c>
      <c r="J286" t="s">
        <v>580</v>
      </c>
      <c r="K286" s="116">
        <f t="shared" si="115"/>
        <v>0</v>
      </c>
      <c r="L286" s="113" t="s">
        <v>274</v>
      </c>
      <c r="M286" t="s">
        <v>1573</v>
      </c>
      <c r="P286" s="45" t="s">
        <v>709</v>
      </c>
      <c r="Q286" s="56">
        <v>92500</v>
      </c>
      <c r="R286" s="122">
        <f t="shared" si="116"/>
        <v>90000</v>
      </c>
      <c r="S286" s="47">
        <v>90000</v>
      </c>
      <c r="T286" s="48">
        <f t="shared" si="111"/>
        <v>8550</v>
      </c>
      <c r="U286" s="46" t="s">
        <v>711</v>
      </c>
      <c r="V286" s="49">
        <f t="shared" si="112"/>
        <v>81450</v>
      </c>
      <c r="W286" s="51">
        <f>2000+5500+600+200+250</f>
        <v>8550</v>
      </c>
      <c r="X286" s="2">
        <f t="shared" si="118"/>
        <v>-2500</v>
      </c>
      <c r="Z286" s="126">
        <f t="shared" si="117"/>
        <v>90000</v>
      </c>
      <c r="AA286" s="1" t="s">
        <v>148</v>
      </c>
      <c r="AB286" s="19">
        <f>IF(AX286&lt;&gt;"",#REF!- AX286, 0)</f>
        <v>0</v>
      </c>
      <c r="AC286" s="19">
        <f>IF(CF286&lt;&gt;"",#REF!- CF286, 0)</f>
        <v>0</v>
      </c>
      <c r="AD286" s="19">
        <f>IF(BJ286&lt;&gt;"",#REF!- BJ286, 0)</f>
        <v>0</v>
      </c>
      <c r="AE286" s="19">
        <f>IF(CN286&lt;&gt;"",#REF!- CN286, 0)</f>
        <v>0</v>
      </c>
      <c r="AF286" s="19">
        <f>IF(BV286&lt;&gt;"",#REF!- BV286, 0)</f>
        <v>0</v>
      </c>
      <c r="AG286" s="19">
        <f>IF(CV286&lt;&gt;"",#REF!- CV286, 0)</f>
        <v>0</v>
      </c>
      <c r="AH286" s="19">
        <f>IF(DF286&lt;&gt;"",#REF!-DF286, 0)</f>
        <v>0</v>
      </c>
      <c r="AI286" s="19">
        <f>IF(DR286&lt;&gt;"",#REF!-DR286, 0)</f>
        <v>0</v>
      </c>
      <c r="AJ286" s="19">
        <f>IF(EB286&lt;&gt;"",#REF!- EB286, 0)</f>
        <v>0</v>
      </c>
      <c r="AK286" s="19">
        <f>IF(EJ286&lt;&gt;"",#REF!- EJ286, 0)</f>
        <v>0</v>
      </c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3"/>
      <c r="CG286" s="23"/>
      <c r="CH286" s="23"/>
      <c r="CI286" s="23"/>
      <c r="CJ286" s="23"/>
      <c r="CK286" s="23"/>
      <c r="CL286" s="23"/>
      <c r="CM286" s="23"/>
      <c r="CN286" s="28"/>
      <c r="CO286" s="28"/>
      <c r="CP286" s="28"/>
      <c r="CQ286" s="28"/>
      <c r="CR286" s="28"/>
      <c r="CS286" s="28"/>
      <c r="CT286" s="28"/>
      <c r="CU286" s="28"/>
      <c r="CV286" s="23"/>
      <c r="CW286" s="23"/>
      <c r="CX286" s="23"/>
      <c r="CY286" s="23"/>
      <c r="CZ286" s="23"/>
      <c r="DA286" s="23"/>
      <c r="DB286" s="23"/>
      <c r="DC286" s="23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8"/>
      <c r="EC286" s="28"/>
      <c r="ED286" s="28"/>
      <c r="EE286" s="28"/>
      <c r="EF286" s="28"/>
      <c r="EG286" s="28"/>
      <c r="EH286" s="28"/>
      <c r="EI286" s="28"/>
      <c r="EJ286" s="23"/>
      <c r="EK286" s="23"/>
      <c r="EL286" s="23"/>
      <c r="EM286" s="23"/>
      <c r="EN286" s="23"/>
      <c r="EO286" s="23"/>
      <c r="EP286" s="23"/>
      <c r="EQ286" s="23"/>
      <c r="ER286" s="3">
        <v>90000</v>
      </c>
      <c r="ES286" s="2">
        <f>Z286-ER286</f>
        <v>0</v>
      </c>
    </row>
    <row r="287" spans="1:150" ht="14.45" hidden="1" customHeight="1" x14ac:dyDescent="0.25">
      <c r="A287" s="112"/>
      <c r="B287" s="130">
        <v>281</v>
      </c>
      <c r="C287" s="112"/>
      <c r="D287" s="112"/>
      <c r="E287" s="112"/>
      <c r="F287" s="113" t="s">
        <v>56</v>
      </c>
      <c r="G287" s="107" t="s">
        <v>56</v>
      </c>
      <c r="H287" s="114" t="s">
        <v>581</v>
      </c>
      <c r="I287" s="115" t="str">
        <f t="shared" si="114"/>
        <v xml:space="preserve"> 788</v>
      </c>
      <c r="J287" t="s">
        <v>581</v>
      </c>
      <c r="K287" s="116">
        <f t="shared" si="115"/>
        <v>0</v>
      </c>
      <c r="L287" s="113" t="s">
        <v>284</v>
      </c>
      <c r="M287" t="s">
        <v>1573</v>
      </c>
      <c r="P287" s="45" t="s">
        <v>709</v>
      </c>
      <c r="Q287" s="56">
        <v>90000</v>
      </c>
      <c r="R287" s="122">
        <f t="shared" si="116"/>
        <v>84000</v>
      </c>
      <c r="S287" s="47">
        <v>84000</v>
      </c>
      <c r="T287" s="48">
        <f t="shared" si="111"/>
        <v>9550</v>
      </c>
      <c r="U287" s="46" t="s">
        <v>711</v>
      </c>
      <c r="V287" s="49">
        <f t="shared" si="112"/>
        <v>74450</v>
      </c>
      <c r="W287" s="51">
        <f>2000+5500+600+200+250+1000</f>
        <v>9550</v>
      </c>
      <c r="X287" s="2">
        <f t="shared" si="118"/>
        <v>-6000</v>
      </c>
      <c r="Z287" s="126">
        <f t="shared" si="117"/>
        <v>84000</v>
      </c>
      <c r="AA287" s="1" t="s">
        <v>148</v>
      </c>
      <c r="AB287" s="19">
        <f>IF(AX287&lt;&gt;"",#REF!- AX287, 0)</f>
        <v>0</v>
      </c>
      <c r="AC287" s="19">
        <f>IF(CF287&lt;&gt;"",#REF!- CF287, 0)</f>
        <v>0</v>
      </c>
      <c r="AD287" s="19">
        <f>IF(BJ287&lt;&gt;"",#REF!- BJ287, 0)</f>
        <v>0</v>
      </c>
      <c r="AE287" s="19">
        <f>IF(CN287&lt;&gt;"",#REF!- CN287, 0)</f>
        <v>0</v>
      </c>
      <c r="AF287" s="19">
        <f>IF(BV287&lt;&gt;"",#REF!- BV287, 0)</f>
        <v>0</v>
      </c>
      <c r="AG287" s="19">
        <f>IF(CV287&lt;&gt;"",#REF!- CV287, 0)</f>
        <v>0</v>
      </c>
      <c r="AH287" s="19">
        <f>IF(DF287&lt;&gt;"",#REF!-DF287, 0)</f>
        <v>0</v>
      </c>
      <c r="AI287" s="19">
        <f>IF(DR287&lt;&gt;"",#REF!-DR287, 0)</f>
        <v>0</v>
      </c>
      <c r="AJ287" s="19">
        <f>IF(EB287&lt;&gt;"",#REF!- EB287, 0)</f>
        <v>0</v>
      </c>
      <c r="AK287" s="19">
        <f>IF(EJ287&lt;&gt;"",#REF!- EJ287, 0)</f>
        <v>0</v>
      </c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3"/>
      <c r="CG287" s="23"/>
      <c r="CH287" s="23"/>
      <c r="CI287" s="23"/>
      <c r="CJ287" s="23"/>
      <c r="CK287" s="23"/>
      <c r="CL287" s="23"/>
      <c r="CM287" s="23"/>
      <c r="CN287" s="28"/>
      <c r="CO287" s="28"/>
      <c r="CP287" s="28"/>
      <c r="CQ287" s="28"/>
      <c r="CR287" s="28"/>
      <c r="CS287" s="28"/>
      <c r="CT287" s="28"/>
      <c r="CU287" s="28"/>
      <c r="CV287" s="23"/>
      <c r="CW287" s="23"/>
      <c r="CX287" s="23"/>
      <c r="CY287" s="23"/>
      <c r="CZ287" s="23"/>
      <c r="DA287" s="23"/>
      <c r="DB287" s="23"/>
      <c r="DC287" s="23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8"/>
      <c r="EC287" s="28"/>
      <c r="ED287" s="28"/>
      <c r="EE287" s="28"/>
      <c r="EF287" s="28"/>
      <c r="EG287" s="28"/>
      <c r="EH287" s="28"/>
      <c r="EI287" s="28"/>
      <c r="EJ287" s="23"/>
      <c r="EK287" s="23"/>
      <c r="EL287" s="23"/>
      <c r="EM287" s="23"/>
      <c r="EN287" s="23"/>
      <c r="EO287" s="23"/>
      <c r="EP287" s="23"/>
      <c r="EQ287" s="23"/>
      <c r="ER287" s="3">
        <v>84000</v>
      </c>
      <c r="ES287" s="2">
        <f>Z287-ER287</f>
        <v>0</v>
      </c>
    </row>
    <row r="288" spans="1:150" ht="14.45" hidden="1" customHeight="1" x14ac:dyDescent="0.25">
      <c r="A288" s="112"/>
      <c r="B288" s="43">
        <v>282</v>
      </c>
      <c r="C288" s="112"/>
      <c r="D288" s="112"/>
      <c r="E288" s="112"/>
      <c r="F288" s="113"/>
      <c r="G288" s="107"/>
      <c r="H288" s="117"/>
      <c r="I288" s="115" t="str">
        <f t="shared" si="114"/>
        <v/>
      </c>
      <c r="J288"/>
      <c r="K288" s="116">
        <f t="shared" si="115"/>
        <v>0</v>
      </c>
      <c r="L288" s="113"/>
      <c r="M288"/>
      <c r="P288" s="45"/>
      <c r="Q288" s="56">
        <v>0</v>
      </c>
      <c r="R288" s="50">
        <f t="shared" si="116"/>
        <v>0</v>
      </c>
      <c r="S288" s="47"/>
      <c r="T288" s="48">
        <f t="shared" si="111"/>
        <v>0</v>
      </c>
      <c r="U288" s="46"/>
      <c r="V288" s="49">
        <f t="shared" si="112"/>
        <v>0</v>
      </c>
      <c r="W288" s="51"/>
      <c r="X288" s="2">
        <f t="shared" si="118"/>
        <v>0</v>
      </c>
      <c r="Z288" s="126">
        <f t="shared" si="117"/>
        <v>0</v>
      </c>
      <c r="AA288" s="1" t="s">
        <v>148</v>
      </c>
      <c r="AB288" s="19">
        <f>IF(AX288&lt;&gt;"",#REF!- AX288, 0)</f>
        <v>0</v>
      </c>
      <c r="AC288" s="19">
        <f>IF(CF288&lt;&gt;"",#REF!- CF288, 0)</f>
        <v>0</v>
      </c>
      <c r="AD288" s="19">
        <f>IF(BJ288&lt;&gt;"",#REF!- BJ288, 0)</f>
        <v>0</v>
      </c>
      <c r="AE288" s="19">
        <f>IF(CN288&lt;&gt;"",#REF!- CN288, 0)</f>
        <v>0</v>
      </c>
      <c r="AF288" s="19">
        <f>IF(BV288&lt;&gt;"",#REF!- BV288, 0)</f>
        <v>0</v>
      </c>
      <c r="AG288" s="19">
        <f>IF(CV288&lt;&gt;"",#REF!- CV288, 0)</f>
        <v>0</v>
      </c>
      <c r="AH288" s="19">
        <f>IF(DF288&lt;&gt;"",#REF!-DF288, 0)</f>
        <v>0</v>
      </c>
      <c r="AI288" s="19">
        <f>IF(DR288&lt;&gt;"",#REF!-DR288, 0)</f>
        <v>0</v>
      </c>
      <c r="AJ288" s="19">
        <f>IF(EB288&lt;&gt;"",#REF!- EB288, 0)</f>
        <v>0</v>
      </c>
      <c r="AK288" s="19">
        <f>IF(EJ288&lt;&gt;"",#REF!- EJ288, 0)</f>
        <v>0</v>
      </c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3"/>
      <c r="CG288" s="23"/>
      <c r="CH288" s="23"/>
      <c r="CI288" s="23"/>
      <c r="CJ288" s="23"/>
      <c r="CK288" s="23"/>
      <c r="CL288" s="23"/>
      <c r="CM288" s="23"/>
      <c r="CN288" s="28"/>
      <c r="CO288" s="28"/>
      <c r="CP288" s="28"/>
      <c r="CQ288" s="28"/>
      <c r="CR288" s="28"/>
      <c r="CS288" s="28"/>
      <c r="CT288" s="28"/>
      <c r="CU288" s="28"/>
      <c r="CV288" s="23"/>
      <c r="CW288" s="23"/>
      <c r="CX288" s="23"/>
      <c r="CY288" s="23"/>
      <c r="CZ288" s="23"/>
      <c r="DA288" s="23"/>
      <c r="DB288" s="23"/>
      <c r="DC288" s="23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8"/>
      <c r="EC288" s="28"/>
      <c r="ED288" s="28"/>
      <c r="EE288" s="28"/>
      <c r="EF288" s="28"/>
      <c r="EG288" s="28"/>
      <c r="EH288" s="28"/>
      <c r="EI288" s="28"/>
      <c r="EJ288" s="23"/>
      <c r="EK288" s="23"/>
      <c r="EL288" s="23"/>
      <c r="EM288" s="23"/>
      <c r="EN288" s="23"/>
      <c r="EO288" s="23"/>
      <c r="EP288" s="23"/>
      <c r="EQ288" s="23"/>
      <c r="ER288" s="3"/>
    </row>
    <row r="289" spans="1:150" ht="14.45" hidden="1" customHeight="1" x14ac:dyDescent="0.25">
      <c r="A289" s="112"/>
      <c r="B289" s="130">
        <v>283</v>
      </c>
      <c r="C289" s="112"/>
      <c r="D289" s="112"/>
      <c r="E289" s="112"/>
      <c r="F289" s="113" t="s">
        <v>178</v>
      </c>
      <c r="G289" s="107" t="s">
        <v>173</v>
      </c>
      <c r="H289" s="117" t="s">
        <v>582</v>
      </c>
      <c r="I289" s="115" t="str">
        <f t="shared" si="114"/>
        <v xml:space="preserve"> 331</v>
      </c>
      <c r="J289" t="s">
        <v>582</v>
      </c>
      <c r="K289" s="116">
        <f t="shared" si="115"/>
        <v>0</v>
      </c>
      <c r="L289" s="113" t="s">
        <v>297</v>
      </c>
      <c r="M289" t="s">
        <v>1573</v>
      </c>
      <c r="P289" s="45" t="s">
        <v>709</v>
      </c>
      <c r="Q289" s="56">
        <v>90000</v>
      </c>
      <c r="R289" s="122">
        <f t="shared" si="116"/>
        <v>85000</v>
      </c>
      <c r="S289" s="47">
        <v>85000</v>
      </c>
      <c r="T289" s="48">
        <f t="shared" si="111"/>
        <v>9050</v>
      </c>
      <c r="U289" s="46" t="s">
        <v>711</v>
      </c>
      <c r="V289" s="49">
        <f t="shared" si="112"/>
        <v>75950</v>
      </c>
      <c r="W289" s="51">
        <f>2000+5500+600+200+250+500</f>
        <v>9050</v>
      </c>
      <c r="X289" s="2">
        <f t="shared" si="118"/>
        <v>-5000</v>
      </c>
      <c r="Z289" s="126">
        <f t="shared" si="117"/>
        <v>85000</v>
      </c>
      <c r="AA289" s="1" t="s">
        <v>148</v>
      </c>
      <c r="AB289" s="19">
        <f>IF(AX289&lt;&gt;"",#REF!- AX289, 0)</f>
        <v>0</v>
      </c>
      <c r="AC289" s="19">
        <f>IF(CF289&lt;&gt;"",#REF!- CF289, 0)</f>
        <v>0</v>
      </c>
      <c r="AD289" s="19">
        <f>IF(BJ289&lt;&gt;"",#REF!- BJ289, 0)</f>
        <v>0</v>
      </c>
      <c r="AE289" s="19">
        <f>IF(CN289&lt;&gt;"",#REF!- CN289, 0)</f>
        <v>0</v>
      </c>
      <c r="AF289" s="19">
        <f>IF(BV289&lt;&gt;"",#REF!- BV289, 0)</f>
        <v>0</v>
      </c>
      <c r="AG289" s="19">
        <f>IF(CV289&lt;&gt;"",#REF!- CV289, 0)</f>
        <v>0</v>
      </c>
      <c r="AH289" s="19">
        <f>IF(DF289&lt;&gt;"",#REF!-DF289, 0)</f>
        <v>0</v>
      </c>
      <c r="AI289" s="19">
        <f>IF(DR289&lt;&gt;"",#REF!-DR289, 0)</f>
        <v>0</v>
      </c>
      <c r="AJ289" s="19">
        <f>IF(EB289&lt;&gt;"",#REF!- EB289, 0)</f>
        <v>0</v>
      </c>
      <c r="AK289" s="19">
        <f>IF(EJ289&lt;&gt;"",#REF!- EJ289, 0)</f>
        <v>0</v>
      </c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3"/>
      <c r="CG289" s="23"/>
      <c r="CH289" s="23"/>
      <c r="CI289" s="23"/>
      <c r="CJ289" s="23"/>
      <c r="CK289" s="23"/>
      <c r="CL289" s="23"/>
      <c r="CM289" s="23"/>
      <c r="CN289" s="28"/>
      <c r="CO289" s="28"/>
      <c r="CP289" s="28"/>
      <c r="CQ289" s="28"/>
      <c r="CR289" s="28"/>
      <c r="CS289" s="28"/>
      <c r="CT289" s="28"/>
      <c r="CU289" s="28"/>
      <c r="CV289" s="23"/>
      <c r="CW289" s="23"/>
      <c r="CX289" s="23"/>
      <c r="CY289" s="23"/>
      <c r="CZ289" s="23"/>
      <c r="DA289" s="23"/>
      <c r="DB289" s="23"/>
      <c r="DC289" s="23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8"/>
      <c r="EC289" s="28"/>
      <c r="ED289" s="28"/>
      <c r="EE289" s="28"/>
      <c r="EF289" s="28"/>
      <c r="EG289" s="28"/>
      <c r="EH289" s="28"/>
      <c r="EI289" s="28"/>
      <c r="EJ289" s="23"/>
      <c r="EK289" s="23"/>
      <c r="EL289" s="23"/>
      <c r="EM289" s="23"/>
      <c r="EN289" s="23"/>
      <c r="EO289" s="23"/>
      <c r="EP289" s="23"/>
      <c r="EQ289" s="23"/>
      <c r="ER289" s="3">
        <v>85000</v>
      </c>
      <c r="ES289" s="2">
        <f t="shared" ref="ES289:ES300" si="123">Z289-ER289</f>
        <v>0</v>
      </c>
    </row>
    <row r="290" spans="1:150" ht="14.45" hidden="1" customHeight="1" x14ac:dyDescent="0.25">
      <c r="A290" s="112"/>
      <c r="B290" s="130">
        <v>284</v>
      </c>
      <c r="C290" s="112"/>
      <c r="D290" s="112"/>
      <c r="E290" s="112"/>
      <c r="F290" s="113" t="s">
        <v>173</v>
      </c>
      <c r="G290" s="107" t="s">
        <v>173</v>
      </c>
      <c r="H290" s="114" t="s">
        <v>583</v>
      </c>
      <c r="I290" s="115" t="str">
        <f t="shared" si="114"/>
        <v xml:space="preserve"> 969</v>
      </c>
      <c r="J290" t="s">
        <v>583</v>
      </c>
      <c r="K290" s="116">
        <f t="shared" si="115"/>
        <v>0</v>
      </c>
      <c r="L290" s="113" t="s">
        <v>252</v>
      </c>
      <c r="M290" t="s">
        <v>1573</v>
      </c>
      <c r="P290" s="62" t="s">
        <v>710</v>
      </c>
      <c r="Q290" s="63">
        <v>83000</v>
      </c>
      <c r="R290" s="64">
        <f t="shared" si="116"/>
        <v>80000</v>
      </c>
      <c r="S290" s="47">
        <v>80000</v>
      </c>
      <c r="T290" s="48">
        <f t="shared" si="111"/>
        <v>9550</v>
      </c>
      <c r="U290" s="46" t="s">
        <v>711</v>
      </c>
      <c r="V290" s="49">
        <f t="shared" si="112"/>
        <v>70450</v>
      </c>
      <c r="W290" s="49">
        <f>2000+5500+600+200+250+1000</f>
        <v>9550</v>
      </c>
      <c r="X290" s="2">
        <f t="shared" si="118"/>
        <v>-3000</v>
      </c>
      <c r="Z290" s="126">
        <f t="shared" si="117"/>
        <v>80000</v>
      </c>
      <c r="AA290" s="1" t="s">
        <v>148</v>
      </c>
      <c r="AB290" s="19">
        <f>IF(AX290&lt;&gt;"",#REF!- AX290, 0)</f>
        <v>0</v>
      </c>
      <c r="AC290" s="19">
        <f>IF(CF290&lt;&gt;"",#REF!- CF290, 0)</f>
        <v>0</v>
      </c>
      <c r="AD290" s="19">
        <f>IF(BJ290&lt;&gt;"",#REF!- BJ290, 0)</f>
        <v>0</v>
      </c>
      <c r="AE290" s="19">
        <f>IF(CN290&lt;&gt;"",#REF!- CN290, 0)</f>
        <v>0</v>
      </c>
      <c r="AF290" s="19">
        <f>IF(BV290&lt;&gt;"",#REF!- BV290, 0)</f>
        <v>0</v>
      </c>
      <c r="AG290" s="19">
        <f>IF(CV290&lt;&gt;"",#REF!- CV290, 0)</f>
        <v>0</v>
      </c>
      <c r="AH290" s="19">
        <f>IF(DF290&lt;&gt;"",#REF!-DF290, 0)</f>
        <v>0</v>
      </c>
      <c r="AI290" s="19">
        <f>IF(DR290&lt;&gt;"",#REF!-DR290, 0)</f>
        <v>0</v>
      </c>
      <c r="AJ290" s="19">
        <f>IF(EB290&lt;&gt;"",#REF!- EB290, 0)</f>
        <v>0</v>
      </c>
      <c r="AK290" s="19">
        <f>IF(EJ290&lt;&gt;"",#REF!- EJ290, 0)</f>
        <v>0</v>
      </c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3"/>
      <c r="CG290" s="23"/>
      <c r="CH290" s="23"/>
      <c r="CI290" s="23"/>
      <c r="CJ290" s="23"/>
      <c r="CK290" s="23"/>
      <c r="CL290" s="23"/>
      <c r="CM290" s="23"/>
      <c r="CN290" s="28"/>
      <c r="CO290" s="28"/>
      <c r="CP290" s="28"/>
      <c r="CQ290" s="28"/>
      <c r="CR290" s="28"/>
      <c r="CS290" s="28"/>
      <c r="CT290" s="28"/>
      <c r="CU290" s="28"/>
      <c r="CV290" s="23"/>
      <c r="CW290" s="23"/>
      <c r="CX290" s="23"/>
      <c r="CY290" s="23"/>
      <c r="CZ290" s="23"/>
      <c r="DA290" s="23"/>
      <c r="DB290" s="23"/>
      <c r="DC290" s="23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3"/>
      <c r="DQ290" s="23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8"/>
      <c r="EC290" s="28"/>
      <c r="ED290" s="28"/>
      <c r="EE290" s="28"/>
      <c r="EF290" s="28"/>
      <c r="EG290" s="28"/>
      <c r="EH290" s="28"/>
      <c r="EI290" s="28"/>
      <c r="EJ290" s="23"/>
      <c r="EK290" s="23"/>
      <c r="EL290" s="23"/>
      <c r="EM290" s="23"/>
      <c r="EN290" s="23"/>
      <c r="EO290" s="23"/>
      <c r="EP290" s="23"/>
      <c r="EQ290" s="23"/>
      <c r="ER290" s="3">
        <v>80000</v>
      </c>
      <c r="ES290" s="2">
        <f t="shared" si="123"/>
        <v>0</v>
      </c>
    </row>
    <row r="291" spans="1:150" ht="14.45" hidden="1" customHeight="1" x14ac:dyDescent="0.25">
      <c r="A291" s="112"/>
      <c r="B291" s="130">
        <v>285</v>
      </c>
      <c r="C291" s="112"/>
      <c r="D291" s="112"/>
      <c r="E291" s="112"/>
      <c r="F291" s="113" t="s">
        <v>173</v>
      </c>
      <c r="G291" s="107" t="s">
        <v>173</v>
      </c>
      <c r="H291" s="114" t="s">
        <v>584</v>
      </c>
      <c r="I291" s="115" t="str">
        <f t="shared" si="114"/>
        <v xml:space="preserve"> 465</v>
      </c>
      <c r="J291" t="s">
        <v>584</v>
      </c>
      <c r="K291" s="116">
        <f t="shared" si="115"/>
        <v>0</v>
      </c>
      <c r="L291" s="113" t="s">
        <v>283</v>
      </c>
      <c r="M291" t="s">
        <v>1573</v>
      </c>
      <c r="P291" s="45" t="s">
        <v>709</v>
      </c>
      <c r="Q291" s="56">
        <v>90000</v>
      </c>
      <c r="R291" s="122">
        <f t="shared" si="116"/>
        <v>85000</v>
      </c>
      <c r="S291" s="47">
        <v>85000</v>
      </c>
      <c r="T291" s="48">
        <f t="shared" si="111"/>
        <v>9050</v>
      </c>
      <c r="U291" s="46" t="s">
        <v>711</v>
      </c>
      <c r="V291" s="49">
        <f t="shared" si="112"/>
        <v>75950</v>
      </c>
      <c r="W291" s="51">
        <f>2000+5500+600+200+250+500</f>
        <v>9050</v>
      </c>
      <c r="X291" s="2">
        <f t="shared" si="118"/>
        <v>-5000</v>
      </c>
      <c r="Z291" s="126">
        <f t="shared" si="117"/>
        <v>85000</v>
      </c>
      <c r="AA291" s="1" t="s">
        <v>148</v>
      </c>
      <c r="AB291" s="19">
        <f>IF(AX291&lt;&gt;"",#REF!- AX291, 0)</f>
        <v>0</v>
      </c>
      <c r="AC291" s="19">
        <f>IF(CF291&lt;&gt;"",#REF!- CF291, 0)</f>
        <v>0</v>
      </c>
      <c r="AD291" s="19">
        <f>IF(BJ291&lt;&gt;"",#REF!- BJ291, 0)</f>
        <v>0</v>
      </c>
      <c r="AE291" s="19">
        <f>IF(CN291&lt;&gt;"",#REF!- CN291, 0)</f>
        <v>0</v>
      </c>
      <c r="AF291" s="19">
        <f>IF(BV291&lt;&gt;"",#REF!- BV291, 0)</f>
        <v>0</v>
      </c>
      <c r="AG291" s="19">
        <f>IF(CV291&lt;&gt;"",#REF!- CV291, 0)</f>
        <v>0</v>
      </c>
      <c r="AH291" s="19">
        <f>IF(DF291&lt;&gt;"",#REF!-DF291, 0)</f>
        <v>0</v>
      </c>
      <c r="AI291" s="19">
        <f>IF(DR291&lt;&gt;"",#REF!-DR291, 0)</f>
        <v>0</v>
      </c>
      <c r="AJ291" s="19">
        <f>IF(EB291&lt;&gt;"",#REF!- EB291, 0)</f>
        <v>0</v>
      </c>
      <c r="AK291" s="19">
        <f>IF(EJ291&lt;&gt;"",#REF!- EJ291, 0)</f>
        <v>0</v>
      </c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3"/>
      <c r="CG291" s="23"/>
      <c r="CH291" s="23"/>
      <c r="CI291" s="23"/>
      <c r="CJ291" s="23"/>
      <c r="CK291" s="23"/>
      <c r="CL291" s="23"/>
      <c r="CM291" s="23"/>
      <c r="CN291" s="28"/>
      <c r="CO291" s="28"/>
      <c r="CP291" s="28"/>
      <c r="CQ291" s="28"/>
      <c r="CR291" s="28"/>
      <c r="CS291" s="28"/>
      <c r="CT291" s="28"/>
      <c r="CU291" s="28"/>
      <c r="CV291" s="23"/>
      <c r="CW291" s="23"/>
      <c r="CX291" s="23"/>
      <c r="CY291" s="23"/>
      <c r="CZ291" s="23"/>
      <c r="DA291" s="23"/>
      <c r="DB291" s="23"/>
      <c r="DC291" s="23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8"/>
      <c r="EC291" s="28"/>
      <c r="ED291" s="28"/>
      <c r="EE291" s="28"/>
      <c r="EF291" s="28"/>
      <c r="EG291" s="28"/>
      <c r="EH291" s="28"/>
      <c r="EI291" s="28"/>
      <c r="EJ291" s="23"/>
      <c r="EK291" s="23"/>
      <c r="EL291" s="23"/>
      <c r="EM291" s="23"/>
      <c r="EN291" s="23"/>
      <c r="EO291" s="23"/>
      <c r="EP291" s="23"/>
      <c r="EQ291" s="23"/>
      <c r="ER291" s="3">
        <v>85000</v>
      </c>
      <c r="ES291" s="1">
        <f t="shared" si="123"/>
        <v>0</v>
      </c>
    </row>
    <row r="292" spans="1:150" ht="14.45" hidden="1" customHeight="1" x14ac:dyDescent="0.25">
      <c r="A292" s="112"/>
      <c r="B292" s="130">
        <v>286</v>
      </c>
      <c r="C292" s="112"/>
      <c r="D292" s="112"/>
      <c r="E292" s="112"/>
      <c r="F292" s="113" t="s">
        <v>169</v>
      </c>
      <c r="G292" s="107" t="s">
        <v>169</v>
      </c>
      <c r="H292" s="114" t="s">
        <v>585</v>
      </c>
      <c r="I292" s="115" t="str">
        <f t="shared" si="114"/>
        <v xml:space="preserve"> 485</v>
      </c>
      <c r="J292" t="s">
        <v>585</v>
      </c>
      <c r="K292" s="116">
        <f t="shared" si="115"/>
        <v>0</v>
      </c>
      <c r="L292" s="113" t="s">
        <v>252</v>
      </c>
      <c r="M292" t="s">
        <v>1573</v>
      </c>
      <c r="P292" s="45" t="s">
        <v>709</v>
      </c>
      <c r="Q292" s="56">
        <v>90000</v>
      </c>
      <c r="R292" s="122">
        <f t="shared" si="116"/>
        <v>80000</v>
      </c>
      <c r="S292" s="47">
        <v>80000</v>
      </c>
      <c r="T292" s="48">
        <f t="shared" si="111"/>
        <v>9550</v>
      </c>
      <c r="U292" s="46" t="s">
        <v>711</v>
      </c>
      <c r="V292" s="49">
        <f t="shared" si="112"/>
        <v>70450</v>
      </c>
      <c r="W292" s="49">
        <f>2000+5500+600+200+250+1000</f>
        <v>9550</v>
      </c>
      <c r="X292" s="2">
        <f t="shared" si="118"/>
        <v>-10000</v>
      </c>
      <c r="Z292" s="126">
        <f t="shared" si="117"/>
        <v>80000</v>
      </c>
      <c r="AA292" s="1" t="s">
        <v>148</v>
      </c>
      <c r="AB292" s="19">
        <f>IF(AX292&lt;&gt;"",#REF!- AX292, 0)</f>
        <v>0</v>
      </c>
      <c r="AC292" s="19">
        <f>IF(CF292&lt;&gt;"",#REF!- CF292, 0)</f>
        <v>0</v>
      </c>
      <c r="AD292" s="19">
        <f>IF(BJ292&lt;&gt;"",#REF!- BJ292, 0)</f>
        <v>0</v>
      </c>
      <c r="AE292" s="19">
        <f>IF(CN292&lt;&gt;"",#REF!- CN292, 0)</f>
        <v>0</v>
      </c>
      <c r="AF292" s="19">
        <f>IF(BV292&lt;&gt;"",#REF!- BV292, 0)</f>
        <v>0</v>
      </c>
      <c r="AG292" s="19">
        <f>IF(CV292&lt;&gt;"",#REF!- CV292, 0)</f>
        <v>0</v>
      </c>
      <c r="AH292" s="19">
        <f>IF(DF292&lt;&gt;"",#REF!-DF292, 0)</f>
        <v>0</v>
      </c>
      <c r="AI292" s="19">
        <f>IF(DR292&lt;&gt;"",#REF!-DR292, 0)</f>
        <v>0</v>
      </c>
      <c r="AJ292" s="19">
        <f>IF(EB292&lt;&gt;"",#REF!- EB292, 0)</f>
        <v>0</v>
      </c>
      <c r="AK292" s="19">
        <f>IF(EJ292&lt;&gt;"",#REF!- EJ292, 0)</f>
        <v>0</v>
      </c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3"/>
      <c r="CG292" s="23"/>
      <c r="CH292" s="23"/>
      <c r="CI292" s="23"/>
      <c r="CJ292" s="23"/>
      <c r="CK292" s="23"/>
      <c r="CL292" s="23"/>
      <c r="CM292" s="23"/>
      <c r="CN292" s="28"/>
      <c r="CO292" s="28"/>
      <c r="CP292" s="28"/>
      <c r="CQ292" s="28"/>
      <c r="CR292" s="28"/>
      <c r="CS292" s="28"/>
      <c r="CT292" s="28"/>
      <c r="CU292" s="28"/>
      <c r="CV292" s="23"/>
      <c r="CW292" s="23"/>
      <c r="CX292" s="23"/>
      <c r="CY292" s="23"/>
      <c r="CZ292" s="23"/>
      <c r="DA292" s="23"/>
      <c r="DB292" s="23"/>
      <c r="DC292" s="23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8"/>
      <c r="EC292" s="28"/>
      <c r="ED292" s="28"/>
      <c r="EE292" s="28"/>
      <c r="EF292" s="28"/>
      <c r="EG292" s="28"/>
      <c r="EH292" s="28"/>
      <c r="EI292" s="28"/>
      <c r="EJ292" s="23"/>
      <c r="EK292" s="23"/>
      <c r="EL292" s="23"/>
      <c r="EM292" s="23"/>
      <c r="EN292" s="23"/>
      <c r="EO292" s="23"/>
      <c r="EP292" s="23"/>
      <c r="EQ292" s="23"/>
      <c r="ER292" s="3">
        <v>80000</v>
      </c>
      <c r="ES292" s="2">
        <f t="shared" si="123"/>
        <v>0</v>
      </c>
    </row>
    <row r="293" spans="1:150" ht="14.45" hidden="1" customHeight="1" x14ac:dyDescent="0.25">
      <c r="A293" s="112"/>
      <c r="B293" s="130">
        <v>287</v>
      </c>
      <c r="C293" s="112"/>
      <c r="D293" s="112"/>
      <c r="E293" s="112"/>
      <c r="F293" s="113" t="s">
        <v>173</v>
      </c>
      <c r="G293" s="107" t="s">
        <v>173</v>
      </c>
      <c r="H293" s="117" t="s">
        <v>586</v>
      </c>
      <c r="I293" s="115" t="str">
        <f t="shared" si="114"/>
        <v xml:space="preserve"> 256</v>
      </c>
      <c r="J293" t="s">
        <v>586</v>
      </c>
      <c r="K293" s="116">
        <f t="shared" si="115"/>
        <v>0</v>
      </c>
      <c r="L293" s="113" t="s">
        <v>274</v>
      </c>
      <c r="M293" t="s">
        <v>1573</v>
      </c>
      <c r="P293" s="62" t="s">
        <v>710</v>
      </c>
      <c r="Q293" s="63">
        <v>96500</v>
      </c>
      <c r="R293" s="64">
        <f t="shared" si="116"/>
        <v>99000</v>
      </c>
      <c r="S293" s="47">
        <v>99000</v>
      </c>
      <c r="T293" s="48">
        <f t="shared" si="111"/>
        <v>8550</v>
      </c>
      <c r="U293" s="46" t="s">
        <v>711</v>
      </c>
      <c r="V293" s="49">
        <f t="shared" si="112"/>
        <v>90450</v>
      </c>
      <c r="W293" s="49">
        <f>2000+5500+600+200+250</f>
        <v>8550</v>
      </c>
      <c r="X293" s="2">
        <f t="shared" si="118"/>
        <v>2500</v>
      </c>
      <c r="Z293" s="126">
        <f t="shared" si="117"/>
        <v>99000</v>
      </c>
      <c r="AB293" s="19">
        <f>IF(AX293&lt;&gt;"",#REF!- AX293, 0)</f>
        <v>0</v>
      </c>
      <c r="AC293" s="19">
        <f>IF(CF293&lt;&gt;"",#REF!- CF293, 0)</f>
        <v>0</v>
      </c>
      <c r="AD293" s="19">
        <f>IF(BJ293&lt;&gt;"",#REF!- BJ293, 0)</f>
        <v>0</v>
      </c>
      <c r="AE293" s="19">
        <f>IF(CN293&lt;&gt;"",#REF!- CN293, 0)</f>
        <v>0</v>
      </c>
      <c r="AF293" s="19">
        <f>IF(BV293&lt;&gt;"",#REF!- BV293, 0)</f>
        <v>0</v>
      </c>
      <c r="AG293" s="19">
        <f>IF(CV293&lt;&gt;"",#REF!- CV293, 0)</f>
        <v>0</v>
      </c>
      <c r="AH293" s="19">
        <f>IF(DF293&lt;&gt;"",#REF!-DF293, 0)</f>
        <v>0</v>
      </c>
      <c r="AI293" s="19">
        <f>IF(DR293&lt;&gt;"",#REF!-DR293, 0)</f>
        <v>0</v>
      </c>
      <c r="AJ293" s="19">
        <f>IF(EB293&lt;&gt;"",#REF!- EB293, 0)</f>
        <v>0</v>
      </c>
      <c r="AK293" s="19">
        <f>IF(EJ293&lt;&gt;"",#REF!- EJ293, 0)</f>
        <v>0</v>
      </c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9"/>
      <c r="AW293" s="29"/>
      <c r="AX293" s="29"/>
      <c r="AY293" s="25"/>
      <c r="AZ293" s="26"/>
      <c r="BA293" s="25"/>
      <c r="BB293" s="28"/>
      <c r="BC293" s="27"/>
      <c r="BD293" s="27"/>
      <c r="BE293" s="27"/>
      <c r="BF293" s="27"/>
      <c r="BG293" s="27"/>
      <c r="BH293" s="24"/>
      <c r="BI293" s="21"/>
      <c r="BJ293" s="21"/>
      <c r="BK293" s="21"/>
      <c r="BL293" s="22"/>
      <c r="BM293" s="21"/>
      <c r="BN293" s="23"/>
      <c r="BO293" s="36"/>
      <c r="BP293" s="36"/>
      <c r="BQ293" s="36"/>
      <c r="BR293" s="36"/>
      <c r="BS293" s="36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3"/>
      <c r="CG293" s="23"/>
      <c r="CH293" s="23"/>
      <c r="CI293" s="23"/>
      <c r="CJ293" s="23"/>
      <c r="CK293" s="23"/>
      <c r="CL293" s="23"/>
      <c r="CM293" s="23"/>
      <c r="CN293" s="28"/>
      <c r="CO293" s="28"/>
      <c r="CP293" s="28"/>
      <c r="CQ293" s="28"/>
      <c r="CR293" s="28"/>
      <c r="CS293" s="28"/>
      <c r="CT293" s="28"/>
      <c r="CU293" s="28"/>
      <c r="CV293" s="23"/>
      <c r="CW293" s="23"/>
      <c r="CX293" s="23"/>
      <c r="CY293" s="23"/>
      <c r="CZ293" s="23"/>
      <c r="DA293" s="23"/>
      <c r="DB293" s="23"/>
      <c r="DC293" s="23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8"/>
      <c r="EC293" s="28"/>
      <c r="ED293" s="28"/>
      <c r="EE293" s="28"/>
      <c r="EF293" s="28"/>
      <c r="EG293" s="28"/>
      <c r="EH293" s="28"/>
      <c r="EI293" s="28"/>
      <c r="EJ293" s="23"/>
      <c r="EK293" s="23"/>
      <c r="EL293" s="23"/>
      <c r="EM293" s="23"/>
      <c r="EN293" s="23"/>
      <c r="EO293" s="23"/>
      <c r="EP293" s="23"/>
      <c r="EQ293" s="23"/>
      <c r="ER293" s="3">
        <v>99000</v>
      </c>
      <c r="ES293" s="2">
        <f t="shared" si="123"/>
        <v>0</v>
      </c>
    </row>
    <row r="294" spans="1:150" ht="14.45" hidden="1" customHeight="1" x14ac:dyDescent="0.25">
      <c r="A294" s="112"/>
      <c r="B294" s="43">
        <v>288</v>
      </c>
      <c r="C294" s="112"/>
      <c r="D294" s="112"/>
      <c r="E294" s="112"/>
      <c r="F294" s="113" t="s">
        <v>173</v>
      </c>
      <c r="G294" s="107" t="s">
        <v>173</v>
      </c>
      <c r="H294" s="117" t="s">
        <v>587</v>
      </c>
      <c r="I294" s="115" t="str">
        <f t="shared" si="114"/>
        <v xml:space="preserve"> 113</v>
      </c>
      <c r="J294" t="s">
        <v>587</v>
      </c>
      <c r="K294" s="116">
        <f t="shared" si="115"/>
        <v>0</v>
      </c>
      <c r="L294" s="113" t="s">
        <v>243</v>
      </c>
      <c r="M294" t="s">
        <v>1573</v>
      </c>
      <c r="P294" s="45" t="s">
        <v>709</v>
      </c>
      <c r="Q294" s="56">
        <v>90000</v>
      </c>
      <c r="R294" s="122">
        <f t="shared" si="116"/>
        <v>85000</v>
      </c>
      <c r="S294" s="47">
        <v>85000</v>
      </c>
      <c r="T294" s="48">
        <f t="shared" si="111"/>
        <v>9550</v>
      </c>
      <c r="U294" s="46" t="s">
        <v>711</v>
      </c>
      <c r="V294" s="49">
        <f t="shared" si="112"/>
        <v>75450</v>
      </c>
      <c r="W294" s="49">
        <f>2000+5500+600+200+250+1000</f>
        <v>9550</v>
      </c>
      <c r="X294" s="2">
        <f t="shared" si="118"/>
        <v>-5000</v>
      </c>
      <c r="Z294" s="126">
        <f t="shared" si="117"/>
        <v>85000</v>
      </c>
      <c r="AB294" s="19">
        <f>IF(AX294&lt;&gt;"",#REF!- AX294, 0)</f>
        <v>0</v>
      </c>
      <c r="AC294" s="19">
        <f>IF(CF294&lt;&gt;"",#REF!- CF294, 0)</f>
        <v>0</v>
      </c>
      <c r="AD294" s="19">
        <f>IF(BJ294&lt;&gt;"",#REF!- BJ294, 0)</f>
        <v>0</v>
      </c>
      <c r="AE294" s="19">
        <f>IF(CN294&lt;&gt;"",#REF!- CN294, 0)</f>
        <v>0</v>
      </c>
      <c r="AF294" s="19">
        <f>IF(BV294&lt;&gt;"",#REF!- BV294, 0)</f>
        <v>0</v>
      </c>
      <c r="AG294" s="19">
        <f>IF(CV294&lt;&gt;"",#REF!- CV294, 0)</f>
        <v>0</v>
      </c>
      <c r="AH294" s="19">
        <f>IF(DF294&lt;&gt;"",#REF!-DF294, 0)</f>
        <v>0</v>
      </c>
      <c r="AI294" s="19">
        <f>IF(DR294&lt;&gt;"",#REF!-DR294, 0)</f>
        <v>0</v>
      </c>
      <c r="AJ294" s="19">
        <f>IF(EB294&lt;&gt;"",#REF!- EB294, 0)</f>
        <v>0</v>
      </c>
      <c r="AK294" s="19">
        <f>IF(EJ294&lt;&gt;"",#REF!- EJ294, 0)</f>
        <v>0</v>
      </c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9"/>
      <c r="AW294" s="29"/>
      <c r="AX294" s="29"/>
      <c r="AY294" s="25"/>
      <c r="AZ294" s="26"/>
      <c r="BA294" s="25"/>
      <c r="BB294" s="28"/>
      <c r="BC294" s="27"/>
      <c r="BD294" s="27"/>
      <c r="BE294" s="27"/>
      <c r="BF294" s="27"/>
      <c r="BG294" s="27"/>
      <c r="BH294" s="24"/>
      <c r="BI294" s="21"/>
      <c r="BJ294" s="21"/>
      <c r="BK294" s="21"/>
      <c r="BL294" s="22"/>
      <c r="BM294" s="21"/>
      <c r="BN294" s="23"/>
      <c r="BO294" s="36"/>
      <c r="BP294" s="36"/>
      <c r="BQ294" s="36"/>
      <c r="BR294" s="36"/>
      <c r="BS294" s="36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3"/>
      <c r="CG294" s="23"/>
      <c r="CH294" s="23"/>
      <c r="CI294" s="23"/>
      <c r="CJ294" s="23"/>
      <c r="CK294" s="23"/>
      <c r="CL294" s="23"/>
      <c r="CM294" s="23"/>
      <c r="CN294" s="28"/>
      <c r="CO294" s="28"/>
      <c r="CP294" s="28"/>
      <c r="CQ294" s="28"/>
      <c r="CR294" s="28"/>
      <c r="CS294" s="28"/>
      <c r="CT294" s="28"/>
      <c r="CU294" s="28"/>
      <c r="CV294" s="23"/>
      <c r="CW294" s="23"/>
      <c r="CX294" s="23"/>
      <c r="CY294" s="23"/>
      <c r="CZ294" s="23"/>
      <c r="DA294" s="23"/>
      <c r="DB294" s="23"/>
      <c r="DC294" s="23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3"/>
      <c r="DQ294" s="23"/>
      <c r="DR294" s="23"/>
      <c r="DS294" s="23"/>
      <c r="DT294" s="23"/>
      <c r="DU294" s="23"/>
      <c r="DV294" s="23"/>
      <c r="DW294" s="23"/>
      <c r="DX294" s="23"/>
      <c r="DY294" s="23"/>
      <c r="DZ294" s="23"/>
      <c r="EA294" s="23"/>
      <c r="EB294" s="28"/>
      <c r="EC294" s="28"/>
      <c r="ED294" s="28"/>
      <c r="EE294" s="28"/>
      <c r="EF294" s="28"/>
      <c r="EG294" s="28"/>
      <c r="EH294" s="28"/>
      <c r="EI294" s="28"/>
      <c r="EJ294" s="23"/>
      <c r="EK294" s="23"/>
      <c r="EL294" s="23"/>
      <c r="EM294" s="23"/>
      <c r="EN294" s="23"/>
      <c r="EO294" s="23"/>
      <c r="EP294" s="23"/>
      <c r="EQ294" s="23"/>
      <c r="ER294" s="3">
        <v>85000</v>
      </c>
      <c r="ES294" s="2">
        <f t="shared" si="123"/>
        <v>0</v>
      </c>
    </row>
    <row r="295" spans="1:150" ht="14.45" hidden="1" customHeight="1" x14ac:dyDescent="0.25">
      <c r="A295" s="112"/>
      <c r="B295" s="130">
        <v>289</v>
      </c>
      <c r="C295" s="112"/>
      <c r="D295" s="112"/>
      <c r="E295" s="112"/>
      <c r="F295" s="113" t="s">
        <v>169</v>
      </c>
      <c r="G295" s="107" t="s">
        <v>169</v>
      </c>
      <c r="H295" s="114" t="s">
        <v>588</v>
      </c>
      <c r="I295" s="115" t="str">
        <f t="shared" si="114"/>
        <v xml:space="preserve"> 327</v>
      </c>
      <c r="J295" t="s">
        <v>588</v>
      </c>
      <c r="K295" s="116">
        <f t="shared" si="115"/>
        <v>0</v>
      </c>
      <c r="L295" s="113" t="s">
        <v>252</v>
      </c>
      <c r="M295" t="s">
        <v>1573</v>
      </c>
      <c r="P295" s="45" t="s">
        <v>709</v>
      </c>
      <c r="Q295" s="56">
        <v>90000</v>
      </c>
      <c r="R295" s="122">
        <f t="shared" si="116"/>
        <v>80000</v>
      </c>
      <c r="S295" s="47">
        <v>80000</v>
      </c>
      <c r="T295" s="48">
        <f t="shared" si="111"/>
        <v>9550</v>
      </c>
      <c r="U295" s="46" t="s">
        <v>711</v>
      </c>
      <c r="V295" s="49">
        <f t="shared" si="112"/>
        <v>70450</v>
      </c>
      <c r="W295" s="49">
        <f>2000+5500+600+200+250+1000</f>
        <v>9550</v>
      </c>
      <c r="X295" s="2">
        <f t="shared" si="118"/>
        <v>-10000</v>
      </c>
      <c r="Z295" s="126">
        <f t="shared" si="117"/>
        <v>80000</v>
      </c>
      <c r="AA295" s="1" t="s">
        <v>148</v>
      </c>
      <c r="AB295" s="19">
        <f>IF(AX295&lt;&gt;"",#REF!- AX295, 0)</f>
        <v>0</v>
      </c>
      <c r="AC295" s="19">
        <f>IF(CF295&lt;&gt;"",#REF!- CF295, 0)</f>
        <v>0</v>
      </c>
      <c r="AD295" s="19">
        <f>IF(BJ295&lt;&gt;"",#REF!- BJ295, 0)</f>
        <v>0</v>
      </c>
      <c r="AE295" s="19">
        <f>IF(CN295&lt;&gt;"",#REF!- CN295, 0)</f>
        <v>0</v>
      </c>
      <c r="AF295" s="19">
        <f>IF(BV295&lt;&gt;"",#REF!- BV295, 0)</f>
        <v>0</v>
      </c>
      <c r="AG295" s="19">
        <f>IF(CV295&lt;&gt;"",#REF!- CV295, 0)</f>
        <v>0</v>
      </c>
      <c r="AH295" s="19">
        <f>IF(DF295&lt;&gt;"",#REF!-DF295, 0)</f>
        <v>0</v>
      </c>
      <c r="AI295" s="19">
        <f>IF(DR295&lt;&gt;"",#REF!-DR295, 0)</f>
        <v>0</v>
      </c>
      <c r="AJ295" s="19">
        <f>IF(EB295&lt;&gt;"",#REF!- EB295, 0)</f>
        <v>0</v>
      </c>
      <c r="AK295" s="19">
        <f>IF(EJ295&lt;&gt;"",#REF!- EJ295, 0)</f>
        <v>0</v>
      </c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3"/>
      <c r="CG295" s="23"/>
      <c r="CH295" s="23"/>
      <c r="CI295" s="23"/>
      <c r="CJ295" s="23"/>
      <c r="CK295" s="23"/>
      <c r="CL295" s="23"/>
      <c r="CM295" s="23"/>
      <c r="CN295" s="28"/>
      <c r="CO295" s="28"/>
      <c r="CP295" s="28"/>
      <c r="CQ295" s="28"/>
      <c r="CR295" s="28"/>
      <c r="CS295" s="28"/>
      <c r="CT295" s="28"/>
      <c r="CU295" s="28"/>
      <c r="CV295" s="23"/>
      <c r="CW295" s="23"/>
      <c r="CX295" s="23"/>
      <c r="CY295" s="23"/>
      <c r="CZ295" s="23"/>
      <c r="DA295" s="23"/>
      <c r="DB295" s="23"/>
      <c r="DC295" s="23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3"/>
      <c r="DQ295" s="23"/>
      <c r="DR295" s="23"/>
      <c r="DS295" s="23"/>
      <c r="DT295" s="23"/>
      <c r="DU295" s="23"/>
      <c r="DV295" s="23"/>
      <c r="DW295" s="23"/>
      <c r="DX295" s="23"/>
      <c r="DY295" s="23"/>
      <c r="DZ295" s="23"/>
      <c r="EA295" s="23"/>
      <c r="EB295" s="28"/>
      <c r="EC295" s="28"/>
      <c r="ED295" s="28"/>
      <c r="EE295" s="28"/>
      <c r="EF295" s="28"/>
      <c r="EG295" s="28"/>
      <c r="EH295" s="28"/>
      <c r="EI295" s="28"/>
      <c r="EJ295" s="23"/>
      <c r="EK295" s="23"/>
      <c r="EL295" s="23"/>
      <c r="EM295" s="23"/>
      <c r="EN295" s="23"/>
      <c r="EO295" s="23"/>
      <c r="EP295" s="23"/>
      <c r="EQ295" s="23"/>
      <c r="ER295" s="3">
        <v>80000</v>
      </c>
      <c r="ES295" s="2">
        <f t="shared" si="123"/>
        <v>0</v>
      </c>
    </row>
    <row r="296" spans="1:150" ht="14.45" hidden="1" customHeight="1" x14ac:dyDescent="0.25">
      <c r="A296" s="112"/>
      <c r="B296" s="130">
        <v>290</v>
      </c>
      <c r="C296" s="112"/>
      <c r="D296" s="112"/>
      <c r="E296" s="112"/>
      <c r="F296" s="113" t="s">
        <v>173</v>
      </c>
      <c r="G296" s="107" t="s">
        <v>173</v>
      </c>
      <c r="H296" s="135" t="s">
        <v>589</v>
      </c>
      <c r="I296" s="115" t="str">
        <f t="shared" si="114"/>
        <v xml:space="preserve"> 839</v>
      </c>
      <c r="J296" t="s">
        <v>589</v>
      </c>
      <c r="K296" s="116">
        <f t="shared" si="115"/>
        <v>0</v>
      </c>
      <c r="L296" s="129" t="s">
        <v>295</v>
      </c>
      <c r="M296" t="s">
        <v>1573</v>
      </c>
      <c r="P296" s="62" t="s">
        <v>710</v>
      </c>
      <c r="Q296" s="63">
        <v>88000</v>
      </c>
      <c r="R296" s="64">
        <f t="shared" ref="R296:R331" si="124">V296+W296</f>
        <v>90000</v>
      </c>
      <c r="S296" s="52">
        <v>90000</v>
      </c>
      <c r="T296" s="48">
        <f t="shared" si="111"/>
        <v>9050</v>
      </c>
      <c r="U296" s="46" t="s">
        <v>711</v>
      </c>
      <c r="V296" s="49">
        <f t="shared" si="112"/>
        <v>80950</v>
      </c>
      <c r="W296" s="52">
        <f>2000+5500+600+200+250+500</f>
        <v>9050</v>
      </c>
      <c r="X296" s="2">
        <f t="shared" si="118"/>
        <v>2000</v>
      </c>
      <c r="Z296" s="126">
        <f t="shared" si="117"/>
        <v>90000</v>
      </c>
      <c r="AA296" s="1" t="s">
        <v>148</v>
      </c>
      <c r="AB296" s="19">
        <f>IF(AX296&lt;&gt;"",#REF!- AX296, 0)</f>
        <v>0</v>
      </c>
      <c r="AC296" s="19">
        <f>IF(CF296&lt;&gt;"",#REF!- CF296, 0)</f>
        <v>0</v>
      </c>
      <c r="AD296" s="19">
        <f>IF(BJ296&lt;&gt;"",#REF!- BJ296, 0)</f>
        <v>0</v>
      </c>
      <c r="AE296" s="19">
        <f>IF(CN296&lt;&gt;"",#REF!- CN296, 0)</f>
        <v>0</v>
      </c>
      <c r="AF296" s="19">
        <f>IF(BV296&lt;&gt;"",#REF!- BV296, 0)</f>
        <v>0</v>
      </c>
      <c r="AG296" s="19">
        <f>IF(CV296&lt;&gt;"",#REF!- CV296, 0)</f>
        <v>0</v>
      </c>
      <c r="AH296" s="19">
        <f>IF(DF296&lt;&gt;"",#REF!-DF296, 0)</f>
        <v>0</v>
      </c>
      <c r="AI296" s="19">
        <f>IF(DR296&lt;&gt;"",#REF!-DR296, 0)</f>
        <v>0</v>
      </c>
      <c r="AJ296" s="19">
        <f>IF(EB296&lt;&gt;"",#REF!- EB296, 0)</f>
        <v>0</v>
      </c>
      <c r="AK296" s="19">
        <f>IF(EJ296&lt;&gt;"",#REF!- EJ296, 0)</f>
        <v>0</v>
      </c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3"/>
      <c r="CG296" s="23"/>
      <c r="CH296" s="23"/>
      <c r="CI296" s="23"/>
      <c r="CJ296" s="23"/>
      <c r="CK296" s="23"/>
      <c r="CL296" s="23"/>
      <c r="CM296" s="23"/>
      <c r="CN296" s="28"/>
      <c r="CO296" s="28"/>
      <c r="CP296" s="28"/>
      <c r="CQ296" s="28"/>
      <c r="CR296" s="28"/>
      <c r="CS296" s="28"/>
      <c r="CT296" s="28"/>
      <c r="CU296" s="28"/>
      <c r="CV296" s="23"/>
      <c r="CW296" s="23"/>
      <c r="CX296" s="23"/>
      <c r="CY296" s="23"/>
      <c r="CZ296" s="23"/>
      <c r="DA296" s="23"/>
      <c r="DB296" s="23"/>
      <c r="DC296" s="23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3"/>
      <c r="DQ296" s="23"/>
      <c r="DR296" s="23"/>
      <c r="DS296" s="23"/>
      <c r="DT296" s="23"/>
      <c r="DU296" s="23"/>
      <c r="DV296" s="23"/>
      <c r="DW296" s="23"/>
      <c r="DX296" s="23"/>
      <c r="DY296" s="23"/>
      <c r="DZ296" s="23"/>
      <c r="EA296" s="23"/>
      <c r="EB296" s="28"/>
      <c r="EC296" s="28"/>
      <c r="ED296" s="28"/>
      <c r="EE296" s="28"/>
      <c r="EF296" s="28"/>
      <c r="EG296" s="28"/>
      <c r="EH296" s="28"/>
      <c r="EI296" s="28"/>
      <c r="EJ296" s="23"/>
      <c r="EK296" s="23"/>
      <c r="EL296" s="23"/>
      <c r="EM296" s="23"/>
      <c r="EN296" s="23"/>
      <c r="EO296" s="23"/>
      <c r="EP296" s="23"/>
      <c r="EQ296" s="23"/>
      <c r="ER296" s="3">
        <v>90000</v>
      </c>
      <c r="ES296" s="2">
        <f t="shared" si="123"/>
        <v>0</v>
      </c>
    </row>
    <row r="297" spans="1:150" ht="14.45" hidden="1" customHeight="1" x14ac:dyDescent="0.25">
      <c r="A297" s="112"/>
      <c r="B297" s="130">
        <v>291</v>
      </c>
      <c r="C297" s="112"/>
      <c r="D297" s="112"/>
      <c r="E297" s="112"/>
      <c r="F297" s="113" t="s">
        <v>173</v>
      </c>
      <c r="G297" s="107" t="s">
        <v>173</v>
      </c>
      <c r="H297" s="114" t="s">
        <v>590</v>
      </c>
      <c r="I297" s="115" t="str">
        <f t="shared" si="114"/>
        <v xml:space="preserve"> 633</v>
      </c>
      <c r="J297" t="s">
        <v>590</v>
      </c>
      <c r="K297" s="116">
        <f t="shared" si="115"/>
        <v>0</v>
      </c>
      <c r="L297" s="113" t="s">
        <v>246</v>
      </c>
      <c r="M297" t="s">
        <v>1573</v>
      </c>
      <c r="P297" s="45" t="s">
        <v>709</v>
      </c>
      <c r="Q297" s="56">
        <v>85000</v>
      </c>
      <c r="R297" s="122">
        <f t="shared" si="124"/>
        <v>78550</v>
      </c>
      <c r="S297" s="47">
        <v>78550</v>
      </c>
      <c r="T297" s="48">
        <f t="shared" si="111"/>
        <v>8550</v>
      </c>
      <c r="U297" s="46" t="s">
        <v>711</v>
      </c>
      <c r="V297" s="49">
        <f t="shared" si="112"/>
        <v>70000</v>
      </c>
      <c r="W297" s="51">
        <f>2000+5500+600+200+250</f>
        <v>8550</v>
      </c>
      <c r="X297" s="2">
        <f t="shared" si="118"/>
        <v>-6450</v>
      </c>
      <c r="Z297" s="126">
        <f t="shared" si="117"/>
        <v>78550</v>
      </c>
      <c r="AA297" s="1" t="s">
        <v>148</v>
      </c>
      <c r="AB297" s="19">
        <f>IF(AX297&lt;&gt;"",#REF!- AX297, 0)</f>
        <v>0</v>
      </c>
      <c r="AC297" s="19">
        <f>IF(CF297&lt;&gt;"",#REF!- CF297, 0)</f>
        <v>0</v>
      </c>
      <c r="AD297" s="19">
        <f>IF(BJ297&lt;&gt;"",#REF!- BJ297, 0)</f>
        <v>0</v>
      </c>
      <c r="AE297" s="19">
        <f>IF(CN297&lt;&gt;"",#REF!- CN297, 0)</f>
        <v>0</v>
      </c>
      <c r="AF297" s="19">
        <f>IF(BV297&lt;&gt;"",#REF!- BV297, 0)</f>
        <v>0</v>
      </c>
      <c r="AG297" s="19">
        <f>IF(CV297&lt;&gt;"",#REF!- CV297, 0)</f>
        <v>0</v>
      </c>
      <c r="AH297" s="19">
        <f>IF(DF297&lt;&gt;"",#REF!-DF297, 0)</f>
        <v>0</v>
      </c>
      <c r="AI297" s="19">
        <f>IF(DR297&lt;&gt;"",#REF!-DR297, 0)</f>
        <v>0</v>
      </c>
      <c r="AJ297" s="19">
        <f>IF(EB297&lt;&gt;"",#REF!- EB297, 0)</f>
        <v>0</v>
      </c>
      <c r="AK297" s="19">
        <f>IF(EJ297&lt;&gt;"",#REF!- EJ297, 0)</f>
        <v>0</v>
      </c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3"/>
      <c r="CG297" s="23"/>
      <c r="CH297" s="23"/>
      <c r="CI297" s="23"/>
      <c r="CJ297" s="23"/>
      <c r="CK297" s="23"/>
      <c r="CL297" s="23"/>
      <c r="CM297" s="23"/>
      <c r="CN297" s="28"/>
      <c r="CO297" s="28"/>
      <c r="CP297" s="28"/>
      <c r="CQ297" s="28"/>
      <c r="CR297" s="28"/>
      <c r="CS297" s="28"/>
      <c r="CT297" s="28"/>
      <c r="CU297" s="28"/>
      <c r="CV297" s="23"/>
      <c r="CW297" s="23"/>
      <c r="CX297" s="23"/>
      <c r="CY297" s="23"/>
      <c r="CZ297" s="23"/>
      <c r="DA297" s="23"/>
      <c r="DB297" s="23"/>
      <c r="DC297" s="23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3"/>
      <c r="DQ297" s="23"/>
      <c r="DR297" s="23"/>
      <c r="DS297" s="23"/>
      <c r="DT297" s="23"/>
      <c r="DU297" s="23"/>
      <c r="DV297" s="23"/>
      <c r="DW297" s="23"/>
      <c r="DX297" s="23"/>
      <c r="DY297" s="23"/>
      <c r="DZ297" s="23"/>
      <c r="EA297" s="23"/>
      <c r="EB297" s="28"/>
      <c r="EC297" s="28"/>
      <c r="ED297" s="28"/>
      <c r="EE297" s="28"/>
      <c r="EF297" s="28"/>
      <c r="EG297" s="28"/>
      <c r="EH297" s="28"/>
      <c r="EI297" s="28"/>
      <c r="EJ297" s="23"/>
      <c r="EK297" s="23"/>
      <c r="EL297" s="23"/>
      <c r="EM297" s="23"/>
      <c r="EN297" s="23"/>
      <c r="EO297" s="23"/>
      <c r="EP297" s="23"/>
      <c r="EQ297" s="23"/>
      <c r="ER297" s="3">
        <v>78550</v>
      </c>
      <c r="ES297" s="1">
        <f t="shared" si="123"/>
        <v>0</v>
      </c>
    </row>
    <row r="298" spans="1:150" ht="14.45" hidden="1" customHeight="1" x14ac:dyDescent="0.25">
      <c r="A298" s="112"/>
      <c r="B298" s="130">
        <v>292</v>
      </c>
      <c r="C298" s="112"/>
      <c r="D298" s="112"/>
      <c r="E298" s="112"/>
      <c r="F298" s="113" t="s">
        <v>173</v>
      </c>
      <c r="G298" s="107" t="s">
        <v>173</v>
      </c>
      <c r="H298" s="114" t="s">
        <v>591</v>
      </c>
      <c r="I298" s="115" t="str">
        <f t="shared" si="114"/>
        <v xml:space="preserve"> 551</v>
      </c>
      <c r="J298" t="s">
        <v>591</v>
      </c>
      <c r="K298" s="116">
        <f t="shared" si="115"/>
        <v>0</v>
      </c>
      <c r="L298" s="113" t="s">
        <v>237</v>
      </c>
      <c r="M298" t="s">
        <v>1574</v>
      </c>
      <c r="P298" s="45" t="s">
        <v>709</v>
      </c>
      <c r="Q298" s="56">
        <v>90000</v>
      </c>
      <c r="R298" s="122">
        <f t="shared" si="124"/>
        <v>85000</v>
      </c>
      <c r="S298" s="47">
        <v>85000</v>
      </c>
      <c r="T298" s="48">
        <f t="shared" si="111"/>
        <v>8550</v>
      </c>
      <c r="U298" s="46" t="s">
        <v>711</v>
      </c>
      <c r="V298" s="49">
        <f t="shared" si="112"/>
        <v>76450</v>
      </c>
      <c r="W298" s="49">
        <f>2000+5500+600+200+250</f>
        <v>8550</v>
      </c>
      <c r="X298" s="2">
        <f t="shared" si="118"/>
        <v>-5000</v>
      </c>
      <c r="Z298" s="126">
        <f t="shared" si="117"/>
        <v>85000</v>
      </c>
      <c r="AA298" s="1" t="s">
        <v>148</v>
      </c>
      <c r="AB298" s="19">
        <f>IF(AX298&lt;&gt;"",#REF!- AX298, 0)</f>
        <v>0</v>
      </c>
      <c r="AC298" s="19">
        <f>IF(CF298&lt;&gt;"",#REF!- CF298, 0)</f>
        <v>0</v>
      </c>
      <c r="AD298" s="19">
        <f>IF(BJ298&lt;&gt;"",#REF!- BJ298, 0)</f>
        <v>0</v>
      </c>
      <c r="AE298" s="19">
        <f>IF(CN298&lt;&gt;"",#REF!- CN298, 0)</f>
        <v>0</v>
      </c>
      <c r="AF298" s="19">
        <f>IF(BV298&lt;&gt;"",#REF!- BV298, 0)</f>
        <v>0</v>
      </c>
      <c r="AG298" s="19">
        <f>IF(CV298&lt;&gt;"",#REF!- CV298, 0)</f>
        <v>0</v>
      </c>
      <c r="AH298" s="19">
        <f>IF(DF298&lt;&gt;"",#REF!-DF298, 0)</f>
        <v>0</v>
      </c>
      <c r="AI298" s="19">
        <f>IF(DR298&lt;&gt;"",#REF!-DR298, 0)</f>
        <v>0</v>
      </c>
      <c r="AJ298" s="19">
        <f>IF(EB298&lt;&gt;"",#REF!- EB298, 0)</f>
        <v>0</v>
      </c>
      <c r="AK298" s="19">
        <f>IF(EJ298&lt;&gt;"",#REF!- EJ298, 0)</f>
        <v>0</v>
      </c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3"/>
      <c r="CG298" s="23"/>
      <c r="CH298" s="23"/>
      <c r="CI298" s="23"/>
      <c r="CJ298" s="23"/>
      <c r="CK298" s="23"/>
      <c r="CL298" s="23"/>
      <c r="CM298" s="23"/>
      <c r="CN298" s="28"/>
      <c r="CO298" s="28"/>
      <c r="CP298" s="28"/>
      <c r="CQ298" s="28"/>
      <c r="CR298" s="28"/>
      <c r="CS298" s="28"/>
      <c r="CT298" s="28"/>
      <c r="CU298" s="28"/>
      <c r="CV298" s="23"/>
      <c r="CW298" s="23"/>
      <c r="CX298" s="23"/>
      <c r="CY298" s="23"/>
      <c r="CZ298" s="23"/>
      <c r="DA298" s="23"/>
      <c r="DB298" s="23"/>
      <c r="DC298" s="23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3"/>
      <c r="DQ298" s="23"/>
      <c r="DR298" s="23"/>
      <c r="DS298" s="23"/>
      <c r="DT298" s="23"/>
      <c r="DU298" s="23"/>
      <c r="DV298" s="23"/>
      <c r="DW298" s="23"/>
      <c r="DX298" s="23"/>
      <c r="DY298" s="23"/>
      <c r="DZ298" s="23"/>
      <c r="EA298" s="23"/>
      <c r="EB298" s="28"/>
      <c r="EC298" s="28"/>
      <c r="ED298" s="28"/>
      <c r="EE298" s="28"/>
      <c r="EF298" s="28"/>
      <c r="EG298" s="28"/>
      <c r="EH298" s="28"/>
      <c r="EI298" s="28"/>
      <c r="EJ298" s="23"/>
      <c r="EK298" s="23"/>
      <c r="EL298" s="23"/>
      <c r="EM298" s="23"/>
      <c r="EN298" s="23"/>
      <c r="EO298" s="23"/>
      <c r="EP298" s="23"/>
      <c r="EQ298" s="23"/>
      <c r="ER298" s="3">
        <v>85000</v>
      </c>
      <c r="ES298" s="1">
        <f t="shared" si="123"/>
        <v>0</v>
      </c>
    </row>
    <row r="299" spans="1:150" ht="14.45" hidden="1" customHeight="1" x14ac:dyDescent="0.25">
      <c r="A299" s="112"/>
      <c r="B299" s="130">
        <v>293</v>
      </c>
      <c r="C299" s="112"/>
      <c r="D299" s="112"/>
      <c r="E299" s="112"/>
      <c r="F299" s="113" t="s">
        <v>169</v>
      </c>
      <c r="G299" s="107" t="s">
        <v>169</v>
      </c>
      <c r="H299" s="114" t="s">
        <v>592</v>
      </c>
      <c r="I299" s="115" t="str">
        <f t="shared" si="114"/>
        <v xml:space="preserve"> 109</v>
      </c>
      <c r="J299" t="s">
        <v>592</v>
      </c>
      <c r="K299" s="116">
        <f t="shared" si="115"/>
        <v>0</v>
      </c>
      <c r="L299" s="113" t="s">
        <v>246</v>
      </c>
      <c r="M299" t="s">
        <v>1573</v>
      </c>
      <c r="P299" s="62" t="s">
        <v>710</v>
      </c>
      <c r="Q299" s="63">
        <v>89000</v>
      </c>
      <c r="R299" s="64">
        <f t="shared" si="124"/>
        <v>87500</v>
      </c>
      <c r="S299" s="47">
        <v>87500</v>
      </c>
      <c r="T299" s="48">
        <f t="shared" si="111"/>
        <v>9750</v>
      </c>
      <c r="U299" s="46" t="s">
        <v>711</v>
      </c>
      <c r="V299" s="49">
        <f t="shared" si="112"/>
        <v>77750</v>
      </c>
      <c r="W299" s="51">
        <v>9750</v>
      </c>
      <c r="X299" s="2">
        <f t="shared" si="118"/>
        <v>-1500</v>
      </c>
      <c r="Z299" s="126">
        <f t="shared" si="117"/>
        <v>87500</v>
      </c>
      <c r="AA299" s="1" t="s">
        <v>148</v>
      </c>
      <c r="AB299" s="19">
        <f>IF(AX299&lt;&gt;"",#REF!- AX299, 0)</f>
        <v>0</v>
      </c>
      <c r="AC299" s="19">
        <f>IF(CF299&lt;&gt;"",#REF!- CF299, 0)</f>
        <v>0</v>
      </c>
      <c r="AD299" s="19">
        <f>IF(BJ299&lt;&gt;"",#REF!- BJ299, 0)</f>
        <v>0</v>
      </c>
      <c r="AE299" s="19">
        <f>IF(CN299&lt;&gt;"",#REF!- CN299, 0)</f>
        <v>0</v>
      </c>
      <c r="AF299" s="19">
        <f>IF(BV299&lt;&gt;"",#REF!- BV299, 0)</f>
        <v>0</v>
      </c>
      <c r="AG299" s="19">
        <f>IF(CV299&lt;&gt;"",#REF!- CV299, 0)</f>
        <v>0</v>
      </c>
      <c r="AH299" s="19">
        <f>IF(DF299&lt;&gt;"",#REF!-DF299, 0)</f>
        <v>0</v>
      </c>
      <c r="AI299" s="19">
        <f>IF(DR299&lt;&gt;"",#REF!-DR299, 0)</f>
        <v>0</v>
      </c>
      <c r="AJ299" s="19">
        <f>IF(EB299&lt;&gt;"",#REF!- EB299, 0)</f>
        <v>0</v>
      </c>
      <c r="AK299" s="19">
        <f>IF(EJ299&lt;&gt;"",#REF!- EJ299, 0)</f>
        <v>0</v>
      </c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3"/>
      <c r="CG299" s="23"/>
      <c r="CH299" s="23"/>
      <c r="CI299" s="23"/>
      <c r="CJ299" s="23"/>
      <c r="CK299" s="23"/>
      <c r="CL299" s="23"/>
      <c r="CM299" s="23"/>
      <c r="CN299" s="28"/>
      <c r="CO299" s="28"/>
      <c r="CP299" s="28"/>
      <c r="CQ299" s="28"/>
      <c r="CR299" s="28"/>
      <c r="CS299" s="28"/>
      <c r="CT299" s="28"/>
      <c r="CU299" s="28"/>
      <c r="CV299" s="23"/>
      <c r="CW299" s="23"/>
      <c r="CX299" s="23"/>
      <c r="CY299" s="23"/>
      <c r="CZ299" s="23"/>
      <c r="DA299" s="23"/>
      <c r="DB299" s="23"/>
      <c r="DC299" s="23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3"/>
      <c r="DQ299" s="23"/>
      <c r="DR299" s="23"/>
      <c r="DS299" s="23"/>
      <c r="DT299" s="23"/>
      <c r="DU299" s="23"/>
      <c r="DV299" s="23"/>
      <c r="DW299" s="23"/>
      <c r="DX299" s="23"/>
      <c r="DY299" s="23"/>
      <c r="DZ299" s="23"/>
      <c r="EA299" s="23"/>
      <c r="EB299" s="28"/>
      <c r="EC299" s="28"/>
      <c r="ED299" s="28"/>
      <c r="EE299" s="28"/>
      <c r="EF299" s="28"/>
      <c r="EG299" s="28"/>
      <c r="EH299" s="28"/>
      <c r="EI299" s="28"/>
      <c r="EJ299" s="23"/>
      <c r="EK299" s="23"/>
      <c r="EL299" s="23"/>
      <c r="EM299" s="23"/>
      <c r="EN299" s="23"/>
      <c r="EO299" s="23"/>
      <c r="EP299" s="23"/>
      <c r="EQ299" s="23"/>
      <c r="ER299" s="3">
        <v>89000</v>
      </c>
      <c r="ES299" s="2">
        <f t="shared" si="123"/>
        <v>-1500</v>
      </c>
      <c r="ET299" s="1" t="s">
        <v>1827</v>
      </c>
    </row>
    <row r="300" spans="1:150" ht="14.45" hidden="1" customHeight="1" x14ac:dyDescent="0.25">
      <c r="A300" s="112"/>
      <c r="B300" s="130">
        <v>294</v>
      </c>
      <c r="C300" s="112"/>
      <c r="D300" s="112"/>
      <c r="E300" s="112"/>
      <c r="F300" s="113" t="s">
        <v>169</v>
      </c>
      <c r="G300" s="107" t="s">
        <v>169</v>
      </c>
      <c r="H300" s="117" t="s">
        <v>593</v>
      </c>
      <c r="I300" s="115" t="str">
        <f t="shared" si="114"/>
        <v xml:space="preserve"> 772</v>
      </c>
      <c r="J300" t="s">
        <v>593</v>
      </c>
      <c r="K300" s="116">
        <f t="shared" si="115"/>
        <v>0</v>
      </c>
      <c r="L300" s="113" t="s">
        <v>251</v>
      </c>
      <c r="M300" t="s">
        <v>1573</v>
      </c>
      <c r="P300" s="45" t="s">
        <v>709</v>
      </c>
      <c r="Q300" s="56">
        <v>120000</v>
      </c>
      <c r="R300" s="122">
        <f t="shared" si="124"/>
        <v>87000</v>
      </c>
      <c r="S300" s="47">
        <v>87000</v>
      </c>
      <c r="T300" s="48">
        <f t="shared" si="111"/>
        <v>9550</v>
      </c>
      <c r="U300" s="46" t="s">
        <v>711</v>
      </c>
      <c r="V300" s="49">
        <f t="shared" si="112"/>
        <v>77450</v>
      </c>
      <c r="W300" s="51">
        <f>2000+5500+600+200+250+1000</f>
        <v>9550</v>
      </c>
      <c r="X300" s="2">
        <f t="shared" ref="X300:X331" si="125">R300-Q300</f>
        <v>-33000</v>
      </c>
      <c r="Z300" s="126">
        <f t="shared" si="117"/>
        <v>87000</v>
      </c>
      <c r="AA300" s="1" t="s">
        <v>148</v>
      </c>
      <c r="AB300" s="19">
        <f>IF(AX300&lt;&gt;"",#REF!- AX300, 0)</f>
        <v>0</v>
      </c>
      <c r="AC300" s="19">
        <f>IF(CF300&lt;&gt;"",#REF!- CF300, 0)</f>
        <v>0</v>
      </c>
      <c r="AD300" s="19">
        <f>IF(BJ300&lt;&gt;"",#REF!- BJ300, 0)</f>
        <v>0</v>
      </c>
      <c r="AE300" s="19">
        <f>IF(CN300&lt;&gt;"",#REF!- CN300, 0)</f>
        <v>0</v>
      </c>
      <c r="AF300" s="19">
        <f>IF(BV300&lt;&gt;"",#REF!- BV300, 0)</f>
        <v>0</v>
      </c>
      <c r="AG300" s="19">
        <f>IF(CV300&lt;&gt;"",#REF!- CV300, 0)</f>
        <v>0</v>
      </c>
      <c r="AH300" s="19">
        <f>IF(DF300&lt;&gt;"",#REF!-DF300, 0)</f>
        <v>0</v>
      </c>
      <c r="AI300" s="19">
        <f>IF(DR300&lt;&gt;"",#REF!-DR300, 0)</f>
        <v>0</v>
      </c>
      <c r="AJ300" s="19">
        <f>IF(EB300&lt;&gt;"",#REF!- EB300, 0)</f>
        <v>0</v>
      </c>
      <c r="AK300" s="19">
        <f>IF(EJ300&lt;&gt;"",#REF!- EJ300, 0)</f>
        <v>0</v>
      </c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3"/>
      <c r="CG300" s="23"/>
      <c r="CH300" s="23"/>
      <c r="CI300" s="23"/>
      <c r="CJ300" s="23"/>
      <c r="CK300" s="23"/>
      <c r="CL300" s="23"/>
      <c r="CM300" s="23"/>
      <c r="CN300" s="28"/>
      <c r="CO300" s="28"/>
      <c r="CP300" s="28"/>
      <c r="CQ300" s="28"/>
      <c r="CR300" s="28"/>
      <c r="CS300" s="28"/>
      <c r="CT300" s="28"/>
      <c r="CU300" s="28"/>
      <c r="CV300" s="23"/>
      <c r="CW300" s="23"/>
      <c r="CX300" s="23"/>
      <c r="CY300" s="23"/>
      <c r="CZ300" s="23"/>
      <c r="DA300" s="23"/>
      <c r="DB300" s="23"/>
      <c r="DC300" s="23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3"/>
      <c r="DQ300" s="23"/>
      <c r="DR300" s="23"/>
      <c r="DS300" s="23"/>
      <c r="DT300" s="23"/>
      <c r="DU300" s="23"/>
      <c r="DV300" s="23"/>
      <c r="DW300" s="23"/>
      <c r="DX300" s="23"/>
      <c r="DY300" s="23"/>
      <c r="DZ300" s="23"/>
      <c r="EA300" s="23"/>
      <c r="EB300" s="28"/>
      <c r="EC300" s="28"/>
      <c r="ED300" s="28"/>
      <c r="EE300" s="28"/>
      <c r="EF300" s="28"/>
      <c r="EG300" s="28"/>
      <c r="EH300" s="28"/>
      <c r="EI300" s="28"/>
      <c r="EJ300" s="23"/>
      <c r="EK300" s="23"/>
      <c r="EL300" s="23"/>
      <c r="EM300" s="23"/>
      <c r="EN300" s="23"/>
      <c r="EO300" s="23"/>
      <c r="EP300" s="23"/>
      <c r="EQ300" s="23"/>
      <c r="ER300" s="3">
        <v>87000</v>
      </c>
      <c r="ES300" s="1">
        <f t="shared" si="123"/>
        <v>0</v>
      </c>
    </row>
    <row r="301" spans="1:150" ht="14.45" hidden="1" customHeight="1" x14ac:dyDescent="0.25">
      <c r="A301" s="112"/>
      <c r="B301" s="130">
        <v>295</v>
      </c>
      <c r="C301" s="112"/>
      <c r="D301" s="112"/>
      <c r="E301" s="112"/>
      <c r="F301" s="113" t="s">
        <v>173</v>
      </c>
      <c r="G301" s="107" t="s">
        <v>173</v>
      </c>
      <c r="H301" s="114" t="s">
        <v>594</v>
      </c>
      <c r="I301" s="115" t="str">
        <f t="shared" si="114"/>
        <v xml:space="preserve"> 385</v>
      </c>
      <c r="J301" t="s">
        <v>594</v>
      </c>
      <c r="K301" s="116">
        <f t="shared" si="115"/>
        <v>0</v>
      </c>
      <c r="L301" s="113" t="s">
        <v>299</v>
      </c>
      <c r="M301" t="s">
        <v>1573</v>
      </c>
      <c r="P301" s="45" t="s">
        <v>709</v>
      </c>
      <c r="Q301" s="56">
        <v>90000</v>
      </c>
      <c r="R301" s="122">
        <f t="shared" si="124"/>
        <v>85000</v>
      </c>
      <c r="S301" s="47">
        <v>85000</v>
      </c>
      <c r="T301" s="48">
        <f t="shared" si="111"/>
        <v>9050</v>
      </c>
      <c r="U301" s="46" t="s">
        <v>711</v>
      </c>
      <c r="V301" s="49">
        <f t="shared" si="112"/>
        <v>75950</v>
      </c>
      <c r="W301" s="51">
        <f>2000+5500+600+200+250+500</f>
        <v>9050</v>
      </c>
      <c r="X301" s="2">
        <f t="shared" si="125"/>
        <v>-5000</v>
      </c>
      <c r="Z301" s="126">
        <f t="shared" si="117"/>
        <v>85000</v>
      </c>
      <c r="AA301" s="1" t="s">
        <v>148</v>
      </c>
      <c r="AB301" s="19">
        <f>IF(AX301&lt;&gt;"",#REF!- AX301, 0)</f>
        <v>0</v>
      </c>
      <c r="AC301" s="19">
        <f>IF(CF301&lt;&gt;"",#REF!- CF301, 0)</f>
        <v>0</v>
      </c>
      <c r="AD301" s="19">
        <f>IF(BJ301&lt;&gt;"",#REF!- BJ301, 0)</f>
        <v>0</v>
      </c>
      <c r="AE301" s="19">
        <f>IF(CN301&lt;&gt;"",#REF!- CN301, 0)</f>
        <v>0</v>
      </c>
      <c r="AF301" s="19">
        <f>IF(BV301&lt;&gt;"",#REF!- BV301, 0)</f>
        <v>0</v>
      </c>
      <c r="AG301" s="19">
        <f>IF(CV301&lt;&gt;"",#REF!- CV301, 0)</f>
        <v>0</v>
      </c>
      <c r="AH301" s="19">
        <f>IF(DF301&lt;&gt;"",#REF!-DF301, 0)</f>
        <v>0</v>
      </c>
      <c r="AI301" s="19">
        <f>IF(DR301&lt;&gt;"",#REF!-DR301, 0)</f>
        <v>0</v>
      </c>
      <c r="AJ301" s="19">
        <f>IF(EB301&lt;&gt;"",#REF!- EB301, 0)</f>
        <v>0</v>
      </c>
      <c r="AK301" s="19">
        <f>IF(EJ301&lt;&gt;"",#REF!- EJ301, 0)</f>
        <v>0</v>
      </c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3"/>
      <c r="CG301" s="23"/>
      <c r="CH301" s="23"/>
      <c r="CI301" s="23"/>
      <c r="CJ301" s="23"/>
      <c r="CK301" s="23"/>
      <c r="CL301" s="23"/>
      <c r="CM301" s="23"/>
      <c r="CN301" s="28"/>
      <c r="CO301" s="28"/>
      <c r="CP301" s="28"/>
      <c r="CQ301" s="28"/>
      <c r="CR301" s="28"/>
      <c r="CS301" s="28"/>
      <c r="CT301" s="28"/>
      <c r="CU301" s="28"/>
      <c r="CV301" s="23"/>
      <c r="CW301" s="23"/>
      <c r="CX301" s="23"/>
      <c r="CY301" s="23"/>
      <c r="CZ301" s="23"/>
      <c r="DA301" s="23"/>
      <c r="DB301" s="23"/>
      <c r="DC301" s="23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3"/>
      <c r="DQ301" s="23"/>
      <c r="DR301" s="23"/>
      <c r="DS301" s="23"/>
      <c r="DT301" s="23"/>
      <c r="DU301" s="23"/>
      <c r="DV301" s="23"/>
      <c r="DW301" s="23"/>
      <c r="DX301" s="23"/>
      <c r="DY301" s="23"/>
      <c r="DZ301" s="23"/>
      <c r="EA301" s="23"/>
      <c r="EB301" s="28"/>
      <c r="EC301" s="28"/>
      <c r="ED301" s="28"/>
      <c r="EE301" s="28"/>
      <c r="EF301" s="28"/>
      <c r="EG301" s="28"/>
      <c r="EH301" s="28"/>
      <c r="EI301" s="28"/>
      <c r="EJ301" s="23"/>
      <c r="EK301" s="23"/>
      <c r="EL301" s="23"/>
      <c r="EM301" s="23"/>
      <c r="EN301" s="23"/>
      <c r="EO301" s="23"/>
      <c r="EP301" s="23"/>
      <c r="EQ301" s="23"/>
      <c r="ER301" s="3">
        <v>85000</v>
      </c>
      <c r="ES301" s="2">
        <f t="shared" ref="ES301" si="126">ER301-Z301</f>
        <v>0</v>
      </c>
    </row>
    <row r="302" spans="1:150" ht="14.45" hidden="1" customHeight="1" x14ac:dyDescent="0.25">
      <c r="A302" s="112"/>
      <c r="B302" s="130">
        <v>296</v>
      </c>
      <c r="C302" s="112"/>
      <c r="D302" s="112"/>
      <c r="E302" s="112"/>
      <c r="F302" s="113" t="s">
        <v>169</v>
      </c>
      <c r="G302" s="107" t="s">
        <v>169</v>
      </c>
      <c r="H302" s="114" t="s">
        <v>595</v>
      </c>
      <c r="I302" s="115" t="str">
        <f t="shared" si="114"/>
        <v xml:space="preserve"> 484</v>
      </c>
      <c r="J302" t="s">
        <v>595</v>
      </c>
      <c r="K302" s="116">
        <f t="shared" si="115"/>
        <v>0</v>
      </c>
      <c r="L302" s="113" t="s">
        <v>278</v>
      </c>
      <c r="M302" t="s">
        <v>1573</v>
      </c>
      <c r="P302" s="45" t="s">
        <v>709</v>
      </c>
      <c r="Q302" s="56">
        <v>95000</v>
      </c>
      <c r="R302" s="122">
        <f t="shared" si="124"/>
        <v>92000</v>
      </c>
      <c r="S302" s="47">
        <v>92000</v>
      </c>
      <c r="T302" s="48">
        <f t="shared" si="111"/>
        <v>8950</v>
      </c>
      <c r="U302" s="46" t="s">
        <v>711</v>
      </c>
      <c r="V302" s="49">
        <f t="shared" si="112"/>
        <v>83050</v>
      </c>
      <c r="W302" s="49">
        <f>2000+5500+200+250+1000</f>
        <v>8950</v>
      </c>
      <c r="X302" s="2">
        <f t="shared" si="125"/>
        <v>-3000</v>
      </c>
      <c r="Z302" s="126">
        <f t="shared" si="117"/>
        <v>92000</v>
      </c>
      <c r="AA302" s="1" t="s">
        <v>148</v>
      </c>
      <c r="AB302" s="19">
        <f>IF(AX302&lt;&gt;"",#REF!- AX302, 0)</f>
        <v>0</v>
      </c>
      <c r="AC302" s="19">
        <f>IF(CF302&lt;&gt;"",#REF!- CF302, 0)</f>
        <v>0</v>
      </c>
      <c r="AD302" s="19">
        <f>IF(BJ302&lt;&gt;"",#REF!- BJ302, 0)</f>
        <v>0</v>
      </c>
      <c r="AE302" s="19">
        <f>IF(CN302&lt;&gt;"",#REF!- CN302, 0)</f>
        <v>0</v>
      </c>
      <c r="AF302" s="19">
        <f>IF(BV302&lt;&gt;"",#REF!- BV302, 0)</f>
        <v>0</v>
      </c>
      <c r="AG302" s="19">
        <f>IF(CV302&lt;&gt;"",#REF!- CV302, 0)</f>
        <v>0</v>
      </c>
      <c r="AH302" s="19">
        <f>IF(DF302&lt;&gt;"",#REF!-DF302, 0)</f>
        <v>0</v>
      </c>
      <c r="AI302" s="19">
        <f>IF(DR302&lt;&gt;"",#REF!-DR302, 0)</f>
        <v>0</v>
      </c>
      <c r="AJ302" s="19">
        <f>IF(EB302&lt;&gt;"",#REF!- EB302, 0)</f>
        <v>0</v>
      </c>
      <c r="AK302" s="19">
        <f>IF(EJ302&lt;&gt;"",#REF!- EJ302, 0)</f>
        <v>0</v>
      </c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3"/>
      <c r="CG302" s="23"/>
      <c r="CH302" s="23"/>
      <c r="CI302" s="23"/>
      <c r="CJ302" s="23"/>
      <c r="CK302" s="23"/>
      <c r="CL302" s="23"/>
      <c r="CM302" s="23"/>
      <c r="CN302" s="28"/>
      <c r="CO302" s="28"/>
      <c r="CP302" s="28"/>
      <c r="CQ302" s="28"/>
      <c r="CR302" s="28"/>
      <c r="CS302" s="28"/>
      <c r="CT302" s="28"/>
      <c r="CU302" s="28"/>
      <c r="CV302" s="23"/>
      <c r="CW302" s="23"/>
      <c r="CX302" s="23"/>
      <c r="CY302" s="23"/>
      <c r="CZ302" s="23"/>
      <c r="DA302" s="23"/>
      <c r="DB302" s="23"/>
      <c r="DC302" s="23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3"/>
      <c r="DQ302" s="23"/>
      <c r="DR302" s="23"/>
      <c r="DS302" s="23"/>
      <c r="DT302" s="23"/>
      <c r="DU302" s="23"/>
      <c r="DV302" s="23"/>
      <c r="DW302" s="23"/>
      <c r="DX302" s="23"/>
      <c r="DY302" s="23"/>
      <c r="DZ302" s="23"/>
      <c r="EA302" s="23"/>
      <c r="EB302" s="28"/>
      <c r="EC302" s="28"/>
      <c r="ED302" s="28"/>
      <c r="EE302" s="28"/>
      <c r="EF302" s="28"/>
      <c r="EG302" s="28"/>
      <c r="EH302" s="28"/>
      <c r="EI302" s="28"/>
      <c r="EJ302" s="23"/>
      <c r="EK302" s="23"/>
      <c r="EL302" s="23"/>
      <c r="EM302" s="23"/>
      <c r="EN302" s="23"/>
      <c r="EO302" s="23"/>
      <c r="EP302" s="23"/>
      <c r="EQ302" s="23"/>
      <c r="ER302" s="3">
        <v>92000</v>
      </c>
      <c r="ES302" s="2">
        <f>Z302-ER302</f>
        <v>0</v>
      </c>
    </row>
    <row r="303" spans="1:150" ht="14.45" hidden="1" customHeight="1" x14ac:dyDescent="0.25">
      <c r="A303" s="112"/>
      <c r="B303" s="130">
        <v>297</v>
      </c>
      <c r="C303" s="112"/>
      <c r="D303" s="112"/>
      <c r="E303" s="112"/>
      <c r="F303" s="113" t="s">
        <v>169</v>
      </c>
      <c r="G303" s="107" t="s">
        <v>169</v>
      </c>
      <c r="H303" s="117" t="s">
        <v>596</v>
      </c>
      <c r="I303" s="115" t="str">
        <f t="shared" si="114"/>
        <v xml:space="preserve"> 707</v>
      </c>
      <c r="J303" t="s">
        <v>596</v>
      </c>
      <c r="K303" s="116">
        <f t="shared" si="115"/>
        <v>0</v>
      </c>
      <c r="L303" s="113" t="s">
        <v>300</v>
      </c>
      <c r="M303" t="s">
        <v>1573</v>
      </c>
      <c r="P303" s="62" t="s">
        <v>710</v>
      </c>
      <c r="Q303" s="63">
        <v>81000</v>
      </c>
      <c r="R303" s="64">
        <f t="shared" si="124"/>
        <v>81000</v>
      </c>
      <c r="S303" s="47">
        <v>81000</v>
      </c>
      <c r="T303" s="48">
        <f t="shared" si="111"/>
        <v>9550</v>
      </c>
      <c r="U303" s="46" t="s">
        <v>711</v>
      </c>
      <c r="V303" s="49">
        <f t="shared" si="112"/>
        <v>71450</v>
      </c>
      <c r="W303" s="49">
        <f>2000+5500+600+200+250+1000</f>
        <v>9550</v>
      </c>
      <c r="X303" s="2">
        <f t="shared" si="125"/>
        <v>0</v>
      </c>
      <c r="Y303" s="2">
        <v>2000</v>
      </c>
      <c r="Z303" s="126">
        <f t="shared" si="117"/>
        <v>81000</v>
      </c>
      <c r="AA303" s="1" t="s">
        <v>148</v>
      </c>
      <c r="AB303" s="19">
        <f>IF(AX303&lt;&gt;"",#REF!- AX303, 0)</f>
        <v>0</v>
      </c>
      <c r="AC303" s="19">
        <f>IF(CF303&lt;&gt;"",#REF!- CF303, 0)</f>
        <v>0</v>
      </c>
      <c r="AD303" s="19">
        <f>IF(BJ303&lt;&gt;"",#REF!- BJ303, 0)</f>
        <v>0</v>
      </c>
      <c r="AE303" s="19">
        <f>IF(CN303&lt;&gt;"",#REF!- CN303, 0)</f>
        <v>0</v>
      </c>
      <c r="AF303" s="19">
        <f>IF(BV303&lt;&gt;"",#REF!- BV303, 0)</f>
        <v>0</v>
      </c>
      <c r="AG303" s="19">
        <f>IF(CV303&lt;&gt;"",#REF!- CV303, 0)</f>
        <v>0</v>
      </c>
      <c r="AH303" s="19">
        <f>IF(DF303&lt;&gt;"",#REF!-DF303, 0)</f>
        <v>0</v>
      </c>
      <c r="AI303" s="19">
        <f>IF(DR303&lt;&gt;"",#REF!-DR303, 0)</f>
        <v>0</v>
      </c>
      <c r="AJ303" s="19">
        <f>IF(EB303&lt;&gt;"",#REF!- EB303, 0)</f>
        <v>0</v>
      </c>
      <c r="AK303" s="19">
        <f>IF(EJ303&lt;&gt;"",#REF!- EJ303, 0)</f>
        <v>0</v>
      </c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3"/>
      <c r="CG303" s="23"/>
      <c r="CH303" s="23"/>
      <c r="CI303" s="23"/>
      <c r="CJ303" s="23"/>
      <c r="CK303" s="23"/>
      <c r="CL303" s="23"/>
      <c r="CM303" s="23"/>
      <c r="CN303" s="28"/>
      <c r="CO303" s="28"/>
      <c r="CP303" s="28"/>
      <c r="CQ303" s="28"/>
      <c r="CR303" s="28"/>
      <c r="CS303" s="28"/>
      <c r="CT303" s="28"/>
      <c r="CU303" s="28"/>
      <c r="CV303" s="23"/>
      <c r="CW303" s="23"/>
      <c r="CX303" s="23"/>
      <c r="CY303" s="23"/>
      <c r="CZ303" s="23"/>
      <c r="DA303" s="23"/>
      <c r="DB303" s="23"/>
      <c r="DC303" s="23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3"/>
      <c r="DQ303" s="23"/>
      <c r="DR303" s="23"/>
      <c r="DS303" s="23"/>
      <c r="DT303" s="23"/>
      <c r="DU303" s="23"/>
      <c r="DV303" s="23"/>
      <c r="DW303" s="23"/>
      <c r="DX303" s="23"/>
      <c r="DY303" s="23"/>
      <c r="DZ303" s="23"/>
      <c r="EA303" s="23"/>
      <c r="EB303" s="28"/>
      <c r="EC303" s="28"/>
      <c r="ED303" s="28"/>
      <c r="EE303" s="28"/>
      <c r="EF303" s="28"/>
      <c r="EG303" s="28"/>
      <c r="EH303" s="28"/>
      <c r="EI303" s="28"/>
      <c r="EJ303" s="23"/>
      <c r="EK303" s="23"/>
      <c r="EL303" s="23"/>
      <c r="EM303" s="23"/>
      <c r="EN303" s="23"/>
      <c r="EO303" s="23"/>
      <c r="EP303" s="23"/>
      <c r="EQ303" s="23"/>
      <c r="ER303" s="3">
        <v>81000</v>
      </c>
      <c r="ES303" s="2">
        <f>Z303-ER303</f>
        <v>0</v>
      </c>
    </row>
    <row r="304" spans="1:150" ht="14.45" hidden="1" customHeight="1" x14ac:dyDescent="0.25">
      <c r="A304" s="112"/>
      <c r="B304" s="130">
        <v>298</v>
      </c>
      <c r="C304" s="112"/>
      <c r="D304" s="112"/>
      <c r="E304" s="112"/>
      <c r="F304" s="113" t="s">
        <v>54</v>
      </c>
      <c r="G304" s="107" t="s">
        <v>54</v>
      </c>
      <c r="H304" s="117" t="s">
        <v>597</v>
      </c>
      <c r="I304" s="115" t="str">
        <f t="shared" si="114"/>
        <v xml:space="preserve"> 855</v>
      </c>
      <c r="J304" t="s">
        <v>597</v>
      </c>
      <c r="K304" s="116">
        <f t="shared" si="115"/>
        <v>0</v>
      </c>
      <c r="L304" s="113" t="s">
        <v>301</v>
      </c>
      <c r="M304" t="s">
        <v>1574</v>
      </c>
      <c r="P304" s="62" t="s">
        <v>710</v>
      </c>
      <c r="Q304" s="63">
        <v>86000</v>
      </c>
      <c r="R304" s="64">
        <f t="shared" si="124"/>
        <v>88000</v>
      </c>
      <c r="S304" s="47">
        <v>88000</v>
      </c>
      <c r="T304" s="48">
        <f t="shared" si="111"/>
        <v>8550</v>
      </c>
      <c r="U304" s="46" t="s">
        <v>711</v>
      </c>
      <c r="V304" s="49">
        <f t="shared" si="112"/>
        <v>79450</v>
      </c>
      <c r="W304" s="49">
        <f>2000+5500+600+200+250</f>
        <v>8550</v>
      </c>
      <c r="X304" s="2">
        <f t="shared" si="125"/>
        <v>2000</v>
      </c>
      <c r="Z304" s="126">
        <f t="shared" si="117"/>
        <v>88000</v>
      </c>
      <c r="AA304" s="1" t="s">
        <v>148</v>
      </c>
      <c r="AB304" s="19">
        <f>IF(AX304&lt;&gt;"",#REF!- AX304, 0)</f>
        <v>0</v>
      </c>
      <c r="AC304" s="19">
        <f>IF(CF304&lt;&gt;"",#REF!- CF304, 0)</f>
        <v>0</v>
      </c>
      <c r="AD304" s="19">
        <f>IF(BJ304&lt;&gt;"",#REF!- BJ304, 0)</f>
        <v>0</v>
      </c>
      <c r="AE304" s="19">
        <f>IF(CN304&lt;&gt;"",#REF!- CN304, 0)</f>
        <v>0</v>
      </c>
      <c r="AF304" s="19">
        <f>IF(BV304&lt;&gt;"",#REF!- BV304, 0)</f>
        <v>0</v>
      </c>
      <c r="AG304" s="19">
        <f>IF(CV304&lt;&gt;"",#REF!- CV304, 0)</f>
        <v>0</v>
      </c>
      <c r="AH304" s="19">
        <f>IF(DF304&lt;&gt;"",#REF!-DF304, 0)</f>
        <v>0</v>
      </c>
      <c r="AI304" s="19">
        <f>IF(DR304&lt;&gt;"",#REF!-DR304, 0)</f>
        <v>0</v>
      </c>
      <c r="AJ304" s="19">
        <f>IF(EB304&lt;&gt;"",#REF!- EB304, 0)</f>
        <v>0</v>
      </c>
      <c r="AK304" s="19">
        <f>IF(EJ304&lt;&gt;"",#REF!- EJ304, 0)</f>
        <v>0</v>
      </c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3"/>
      <c r="CG304" s="23"/>
      <c r="CH304" s="23"/>
      <c r="CI304" s="23"/>
      <c r="CJ304" s="23"/>
      <c r="CK304" s="23"/>
      <c r="CL304" s="23"/>
      <c r="CM304" s="23"/>
      <c r="CN304" s="28"/>
      <c r="CO304" s="28"/>
      <c r="CP304" s="28"/>
      <c r="CQ304" s="28"/>
      <c r="CR304" s="28"/>
      <c r="CS304" s="28"/>
      <c r="CT304" s="28"/>
      <c r="CU304" s="28"/>
      <c r="CV304" s="23"/>
      <c r="CW304" s="23"/>
      <c r="CX304" s="23"/>
      <c r="CY304" s="23"/>
      <c r="CZ304" s="23"/>
      <c r="DA304" s="23"/>
      <c r="DB304" s="23"/>
      <c r="DC304" s="23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3"/>
      <c r="DQ304" s="23"/>
      <c r="DR304" s="23"/>
      <c r="DS304" s="23"/>
      <c r="DT304" s="23"/>
      <c r="DU304" s="23"/>
      <c r="DV304" s="23"/>
      <c r="DW304" s="23"/>
      <c r="DX304" s="23"/>
      <c r="DY304" s="23"/>
      <c r="DZ304" s="23"/>
      <c r="EA304" s="23"/>
      <c r="EB304" s="28"/>
      <c r="EC304" s="28"/>
      <c r="ED304" s="28"/>
      <c r="EE304" s="28"/>
      <c r="EF304" s="28"/>
      <c r="EG304" s="28"/>
      <c r="EH304" s="28"/>
      <c r="EI304" s="28"/>
      <c r="EJ304" s="23"/>
      <c r="EK304" s="23"/>
      <c r="EL304" s="23"/>
      <c r="EM304" s="23"/>
      <c r="EN304" s="23"/>
      <c r="EO304" s="23"/>
      <c r="EP304" s="23"/>
      <c r="EQ304" s="23"/>
      <c r="ER304" s="137">
        <v>88000</v>
      </c>
      <c r="ES304" s="2">
        <f>Z304-ER304</f>
        <v>0</v>
      </c>
    </row>
    <row r="305" spans="1:150" ht="14.45" hidden="1" customHeight="1" x14ac:dyDescent="0.25">
      <c r="A305" s="112"/>
      <c r="B305" s="130">
        <v>299</v>
      </c>
      <c r="C305" s="112"/>
      <c r="D305" s="112"/>
      <c r="E305" s="112"/>
      <c r="F305" s="113" t="s">
        <v>54</v>
      </c>
      <c r="G305" s="107"/>
      <c r="H305" s="117" t="s">
        <v>1808</v>
      </c>
      <c r="I305" s="115" t="str">
        <f t="shared" si="114"/>
        <v xml:space="preserve"> 030</v>
      </c>
      <c r="J305" t="s">
        <v>1808</v>
      </c>
      <c r="K305" s="116">
        <f t="shared" si="115"/>
        <v>0</v>
      </c>
      <c r="L305" s="113" t="s">
        <v>299</v>
      </c>
      <c r="M305" t="s">
        <v>1573</v>
      </c>
      <c r="P305" s="45" t="s">
        <v>709</v>
      </c>
      <c r="Q305" s="56">
        <v>90000</v>
      </c>
      <c r="R305" s="50">
        <f t="shared" si="124"/>
        <v>83000</v>
      </c>
      <c r="S305" s="47">
        <v>83000</v>
      </c>
      <c r="T305" s="48">
        <f t="shared" si="111"/>
        <v>9050</v>
      </c>
      <c r="U305" s="46" t="s">
        <v>711</v>
      </c>
      <c r="V305" s="49">
        <f t="shared" si="112"/>
        <v>73950</v>
      </c>
      <c r="W305" s="49">
        <v>9050</v>
      </c>
      <c r="X305" s="2">
        <f t="shared" si="125"/>
        <v>-7000</v>
      </c>
      <c r="Z305" s="126">
        <f t="shared" si="117"/>
        <v>83000</v>
      </c>
      <c r="AA305" s="1" t="s">
        <v>148</v>
      </c>
      <c r="AB305" s="19">
        <f>IF(AX305&lt;&gt;"",#REF!- AX305, 0)</f>
        <v>0</v>
      </c>
      <c r="AC305" s="19">
        <f>IF(CF305&lt;&gt;"",#REF!- CF305, 0)</f>
        <v>0</v>
      </c>
      <c r="AD305" s="19">
        <f>IF(BJ305&lt;&gt;"",#REF!- BJ305, 0)</f>
        <v>0</v>
      </c>
      <c r="AE305" s="19">
        <f>IF(CN305&lt;&gt;"",#REF!- CN305, 0)</f>
        <v>0</v>
      </c>
      <c r="AF305" s="19">
        <f>IF(BV305&lt;&gt;"",#REF!- BV305, 0)</f>
        <v>0</v>
      </c>
      <c r="AG305" s="19">
        <f>IF(CV305&lt;&gt;"",#REF!- CV305, 0)</f>
        <v>0</v>
      </c>
      <c r="AH305" s="19">
        <f>IF(DF305&lt;&gt;"",#REF!-DF305, 0)</f>
        <v>0</v>
      </c>
      <c r="AI305" s="19">
        <f>IF(DR305&lt;&gt;"",#REF!-DR305, 0)</f>
        <v>0</v>
      </c>
      <c r="AJ305" s="19">
        <f>IF(EB305&lt;&gt;"",#REF!- EB305, 0)</f>
        <v>0</v>
      </c>
      <c r="AK305" s="19">
        <f>IF(EJ305&lt;&gt;"",#REF!- EJ305, 0)</f>
        <v>0</v>
      </c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3"/>
      <c r="CG305" s="23"/>
      <c r="CH305" s="23"/>
      <c r="CI305" s="23"/>
      <c r="CJ305" s="23"/>
      <c r="CK305" s="23"/>
      <c r="CL305" s="23"/>
      <c r="CM305" s="23"/>
      <c r="CN305" s="28"/>
      <c r="CO305" s="28"/>
      <c r="CP305" s="28"/>
      <c r="CQ305" s="28"/>
      <c r="CR305" s="28"/>
      <c r="CS305" s="28"/>
      <c r="CT305" s="28"/>
      <c r="CU305" s="28"/>
      <c r="CV305" s="23"/>
      <c r="CW305" s="23"/>
      <c r="CX305" s="23"/>
      <c r="CY305" s="23"/>
      <c r="CZ305" s="23"/>
      <c r="DA305" s="23"/>
      <c r="DB305" s="23"/>
      <c r="DC305" s="23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3"/>
      <c r="DQ305" s="23"/>
      <c r="DR305" s="23"/>
      <c r="DS305" s="23"/>
      <c r="DT305" s="23"/>
      <c r="DU305" s="23"/>
      <c r="DV305" s="23"/>
      <c r="DW305" s="23"/>
      <c r="DX305" s="23"/>
      <c r="DY305" s="23"/>
      <c r="DZ305" s="23"/>
      <c r="EA305" s="23"/>
      <c r="EB305" s="28"/>
      <c r="EC305" s="28"/>
      <c r="ED305" s="28"/>
      <c r="EE305" s="28"/>
      <c r="EF305" s="28"/>
      <c r="EG305" s="28"/>
      <c r="EH305" s="28"/>
      <c r="EI305" s="28"/>
      <c r="EJ305" s="23"/>
      <c r="EK305" s="23"/>
      <c r="EL305" s="23"/>
      <c r="EM305" s="23"/>
      <c r="EN305" s="23"/>
      <c r="EO305" s="23"/>
      <c r="EP305" s="23"/>
      <c r="EQ305" s="23"/>
      <c r="ER305" s="3">
        <v>83000</v>
      </c>
      <c r="ES305" s="2">
        <f t="shared" ref="ES305" si="127">ER305-Z305</f>
        <v>0</v>
      </c>
    </row>
    <row r="306" spans="1:150" ht="14.45" hidden="1" customHeight="1" x14ac:dyDescent="0.25">
      <c r="A306" s="112"/>
      <c r="B306" s="130">
        <v>300</v>
      </c>
      <c r="C306" s="112"/>
      <c r="D306" s="112"/>
      <c r="E306" s="112"/>
      <c r="F306" s="113" t="s">
        <v>54</v>
      </c>
      <c r="G306" s="107" t="s">
        <v>54</v>
      </c>
      <c r="H306" s="117" t="s">
        <v>598</v>
      </c>
      <c r="I306" s="115" t="str">
        <f t="shared" si="114"/>
        <v xml:space="preserve"> 470</v>
      </c>
      <c r="J306" t="s">
        <v>598</v>
      </c>
      <c r="K306" s="116">
        <f t="shared" si="115"/>
        <v>0</v>
      </c>
      <c r="L306" s="113" t="s">
        <v>301</v>
      </c>
      <c r="M306" t="s">
        <v>1574</v>
      </c>
      <c r="P306" s="62" t="s">
        <v>710</v>
      </c>
      <c r="Q306" s="63">
        <v>86000</v>
      </c>
      <c r="R306" s="64">
        <f t="shared" si="124"/>
        <v>88000</v>
      </c>
      <c r="S306" s="47">
        <v>88000</v>
      </c>
      <c r="T306" s="48">
        <f t="shared" si="111"/>
        <v>8550</v>
      </c>
      <c r="U306" s="46" t="s">
        <v>711</v>
      </c>
      <c r="V306" s="49">
        <f t="shared" si="112"/>
        <v>79450</v>
      </c>
      <c r="W306" s="49">
        <f>2000+5500+600+200+250</f>
        <v>8550</v>
      </c>
      <c r="X306" s="2">
        <f t="shared" si="125"/>
        <v>2000</v>
      </c>
      <c r="Z306" s="126">
        <f t="shared" si="117"/>
        <v>88000</v>
      </c>
      <c r="AA306" s="1" t="s">
        <v>148</v>
      </c>
      <c r="AB306" s="19">
        <f>IF(AX306&lt;&gt;"",#REF!- AX306, 0)</f>
        <v>0</v>
      </c>
      <c r="AC306" s="19">
        <f>IF(CF306&lt;&gt;"",#REF!- CF306, 0)</f>
        <v>0</v>
      </c>
      <c r="AD306" s="19">
        <f>IF(BJ306&lt;&gt;"",#REF!- BJ306, 0)</f>
        <v>0</v>
      </c>
      <c r="AE306" s="19">
        <f>IF(CN306&lt;&gt;"",#REF!- CN306, 0)</f>
        <v>0</v>
      </c>
      <c r="AF306" s="19">
        <f>IF(BV306&lt;&gt;"",#REF!- BV306, 0)</f>
        <v>0</v>
      </c>
      <c r="AG306" s="19">
        <f>IF(CV306&lt;&gt;"",#REF!- CV306, 0)</f>
        <v>0</v>
      </c>
      <c r="AH306" s="19">
        <f>IF(DF306&lt;&gt;"",#REF!-DF306, 0)</f>
        <v>0</v>
      </c>
      <c r="AI306" s="19">
        <f>IF(DR306&lt;&gt;"",#REF!-DR306, 0)</f>
        <v>0</v>
      </c>
      <c r="AJ306" s="19">
        <f>IF(EB306&lt;&gt;"",#REF!- EB306, 0)</f>
        <v>0</v>
      </c>
      <c r="AK306" s="19">
        <f>IF(EJ306&lt;&gt;"",#REF!- EJ306, 0)</f>
        <v>0</v>
      </c>
      <c r="AL306" s="20" t="e">
        <f>IF(BC306&lt;&gt;"",#REF!- BC306, 0)</f>
        <v>#REF!</v>
      </c>
      <c r="AM306" s="20" t="e">
        <f>IF(CK306&lt;&gt;"",#REF!- CK306, 0)</f>
        <v>#REF!</v>
      </c>
      <c r="AN306" s="20" t="e">
        <f>IF(BO306&lt;&gt;"",#REF!- BO306, )</f>
        <v>#REF!</v>
      </c>
      <c r="AO306" s="20" t="e">
        <f>IF(CS306&lt;&gt;"",#REF!- CS306, 0)</f>
        <v>#REF!</v>
      </c>
      <c r="AP306" s="20">
        <f>IF(CA306&lt;&gt;"",#REF!-CA306, 0)</f>
        <v>0</v>
      </c>
      <c r="AQ306" s="20" t="e">
        <f>IF(DA306&lt;&gt;"",#REF!- DA306, 0)</f>
        <v>#REF!</v>
      </c>
      <c r="AR306" s="20" t="e">
        <f>IF(DK306&lt;&gt;"",#REF!- DK306, 0)</f>
        <v>#REF!</v>
      </c>
      <c r="AS306" s="20" t="e">
        <f>IF(DW306&lt;&gt;"",#REF!- DW306, 0)</f>
        <v>#REF!</v>
      </c>
      <c r="AT306" s="20" t="e">
        <f>IF(EG306&lt;&gt;"",#REF!- EG306, 0)</f>
        <v>#REF!</v>
      </c>
      <c r="AU306" s="20">
        <f>IF(EO306&lt;&gt;"",#REF!- EO306, 0)</f>
        <v>0</v>
      </c>
      <c r="AV306" s="27"/>
      <c r="AW306" s="27"/>
      <c r="AX306" s="27"/>
      <c r="AY306" s="27"/>
      <c r="AZ306" s="27"/>
      <c r="BA306" s="27"/>
      <c r="BB306" s="27"/>
      <c r="BC306" s="29">
        <f>BE306+BD306</f>
        <v>126390</v>
      </c>
      <c r="BD306" s="29">
        <v>2500</v>
      </c>
      <c r="BE306" s="29">
        <v>123890</v>
      </c>
      <c r="BF306" s="29">
        <v>159750</v>
      </c>
      <c r="BG306" s="29">
        <v>84150</v>
      </c>
      <c r="BH306" s="36"/>
      <c r="BI306" s="36"/>
      <c r="BJ306" s="36"/>
      <c r="BK306" s="36"/>
      <c r="BL306" s="36"/>
      <c r="BM306" s="36"/>
      <c r="BN306" s="36"/>
      <c r="BO306" s="24">
        <f>BQ306+BP306</f>
        <v>123270</v>
      </c>
      <c r="BP306" s="24">
        <v>2500</v>
      </c>
      <c r="BQ306" s="24">
        <v>120770</v>
      </c>
      <c r="BR306" s="24">
        <v>165150</v>
      </c>
      <c r="BS306" s="24">
        <v>106650</v>
      </c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3"/>
      <c r="CG306" s="23"/>
      <c r="CH306" s="23"/>
      <c r="CI306" s="23"/>
      <c r="CJ306" s="23"/>
      <c r="CK306" s="24">
        <v>122331</v>
      </c>
      <c r="CL306" s="24">
        <v>172260</v>
      </c>
      <c r="CM306" s="24">
        <v>67500</v>
      </c>
      <c r="CN306" s="28"/>
      <c r="CO306" s="28"/>
      <c r="CP306" s="28"/>
      <c r="CQ306" s="28"/>
      <c r="CR306" s="28"/>
      <c r="CS306" s="29">
        <v>118123</v>
      </c>
      <c r="CT306" s="29">
        <v>162000</v>
      </c>
      <c r="CU306" s="29">
        <v>91746</v>
      </c>
      <c r="CV306" s="23"/>
      <c r="CW306" s="23"/>
      <c r="CX306" s="23"/>
      <c r="CY306" s="23"/>
      <c r="CZ306" s="23"/>
      <c r="DA306" s="24">
        <v>118181</v>
      </c>
      <c r="DB306" s="24">
        <v>141750</v>
      </c>
      <c r="DC306" s="24">
        <v>90825</v>
      </c>
      <c r="DD306" s="28"/>
      <c r="DE306" s="28"/>
      <c r="DF306" s="28"/>
      <c r="DG306" s="28"/>
      <c r="DH306" s="28"/>
      <c r="DI306" s="28"/>
      <c r="DJ306" s="28"/>
      <c r="DK306" s="29">
        <f>DM306+DL306</f>
        <v>118867</v>
      </c>
      <c r="DL306" s="29">
        <v>3000</v>
      </c>
      <c r="DM306" s="29">
        <v>115867</v>
      </c>
      <c r="DN306" s="29">
        <v>162172</v>
      </c>
      <c r="DO306" s="29">
        <v>63472</v>
      </c>
      <c r="DP306" s="23"/>
      <c r="DQ306" s="23"/>
      <c r="DR306" s="23"/>
      <c r="DS306" s="23"/>
      <c r="DT306" s="23"/>
      <c r="DU306" s="23"/>
      <c r="DV306" s="23"/>
      <c r="DW306" s="24">
        <f>DY306+DX306</f>
        <v>121589</v>
      </c>
      <c r="DX306" s="24">
        <v>2500</v>
      </c>
      <c r="DY306" s="24">
        <v>119089</v>
      </c>
      <c r="DZ306" s="24">
        <v>139650</v>
      </c>
      <c r="EA306" s="24">
        <v>100747</v>
      </c>
      <c r="EB306" s="28"/>
      <c r="EC306" s="28"/>
      <c r="ED306" s="28"/>
      <c r="EE306" s="28"/>
      <c r="EF306" s="28"/>
      <c r="EG306" s="29">
        <v>161690</v>
      </c>
      <c r="EH306" s="29">
        <v>266000</v>
      </c>
      <c r="EI306" s="29">
        <v>101000</v>
      </c>
      <c r="EJ306" s="23"/>
      <c r="EK306" s="23"/>
      <c r="EL306" s="23"/>
      <c r="EM306" s="23"/>
      <c r="EN306" s="23"/>
      <c r="EO306" s="23"/>
      <c r="EP306" s="23"/>
      <c r="EQ306" s="23"/>
      <c r="ER306" s="137">
        <v>88000</v>
      </c>
      <c r="ES306" s="2">
        <f t="shared" ref="ES306:ES309" si="128">Z306-ER306</f>
        <v>0</v>
      </c>
    </row>
    <row r="307" spans="1:150" ht="14.45" hidden="1" customHeight="1" x14ac:dyDescent="0.25">
      <c r="A307" s="112"/>
      <c r="B307" s="130">
        <v>301</v>
      </c>
      <c r="C307" s="112"/>
      <c r="D307" s="112"/>
      <c r="E307" s="112"/>
      <c r="F307" s="113" t="s">
        <v>54</v>
      </c>
      <c r="G307" s="107"/>
      <c r="H307" s="117" t="s">
        <v>1809</v>
      </c>
      <c r="I307" s="115" t="str">
        <f t="shared" si="114"/>
        <v xml:space="preserve"> 241</v>
      </c>
      <c r="J307" t="s">
        <v>1809</v>
      </c>
      <c r="K307" s="116">
        <f t="shared" si="115"/>
        <v>0</v>
      </c>
      <c r="L307" s="113" t="s">
        <v>301</v>
      </c>
      <c r="M307"/>
      <c r="P307" s="45" t="s">
        <v>709</v>
      </c>
      <c r="Q307" s="56">
        <v>0</v>
      </c>
      <c r="R307" s="50">
        <f t="shared" si="124"/>
        <v>88000</v>
      </c>
      <c r="S307" s="47">
        <v>88000</v>
      </c>
      <c r="T307" s="48">
        <f t="shared" si="111"/>
        <v>8550</v>
      </c>
      <c r="U307" s="46" t="s">
        <v>711</v>
      </c>
      <c r="V307" s="49">
        <f t="shared" si="112"/>
        <v>79450</v>
      </c>
      <c r="W307" s="49">
        <f>2000+5500+600+200+250</f>
        <v>8550</v>
      </c>
      <c r="X307" s="2">
        <f t="shared" si="125"/>
        <v>88000</v>
      </c>
      <c r="Z307" s="126">
        <f t="shared" si="117"/>
        <v>88000</v>
      </c>
      <c r="AA307" s="1" t="s">
        <v>154</v>
      </c>
      <c r="AB307" s="19" t="e">
        <f>IF(AX307&lt;&gt;"",#REF!- AX307, 0)</f>
        <v>#REF!</v>
      </c>
      <c r="AC307" s="19" t="e">
        <f>IF(CF307&lt;&gt;"",#REF!- CF307, 0)</f>
        <v>#REF!</v>
      </c>
      <c r="AD307" s="19" t="e">
        <f>IF(BH307&lt;&gt;"",#REF!- BH307, 0)</f>
        <v>#REF!</v>
      </c>
      <c r="AE307" s="19" t="e">
        <f>IF(CN307&lt;&gt;"",#REF!- CN307, 0)</f>
        <v>#REF!</v>
      </c>
      <c r="AF307" s="19">
        <f>IF(BV307&lt;&gt;"",#REF!- BV307, 0)</f>
        <v>0</v>
      </c>
      <c r="AG307" s="19" t="e">
        <f>IF(CV307&lt;&gt;"",#REF!- CV307, 0)</f>
        <v>#REF!</v>
      </c>
      <c r="AH307" s="19" t="e">
        <f>IF(DF307&lt;&gt;"",#REF!-DF307, 0)</f>
        <v>#REF!</v>
      </c>
      <c r="AI307" s="19" t="e">
        <f>IF(DR307&lt;&gt;"",#REF!-DR307, 0)</f>
        <v>#REF!</v>
      </c>
      <c r="AJ307" s="19" t="e">
        <f>IF(EB307&lt;&gt;"",#REF!- EB307, 0)</f>
        <v>#REF!</v>
      </c>
      <c r="AK307" s="19">
        <f>IF(EJ307&lt;&gt;"",#REF!- EJ307, 0)</f>
        <v>0</v>
      </c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9">
        <v>118575</v>
      </c>
      <c r="AW307" s="29">
        <v>3000</v>
      </c>
      <c r="AX307" s="29">
        <f t="shared" ref="AX307:AX312" si="129">AV307+AW307</f>
        <v>121575</v>
      </c>
      <c r="AY307" s="25">
        <f t="shared" ref="AY307:AY312" si="130">AX307-Z307</f>
        <v>33575</v>
      </c>
      <c r="AZ307" s="26">
        <f t="shared" ref="AZ307:AZ312" si="131">AY307/AV307</f>
        <v>0.28315412186379929</v>
      </c>
      <c r="BA307" s="25" t="e">
        <f>#REF!-AX307</f>
        <v>#REF!</v>
      </c>
      <c r="BB307" s="28" t="s">
        <v>28</v>
      </c>
      <c r="BC307" s="27"/>
      <c r="BD307" s="27"/>
      <c r="BE307" s="27"/>
      <c r="BF307" s="27"/>
      <c r="BG307" s="27"/>
      <c r="BH307" s="24">
        <v>115800</v>
      </c>
      <c r="BI307" s="21">
        <v>3000</v>
      </c>
      <c r="BJ307" s="21">
        <f>BH307+BI307</f>
        <v>118800</v>
      </c>
      <c r="BK307" s="21">
        <f>BJ307-Z307</f>
        <v>30800</v>
      </c>
      <c r="BL307" s="22">
        <f>BK307/BH307</f>
        <v>0.26597582037996548</v>
      </c>
      <c r="BM307" s="21" t="e">
        <f>#REF!-BJ307</f>
        <v>#REF!</v>
      </c>
      <c r="BN307" s="23" t="s">
        <v>28</v>
      </c>
      <c r="BO307" s="36"/>
      <c r="BP307" s="36"/>
      <c r="BQ307" s="36"/>
      <c r="BR307" s="36"/>
      <c r="BS307" s="36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4">
        <v>120381</v>
      </c>
      <c r="CG307" s="24">
        <v>3000</v>
      </c>
      <c r="CH307" s="34">
        <f t="shared" ref="CH307:CH312" si="132">CG307/CF307</f>
        <v>2.4920876218007825E-2</v>
      </c>
      <c r="CI307" s="24" t="e">
        <f>#REF!-CF307</f>
        <v>#REF!</v>
      </c>
      <c r="CJ307" s="23" t="s">
        <v>28</v>
      </c>
      <c r="CK307" s="23"/>
      <c r="CL307" s="23"/>
      <c r="CM307" s="23"/>
      <c r="CN307" s="29">
        <v>107460</v>
      </c>
      <c r="CO307" s="25">
        <f>CN307-Z307</f>
        <v>19460</v>
      </c>
      <c r="CP307" s="26">
        <f>CO307/CN307</f>
        <v>0.18109063837707054</v>
      </c>
      <c r="CQ307" s="25" t="e">
        <f>#REF!-CN307</f>
        <v>#REF!</v>
      </c>
      <c r="CR307" s="30" t="s">
        <v>28</v>
      </c>
      <c r="CS307" s="28"/>
      <c r="CT307" s="28"/>
      <c r="CU307" s="28"/>
      <c r="CV307" s="24">
        <v>121392</v>
      </c>
      <c r="CW307" s="21">
        <f t="shared" ref="CW307:CW312" si="133">CV307-Z307</f>
        <v>33392</v>
      </c>
      <c r="CX307" s="22">
        <f t="shared" ref="CX307:CX312" si="134">CW307/CV307</f>
        <v>0.27507578753130357</v>
      </c>
      <c r="CY307" s="21" t="e">
        <f>#REF!-CV307</f>
        <v>#REF!</v>
      </c>
      <c r="CZ307" s="23" t="s">
        <v>28</v>
      </c>
      <c r="DA307" s="23"/>
      <c r="DB307" s="23"/>
      <c r="DC307" s="23"/>
      <c r="DD307" s="29">
        <v>119248</v>
      </c>
      <c r="DE307" s="25">
        <v>3000</v>
      </c>
      <c r="DF307" s="29">
        <f t="shared" ref="DF307:DF312" si="135">DD307+DE307</f>
        <v>122248</v>
      </c>
      <c r="DG307" s="25">
        <f t="shared" ref="DG307:DG312" si="136">DF307-Z307</f>
        <v>34248</v>
      </c>
      <c r="DH307" s="26">
        <f t="shared" ref="DH307:DH312" si="137">DG307/DF307</f>
        <v>0.28015182252470389</v>
      </c>
      <c r="DI307" s="25" t="e">
        <f>#REF!-DF307</f>
        <v>#REF!</v>
      </c>
      <c r="DJ307" s="28" t="s">
        <v>28</v>
      </c>
      <c r="DK307" s="28"/>
      <c r="DL307" s="28"/>
      <c r="DM307" s="28"/>
      <c r="DN307" s="28"/>
      <c r="DO307" s="28"/>
      <c r="DP307" s="24">
        <v>119687</v>
      </c>
      <c r="DQ307" s="21">
        <v>3000</v>
      </c>
      <c r="DR307" s="21">
        <f t="shared" ref="DR307:DR312" si="138">DP307+DQ307</f>
        <v>122687</v>
      </c>
      <c r="DS307" s="21">
        <f t="shared" ref="DS307:DS312" si="139">DR307-Z307</f>
        <v>34687</v>
      </c>
      <c r="DT307" s="32">
        <f t="shared" ref="DT307:DT312" si="140">DS307/DR307</f>
        <v>0.28272759135034681</v>
      </c>
      <c r="DU307" s="33" t="e">
        <f>#REF!-DR307</f>
        <v>#REF!</v>
      </c>
      <c r="DV307" s="31" t="s">
        <v>28</v>
      </c>
      <c r="DW307" s="23"/>
      <c r="DX307" s="23"/>
      <c r="DY307" s="23"/>
      <c r="DZ307" s="23"/>
      <c r="EA307" s="23"/>
      <c r="EB307" s="29">
        <v>142500</v>
      </c>
      <c r="EC307" s="25">
        <f>EB307-Z307</f>
        <v>54500</v>
      </c>
      <c r="ED307" s="26">
        <f>EC307/EB307</f>
        <v>0.38245614035087722</v>
      </c>
      <c r="EE307" s="25" t="e">
        <f>#REF!-EB307</f>
        <v>#REF!</v>
      </c>
      <c r="EF307" s="28" t="s">
        <v>28</v>
      </c>
      <c r="EG307" s="28"/>
      <c r="EH307" s="28"/>
      <c r="EI307" s="28"/>
      <c r="EJ307" s="23"/>
      <c r="EK307" s="23"/>
      <c r="EL307" s="23"/>
      <c r="EM307" s="23"/>
      <c r="EN307" s="23"/>
      <c r="EO307" s="23"/>
      <c r="EP307" s="23"/>
      <c r="EQ307" s="23"/>
      <c r="ER307" s="137">
        <v>88000</v>
      </c>
      <c r="ES307" s="2">
        <f t="shared" si="128"/>
        <v>0</v>
      </c>
    </row>
    <row r="308" spans="1:150" ht="14.45" hidden="1" customHeight="1" x14ac:dyDescent="0.25">
      <c r="A308" s="112"/>
      <c r="B308" s="130">
        <v>302</v>
      </c>
      <c r="C308" s="112"/>
      <c r="D308" s="112"/>
      <c r="E308" s="112"/>
      <c r="F308" s="113" t="s">
        <v>1807</v>
      </c>
      <c r="G308" s="107" t="s">
        <v>54</v>
      </c>
      <c r="H308" s="117" t="s">
        <v>599</v>
      </c>
      <c r="I308" s="115" t="str">
        <f t="shared" si="114"/>
        <v xml:space="preserve"> 606</v>
      </c>
      <c r="J308" t="s">
        <v>599</v>
      </c>
      <c r="K308" s="116">
        <f t="shared" si="115"/>
        <v>0</v>
      </c>
      <c r="L308" s="113" t="s">
        <v>301</v>
      </c>
      <c r="M308" t="s">
        <v>1574</v>
      </c>
      <c r="P308" s="62" t="s">
        <v>710</v>
      </c>
      <c r="Q308" s="63">
        <v>86000</v>
      </c>
      <c r="R308" s="64">
        <f t="shared" si="124"/>
        <v>88000</v>
      </c>
      <c r="S308" s="47">
        <v>88000</v>
      </c>
      <c r="T308" s="48">
        <f t="shared" si="111"/>
        <v>8550</v>
      </c>
      <c r="U308" s="46" t="s">
        <v>711</v>
      </c>
      <c r="V308" s="49">
        <f t="shared" si="112"/>
        <v>79450</v>
      </c>
      <c r="W308" s="49">
        <f>2000+5500+600+200+250</f>
        <v>8550</v>
      </c>
      <c r="X308" s="2">
        <f t="shared" si="125"/>
        <v>2000</v>
      </c>
      <c r="Z308" s="126">
        <f t="shared" si="117"/>
        <v>88000</v>
      </c>
      <c r="AA308" s="1" t="s">
        <v>154</v>
      </c>
      <c r="AB308" s="19" t="e">
        <f>IF(AX308&lt;&gt;"",#REF!- AX308, 0)</f>
        <v>#REF!</v>
      </c>
      <c r="AC308" s="19" t="e">
        <f>IF(CF308&lt;&gt;"",#REF!- CF308, 0)</f>
        <v>#REF!</v>
      </c>
      <c r="AD308" s="19" t="e">
        <f>IF(BH308&lt;&gt;"",#REF!- BH308, 0)</f>
        <v>#REF!</v>
      </c>
      <c r="AE308" s="19" t="e">
        <f>IF(CN308&lt;&gt;"",#REF!- CN308, 0)</f>
        <v>#REF!</v>
      </c>
      <c r="AF308" s="19">
        <f>IF(BV308&lt;&gt;"",#REF!- BV308, 0)</f>
        <v>0</v>
      </c>
      <c r="AG308" s="19" t="e">
        <f>IF(CV308&lt;&gt;"",#REF!- CV308, 0)</f>
        <v>#REF!</v>
      </c>
      <c r="AH308" s="19" t="e">
        <f>IF(DF308&lt;&gt;"",#REF!-DF308, 0)</f>
        <v>#REF!</v>
      </c>
      <c r="AI308" s="19" t="e">
        <f>IF(DR308&lt;&gt;"",#REF!-DR308, 0)</f>
        <v>#REF!</v>
      </c>
      <c r="AJ308" s="19" t="e">
        <f>IF(EB308&lt;&gt;"",#REF!- EB308, 0)</f>
        <v>#REF!</v>
      </c>
      <c r="AK308" s="19">
        <f>IF(EJ308&lt;&gt;"",#REF!- EJ308, 0)</f>
        <v>0</v>
      </c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9">
        <v>118575</v>
      </c>
      <c r="AW308" s="29">
        <v>3000</v>
      </c>
      <c r="AX308" s="29">
        <f t="shared" si="129"/>
        <v>121575</v>
      </c>
      <c r="AY308" s="25">
        <f t="shared" si="130"/>
        <v>33575</v>
      </c>
      <c r="AZ308" s="26">
        <f t="shared" si="131"/>
        <v>0.28315412186379929</v>
      </c>
      <c r="BA308" s="25" t="e">
        <f>#REF!-AX308</f>
        <v>#REF!</v>
      </c>
      <c r="BB308" s="28" t="s">
        <v>28</v>
      </c>
      <c r="BC308" s="27"/>
      <c r="BD308" s="27"/>
      <c r="BE308" s="27"/>
      <c r="BF308" s="27"/>
      <c r="BG308" s="27"/>
      <c r="BH308" s="24">
        <v>115800</v>
      </c>
      <c r="BI308" s="21">
        <v>3000</v>
      </c>
      <c r="BJ308" s="21">
        <f>BH308+BI308</f>
        <v>118800</v>
      </c>
      <c r="BK308" s="21">
        <f>BJ308-Z308</f>
        <v>30800</v>
      </c>
      <c r="BL308" s="22">
        <f>BK308/BH308</f>
        <v>0.26597582037996548</v>
      </c>
      <c r="BM308" s="21" t="e">
        <f>#REF!-BJ308</f>
        <v>#REF!</v>
      </c>
      <c r="BN308" s="23" t="s">
        <v>28</v>
      </c>
      <c r="BO308" s="36"/>
      <c r="BP308" s="36"/>
      <c r="BQ308" s="36"/>
      <c r="BR308" s="36"/>
      <c r="BS308" s="36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4">
        <v>120381</v>
      </c>
      <c r="CG308" s="24">
        <v>3000</v>
      </c>
      <c r="CH308" s="34">
        <f t="shared" si="132"/>
        <v>2.4920876218007825E-2</v>
      </c>
      <c r="CI308" s="24" t="e">
        <f>#REF!-CF308</f>
        <v>#REF!</v>
      </c>
      <c r="CJ308" s="23" t="s">
        <v>28</v>
      </c>
      <c r="CK308" s="23"/>
      <c r="CL308" s="23"/>
      <c r="CM308" s="23"/>
      <c r="CN308" s="29">
        <v>107460</v>
      </c>
      <c r="CO308" s="25">
        <f>CN308-Z308</f>
        <v>19460</v>
      </c>
      <c r="CP308" s="26">
        <f>CO308/CN308</f>
        <v>0.18109063837707054</v>
      </c>
      <c r="CQ308" s="25" t="e">
        <f>#REF!-CN308</f>
        <v>#REF!</v>
      </c>
      <c r="CR308" s="30" t="s">
        <v>28</v>
      </c>
      <c r="CS308" s="28"/>
      <c r="CT308" s="28"/>
      <c r="CU308" s="28"/>
      <c r="CV308" s="24">
        <v>121392</v>
      </c>
      <c r="CW308" s="21">
        <f t="shared" si="133"/>
        <v>33392</v>
      </c>
      <c r="CX308" s="22">
        <f t="shared" si="134"/>
        <v>0.27507578753130357</v>
      </c>
      <c r="CY308" s="21" t="e">
        <f>#REF!-CV308</f>
        <v>#REF!</v>
      </c>
      <c r="CZ308" s="23" t="s">
        <v>28</v>
      </c>
      <c r="DA308" s="23"/>
      <c r="DB308" s="23"/>
      <c r="DC308" s="23"/>
      <c r="DD308" s="29">
        <v>119248</v>
      </c>
      <c r="DE308" s="25">
        <v>3000</v>
      </c>
      <c r="DF308" s="29">
        <f t="shared" si="135"/>
        <v>122248</v>
      </c>
      <c r="DG308" s="25">
        <f t="shared" si="136"/>
        <v>34248</v>
      </c>
      <c r="DH308" s="26">
        <f t="shared" si="137"/>
        <v>0.28015182252470389</v>
      </c>
      <c r="DI308" s="25" t="e">
        <f>#REF!-DF308</f>
        <v>#REF!</v>
      </c>
      <c r="DJ308" s="28" t="s">
        <v>28</v>
      </c>
      <c r="DK308" s="28"/>
      <c r="DL308" s="28"/>
      <c r="DM308" s="28"/>
      <c r="DN308" s="28"/>
      <c r="DO308" s="28"/>
      <c r="DP308" s="24">
        <v>119687</v>
      </c>
      <c r="DQ308" s="21">
        <v>3000</v>
      </c>
      <c r="DR308" s="21">
        <f t="shared" si="138"/>
        <v>122687</v>
      </c>
      <c r="DS308" s="21">
        <f t="shared" si="139"/>
        <v>34687</v>
      </c>
      <c r="DT308" s="32">
        <f t="shared" si="140"/>
        <v>0.28272759135034681</v>
      </c>
      <c r="DU308" s="33" t="e">
        <f>#REF!-DR308</f>
        <v>#REF!</v>
      </c>
      <c r="DV308" s="31" t="s">
        <v>28</v>
      </c>
      <c r="DW308" s="23"/>
      <c r="DX308" s="23"/>
      <c r="DY308" s="23"/>
      <c r="DZ308" s="23"/>
      <c r="EA308" s="23"/>
      <c r="EB308" s="29">
        <v>142500</v>
      </c>
      <c r="EC308" s="25">
        <f>EB308-Z308</f>
        <v>54500</v>
      </c>
      <c r="ED308" s="26">
        <f>EC308/EB308</f>
        <v>0.38245614035087722</v>
      </c>
      <c r="EE308" s="25" t="e">
        <f>#REF!-EB308</f>
        <v>#REF!</v>
      </c>
      <c r="EF308" s="28" t="s">
        <v>28</v>
      </c>
      <c r="EG308" s="28"/>
      <c r="EH308" s="28"/>
      <c r="EI308" s="28"/>
      <c r="EJ308" s="23"/>
      <c r="EK308" s="23"/>
      <c r="EL308" s="23"/>
      <c r="EM308" s="23"/>
      <c r="EN308" s="23"/>
      <c r="EO308" s="23"/>
      <c r="EP308" s="23"/>
      <c r="EQ308" s="23"/>
      <c r="ER308" s="137">
        <v>88000</v>
      </c>
      <c r="ES308" s="2">
        <f t="shared" si="128"/>
        <v>0</v>
      </c>
    </row>
    <row r="309" spans="1:150" ht="14.45" hidden="1" customHeight="1" x14ac:dyDescent="0.25">
      <c r="A309" s="112"/>
      <c r="B309" s="130">
        <v>303</v>
      </c>
      <c r="C309" s="112"/>
      <c r="D309" s="112"/>
      <c r="E309" s="112"/>
      <c r="F309" s="113" t="s">
        <v>1807</v>
      </c>
      <c r="G309" s="107"/>
      <c r="H309" s="117" t="s">
        <v>1810</v>
      </c>
      <c r="I309" s="115" t="str">
        <f t="shared" si="114"/>
        <v xml:space="preserve"> 888</v>
      </c>
      <c r="J309" t="s">
        <v>1810</v>
      </c>
      <c r="K309" s="116">
        <f t="shared" si="115"/>
        <v>0</v>
      </c>
      <c r="L309" s="113" t="s">
        <v>301</v>
      </c>
      <c r="M309"/>
      <c r="P309" s="45" t="s">
        <v>709</v>
      </c>
      <c r="Q309" s="56">
        <v>0</v>
      </c>
      <c r="R309" s="50">
        <f t="shared" si="124"/>
        <v>88000</v>
      </c>
      <c r="S309" s="47">
        <v>88000</v>
      </c>
      <c r="T309" s="48">
        <f t="shared" si="111"/>
        <v>8550</v>
      </c>
      <c r="U309" s="46" t="s">
        <v>711</v>
      </c>
      <c r="V309" s="49">
        <f t="shared" si="112"/>
        <v>79450</v>
      </c>
      <c r="W309" s="49">
        <f>2000+5500+600+200+250</f>
        <v>8550</v>
      </c>
      <c r="X309" s="2">
        <f t="shared" si="125"/>
        <v>88000</v>
      </c>
      <c r="Z309" s="126">
        <f t="shared" si="117"/>
        <v>88000</v>
      </c>
      <c r="AA309" s="1" t="s">
        <v>155</v>
      </c>
      <c r="AB309" s="19" t="e">
        <f>IF(AX309&lt;&gt;"",#REF!- AX309, 0)</f>
        <v>#REF!</v>
      </c>
      <c r="AC309" s="19" t="e">
        <f>IF(CF309&lt;&gt;"",#REF!- CF309, 0)</f>
        <v>#REF!</v>
      </c>
      <c r="AD309" s="19" t="e">
        <f>IF(BH309&lt;&gt;"",#REF!- BH309, 0)</f>
        <v>#REF!</v>
      </c>
      <c r="AE309" s="19" t="e">
        <f>IF(CN309&lt;&gt;"",#REF!- CN309, 0)</f>
        <v>#REF!</v>
      </c>
      <c r="AF309" s="19">
        <f>IF(BV309&lt;&gt;"",#REF!- BV309, 0)</f>
        <v>0</v>
      </c>
      <c r="AG309" s="19" t="e">
        <f>IF(CV309&lt;&gt;"",#REF!- CV309, 0)</f>
        <v>#REF!</v>
      </c>
      <c r="AH309" s="19" t="e">
        <f>IF(DF309&lt;&gt;"",#REF!-DF309, 0)</f>
        <v>#REF!</v>
      </c>
      <c r="AI309" s="19" t="e">
        <f>IF(DR309&lt;&gt;"",#REF!-DR309, 0)</f>
        <v>#REF!</v>
      </c>
      <c r="AJ309" s="19" t="e">
        <f>IF(EB309&lt;&gt;"",#REF!- EB309, 0)</f>
        <v>#REF!</v>
      </c>
      <c r="AK309" s="19">
        <f>IF(EJ309&lt;&gt;"",#REF!- EJ309, 0)</f>
        <v>0</v>
      </c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9">
        <v>118575</v>
      </c>
      <c r="AW309" s="29">
        <v>3000</v>
      </c>
      <c r="AX309" s="29">
        <f t="shared" si="129"/>
        <v>121575</v>
      </c>
      <c r="AY309" s="25">
        <f t="shared" si="130"/>
        <v>33575</v>
      </c>
      <c r="AZ309" s="26">
        <f t="shared" si="131"/>
        <v>0.28315412186379929</v>
      </c>
      <c r="BA309" s="25" t="e">
        <f>#REF!-AX309</f>
        <v>#REF!</v>
      </c>
      <c r="BB309" s="28" t="s">
        <v>28</v>
      </c>
      <c r="BC309" s="27"/>
      <c r="BD309" s="27"/>
      <c r="BE309" s="27"/>
      <c r="BF309" s="27"/>
      <c r="BG309" s="27"/>
      <c r="BH309" s="24">
        <v>115800</v>
      </c>
      <c r="BI309" s="21">
        <v>3000</v>
      </c>
      <c r="BJ309" s="21">
        <f>BH309+BI309</f>
        <v>118800</v>
      </c>
      <c r="BK309" s="21">
        <f>BJ309-Z309</f>
        <v>30800</v>
      </c>
      <c r="BL309" s="22">
        <f>BK309/BH309</f>
        <v>0.26597582037996548</v>
      </c>
      <c r="BM309" s="21" t="e">
        <f>#REF!-BJ309</f>
        <v>#REF!</v>
      </c>
      <c r="BN309" s="23" t="s">
        <v>28</v>
      </c>
      <c r="BO309" s="36"/>
      <c r="BP309" s="36"/>
      <c r="BQ309" s="36"/>
      <c r="BR309" s="36"/>
      <c r="BS309" s="36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4">
        <v>120381</v>
      </c>
      <c r="CG309" s="24">
        <v>3000</v>
      </c>
      <c r="CH309" s="34">
        <f t="shared" si="132"/>
        <v>2.4920876218007825E-2</v>
      </c>
      <c r="CI309" s="24" t="e">
        <f>#REF!-CF309</f>
        <v>#REF!</v>
      </c>
      <c r="CJ309" s="23" t="s">
        <v>28</v>
      </c>
      <c r="CK309" s="23"/>
      <c r="CL309" s="23"/>
      <c r="CM309" s="23"/>
      <c r="CN309" s="29">
        <v>107460</v>
      </c>
      <c r="CO309" s="25">
        <f>CN309-Z309</f>
        <v>19460</v>
      </c>
      <c r="CP309" s="26">
        <f>CO309/CN309</f>
        <v>0.18109063837707054</v>
      </c>
      <c r="CQ309" s="25" t="e">
        <f>#REF!-CN309</f>
        <v>#REF!</v>
      </c>
      <c r="CR309" s="30" t="s">
        <v>28</v>
      </c>
      <c r="CS309" s="28"/>
      <c r="CT309" s="28"/>
      <c r="CU309" s="28"/>
      <c r="CV309" s="24">
        <v>121392</v>
      </c>
      <c r="CW309" s="21">
        <f t="shared" si="133"/>
        <v>33392</v>
      </c>
      <c r="CX309" s="22">
        <f t="shared" si="134"/>
        <v>0.27507578753130357</v>
      </c>
      <c r="CY309" s="21" t="e">
        <f>#REF!-CV309</f>
        <v>#REF!</v>
      </c>
      <c r="CZ309" s="23" t="s">
        <v>28</v>
      </c>
      <c r="DA309" s="23"/>
      <c r="DB309" s="23"/>
      <c r="DC309" s="23"/>
      <c r="DD309" s="29">
        <v>119248</v>
      </c>
      <c r="DE309" s="25">
        <v>3000</v>
      </c>
      <c r="DF309" s="29">
        <f t="shared" si="135"/>
        <v>122248</v>
      </c>
      <c r="DG309" s="25">
        <f t="shared" si="136"/>
        <v>34248</v>
      </c>
      <c r="DH309" s="26">
        <f t="shared" si="137"/>
        <v>0.28015182252470389</v>
      </c>
      <c r="DI309" s="25" t="e">
        <f>#REF!-DF309</f>
        <v>#REF!</v>
      </c>
      <c r="DJ309" s="28" t="s">
        <v>28</v>
      </c>
      <c r="DK309" s="28"/>
      <c r="DL309" s="28"/>
      <c r="DM309" s="28"/>
      <c r="DN309" s="28"/>
      <c r="DO309" s="28"/>
      <c r="DP309" s="24">
        <v>119687</v>
      </c>
      <c r="DQ309" s="21">
        <v>3000</v>
      </c>
      <c r="DR309" s="21">
        <f t="shared" si="138"/>
        <v>122687</v>
      </c>
      <c r="DS309" s="21">
        <f t="shared" si="139"/>
        <v>34687</v>
      </c>
      <c r="DT309" s="32">
        <f t="shared" si="140"/>
        <v>0.28272759135034681</v>
      </c>
      <c r="DU309" s="33" t="e">
        <f>#REF!-DR309</f>
        <v>#REF!</v>
      </c>
      <c r="DV309" s="31" t="s">
        <v>28</v>
      </c>
      <c r="DW309" s="23"/>
      <c r="DX309" s="23"/>
      <c r="DY309" s="23"/>
      <c r="DZ309" s="23"/>
      <c r="EA309" s="23"/>
      <c r="EB309" s="29">
        <v>142500</v>
      </c>
      <c r="EC309" s="25">
        <f>EB309-Z309</f>
        <v>54500</v>
      </c>
      <c r="ED309" s="26">
        <f>EC309/EB309</f>
        <v>0.38245614035087722</v>
      </c>
      <c r="EE309" s="25" t="e">
        <f>#REF!-EB309</f>
        <v>#REF!</v>
      </c>
      <c r="EF309" s="28" t="s">
        <v>28</v>
      </c>
      <c r="EG309" s="28"/>
      <c r="EH309" s="28"/>
      <c r="EI309" s="28"/>
      <c r="EJ309" s="23"/>
      <c r="EK309" s="23"/>
      <c r="EL309" s="23"/>
      <c r="EM309" s="23"/>
      <c r="EN309" s="23"/>
      <c r="EO309" s="23"/>
      <c r="EP309" s="23"/>
      <c r="EQ309" s="23"/>
      <c r="ER309" s="137">
        <v>88000</v>
      </c>
      <c r="ES309" s="2">
        <f t="shared" si="128"/>
        <v>0</v>
      </c>
    </row>
    <row r="310" spans="1:150" ht="14.45" hidden="1" customHeight="1" x14ac:dyDescent="0.25">
      <c r="A310" s="112"/>
      <c r="B310" s="130">
        <v>304</v>
      </c>
      <c r="C310" s="112"/>
      <c r="D310" s="112"/>
      <c r="E310" s="112"/>
      <c r="F310" s="113" t="s">
        <v>56</v>
      </c>
      <c r="G310" s="107" t="s">
        <v>56</v>
      </c>
      <c r="H310" s="117" t="s">
        <v>600</v>
      </c>
      <c r="I310" s="115" t="str">
        <f t="shared" si="114"/>
        <v xml:space="preserve"> 173</v>
      </c>
      <c r="J310" t="s">
        <v>600</v>
      </c>
      <c r="K310" s="116">
        <f t="shared" si="115"/>
        <v>0</v>
      </c>
      <c r="L310" s="113" t="s">
        <v>302</v>
      </c>
      <c r="M310" t="s">
        <v>1574</v>
      </c>
      <c r="P310" s="45" t="s">
        <v>709</v>
      </c>
      <c r="Q310" s="56">
        <v>78000</v>
      </c>
      <c r="R310" s="122">
        <f t="shared" si="124"/>
        <v>69000</v>
      </c>
      <c r="S310" s="47">
        <v>69000</v>
      </c>
      <c r="T310" s="48">
        <f t="shared" si="111"/>
        <v>8550</v>
      </c>
      <c r="U310" s="46" t="s">
        <v>711</v>
      </c>
      <c r="V310" s="49">
        <f t="shared" si="112"/>
        <v>60450</v>
      </c>
      <c r="W310" s="49">
        <f t="shared" ref="W310:W317" si="141">2000+5500+600+200+250</f>
        <v>8550</v>
      </c>
      <c r="X310" s="2">
        <f t="shared" si="125"/>
        <v>-9000</v>
      </c>
      <c r="Z310" s="126">
        <f t="shared" si="117"/>
        <v>69000</v>
      </c>
      <c r="AA310" s="1" t="s">
        <v>154</v>
      </c>
      <c r="AB310" s="19" t="e">
        <f>IF(AX310&lt;&gt;"",#REF!- AX310, 0)</f>
        <v>#REF!</v>
      </c>
      <c r="AC310" s="19" t="e">
        <f>IF(CF310&lt;&gt;"",#REF!- CF310, 0)</f>
        <v>#REF!</v>
      </c>
      <c r="AD310" s="19" t="e">
        <f>IF(BH310&lt;&gt;"",#REF!- BH310, 0)</f>
        <v>#REF!</v>
      </c>
      <c r="AE310" s="19" t="e">
        <f>IF(CN310&lt;&gt;"",#REF!- CN310, 0)</f>
        <v>#REF!</v>
      </c>
      <c r="AF310" s="19">
        <f>IF(BV310&lt;&gt;"",#REF!- BV310, 0)</f>
        <v>0</v>
      </c>
      <c r="AG310" s="19" t="e">
        <f>IF(CV310&lt;&gt;"",#REF!- CV310, 0)</f>
        <v>#REF!</v>
      </c>
      <c r="AH310" s="19" t="e">
        <f>IF(DF310&lt;&gt;"",#REF!-DF310, 0)</f>
        <v>#REF!</v>
      </c>
      <c r="AI310" s="19" t="e">
        <f>IF(DR310&lt;&gt;"",#REF!-DR310, 0)</f>
        <v>#REF!</v>
      </c>
      <c r="AJ310" s="19" t="e">
        <f>IF(EB310&lt;&gt;"",#REF!- EB310, 0)</f>
        <v>#REF!</v>
      </c>
      <c r="AK310" s="19">
        <f>IF(EJ310&lt;&gt;"",#REF!- EJ310, 0)</f>
        <v>0</v>
      </c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9">
        <v>118575</v>
      </c>
      <c r="AW310" s="29">
        <v>3000</v>
      </c>
      <c r="AX310" s="29">
        <f t="shared" si="129"/>
        <v>121575</v>
      </c>
      <c r="AY310" s="25">
        <f t="shared" si="130"/>
        <v>52575</v>
      </c>
      <c r="AZ310" s="26">
        <f t="shared" si="131"/>
        <v>0.44339025932953829</v>
      </c>
      <c r="BA310" s="25" t="e">
        <f>#REF!-AX310</f>
        <v>#REF!</v>
      </c>
      <c r="BB310" s="28" t="s">
        <v>28</v>
      </c>
      <c r="BC310" s="27"/>
      <c r="BD310" s="27"/>
      <c r="BE310" s="27"/>
      <c r="BF310" s="27"/>
      <c r="BG310" s="27"/>
      <c r="BH310" s="24">
        <v>115800</v>
      </c>
      <c r="BI310" s="21">
        <v>3000</v>
      </c>
      <c r="BJ310" s="21">
        <f>BH310+BI310</f>
        <v>118800</v>
      </c>
      <c r="BK310" s="21">
        <f>BJ310-Z310</f>
        <v>49800</v>
      </c>
      <c r="BL310" s="22">
        <f>BK310/BH310</f>
        <v>0.43005181347150256</v>
      </c>
      <c r="BM310" s="21" t="e">
        <f>#REF!-BJ310</f>
        <v>#REF!</v>
      </c>
      <c r="BN310" s="23" t="s">
        <v>28</v>
      </c>
      <c r="BO310" s="36"/>
      <c r="BP310" s="36"/>
      <c r="BQ310" s="36"/>
      <c r="BR310" s="36"/>
      <c r="BS310" s="36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4">
        <v>120381</v>
      </c>
      <c r="CG310" s="24">
        <v>3000</v>
      </c>
      <c r="CH310" s="34">
        <f t="shared" si="132"/>
        <v>2.4920876218007825E-2</v>
      </c>
      <c r="CI310" s="24" t="e">
        <f>#REF!-CF310</f>
        <v>#REF!</v>
      </c>
      <c r="CJ310" s="23" t="s">
        <v>28</v>
      </c>
      <c r="CK310" s="23"/>
      <c r="CL310" s="23"/>
      <c r="CM310" s="23"/>
      <c r="CN310" s="29">
        <v>107460</v>
      </c>
      <c r="CO310" s="25">
        <f>CN310-Z310</f>
        <v>38460</v>
      </c>
      <c r="CP310" s="26">
        <f>CO310/CN310</f>
        <v>0.35790061418202124</v>
      </c>
      <c r="CQ310" s="25" t="e">
        <f>#REF!-CN310</f>
        <v>#REF!</v>
      </c>
      <c r="CR310" s="30" t="s">
        <v>28</v>
      </c>
      <c r="CS310" s="28"/>
      <c r="CT310" s="28"/>
      <c r="CU310" s="28"/>
      <c r="CV310" s="24">
        <v>121392</v>
      </c>
      <c r="CW310" s="21">
        <f t="shared" si="133"/>
        <v>52392</v>
      </c>
      <c r="CX310" s="22">
        <f t="shared" si="134"/>
        <v>0.43159351522340844</v>
      </c>
      <c r="CY310" s="21" t="e">
        <f>#REF!-CV310</f>
        <v>#REF!</v>
      </c>
      <c r="CZ310" s="23" t="s">
        <v>28</v>
      </c>
      <c r="DA310" s="23"/>
      <c r="DB310" s="23"/>
      <c r="DC310" s="23"/>
      <c r="DD310" s="29">
        <v>119248</v>
      </c>
      <c r="DE310" s="25">
        <v>3000</v>
      </c>
      <c r="DF310" s="29">
        <f t="shared" si="135"/>
        <v>122248</v>
      </c>
      <c r="DG310" s="25">
        <f t="shared" si="136"/>
        <v>53248</v>
      </c>
      <c r="DH310" s="26">
        <f t="shared" si="137"/>
        <v>0.43557358811596097</v>
      </c>
      <c r="DI310" s="25" t="e">
        <f>#REF!-DF310</f>
        <v>#REF!</v>
      </c>
      <c r="DJ310" s="28" t="s">
        <v>28</v>
      </c>
      <c r="DK310" s="28"/>
      <c r="DL310" s="28"/>
      <c r="DM310" s="28"/>
      <c r="DN310" s="28"/>
      <c r="DO310" s="28"/>
      <c r="DP310" s="24">
        <v>119687</v>
      </c>
      <c r="DQ310" s="21">
        <v>3000</v>
      </c>
      <c r="DR310" s="21">
        <f t="shared" si="138"/>
        <v>122687</v>
      </c>
      <c r="DS310" s="21">
        <f t="shared" si="139"/>
        <v>53687</v>
      </c>
      <c r="DT310" s="32">
        <f t="shared" si="140"/>
        <v>0.4375932250360674</v>
      </c>
      <c r="DU310" s="33" t="e">
        <f>#REF!-DR310</f>
        <v>#REF!</v>
      </c>
      <c r="DV310" s="31" t="s">
        <v>28</v>
      </c>
      <c r="DW310" s="23"/>
      <c r="DX310" s="23"/>
      <c r="DY310" s="23"/>
      <c r="DZ310" s="23"/>
      <c r="EA310" s="23"/>
      <c r="EB310" s="29">
        <v>142500</v>
      </c>
      <c r="EC310" s="25">
        <f>EB310-Z310</f>
        <v>73500</v>
      </c>
      <c r="ED310" s="26">
        <f>EC310/EB310</f>
        <v>0.51578947368421058</v>
      </c>
      <c r="EE310" s="25" t="e">
        <f>#REF!-EB310</f>
        <v>#REF!</v>
      </c>
      <c r="EF310" s="28" t="s">
        <v>28</v>
      </c>
      <c r="EG310" s="28"/>
      <c r="EH310" s="28"/>
      <c r="EI310" s="28"/>
      <c r="EJ310" s="23"/>
      <c r="EK310" s="23"/>
      <c r="EL310" s="23"/>
      <c r="EM310" s="23"/>
      <c r="EN310" s="23"/>
      <c r="EO310" s="23"/>
      <c r="EP310" s="23"/>
      <c r="EQ310" s="23"/>
      <c r="ER310" s="3">
        <v>69000</v>
      </c>
      <c r="ES310" s="2">
        <f t="shared" ref="ES310:ES321" si="142">Z310-ER310</f>
        <v>0</v>
      </c>
    </row>
    <row r="311" spans="1:150" ht="14.45" hidden="1" customHeight="1" x14ac:dyDescent="0.25">
      <c r="A311" s="112"/>
      <c r="B311" s="130">
        <v>305</v>
      </c>
      <c r="C311" s="112"/>
      <c r="D311" s="112"/>
      <c r="E311" s="112"/>
      <c r="F311" s="113" t="s">
        <v>55</v>
      </c>
      <c r="G311" s="107" t="s">
        <v>55</v>
      </c>
      <c r="H311" s="114" t="s">
        <v>601</v>
      </c>
      <c r="I311" s="115" t="str">
        <f t="shared" si="114"/>
        <v xml:space="preserve"> 045</v>
      </c>
      <c r="J311" t="s">
        <v>601</v>
      </c>
      <c r="K311" s="116">
        <f t="shared" si="115"/>
        <v>0</v>
      </c>
      <c r="L311" s="113" t="s">
        <v>237</v>
      </c>
      <c r="M311" t="s">
        <v>1574</v>
      </c>
      <c r="P311" s="62" t="s">
        <v>710</v>
      </c>
      <c r="Q311" s="63">
        <v>89500</v>
      </c>
      <c r="R311" s="64">
        <f t="shared" si="124"/>
        <v>91500</v>
      </c>
      <c r="S311" s="47">
        <v>91500</v>
      </c>
      <c r="T311" s="48">
        <f t="shared" si="111"/>
        <v>8550</v>
      </c>
      <c r="U311" s="46" t="s">
        <v>711</v>
      </c>
      <c r="V311" s="49">
        <f t="shared" si="112"/>
        <v>82950</v>
      </c>
      <c r="W311" s="49">
        <f t="shared" si="141"/>
        <v>8550</v>
      </c>
      <c r="X311" s="2">
        <f t="shared" si="125"/>
        <v>2000</v>
      </c>
      <c r="Z311" s="126">
        <f t="shared" si="117"/>
        <v>91500</v>
      </c>
      <c r="AA311" s="1" t="s">
        <v>153</v>
      </c>
      <c r="AB311" s="19" t="e">
        <f>IF(AX311&lt;&gt;"",#REF!- AX311, 0)</f>
        <v>#REF!</v>
      </c>
      <c r="AC311" s="19" t="e">
        <f>IF(CF311&lt;&gt;"",#REF!- CF311, 0)</f>
        <v>#REF!</v>
      </c>
      <c r="AD311" s="19">
        <f>IF(BH311&lt;&gt;"",#REF!- BH311, 0)</f>
        <v>0</v>
      </c>
      <c r="AE311" s="19">
        <f>IF(CN311&lt;&gt;"",#REF!- CN311, 0)</f>
        <v>0</v>
      </c>
      <c r="AF311" s="19">
        <f>IF(BV311&lt;&gt;"",#REF!- BV311, 0)</f>
        <v>0</v>
      </c>
      <c r="AG311" s="19" t="e">
        <f>IF(CV311&lt;&gt;"",#REF!- CV311, 0)</f>
        <v>#REF!</v>
      </c>
      <c r="AH311" s="19" t="e">
        <f>IF(DF311&lt;&gt;"",#REF!-DF311, 0)</f>
        <v>#REF!</v>
      </c>
      <c r="AI311" s="19" t="e">
        <f>IF(DR311&lt;&gt;"",#REF!-DR311, 0)</f>
        <v>#REF!</v>
      </c>
      <c r="AJ311" s="19">
        <f>IF(EB311&lt;&gt;"",#REF!- EB311, 0)</f>
        <v>0</v>
      </c>
      <c r="AK311" s="19">
        <f>IF(EJ311&lt;&gt;"",#REF!- EJ311, 0)</f>
        <v>0</v>
      </c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9">
        <v>112500</v>
      </c>
      <c r="AW311" s="29">
        <v>3000</v>
      </c>
      <c r="AX311" s="29">
        <f t="shared" si="129"/>
        <v>115500</v>
      </c>
      <c r="AY311" s="25">
        <f t="shared" si="130"/>
        <v>24000</v>
      </c>
      <c r="AZ311" s="26">
        <f t="shared" si="131"/>
        <v>0.21333333333333335</v>
      </c>
      <c r="BA311" s="25" t="e">
        <f>#REF!-AX311</f>
        <v>#REF!</v>
      </c>
      <c r="BB311" s="28" t="s">
        <v>86</v>
      </c>
      <c r="BC311" s="27"/>
      <c r="BD311" s="27"/>
      <c r="BE311" s="27"/>
      <c r="BF311" s="27"/>
      <c r="BG311" s="27"/>
      <c r="BH311" s="24"/>
      <c r="BI311" s="21"/>
      <c r="BJ311" s="21"/>
      <c r="BK311" s="21"/>
      <c r="BL311" s="22"/>
      <c r="BM311" s="21"/>
      <c r="BN311" s="23"/>
      <c r="BO311" s="36"/>
      <c r="BP311" s="36"/>
      <c r="BQ311" s="36"/>
      <c r="BR311" s="36"/>
      <c r="BS311" s="36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4">
        <v>120352</v>
      </c>
      <c r="CG311" s="24">
        <f>CF311-Z311</f>
        <v>28852</v>
      </c>
      <c r="CH311" s="34">
        <f t="shared" si="132"/>
        <v>0.23973012496676416</v>
      </c>
      <c r="CI311" s="24" t="e">
        <f>#REF!-CF311</f>
        <v>#REF!</v>
      </c>
      <c r="CJ311" s="23" t="s">
        <v>28</v>
      </c>
      <c r="CK311" s="23"/>
      <c r="CL311" s="23"/>
      <c r="CM311" s="23"/>
      <c r="CN311" s="28"/>
      <c r="CO311" s="28"/>
      <c r="CP311" s="28"/>
      <c r="CQ311" s="28"/>
      <c r="CR311" s="28"/>
      <c r="CS311" s="28"/>
      <c r="CT311" s="28"/>
      <c r="CU311" s="28"/>
      <c r="CV311" s="24">
        <v>122763</v>
      </c>
      <c r="CW311" s="21">
        <f t="shared" si="133"/>
        <v>31263</v>
      </c>
      <c r="CX311" s="22">
        <f t="shared" si="134"/>
        <v>0.25466142078639331</v>
      </c>
      <c r="CY311" s="21" t="e">
        <f>#REF!-CV311</f>
        <v>#REF!</v>
      </c>
      <c r="CZ311" s="31" t="s">
        <v>28</v>
      </c>
      <c r="DA311" s="23"/>
      <c r="DB311" s="23"/>
      <c r="DC311" s="23"/>
      <c r="DD311" s="29">
        <v>121607</v>
      </c>
      <c r="DE311" s="25">
        <v>3000</v>
      </c>
      <c r="DF311" s="29">
        <f t="shared" si="135"/>
        <v>124607</v>
      </c>
      <c r="DG311" s="25">
        <f t="shared" si="136"/>
        <v>33107</v>
      </c>
      <c r="DH311" s="26">
        <f t="shared" si="137"/>
        <v>0.26569133355268965</v>
      </c>
      <c r="DI311" s="25" t="e">
        <f>#REF!-DF311</f>
        <v>#REF!</v>
      </c>
      <c r="DJ311" s="28" t="s">
        <v>28</v>
      </c>
      <c r="DK311" s="28"/>
      <c r="DL311" s="28"/>
      <c r="DM311" s="28"/>
      <c r="DN311" s="28"/>
      <c r="DO311" s="28"/>
      <c r="DP311" s="24">
        <v>123060</v>
      </c>
      <c r="DQ311" s="21">
        <v>3000</v>
      </c>
      <c r="DR311" s="21">
        <f t="shared" si="138"/>
        <v>126060</v>
      </c>
      <c r="DS311" s="21">
        <f t="shared" si="139"/>
        <v>34560</v>
      </c>
      <c r="DT311" s="32">
        <f t="shared" si="140"/>
        <v>0.27415516420752023</v>
      </c>
      <c r="DU311" s="33" t="e">
        <f>#REF!-DR311</f>
        <v>#REF!</v>
      </c>
      <c r="DV311" s="31" t="s">
        <v>28</v>
      </c>
      <c r="DW311" s="23"/>
      <c r="DX311" s="23"/>
      <c r="DY311" s="23"/>
      <c r="DZ311" s="23"/>
      <c r="EA311" s="23"/>
      <c r="EB311" s="28"/>
      <c r="EC311" s="28"/>
      <c r="ED311" s="28"/>
      <c r="EE311" s="28"/>
      <c r="EF311" s="28"/>
      <c r="EG311" s="28"/>
      <c r="EH311" s="28"/>
      <c r="EI311" s="28"/>
      <c r="EJ311" s="23"/>
      <c r="EK311" s="23"/>
      <c r="EL311" s="23"/>
      <c r="EM311" s="23"/>
      <c r="EN311" s="23"/>
      <c r="EO311" s="23"/>
      <c r="EP311" s="23"/>
      <c r="EQ311" s="23"/>
      <c r="ER311" s="3">
        <v>91500</v>
      </c>
      <c r="ES311" s="1">
        <f t="shared" si="142"/>
        <v>0</v>
      </c>
    </row>
    <row r="312" spans="1:150" ht="14.45" hidden="1" customHeight="1" x14ac:dyDescent="0.25">
      <c r="A312" s="112"/>
      <c r="B312" s="130">
        <v>306</v>
      </c>
      <c r="C312" s="112"/>
      <c r="D312" s="112"/>
      <c r="E312" s="112"/>
      <c r="F312" s="113" t="s">
        <v>56</v>
      </c>
      <c r="G312" s="107" t="s">
        <v>56</v>
      </c>
      <c r="H312" s="114" t="s">
        <v>602</v>
      </c>
      <c r="I312" s="115" t="str">
        <f t="shared" si="114"/>
        <v xml:space="preserve"> 149</v>
      </c>
      <c r="J312" t="s">
        <v>602</v>
      </c>
      <c r="K312" s="116">
        <f t="shared" si="115"/>
        <v>0</v>
      </c>
      <c r="L312" s="113" t="s">
        <v>303</v>
      </c>
      <c r="M312" t="s">
        <v>1574</v>
      </c>
      <c r="P312" s="45" t="s">
        <v>709</v>
      </c>
      <c r="Q312" s="56">
        <v>80000</v>
      </c>
      <c r="R312" s="122">
        <f t="shared" si="124"/>
        <v>75000</v>
      </c>
      <c r="S312" s="47">
        <v>75000</v>
      </c>
      <c r="T312" s="48">
        <f t="shared" si="111"/>
        <v>8550</v>
      </c>
      <c r="U312" s="46" t="s">
        <v>711</v>
      </c>
      <c r="V312" s="49">
        <f t="shared" si="112"/>
        <v>66450</v>
      </c>
      <c r="W312" s="51">
        <f t="shared" si="141"/>
        <v>8550</v>
      </c>
      <c r="X312" s="2">
        <f t="shared" si="125"/>
        <v>-5000</v>
      </c>
      <c r="Z312" s="126">
        <f t="shared" si="117"/>
        <v>75000</v>
      </c>
      <c r="AA312" s="1" t="s">
        <v>153</v>
      </c>
      <c r="AB312" s="19" t="e">
        <f>IF(AX312&lt;&gt;"",#REF!- AX312, 0)</f>
        <v>#REF!</v>
      </c>
      <c r="AC312" s="19" t="e">
        <f>IF(CF312&lt;&gt;"",#REF!- CF312, 0)</f>
        <v>#REF!</v>
      </c>
      <c r="AD312" s="19">
        <f>IF(BH312&lt;&gt;"",#REF!- BH312, 0)</f>
        <v>0</v>
      </c>
      <c r="AE312" s="19">
        <f>IF(CN312&lt;&gt;"",#REF!- CN312, 0)</f>
        <v>0</v>
      </c>
      <c r="AF312" s="19">
        <f>IF(BV312&lt;&gt;"",#REF!- BV312, 0)</f>
        <v>0</v>
      </c>
      <c r="AG312" s="19" t="e">
        <f>IF(CV312&lt;&gt;"",#REF!- CV312, 0)</f>
        <v>#REF!</v>
      </c>
      <c r="AH312" s="19" t="e">
        <f>IF(DF312&lt;&gt;"",#REF!-DF312, 0)</f>
        <v>#REF!</v>
      </c>
      <c r="AI312" s="19" t="e">
        <f>IF(DR312&lt;&gt;"",#REF!-DR312, 0)</f>
        <v>#REF!</v>
      </c>
      <c r="AJ312" s="19">
        <f>IF(EB312&lt;&gt;"",#REF!- EB312, 0)</f>
        <v>0</v>
      </c>
      <c r="AK312" s="19">
        <f>IF(EJ312&lt;&gt;"",#REF!- EJ312, 0)</f>
        <v>0</v>
      </c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9">
        <v>112500</v>
      </c>
      <c r="AW312" s="29">
        <v>3000</v>
      </c>
      <c r="AX312" s="29">
        <f t="shared" si="129"/>
        <v>115500</v>
      </c>
      <c r="AY312" s="25">
        <f t="shared" si="130"/>
        <v>40500</v>
      </c>
      <c r="AZ312" s="26">
        <f t="shared" si="131"/>
        <v>0.36</v>
      </c>
      <c r="BA312" s="25" t="e">
        <f>#REF!-AX312</f>
        <v>#REF!</v>
      </c>
      <c r="BB312" s="28" t="s">
        <v>86</v>
      </c>
      <c r="BC312" s="27"/>
      <c r="BD312" s="27"/>
      <c r="BE312" s="27"/>
      <c r="BF312" s="27"/>
      <c r="BG312" s="27"/>
      <c r="BH312" s="24"/>
      <c r="BI312" s="21"/>
      <c r="BJ312" s="21"/>
      <c r="BK312" s="21"/>
      <c r="BL312" s="22"/>
      <c r="BM312" s="21"/>
      <c r="BN312" s="23"/>
      <c r="BO312" s="36"/>
      <c r="BP312" s="36"/>
      <c r="BQ312" s="36"/>
      <c r="BR312" s="36"/>
      <c r="BS312" s="36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4">
        <v>120352</v>
      </c>
      <c r="CG312" s="24">
        <f>CF312-Z312</f>
        <v>45352</v>
      </c>
      <c r="CH312" s="34">
        <f t="shared" si="132"/>
        <v>0.3768279712842329</v>
      </c>
      <c r="CI312" s="24" t="e">
        <f>#REF!-CF312</f>
        <v>#REF!</v>
      </c>
      <c r="CJ312" s="23" t="s">
        <v>28</v>
      </c>
      <c r="CK312" s="23"/>
      <c r="CL312" s="23"/>
      <c r="CM312" s="23"/>
      <c r="CN312" s="28"/>
      <c r="CO312" s="28"/>
      <c r="CP312" s="28"/>
      <c r="CQ312" s="28"/>
      <c r="CR312" s="28"/>
      <c r="CS312" s="28"/>
      <c r="CT312" s="28"/>
      <c r="CU312" s="28"/>
      <c r="CV312" s="24">
        <v>122763</v>
      </c>
      <c r="CW312" s="21">
        <f t="shared" si="133"/>
        <v>47763</v>
      </c>
      <c r="CX312" s="22">
        <f t="shared" si="134"/>
        <v>0.38906673834950273</v>
      </c>
      <c r="CY312" s="21" t="e">
        <f>#REF!-CV312</f>
        <v>#REF!</v>
      </c>
      <c r="CZ312" s="31" t="s">
        <v>28</v>
      </c>
      <c r="DA312" s="23"/>
      <c r="DB312" s="23"/>
      <c r="DC312" s="23"/>
      <c r="DD312" s="29">
        <v>121607</v>
      </c>
      <c r="DE312" s="25">
        <v>3000</v>
      </c>
      <c r="DF312" s="29">
        <f t="shared" si="135"/>
        <v>124607</v>
      </c>
      <c r="DG312" s="25">
        <f t="shared" si="136"/>
        <v>49607</v>
      </c>
      <c r="DH312" s="26">
        <f t="shared" si="137"/>
        <v>0.39810765045302432</v>
      </c>
      <c r="DI312" s="25" t="e">
        <f>#REF!-DF312</f>
        <v>#REF!</v>
      </c>
      <c r="DJ312" s="28" t="s">
        <v>28</v>
      </c>
      <c r="DK312" s="28"/>
      <c r="DL312" s="28"/>
      <c r="DM312" s="28"/>
      <c r="DN312" s="28"/>
      <c r="DO312" s="28"/>
      <c r="DP312" s="24">
        <v>123060</v>
      </c>
      <c r="DQ312" s="21">
        <v>3000</v>
      </c>
      <c r="DR312" s="21">
        <f t="shared" si="138"/>
        <v>126060</v>
      </c>
      <c r="DS312" s="21">
        <f t="shared" si="139"/>
        <v>51060</v>
      </c>
      <c r="DT312" s="32">
        <f t="shared" si="140"/>
        <v>0.40504521656354114</v>
      </c>
      <c r="DU312" s="33" t="e">
        <f>#REF!-DR312</f>
        <v>#REF!</v>
      </c>
      <c r="DV312" s="31" t="s">
        <v>28</v>
      </c>
      <c r="DW312" s="23"/>
      <c r="DX312" s="23"/>
      <c r="DY312" s="23"/>
      <c r="DZ312" s="23"/>
      <c r="EA312" s="23"/>
      <c r="EB312" s="28"/>
      <c r="EC312" s="28"/>
      <c r="ED312" s="28"/>
      <c r="EE312" s="28"/>
      <c r="EF312" s="28"/>
      <c r="EG312" s="28"/>
      <c r="EH312" s="28"/>
      <c r="EI312" s="28"/>
      <c r="EJ312" s="23"/>
      <c r="EK312" s="23"/>
      <c r="EL312" s="23"/>
      <c r="EM312" s="23"/>
      <c r="EN312" s="23"/>
      <c r="EO312" s="23"/>
      <c r="EP312" s="23"/>
      <c r="EQ312" s="23"/>
      <c r="ER312" s="3">
        <v>75000</v>
      </c>
      <c r="ES312" s="2">
        <f t="shared" si="142"/>
        <v>0</v>
      </c>
    </row>
    <row r="313" spans="1:150" ht="14.45" hidden="1" customHeight="1" x14ac:dyDescent="0.25">
      <c r="A313" s="112"/>
      <c r="B313" s="130">
        <v>307</v>
      </c>
      <c r="C313" s="112"/>
      <c r="D313" s="112"/>
      <c r="E313" s="112"/>
      <c r="F313" s="113" t="s">
        <v>55</v>
      </c>
      <c r="G313" s="107" t="s">
        <v>55</v>
      </c>
      <c r="H313" s="117" t="s">
        <v>603</v>
      </c>
      <c r="I313" s="115" t="str">
        <f t="shared" si="114"/>
        <v xml:space="preserve"> 580</v>
      </c>
      <c r="J313" t="s">
        <v>603</v>
      </c>
      <c r="K313" s="116">
        <f t="shared" si="115"/>
        <v>0</v>
      </c>
      <c r="L313" s="113" t="s">
        <v>304</v>
      </c>
      <c r="M313" t="s">
        <v>1573</v>
      </c>
      <c r="P313" s="62" t="s">
        <v>710</v>
      </c>
      <c r="Q313" s="63">
        <v>78500</v>
      </c>
      <c r="R313" s="64">
        <f t="shared" si="124"/>
        <v>78500</v>
      </c>
      <c r="S313" s="47">
        <v>78500</v>
      </c>
      <c r="T313" s="48">
        <f t="shared" si="111"/>
        <v>8550</v>
      </c>
      <c r="U313" s="46" t="s">
        <v>711</v>
      </c>
      <c r="V313" s="49">
        <f t="shared" si="112"/>
        <v>69950</v>
      </c>
      <c r="W313" s="51">
        <f t="shared" si="141"/>
        <v>8550</v>
      </c>
      <c r="X313" s="2">
        <f t="shared" si="125"/>
        <v>0</v>
      </c>
      <c r="Y313" s="2">
        <v>1500</v>
      </c>
      <c r="Z313" s="126">
        <f t="shared" si="117"/>
        <v>78500</v>
      </c>
      <c r="AA313" s="1" t="s">
        <v>143</v>
      </c>
      <c r="AB313" s="19">
        <f>IF(AX313&lt;&gt;"",#REF!- AX313, 0)</f>
        <v>0</v>
      </c>
      <c r="AC313" s="19">
        <f>IF(CF313&lt;&gt;"",#REF!- CF313, 0)</f>
        <v>0</v>
      </c>
      <c r="AD313" s="19">
        <f>IF(BJ313&lt;&gt;"",#REF!- BJ313, 0)</f>
        <v>0</v>
      </c>
      <c r="AE313" s="19">
        <f>IF(CN313&lt;&gt;"",#REF!- CN313, 0)</f>
        <v>0</v>
      </c>
      <c r="AF313" s="19">
        <f>IF(BV313&lt;&gt;"",#REF!- BV313, 0)</f>
        <v>0</v>
      </c>
      <c r="AG313" s="19">
        <f>IF(CV313&lt;&gt;"",#REF!- CV313, 0)</f>
        <v>0</v>
      </c>
      <c r="AH313" s="19">
        <f>IF(DF313&lt;&gt;"",#REF!-DF313, 0)</f>
        <v>0</v>
      </c>
      <c r="AI313" s="19">
        <f>IF(DR313&lt;&gt;"",#REF!-DR313, 0)</f>
        <v>0</v>
      </c>
      <c r="AJ313" s="19">
        <f>IF(EB313&lt;&gt;"",#REF!- EB313, 0)</f>
        <v>0</v>
      </c>
      <c r="AK313" s="19">
        <f>IF(EJ313&lt;&gt;"",#REF!- EJ313, 0)</f>
        <v>0</v>
      </c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9"/>
      <c r="AW313" s="29"/>
      <c r="AX313" s="29"/>
      <c r="AY313" s="25"/>
      <c r="AZ313" s="26"/>
      <c r="BA313" s="25"/>
      <c r="BB313" s="28"/>
      <c r="BC313" s="27"/>
      <c r="BD313" s="27"/>
      <c r="BE313" s="27"/>
      <c r="BF313" s="27"/>
      <c r="BG313" s="27"/>
      <c r="BH313" s="24"/>
      <c r="BI313" s="21"/>
      <c r="BJ313" s="21"/>
      <c r="BK313" s="21"/>
      <c r="BL313" s="22"/>
      <c r="BM313" s="21"/>
      <c r="BN313" s="23"/>
      <c r="BO313" s="36"/>
      <c r="BP313" s="36"/>
      <c r="BQ313" s="36"/>
      <c r="BR313" s="36"/>
      <c r="BS313" s="36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3"/>
      <c r="CG313" s="23"/>
      <c r="CH313" s="23"/>
      <c r="CI313" s="23"/>
      <c r="CJ313" s="23"/>
      <c r="CK313" s="23"/>
      <c r="CL313" s="23"/>
      <c r="CM313" s="23"/>
      <c r="CN313" s="28"/>
      <c r="CO313" s="28"/>
      <c r="CP313" s="28"/>
      <c r="CQ313" s="28"/>
      <c r="CR313" s="28"/>
      <c r="CS313" s="28"/>
      <c r="CT313" s="28"/>
      <c r="CU313" s="28"/>
      <c r="CV313" s="23"/>
      <c r="CW313" s="23"/>
      <c r="CX313" s="23"/>
      <c r="CY313" s="23"/>
      <c r="CZ313" s="23"/>
      <c r="DA313" s="23"/>
      <c r="DB313" s="23"/>
      <c r="DC313" s="23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3"/>
      <c r="DQ313" s="23"/>
      <c r="DR313" s="23"/>
      <c r="DS313" s="23"/>
      <c r="DT313" s="23"/>
      <c r="DU313" s="23"/>
      <c r="DV313" s="23"/>
      <c r="DW313" s="23"/>
      <c r="DX313" s="23"/>
      <c r="DY313" s="23"/>
      <c r="DZ313" s="23"/>
      <c r="EA313" s="23"/>
      <c r="EB313" s="28"/>
      <c r="EC313" s="28"/>
      <c r="ED313" s="28"/>
      <c r="EE313" s="28"/>
      <c r="EF313" s="28"/>
      <c r="EG313" s="28"/>
      <c r="EH313" s="28"/>
      <c r="EI313" s="28"/>
      <c r="EJ313" s="23"/>
      <c r="EK313" s="23"/>
      <c r="EL313" s="23"/>
      <c r="EM313" s="23"/>
      <c r="EN313" s="23"/>
      <c r="EO313" s="23"/>
      <c r="EP313" s="23"/>
      <c r="EQ313" s="23"/>
      <c r="ER313" s="3">
        <v>78500</v>
      </c>
      <c r="ES313" s="2">
        <f t="shared" si="142"/>
        <v>0</v>
      </c>
    </row>
    <row r="314" spans="1:150" ht="14.45" hidden="1" customHeight="1" x14ac:dyDescent="0.25">
      <c r="A314" s="112"/>
      <c r="B314" s="130">
        <v>308</v>
      </c>
      <c r="C314" s="112"/>
      <c r="D314" s="112"/>
      <c r="E314" s="112"/>
      <c r="F314" s="113" t="s">
        <v>56</v>
      </c>
      <c r="G314" s="107" t="s">
        <v>56</v>
      </c>
      <c r="H314" s="114" t="s">
        <v>604</v>
      </c>
      <c r="I314" s="115" t="str">
        <f t="shared" si="114"/>
        <v xml:space="preserve"> 446</v>
      </c>
      <c r="J314" t="s">
        <v>604</v>
      </c>
      <c r="K314" s="116">
        <f t="shared" si="115"/>
        <v>0</v>
      </c>
      <c r="L314" s="113" t="s">
        <v>280</v>
      </c>
      <c r="M314" t="s">
        <v>1574</v>
      </c>
      <c r="P314" s="45" t="s">
        <v>709</v>
      </c>
      <c r="Q314" s="56">
        <v>85000</v>
      </c>
      <c r="R314" s="122">
        <f t="shared" si="124"/>
        <v>72500</v>
      </c>
      <c r="S314" s="47">
        <v>72500</v>
      </c>
      <c r="T314" s="48">
        <f t="shared" si="111"/>
        <v>8550</v>
      </c>
      <c r="U314" s="46" t="s">
        <v>711</v>
      </c>
      <c r="V314" s="49">
        <f t="shared" si="112"/>
        <v>63950</v>
      </c>
      <c r="W314" s="49">
        <f t="shared" si="141"/>
        <v>8550</v>
      </c>
      <c r="X314" s="2">
        <f t="shared" si="125"/>
        <v>-12500</v>
      </c>
      <c r="Z314" s="126">
        <f t="shared" si="117"/>
        <v>72500</v>
      </c>
      <c r="AA314" s="1" t="s">
        <v>125</v>
      </c>
      <c r="AB314" s="19">
        <f>IF(AX314&lt;&gt;"",#REF!- AX314, 0)</f>
        <v>0</v>
      </c>
      <c r="AC314" s="19">
        <f>IF(CF314&lt;&gt;"",#REF!- CF314, 0)</f>
        <v>0</v>
      </c>
      <c r="AD314" s="19">
        <f>IF(BJ314&lt;&gt;"",#REF!- BJ314, 0)</f>
        <v>0</v>
      </c>
      <c r="AE314" s="19">
        <f>IF(CN314&lt;&gt;"",#REF!- CN314, 0)</f>
        <v>0</v>
      </c>
      <c r="AF314" s="19">
        <f>IF(BV314&lt;&gt;"",#REF!- BV314, 0)</f>
        <v>0</v>
      </c>
      <c r="AG314" s="19">
        <f>IF(CV314&lt;&gt;"",#REF!- CV314, 0)</f>
        <v>0</v>
      </c>
      <c r="AH314" s="19">
        <f>IF(DF314&lt;&gt;"",#REF!-DF314, 0)</f>
        <v>0</v>
      </c>
      <c r="AI314" s="19">
        <f>IF(DR314&lt;&gt;"",#REF!-DR314, 0)</f>
        <v>0</v>
      </c>
      <c r="AJ314" s="19">
        <f>IF(EB314&lt;&gt;"",#REF!- EB314, 0)</f>
        <v>0</v>
      </c>
      <c r="AK314" s="19">
        <f>IF(EJ314&lt;&gt;"",#REF!- EJ314, 0)</f>
        <v>0</v>
      </c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  <c r="BR314" s="36"/>
      <c r="BS314" s="36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3"/>
      <c r="CG314" s="23"/>
      <c r="CH314" s="23"/>
      <c r="CI314" s="23"/>
      <c r="CJ314" s="23"/>
      <c r="CK314" s="23"/>
      <c r="CL314" s="23"/>
      <c r="CM314" s="23"/>
      <c r="CN314" s="28"/>
      <c r="CO314" s="28"/>
      <c r="CP314" s="28"/>
      <c r="CQ314" s="28"/>
      <c r="CR314" s="28"/>
      <c r="CS314" s="28"/>
      <c r="CT314" s="28"/>
      <c r="CU314" s="28"/>
      <c r="CV314" s="23"/>
      <c r="CW314" s="23"/>
      <c r="CX314" s="23"/>
      <c r="CY314" s="23"/>
      <c r="CZ314" s="23"/>
      <c r="DA314" s="23"/>
      <c r="DB314" s="23"/>
      <c r="DC314" s="23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3"/>
      <c r="DQ314" s="23"/>
      <c r="DR314" s="23"/>
      <c r="DS314" s="23"/>
      <c r="DT314" s="23"/>
      <c r="DU314" s="23"/>
      <c r="DV314" s="23"/>
      <c r="DW314" s="23"/>
      <c r="DX314" s="23"/>
      <c r="DY314" s="23"/>
      <c r="DZ314" s="23"/>
      <c r="EA314" s="23"/>
      <c r="EB314" s="28"/>
      <c r="EC314" s="28"/>
      <c r="ED314" s="28"/>
      <c r="EE314" s="28"/>
      <c r="EF314" s="28"/>
      <c r="EG314" s="28"/>
      <c r="EH314" s="28"/>
      <c r="EI314" s="28"/>
      <c r="EJ314" s="23"/>
      <c r="EK314" s="23"/>
      <c r="EL314" s="23"/>
      <c r="EM314" s="23"/>
      <c r="EN314" s="23"/>
      <c r="EO314" s="23"/>
      <c r="EP314" s="23"/>
      <c r="EQ314" s="23"/>
      <c r="ER314" s="3">
        <v>72500</v>
      </c>
      <c r="ES314" s="2">
        <f t="shared" si="142"/>
        <v>0</v>
      </c>
    </row>
    <row r="315" spans="1:150" ht="14.45" hidden="1" customHeight="1" x14ac:dyDescent="0.25">
      <c r="A315" s="112"/>
      <c r="B315" s="130">
        <v>309</v>
      </c>
      <c r="C315" s="112"/>
      <c r="D315" s="112"/>
      <c r="E315" s="112"/>
      <c r="F315" s="113" t="s">
        <v>56</v>
      </c>
      <c r="G315" s="107" t="s">
        <v>56</v>
      </c>
      <c r="H315" s="117" t="s">
        <v>606</v>
      </c>
      <c r="I315" s="115" t="str">
        <f t="shared" si="114"/>
        <v xml:space="preserve"> 679</v>
      </c>
      <c r="J315" t="s">
        <v>606</v>
      </c>
      <c r="K315" s="116">
        <f t="shared" si="115"/>
        <v>0</v>
      </c>
      <c r="L315" s="113" t="s">
        <v>282</v>
      </c>
      <c r="M315" t="s">
        <v>1574</v>
      </c>
      <c r="P315" s="62" t="s">
        <v>710</v>
      </c>
      <c r="Q315" s="63">
        <v>74000</v>
      </c>
      <c r="R315" s="64">
        <f t="shared" si="124"/>
        <v>72000</v>
      </c>
      <c r="S315" s="47">
        <v>72000</v>
      </c>
      <c r="T315" s="48">
        <f t="shared" si="111"/>
        <v>8550</v>
      </c>
      <c r="U315" s="46" t="s">
        <v>711</v>
      </c>
      <c r="V315" s="49">
        <f t="shared" si="112"/>
        <v>63450</v>
      </c>
      <c r="W315" s="49">
        <f t="shared" si="141"/>
        <v>8550</v>
      </c>
      <c r="X315" s="2">
        <f t="shared" si="125"/>
        <v>-2000</v>
      </c>
      <c r="Y315" s="2">
        <v>1500</v>
      </c>
      <c r="Z315" s="126">
        <f t="shared" si="117"/>
        <v>72000</v>
      </c>
      <c r="AA315" s="1" t="s">
        <v>143</v>
      </c>
      <c r="AB315" s="19">
        <f>IF(AX315&lt;&gt;"",#REF!- AX315, 0)</f>
        <v>0</v>
      </c>
      <c r="AC315" s="19">
        <f>IF(CF315&lt;&gt;"",#REF!- CF315, 0)</f>
        <v>0</v>
      </c>
      <c r="AD315" s="19">
        <f>IF(BJ315&lt;&gt;"",#REF!- BJ315, 0)</f>
        <v>0</v>
      </c>
      <c r="AE315" s="19">
        <f>IF(CN315&lt;&gt;"",#REF!- CN315, 0)</f>
        <v>0</v>
      </c>
      <c r="AF315" s="19">
        <f>IF(BV315&lt;&gt;"",#REF!- BV315, 0)</f>
        <v>0</v>
      </c>
      <c r="AG315" s="19">
        <f>IF(CV315&lt;&gt;"",#REF!- CV315, 0)</f>
        <v>0</v>
      </c>
      <c r="AH315" s="19">
        <f>IF(DF315&lt;&gt;"",#REF!-DF315, 0)</f>
        <v>0</v>
      </c>
      <c r="AI315" s="19">
        <f>IF(DR315&lt;&gt;"",#REF!-DR315, 0)</f>
        <v>0</v>
      </c>
      <c r="AJ315" s="19">
        <f>IF(EB315&lt;&gt;"",#REF!- EB315, 0)</f>
        <v>0</v>
      </c>
      <c r="AK315" s="19">
        <f>IF(EJ315&lt;&gt;"",#REF!- EJ315, 0)</f>
        <v>0</v>
      </c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9"/>
      <c r="AW315" s="29"/>
      <c r="AX315" s="29"/>
      <c r="AY315" s="25"/>
      <c r="AZ315" s="26"/>
      <c r="BA315" s="25"/>
      <c r="BB315" s="28"/>
      <c r="BC315" s="27"/>
      <c r="BD315" s="27"/>
      <c r="BE315" s="27"/>
      <c r="BF315" s="27"/>
      <c r="BG315" s="27"/>
      <c r="BH315" s="24"/>
      <c r="BI315" s="21"/>
      <c r="BJ315" s="21"/>
      <c r="BK315" s="21"/>
      <c r="BL315" s="22"/>
      <c r="BM315" s="21"/>
      <c r="BN315" s="23"/>
      <c r="BO315" s="36"/>
      <c r="BP315" s="36"/>
      <c r="BQ315" s="36"/>
      <c r="BR315" s="36"/>
      <c r="BS315" s="36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3"/>
      <c r="CG315" s="23"/>
      <c r="CH315" s="23"/>
      <c r="CI315" s="23"/>
      <c r="CJ315" s="23"/>
      <c r="CK315" s="23"/>
      <c r="CL315" s="23"/>
      <c r="CM315" s="23"/>
      <c r="CN315" s="28"/>
      <c r="CO315" s="28"/>
      <c r="CP315" s="28"/>
      <c r="CQ315" s="28"/>
      <c r="CR315" s="28"/>
      <c r="CS315" s="28"/>
      <c r="CT315" s="28"/>
      <c r="CU315" s="28"/>
      <c r="CV315" s="23"/>
      <c r="CW315" s="23"/>
      <c r="CX315" s="23"/>
      <c r="CY315" s="23"/>
      <c r="CZ315" s="23"/>
      <c r="DA315" s="23"/>
      <c r="DB315" s="23"/>
      <c r="DC315" s="23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3"/>
      <c r="DQ315" s="23"/>
      <c r="DR315" s="23"/>
      <c r="DS315" s="23"/>
      <c r="DT315" s="23"/>
      <c r="DU315" s="23"/>
      <c r="DV315" s="23"/>
      <c r="DW315" s="23"/>
      <c r="DX315" s="23"/>
      <c r="DY315" s="23"/>
      <c r="DZ315" s="23"/>
      <c r="EA315" s="23"/>
      <c r="EB315" s="28"/>
      <c r="EC315" s="28"/>
      <c r="ED315" s="28"/>
      <c r="EE315" s="28"/>
      <c r="EF315" s="28"/>
      <c r="EG315" s="28"/>
      <c r="EH315" s="28"/>
      <c r="EI315" s="28"/>
      <c r="EJ315" s="23"/>
      <c r="EK315" s="23"/>
      <c r="EL315" s="23"/>
      <c r="EM315" s="23"/>
      <c r="EN315" s="23"/>
      <c r="EO315" s="23"/>
      <c r="EP315" s="23"/>
      <c r="EQ315" s="23"/>
      <c r="ER315" s="3">
        <v>74000</v>
      </c>
      <c r="ES315" s="2">
        <f t="shared" si="142"/>
        <v>-2000</v>
      </c>
      <c r="ET315" s="1" t="s">
        <v>1837</v>
      </c>
    </row>
    <row r="316" spans="1:150" ht="14.45" hidden="1" customHeight="1" x14ac:dyDescent="0.25">
      <c r="A316" s="112"/>
      <c r="B316" s="130">
        <v>310</v>
      </c>
      <c r="C316" s="112"/>
      <c r="D316" s="112"/>
      <c r="E316" s="112"/>
      <c r="F316" s="113" t="s">
        <v>56</v>
      </c>
      <c r="G316" s="107" t="s">
        <v>56</v>
      </c>
      <c r="H316" s="117" t="s">
        <v>607</v>
      </c>
      <c r="I316" s="115" t="str">
        <f t="shared" si="114"/>
        <v xml:space="preserve"> 192</v>
      </c>
      <c r="J316" t="s">
        <v>607</v>
      </c>
      <c r="K316" s="116">
        <f t="shared" si="115"/>
        <v>0</v>
      </c>
      <c r="L316" s="113" t="s">
        <v>305</v>
      </c>
      <c r="M316" t="s">
        <v>1573</v>
      </c>
      <c r="P316" s="45" t="s">
        <v>709</v>
      </c>
      <c r="Q316" s="56">
        <v>85000</v>
      </c>
      <c r="R316" s="122">
        <f t="shared" si="124"/>
        <v>69000</v>
      </c>
      <c r="S316" s="47">
        <v>69000</v>
      </c>
      <c r="T316" s="48">
        <f t="shared" si="111"/>
        <v>8550</v>
      </c>
      <c r="U316" s="46" t="s">
        <v>711</v>
      </c>
      <c r="V316" s="49">
        <f t="shared" si="112"/>
        <v>60450</v>
      </c>
      <c r="W316" s="49">
        <f t="shared" si="141"/>
        <v>8550</v>
      </c>
      <c r="X316" s="2">
        <f t="shared" si="125"/>
        <v>-16000</v>
      </c>
      <c r="Z316" s="126">
        <f t="shared" si="117"/>
        <v>69000</v>
      </c>
      <c r="AA316" s="1" t="s">
        <v>143</v>
      </c>
      <c r="AB316" s="19">
        <f>IF(AX316&lt;&gt;"",#REF!- AX316, 0)</f>
        <v>0</v>
      </c>
      <c r="AC316" s="19">
        <f>IF(CF316&lt;&gt;"",#REF!- CF316, 0)</f>
        <v>0</v>
      </c>
      <c r="AD316" s="19">
        <f>IF(BJ316&lt;&gt;"",#REF!- BJ316, 0)</f>
        <v>0</v>
      </c>
      <c r="AE316" s="19">
        <f>IF(CN316&lt;&gt;"",#REF!- CN316, 0)</f>
        <v>0</v>
      </c>
      <c r="AF316" s="19">
        <f>IF(BV316&lt;&gt;"",#REF!- BV316, 0)</f>
        <v>0</v>
      </c>
      <c r="AG316" s="19">
        <f>IF(CV316&lt;&gt;"",#REF!- CV316, 0)</f>
        <v>0</v>
      </c>
      <c r="AH316" s="19">
        <f>IF(DF316&lt;&gt;"",#REF!-DF316, 0)</f>
        <v>0</v>
      </c>
      <c r="AI316" s="19">
        <f>IF(DR316&lt;&gt;"",#REF!-DR316, 0)</f>
        <v>0</v>
      </c>
      <c r="AJ316" s="19">
        <f>IF(EB316&lt;&gt;"",#REF!- EB316, 0)</f>
        <v>0</v>
      </c>
      <c r="AK316" s="19">
        <f>IF(EJ316&lt;&gt;"",#REF!- EJ316, 0)</f>
        <v>0</v>
      </c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9"/>
      <c r="AW316" s="29"/>
      <c r="AX316" s="29"/>
      <c r="AY316" s="25"/>
      <c r="AZ316" s="26"/>
      <c r="BA316" s="25"/>
      <c r="BB316" s="28"/>
      <c r="BC316" s="27"/>
      <c r="BD316" s="27"/>
      <c r="BE316" s="27"/>
      <c r="BF316" s="27"/>
      <c r="BG316" s="27"/>
      <c r="BH316" s="24"/>
      <c r="BI316" s="21"/>
      <c r="BJ316" s="21"/>
      <c r="BK316" s="21"/>
      <c r="BL316" s="22"/>
      <c r="BM316" s="21"/>
      <c r="BN316" s="23"/>
      <c r="BO316" s="36"/>
      <c r="BP316" s="36"/>
      <c r="BQ316" s="36"/>
      <c r="BR316" s="36"/>
      <c r="BS316" s="36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3"/>
      <c r="CG316" s="23"/>
      <c r="CH316" s="23"/>
      <c r="CI316" s="23"/>
      <c r="CJ316" s="23"/>
      <c r="CK316" s="23"/>
      <c r="CL316" s="23"/>
      <c r="CM316" s="23"/>
      <c r="CN316" s="28"/>
      <c r="CO316" s="28"/>
      <c r="CP316" s="28"/>
      <c r="CQ316" s="28"/>
      <c r="CR316" s="28"/>
      <c r="CS316" s="28"/>
      <c r="CT316" s="28"/>
      <c r="CU316" s="28"/>
      <c r="CV316" s="23"/>
      <c r="CW316" s="23"/>
      <c r="CX316" s="23"/>
      <c r="CY316" s="23"/>
      <c r="CZ316" s="23"/>
      <c r="DA316" s="23"/>
      <c r="DB316" s="23"/>
      <c r="DC316" s="23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3"/>
      <c r="DQ316" s="23"/>
      <c r="DR316" s="23"/>
      <c r="DS316" s="23"/>
      <c r="DT316" s="23"/>
      <c r="DU316" s="23"/>
      <c r="DV316" s="23"/>
      <c r="DW316" s="23"/>
      <c r="DX316" s="23"/>
      <c r="DY316" s="23"/>
      <c r="DZ316" s="23"/>
      <c r="EA316" s="23"/>
      <c r="EB316" s="28"/>
      <c r="EC316" s="28"/>
      <c r="ED316" s="28"/>
      <c r="EE316" s="28"/>
      <c r="EF316" s="28"/>
      <c r="EG316" s="28"/>
      <c r="EH316" s="28"/>
      <c r="EI316" s="28"/>
      <c r="EJ316" s="23"/>
      <c r="EK316" s="23"/>
      <c r="EL316" s="23"/>
      <c r="EM316" s="23"/>
      <c r="EN316" s="23"/>
      <c r="EO316" s="23"/>
      <c r="EP316" s="23"/>
      <c r="EQ316" s="23"/>
      <c r="ER316" s="3">
        <v>69000</v>
      </c>
      <c r="ES316" s="2">
        <f t="shared" si="142"/>
        <v>0</v>
      </c>
    </row>
    <row r="317" spans="1:150" ht="14.45" hidden="1" customHeight="1" x14ac:dyDescent="0.25">
      <c r="A317" s="112"/>
      <c r="B317" s="130">
        <v>311</v>
      </c>
      <c r="C317" s="112"/>
      <c r="D317" s="112"/>
      <c r="E317" s="112"/>
      <c r="F317" s="113" t="s">
        <v>56</v>
      </c>
      <c r="G317" s="107" t="s">
        <v>56</v>
      </c>
      <c r="H317" s="117" t="s">
        <v>608</v>
      </c>
      <c r="I317" s="115" t="str">
        <f t="shared" si="114"/>
        <v xml:space="preserve"> 426</v>
      </c>
      <c r="J317" t="s">
        <v>608</v>
      </c>
      <c r="K317" s="116">
        <f t="shared" si="115"/>
        <v>0</v>
      </c>
      <c r="L317" s="113" t="s">
        <v>712</v>
      </c>
      <c r="M317" t="s">
        <v>1574</v>
      </c>
      <c r="P317" s="62" t="s">
        <v>710</v>
      </c>
      <c r="Q317" s="63">
        <v>72000</v>
      </c>
      <c r="R317" s="64">
        <f t="shared" si="124"/>
        <v>72000</v>
      </c>
      <c r="S317" s="47">
        <v>72000</v>
      </c>
      <c r="T317" s="48">
        <f t="shared" si="111"/>
        <v>8550</v>
      </c>
      <c r="U317" s="46" t="s">
        <v>711</v>
      </c>
      <c r="V317" s="49">
        <f t="shared" si="112"/>
        <v>63450</v>
      </c>
      <c r="W317" s="49">
        <f t="shared" si="141"/>
        <v>8550</v>
      </c>
      <c r="X317" s="2">
        <f t="shared" si="125"/>
        <v>0</v>
      </c>
      <c r="Y317" s="2">
        <v>1500</v>
      </c>
      <c r="Z317" s="126">
        <f t="shared" si="117"/>
        <v>72000</v>
      </c>
      <c r="AA317" s="1" t="s">
        <v>125</v>
      </c>
      <c r="AB317" s="19">
        <f>IF(AX317&lt;&gt;"",#REF!- AX317, 0)</f>
        <v>0</v>
      </c>
      <c r="AC317" s="19">
        <f>IF(CF317&lt;&gt;"",#REF!- CF317, 0)</f>
        <v>0</v>
      </c>
      <c r="AD317" s="19">
        <f>IF(BJ317&lt;&gt;"",#REF!- BJ317, 0)</f>
        <v>0</v>
      </c>
      <c r="AE317" s="19">
        <f>IF(CN317&lt;&gt;"",#REF!- CN317, 0)</f>
        <v>0</v>
      </c>
      <c r="AF317" s="19">
        <f>IF(BV317&lt;&gt;"",#REF!- BV317, 0)</f>
        <v>0</v>
      </c>
      <c r="AG317" s="19">
        <f>IF(CV317&lt;&gt;"",#REF!- CV317, 0)</f>
        <v>0</v>
      </c>
      <c r="AH317" s="19">
        <f>IF(DF317&lt;&gt;"",#REF!-DF317, 0)</f>
        <v>0</v>
      </c>
      <c r="AI317" s="19">
        <f>IF(DR317&lt;&gt;"",#REF!-DR317, 0)</f>
        <v>0</v>
      </c>
      <c r="AJ317" s="19">
        <f>IF(EB317&lt;&gt;"",#REF!- EB317, 0)</f>
        <v>0</v>
      </c>
      <c r="AK317" s="19">
        <f>IF(EJ317&lt;&gt;"",#REF!- EJ317, 0)</f>
        <v>0</v>
      </c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  <c r="BR317" s="36"/>
      <c r="BS317" s="36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3"/>
      <c r="CG317" s="23"/>
      <c r="CH317" s="23"/>
      <c r="CI317" s="23"/>
      <c r="CJ317" s="23"/>
      <c r="CK317" s="23"/>
      <c r="CL317" s="23"/>
      <c r="CM317" s="23"/>
      <c r="CN317" s="28"/>
      <c r="CO317" s="28"/>
      <c r="CP317" s="28"/>
      <c r="CQ317" s="28"/>
      <c r="CR317" s="28"/>
      <c r="CS317" s="28"/>
      <c r="CT317" s="28"/>
      <c r="CU317" s="28"/>
      <c r="CV317" s="23"/>
      <c r="CW317" s="23"/>
      <c r="CX317" s="23"/>
      <c r="CY317" s="23"/>
      <c r="CZ317" s="23"/>
      <c r="DA317" s="23"/>
      <c r="DB317" s="23"/>
      <c r="DC317" s="23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3"/>
      <c r="DQ317" s="23"/>
      <c r="DR317" s="23"/>
      <c r="DS317" s="23"/>
      <c r="DT317" s="23"/>
      <c r="DU317" s="23"/>
      <c r="DV317" s="23"/>
      <c r="DW317" s="23"/>
      <c r="DX317" s="23"/>
      <c r="DY317" s="23"/>
      <c r="DZ317" s="23"/>
      <c r="EA317" s="23"/>
      <c r="EB317" s="28"/>
      <c r="EC317" s="28"/>
      <c r="ED317" s="28"/>
      <c r="EE317" s="28"/>
      <c r="EF317" s="28"/>
      <c r="EG317" s="28"/>
      <c r="EH317" s="28"/>
      <c r="EI317" s="28"/>
      <c r="EJ317" s="23"/>
      <c r="EK317" s="23"/>
      <c r="EL317" s="23"/>
      <c r="EM317" s="23"/>
      <c r="EN317" s="23"/>
      <c r="EO317" s="23"/>
      <c r="EP317" s="23"/>
      <c r="EQ317" s="23"/>
      <c r="ER317" s="3">
        <v>72000</v>
      </c>
      <c r="ES317" s="2">
        <f t="shared" si="142"/>
        <v>0</v>
      </c>
    </row>
    <row r="318" spans="1:150" ht="14.45" hidden="1" customHeight="1" x14ac:dyDescent="0.25">
      <c r="A318" s="112"/>
      <c r="B318" s="130">
        <v>312</v>
      </c>
      <c r="C318" s="112"/>
      <c r="D318" s="112"/>
      <c r="E318" s="112"/>
      <c r="F318" s="113" t="s">
        <v>56</v>
      </c>
      <c r="G318" s="107" t="s">
        <v>56</v>
      </c>
      <c r="H318" s="114" t="s">
        <v>609</v>
      </c>
      <c r="I318" s="115" t="str">
        <f t="shared" si="114"/>
        <v xml:space="preserve"> 643</v>
      </c>
      <c r="J318" t="s">
        <v>609</v>
      </c>
      <c r="K318" s="116">
        <f t="shared" si="115"/>
        <v>0</v>
      </c>
      <c r="L318" s="113" t="s">
        <v>222</v>
      </c>
      <c r="M318" t="s">
        <v>1573</v>
      </c>
      <c r="P318" s="45" t="s">
        <v>709</v>
      </c>
      <c r="Q318" s="56">
        <v>80000</v>
      </c>
      <c r="R318" s="122">
        <f t="shared" si="124"/>
        <v>77000</v>
      </c>
      <c r="S318" s="47">
        <v>77000</v>
      </c>
      <c r="T318" s="48">
        <f t="shared" si="111"/>
        <v>9050</v>
      </c>
      <c r="U318" s="46" t="s">
        <v>711</v>
      </c>
      <c r="V318" s="49">
        <f t="shared" si="112"/>
        <v>67950</v>
      </c>
      <c r="W318" s="49">
        <f>2000+5500+600+200+250+500</f>
        <v>9050</v>
      </c>
      <c r="X318" s="2">
        <f t="shared" si="125"/>
        <v>-3000</v>
      </c>
      <c r="Z318" s="126">
        <f t="shared" si="117"/>
        <v>77000</v>
      </c>
      <c r="AA318" s="1" t="s">
        <v>143</v>
      </c>
      <c r="AB318" s="19">
        <f>IF(AX318&lt;&gt;"",#REF!- AX318, 0)</f>
        <v>0</v>
      </c>
      <c r="AC318" s="19">
        <f>IF(CF318&lt;&gt;"",#REF!- CF318, 0)</f>
        <v>0</v>
      </c>
      <c r="AD318" s="19">
        <f>IF(BJ318&lt;&gt;"",#REF!- BJ318, 0)</f>
        <v>0</v>
      </c>
      <c r="AE318" s="19">
        <f>IF(CN318&lt;&gt;"",#REF!- CN318, 0)</f>
        <v>0</v>
      </c>
      <c r="AF318" s="19">
        <f>IF(BV318&lt;&gt;"",#REF!- BV318, 0)</f>
        <v>0</v>
      </c>
      <c r="AG318" s="19">
        <f>IF(CV318&lt;&gt;"",#REF!- CV318, 0)</f>
        <v>0</v>
      </c>
      <c r="AH318" s="19">
        <f>IF(DF318&lt;&gt;"",#REF!-DF318, 0)</f>
        <v>0</v>
      </c>
      <c r="AI318" s="19">
        <f>IF(DR318&lt;&gt;"",#REF!-DR318, 0)</f>
        <v>0</v>
      </c>
      <c r="AJ318" s="19">
        <f>IF(EB318&lt;&gt;"",#REF!- EB318, 0)</f>
        <v>0</v>
      </c>
      <c r="AK318" s="19">
        <f>IF(EJ318&lt;&gt;"",#REF!- EJ318, 0)</f>
        <v>0</v>
      </c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9"/>
      <c r="AW318" s="29"/>
      <c r="AX318" s="29"/>
      <c r="AY318" s="25"/>
      <c r="AZ318" s="26"/>
      <c r="BA318" s="25"/>
      <c r="BB318" s="28"/>
      <c r="BC318" s="27"/>
      <c r="BD318" s="27"/>
      <c r="BE318" s="27"/>
      <c r="BF318" s="27"/>
      <c r="BG318" s="27"/>
      <c r="BH318" s="24"/>
      <c r="BI318" s="21"/>
      <c r="BJ318" s="21"/>
      <c r="BK318" s="21"/>
      <c r="BL318" s="22"/>
      <c r="BM318" s="21"/>
      <c r="BN318" s="23"/>
      <c r="BO318" s="36"/>
      <c r="BP318" s="36"/>
      <c r="BQ318" s="36"/>
      <c r="BR318" s="36"/>
      <c r="BS318" s="36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3"/>
      <c r="CG318" s="23"/>
      <c r="CH318" s="23"/>
      <c r="CI318" s="23"/>
      <c r="CJ318" s="23"/>
      <c r="CK318" s="23"/>
      <c r="CL318" s="23"/>
      <c r="CM318" s="23"/>
      <c r="CN318" s="28"/>
      <c r="CO318" s="28"/>
      <c r="CP318" s="28"/>
      <c r="CQ318" s="28"/>
      <c r="CR318" s="28"/>
      <c r="CS318" s="28"/>
      <c r="CT318" s="28"/>
      <c r="CU318" s="28"/>
      <c r="CV318" s="23"/>
      <c r="CW318" s="23"/>
      <c r="CX318" s="23"/>
      <c r="CY318" s="23"/>
      <c r="CZ318" s="23"/>
      <c r="DA318" s="23"/>
      <c r="DB318" s="23"/>
      <c r="DC318" s="23"/>
      <c r="DD318" s="28"/>
      <c r="DE318" s="28"/>
      <c r="DF318" s="28"/>
      <c r="DG318" s="28"/>
      <c r="DH318" s="28"/>
      <c r="DI318" s="28"/>
      <c r="DJ318" s="28"/>
      <c r="DK318" s="28"/>
      <c r="DL318" s="28"/>
      <c r="DM318" s="28"/>
      <c r="DN318" s="28"/>
      <c r="DO318" s="28"/>
      <c r="DP318" s="23"/>
      <c r="DQ318" s="23"/>
      <c r="DR318" s="23"/>
      <c r="DS318" s="23"/>
      <c r="DT318" s="23"/>
      <c r="DU318" s="23"/>
      <c r="DV318" s="23"/>
      <c r="DW318" s="23"/>
      <c r="DX318" s="23"/>
      <c r="DY318" s="23"/>
      <c r="DZ318" s="23"/>
      <c r="EA318" s="23"/>
      <c r="EB318" s="28"/>
      <c r="EC318" s="28"/>
      <c r="ED318" s="28"/>
      <c r="EE318" s="28"/>
      <c r="EF318" s="28"/>
      <c r="EG318" s="28"/>
      <c r="EH318" s="28"/>
      <c r="EI318" s="28"/>
      <c r="EJ318" s="23"/>
      <c r="EK318" s="23"/>
      <c r="EL318" s="23"/>
      <c r="EM318" s="23"/>
      <c r="EN318" s="23"/>
      <c r="EO318" s="23"/>
      <c r="EP318" s="23"/>
      <c r="EQ318" s="23"/>
      <c r="ER318" s="3">
        <v>77000</v>
      </c>
      <c r="ES318" s="1">
        <f t="shared" si="142"/>
        <v>0</v>
      </c>
    </row>
    <row r="319" spans="1:150" ht="14.45" hidden="1" customHeight="1" x14ac:dyDescent="0.25">
      <c r="A319" s="112"/>
      <c r="B319" s="130">
        <v>313</v>
      </c>
      <c r="C319" s="112"/>
      <c r="D319" s="112"/>
      <c r="E319" s="112"/>
      <c r="F319" s="113" t="s">
        <v>56</v>
      </c>
      <c r="G319" s="107" t="s">
        <v>56</v>
      </c>
      <c r="H319" s="114" t="s">
        <v>610</v>
      </c>
      <c r="I319" s="115" t="str">
        <f t="shared" si="114"/>
        <v xml:space="preserve"> 363</v>
      </c>
      <c r="J319" t="s">
        <v>610</v>
      </c>
      <c r="K319" s="116">
        <f t="shared" si="115"/>
        <v>0</v>
      </c>
      <c r="L319" s="113" t="s">
        <v>239</v>
      </c>
      <c r="M319" t="s">
        <v>1574</v>
      </c>
      <c r="P319" s="45" t="s">
        <v>709</v>
      </c>
      <c r="Q319" s="56">
        <v>77500</v>
      </c>
      <c r="R319" s="122">
        <f t="shared" si="124"/>
        <v>71000</v>
      </c>
      <c r="S319" s="47">
        <v>71000</v>
      </c>
      <c r="T319" s="48">
        <f t="shared" ref="T319:T382" si="143">S319-V319</f>
        <v>8550</v>
      </c>
      <c r="U319" s="46" t="s">
        <v>711</v>
      </c>
      <c r="V319" s="49">
        <f t="shared" ref="V319:V382" si="144">S319-W319</f>
        <v>62450</v>
      </c>
      <c r="W319" s="49">
        <f>2000+5500+600+200+250</f>
        <v>8550</v>
      </c>
      <c r="X319" s="2">
        <f t="shared" si="125"/>
        <v>-6500</v>
      </c>
      <c r="Z319" s="126">
        <f t="shared" si="117"/>
        <v>71000</v>
      </c>
      <c r="AA319" s="1" t="s">
        <v>143</v>
      </c>
      <c r="AB319" s="19">
        <f>IF(AX319&lt;&gt;"",#REF!- AX319, 0)</f>
        <v>0</v>
      </c>
      <c r="AC319" s="19">
        <f>IF(CF319&lt;&gt;"",#REF!- CF319, 0)</f>
        <v>0</v>
      </c>
      <c r="AD319" s="19">
        <f>IF(BJ319&lt;&gt;"",#REF!- BJ319, 0)</f>
        <v>0</v>
      </c>
      <c r="AE319" s="19">
        <f>IF(CN319&lt;&gt;"",#REF!- CN319, 0)</f>
        <v>0</v>
      </c>
      <c r="AF319" s="19">
        <f>IF(BV319&lt;&gt;"",#REF!- BV319, 0)</f>
        <v>0</v>
      </c>
      <c r="AG319" s="19">
        <f>IF(CV319&lt;&gt;"",#REF!- CV319, 0)</f>
        <v>0</v>
      </c>
      <c r="AH319" s="19">
        <f>IF(DF319&lt;&gt;"",#REF!-DF319, 0)</f>
        <v>0</v>
      </c>
      <c r="AI319" s="19">
        <f>IF(DR319&lt;&gt;"",#REF!-DR319, 0)</f>
        <v>0</v>
      </c>
      <c r="AJ319" s="19">
        <f>IF(EB319&lt;&gt;"",#REF!- EB319, 0)</f>
        <v>0</v>
      </c>
      <c r="AK319" s="19">
        <f>IF(EJ319&lt;&gt;"",#REF!- EJ319, 0)</f>
        <v>0</v>
      </c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9"/>
      <c r="AW319" s="29"/>
      <c r="AX319" s="29"/>
      <c r="AY319" s="25"/>
      <c r="AZ319" s="26"/>
      <c r="BA319" s="25"/>
      <c r="BB319" s="28"/>
      <c r="BC319" s="27"/>
      <c r="BD319" s="27"/>
      <c r="BE319" s="27"/>
      <c r="BF319" s="27"/>
      <c r="BG319" s="27"/>
      <c r="BH319" s="24"/>
      <c r="BI319" s="21"/>
      <c r="BJ319" s="21"/>
      <c r="BK319" s="21"/>
      <c r="BL319" s="22"/>
      <c r="BM319" s="21"/>
      <c r="BN319" s="23"/>
      <c r="BO319" s="36"/>
      <c r="BP319" s="36"/>
      <c r="BQ319" s="36"/>
      <c r="BR319" s="36"/>
      <c r="BS319" s="36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3"/>
      <c r="CG319" s="23"/>
      <c r="CH319" s="23"/>
      <c r="CI319" s="23"/>
      <c r="CJ319" s="23"/>
      <c r="CK319" s="23"/>
      <c r="CL319" s="23"/>
      <c r="CM319" s="23"/>
      <c r="CN319" s="28"/>
      <c r="CO319" s="28"/>
      <c r="CP319" s="28"/>
      <c r="CQ319" s="28"/>
      <c r="CR319" s="28"/>
      <c r="CS319" s="28"/>
      <c r="CT319" s="28"/>
      <c r="CU319" s="28"/>
      <c r="CV319" s="23"/>
      <c r="CW319" s="23"/>
      <c r="CX319" s="23"/>
      <c r="CY319" s="23"/>
      <c r="CZ319" s="23"/>
      <c r="DA319" s="23"/>
      <c r="DB319" s="23"/>
      <c r="DC319" s="23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8"/>
      <c r="DO319" s="28"/>
      <c r="DP319" s="23"/>
      <c r="DQ319" s="23"/>
      <c r="DR319" s="23"/>
      <c r="DS319" s="23"/>
      <c r="DT319" s="23"/>
      <c r="DU319" s="23"/>
      <c r="DV319" s="23"/>
      <c r="DW319" s="23"/>
      <c r="DX319" s="23"/>
      <c r="DY319" s="23"/>
      <c r="DZ319" s="23"/>
      <c r="EA319" s="23"/>
      <c r="EB319" s="28"/>
      <c r="EC319" s="28"/>
      <c r="ED319" s="28"/>
      <c r="EE319" s="28"/>
      <c r="EF319" s="28"/>
      <c r="EG319" s="28"/>
      <c r="EH319" s="28"/>
      <c r="EI319" s="28"/>
      <c r="EJ319" s="23"/>
      <c r="EK319" s="23"/>
      <c r="EL319" s="23"/>
      <c r="EM319" s="23"/>
      <c r="EN319" s="23"/>
      <c r="EO319" s="23"/>
      <c r="EP319" s="23"/>
      <c r="EQ319" s="23"/>
      <c r="ER319" s="3">
        <v>71000</v>
      </c>
      <c r="ES319" s="2">
        <f t="shared" si="142"/>
        <v>0</v>
      </c>
    </row>
    <row r="320" spans="1:150" ht="14.45" hidden="1" customHeight="1" x14ac:dyDescent="0.25">
      <c r="A320" s="112"/>
      <c r="B320" s="130">
        <v>314</v>
      </c>
      <c r="C320" s="112"/>
      <c r="D320" s="112"/>
      <c r="E320" s="112"/>
      <c r="F320" s="113" t="s">
        <v>56</v>
      </c>
      <c r="G320" s="107" t="s">
        <v>56</v>
      </c>
      <c r="H320" s="114" t="s">
        <v>611</v>
      </c>
      <c r="I320" s="115" t="str">
        <f t="shared" si="114"/>
        <v xml:space="preserve"> 366</v>
      </c>
      <c r="J320" t="s">
        <v>611</v>
      </c>
      <c r="K320" s="116">
        <f t="shared" si="115"/>
        <v>0</v>
      </c>
      <c r="L320" s="113" t="s">
        <v>222</v>
      </c>
      <c r="M320" t="s">
        <v>1573</v>
      </c>
      <c r="P320" s="62" t="s">
        <v>710</v>
      </c>
      <c r="Q320" s="63">
        <v>75000</v>
      </c>
      <c r="R320" s="64">
        <f t="shared" si="124"/>
        <v>77000</v>
      </c>
      <c r="S320" s="47">
        <v>77000</v>
      </c>
      <c r="T320" s="48">
        <f t="shared" si="143"/>
        <v>9050</v>
      </c>
      <c r="U320" s="46" t="s">
        <v>711</v>
      </c>
      <c r="V320" s="49">
        <f t="shared" si="144"/>
        <v>67950</v>
      </c>
      <c r="W320" s="49">
        <f>2000+5500+600+200+250+500</f>
        <v>9050</v>
      </c>
      <c r="X320" s="2">
        <f t="shared" si="125"/>
        <v>2000</v>
      </c>
      <c r="Z320" s="126">
        <f t="shared" si="117"/>
        <v>77000</v>
      </c>
      <c r="AA320" s="1" t="s">
        <v>143</v>
      </c>
      <c r="AB320" s="19">
        <f>IF(AX320&lt;&gt;"",#REF!- AX320, 0)</f>
        <v>0</v>
      </c>
      <c r="AC320" s="19">
        <f>IF(CF320&lt;&gt;"",#REF!- CF320, 0)</f>
        <v>0</v>
      </c>
      <c r="AD320" s="19">
        <f>IF(BJ320&lt;&gt;"",#REF!- BJ320, 0)</f>
        <v>0</v>
      </c>
      <c r="AE320" s="19">
        <f>IF(CN320&lt;&gt;"",#REF!- CN320, 0)</f>
        <v>0</v>
      </c>
      <c r="AF320" s="19">
        <f>IF(BV320&lt;&gt;"",#REF!- BV320, 0)</f>
        <v>0</v>
      </c>
      <c r="AG320" s="19">
        <f>IF(CV320&lt;&gt;"",#REF!- CV320, 0)</f>
        <v>0</v>
      </c>
      <c r="AH320" s="19">
        <f>IF(DF320&lt;&gt;"",#REF!-DF320, 0)</f>
        <v>0</v>
      </c>
      <c r="AI320" s="19">
        <f>IF(DR320&lt;&gt;"",#REF!-DR320, 0)</f>
        <v>0</v>
      </c>
      <c r="AJ320" s="19">
        <f>IF(EB320&lt;&gt;"",#REF!- EB320, 0)</f>
        <v>0</v>
      </c>
      <c r="AK320" s="19">
        <f>IF(EJ320&lt;&gt;"",#REF!- EJ320, 0)</f>
        <v>0</v>
      </c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9"/>
      <c r="AW320" s="29"/>
      <c r="AX320" s="29"/>
      <c r="AY320" s="25"/>
      <c r="AZ320" s="26"/>
      <c r="BA320" s="25"/>
      <c r="BB320" s="28"/>
      <c r="BC320" s="27"/>
      <c r="BD320" s="27"/>
      <c r="BE320" s="27"/>
      <c r="BF320" s="27"/>
      <c r="BG320" s="27"/>
      <c r="BH320" s="24"/>
      <c r="BI320" s="21"/>
      <c r="BJ320" s="21"/>
      <c r="BK320" s="21"/>
      <c r="BL320" s="22"/>
      <c r="BM320" s="21"/>
      <c r="BN320" s="23"/>
      <c r="BO320" s="36"/>
      <c r="BP320" s="36"/>
      <c r="BQ320" s="36"/>
      <c r="BR320" s="36"/>
      <c r="BS320" s="36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3"/>
      <c r="CG320" s="23"/>
      <c r="CH320" s="23"/>
      <c r="CI320" s="23"/>
      <c r="CJ320" s="23"/>
      <c r="CK320" s="23"/>
      <c r="CL320" s="23"/>
      <c r="CM320" s="23"/>
      <c r="CN320" s="28"/>
      <c r="CO320" s="28"/>
      <c r="CP320" s="28"/>
      <c r="CQ320" s="28"/>
      <c r="CR320" s="28"/>
      <c r="CS320" s="28"/>
      <c r="CT320" s="28"/>
      <c r="CU320" s="28"/>
      <c r="CV320" s="23"/>
      <c r="CW320" s="23"/>
      <c r="CX320" s="23"/>
      <c r="CY320" s="23"/>
      <c r="CZ320" s="23"/>
      <c r="DA320" s="23"/>
      <c r="DB320" s="23"/>
      <c r="DC320" s="23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3"/>
      <c r="DQ320" s="23"/>
      <c r="DR320" s="23"/>
      <c r="DS320" s="23"/>
      <c r="DT320" s="23"/>
      <c r="DU320" s="23"/>
      <c r="DV320" s="23"/>
      <c r="DW320" s="23"/>
      <c r="DX320" s="23"/>
      <c r="DY320" s="23"/>
      <c r="DZ320" s="23"/>
      <c r="EA320" s="23"/>
      <c r="EB320" s="28"/>
      <c r="EC320" s="28"/>
      <c r="ED320" s="28"/>
      <c r="EE320" s="28"/>
      <c r="EF320" s="28"/>
      <c r="EG320" s="28"/>
      <c r="EH320" s="28"/>
      <c r="EI320" s="28"/>
      <c r="EJ320" s="23"/>
      <c r="EK320" s="23"/>
      <c r="EL320" s="23"/>
      <c r="EM320" s="23"/>
      <c r="EN320" s="23"/>
      <c r="EO320" s="23"/>
      <c r="EP320" s="23"/>
      <c r="EQ320" s="23"/>
      <c r="ER320" s="3">
        <v>77000</v>
      </c>
      <c r="ES320" s="2">
        <f t="shared" si="142"/>
        <v>0</v>
      </c>
    </row>
    <row r="321" spans="1:150" ht="14.45" hidden="1" customHeight="1" x14ac:dyDescent="0.25">
      <c r="A321" s="112"/>
      <c r="B321" s="130">
        <v>315</v>
      </c>
      <c r="C321" s="112"/>
      <c r="D321" s="112"/>
      <c r="E321" s="112"/>
      <c r="F321" s="113" t="s">
        <v>56</v>
      </c>
      <c r="G321" s="107" t="s">
        <v>56</v>
      </c>
      <c r="H321" s="118" t="s">
        <v>612</v>
      </c>
      <c r="I321" s="115" t="str">
        <f t="shared" si="114"/>
        <v xml:space="preserve"> 430</v>
      </c>
      <c r="J321" t="s">
        <v>612</v>
      </c>
      <c r="K321" s="116">
        <f t="shared" si="115"/>
        <v>0</v>
      </c>
      <c r="L321" s="113" t="s">
        <v>306</v>
      </c>
      <c r="M321" t="s">
        <v>1574</v>
      </c>
      <c r="P321" s="45" t="s">
        <v>709</v>
      </c>
      <c r="Q321" s="56">
        <v>67500</v>
      </c>
      <c r="R321" s="122">
        <f t="shared" si="124"/>
        <v>63500</v>
      </c>
      <c r="S321" s="52">
        <v>63500</v>
      </c>
      <c r="T321" s="48">
        <f t="shared" si="143"/>
        <v>8550</v>
      </c>
      <c r="U321" s="46" t="s">
        <v>711</v>
      </c>
      <c r="V321" s="49">
        <f t="shared" si="144"/>
        <v>54950</v>
      </c>
      <c r="W321" s="52">
        <f t="shared" ref="W321:W329" si="145">2000+5500+600+200+250</f>
        <v>8550</v>
      </c>
      <c r="X321" s="2">
        <f t="shared" si="125"/>
        <v>-4000</v>
      </c>
      <c r="Z321" s="126">
        <f t="shared" si="117"/>
        <v>63500</v>
      </c>
      <c r="AA321" s="1" t="s">
        <v>143</v>
      </c>
      <c r="AB321" s="19">
        <f>IF(AX321&lt;&gt;"",#REF!- AX321, 0)</f>
        <v>0</v>
      </c>
      <c r="AC321" s="19">
        <f>IF(CF321&lt;&gt;"",#REF!- CF321, 0)</f>
        <v>0</v>
      </c>
      <c r="AD321" s="19">
        <f>IF(BJ321&lt;&gt;"",#REF!- BJ321, 0)</f>
        <v>0</v>
      </c>
      <c r="AE321" s="19">
        <f>IF(CN321&lt;&gt;"",#REF!- CN321, 0)</f>
        <v>0</v>
      </c>
      <c r="AF321" s="19">
        <f>IF(BV321&lt;&gt;"",#REF!- BV321, 0)</f>
        <v>0</v>
      </c>
      <c r="AG321" s="19">
        <f>IF(CV321&lt;&gt;"",#REF!- CV321, 0)</f>
        <v>0</v>
      </c>
      <c r="AH321" s="19">
        <f>IF(DF321&lt;&gt;"",#REF!-DF321, 0)</f>
        <v>0</v>
      </c>
      <c r="AI321" s="19">
        <f>IF(DR321&lt;&gt;"",#REF!-DR321, 0)</f>
        <v>0</v>
      </c>
      <c r="AJ321" s="19">
        <f>IF(EB321&lt;&gt;"",#REF!- EB321, 0)</f>
        <v>0</v>
      </c>
      <c r="AK321" s="19">
        <f>IF(EJ321&lt;&gt;"",#REF!- EJ321, 0)</f>
        <v>0</v>
      </c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9"/>
      <c r="AW321" s="29"/>
      <c r="AX321" s="29"/>
      <c r="AY321" s="25"/>
      <c r="AZ321" s="26"/>
      <c r="BA321" s="25"/>
      <c r="BB321" s="28"/>
      <c r="BC321" s="27"/>
      <c r="BD321" s="27"/>
      <c r="BE321" s="27"/>
      <c r="BF321" s="27"/>
      <c r="BG321" s="27"/>
      <c r="BH321" s="24"/>
      <c r="BI321" s="21"/>
      <c r="BJ321" s="21"/>
      <c r="BK321" s="21"/>
      <c r="BL321" s="22"/>
      <c r="BM321" s="21"/>
      <c r="BN321" s="23"/>
      <c r="BO321" s="36"/>
      <c r="BP321" s="36"/>
      <c r="BQ321" s="36"/>
      <c r="BR321" s="36"/>
      <c r="BS321" s="36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3"/>
      <c r="CG321" s="23"/>
      <c r="CH321" s="23"/>
      <c r="CI321" s="23"/>
      <c r="CJ321" s="23"/>
      <c r="CK321" s="23"/>
      <c r="CL321" s="23"/>
      <c r="CM321" s="23"/>
      <c r="CN321" s="28"/>
      <c r="CO321" s="28"/>
      <c r="CP321" s="28"/>
      <c r="CQ321" s="28"/>
      <c r="CR321" s="28"/>
      <c r="CS321" s="28"/>
      <c r="CT321" s="28"/>
      <c r="CU321" s="28"/>
      <c r="CV321" s="23"/>
      <c r="CW321" s="23"/>
      <c r="CX321" s="23"/>
      <c r="CY321" s="23"/>
      <c r="CZ321" s="23"/>
      <c r="DA321" s="23"/>
      <c r="DB321" s="23"/>
      <c r="DC321" s="23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8"/>
      <c r="DO321" s="28"/>
      <c r="DP321" s="23"/>
      <c r="DQ321" s="23"/>
      <c r="DR321" s="23"/>
      <c r="DS321" s="23"/>
      <c r="DT321" s="23"/>
      <c r="DU321" s="23"/>
      <c r="DV321" s="23"/>
      <c r="DW321" s="23"/>
      <c r="DX321" s="23"/>
      <c r="DY321" s="23"/>
      <c r="DZ321" s="23"/>
      <c r="EA321" s="23"/>
      <c r="EB321" s="28"/>
      <c r="EC321" s="28"/>
      <c r="ED321" s="28"/>
      <c r="EE321" s="28"/>
      <c r="EF321" s="28"/>
      <c r="EG321" s="28"/>
      <c r="EH321" s="28"/>
      <c r="EI321" s="28"/>
      <c r="EJ321" s="23"/>
      <c r="EK321" s="23"/>
      <c r="EL321" s="23"/>
      <c r="EM321" s="23"/>
      <c r="EN321" s="23"/>
      <c r="EO321" s="23"/>
      <c r="EP321" s="23"/>
      <c r="EQ321" s="23"/>
      <c r="ER321" s="3">
        <v>63500</v>
      </c>
      <c r="ES321" s="2">
        <f t="shared" si="142"/>
        <v>0</v>
      </c>
    </row>
    <row r="322" spans="1:150" ht="14.45" hidden="1" customHeight="1" x14ac:dyDescent="0.25">
      <c r="A322" s="112"/>
      <c r="B322" s="130">
        <v>316</v>
      </c>
      <c r="C322" s="112"/>
      <c r="D322" s="112"/>
      <c r="E322" s="112"/>
      <c r="F322" s="113" t="s">
        <v>56</v>
      </c>
      <c r="G322" s="107" t="s">
        <v>56</v>
      </c>
      <c r="H322" s="114" t="s">
        <v>613</v>
      </c>
      <c r="I322" s="115" t="str">
        <f t="shared" si="114"/>
        <v xml:space="preserve"> 284</v>
      </c>
      <c r="J322" t="s">
        <v>613</v>
      </c>
      <c r="K322" s="116">
        <f t="shared" si="115"/>
        <v>0</v>
      </c>
      <c r="L322" s="113" t="s">
        <v>280</v>
      </c>
      <c r="M322" t="s">
        <v>1574</v>
      </c>
      <c r="P322" s="62" t="s">
        <v>710</v>
      </c>
      <c r="Q322" s="63">
        <v>68000</v>
      </c>
      <c r="R322" s="64">
        <f t="shared" si="124"/>
        <v>70000</v>
      </c>
      <c r="S322" s="47">
        <v>70000</v>
      </c>
      <c r="T322" s="48">
        <f t="shared" si="143"/>
        <v>8550</v>
      </c>
      <c r="U322" s="46" t="s">
        <v>711</v>
      </c>
      <c r="V322" s="49">
        <f t="shared" si="144"/>
        <v>61450</v>
      </c>
      <c r="W322" s="49">
        <f t="shared" si="145"/>
        <v>8550</v>
      </c>
      <c r="X322" s="2">
        <f t="shared" si="125"/>
        <v>2000</v>
      </c>
      <c r="Z322" s="126">
        <f t="shared" si="117"/>
        <v>70000</v>
      </c>
      <c r="AA322" s="1" t="s">
        <v>143</v>
      </c>
      <c r="AB322" s="19">
        <f>IF(AX322&lt;&gt;"",#REF!- AX322, 0)</f>
        <v>0</v>
      </c>
      <c r="AC322" s="19">
        <f>IF(CF322&lt;&gt;"",#REF!- CF322, 0)</f>
        <v>0</v>
      </c>
      <c r="AD322" s="19">
        <f>IF(BJ322&lt;&gt;"",#REF!- BJ322, 0)</f>
        <v>0</v>
      </c>
      <c r="AE322" s="19">
        <f>IF(CN322&lt;&gt;"",#REF!- CN322, 0)</f>
        <v>0</v>
      </c>
      <c r="AF322" s="19">
        <f>IF(BV322&lt;&gt;"",#REF!- BV322, 0)</f>
        <v>0</v>
      </c>
      <c r="AG322" s="19">
        <f>IF(CV322&lt;&gt;"",#REF!- CV322, 0)</f>
        <v>0</v>
      </c>
      <c r="AH322" s="19">
        <f>IF(DF322&lt;&gt;"",#REF!-DF322, 0)</f>
        <v>0</v>
      </c>
      <c r="AI322" s="19">
        <f>IF(DR322&lt;&gt;"",#REF!-DR322, 0)</f>
        <v>0</v>
      </c>
      <c r="AJ322" s="19">
        <f>IF(EB322&lt;&gt;"",#REF!- EB322, 0)</f>
        <v>0</v>
      </c>
      <c r="AK322" s="19">
        <f>IF(EJ322&lt;&gt;"",#REF!- EJ322, 0)</f>
        <v>0</v>
      </c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9"/>
      <c r="AW322" s="29"/>
      <c r="AX322" s="29"/>
      <c r="AY322" s="25"/>
      <c r="AZ322" s="26"/>
      <c r="BA322" s="25"/>
      <c r="BB322" s="28"/>
      <c r="BC322" s="27"/>
      <c r="BD322" s="27"/>
      <c r="BE322" s="27"/>
      <c r="BF322" s="27"/>
      <c r="BG322" s="27"/>
      <c r="BH322" s="24"/>
      <c r="BI322" s="21"/>
      <c r="BJ322" s="21"/>
      <c r="BK322" s="21"/>
      <c r="BL322" s="22"/>
      <c r="BM322" s="21"/>
      <c r="BN322" s="23"/>
      <c r="BO322" s="36"/>
      <c r="BP322" s="36"/>
      <c r="BQ322" s="36"/>
      <c r="BR322" s="36"/>
      <c r="BS322" s="36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3"/>
      <c r="CG322" s="23"/>
      <c r="CH322" s="23"/>
      <c r="CI322" s="23"/>
      <c r="CJ322" s="23"/>
      <c r="CK322" s="23"/>
      <c r="CL322" s="23"/>
      <c r="CM322" s="23"/>
      <c r="CN322" s="28"/>
      <c r="CO322" s="28"/>
      <c r="CP322" s="28"/>
      <c r="CQ322" s="28"/>
      <c r="CR322" s="28"/>
      <c r="CS322" s="28"/>
      <c r="CT322" s="28"/>
      <c r="CU322" s="28"/>
      <c r="CV322" s="23"/>
      <c r="CW322" s="23"/>
      <c r="CX322" s="23"/>
      <c r="CY322" s="23"/>
      <c r="CZ322" s="23"/>
      <c r="DA322" s="23"/>
      <c r="DB322" s="23"/>
      <c r="DC322" s="23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8"/>
      <c r="DO322" s="28"/>
      <c r="DP322" s="23"/>
      <c r="DQ322" s="23"/>
      <c r="DR322" s="23"/>
      <c r="DS322" s="23"/>
      <c r="DT322" s="23"/>
      <c r="DU322" s="23"/>
      <c r="DV322" s="23"/>
      <c r="DW322" s="23"/>
      <c r="DX322" s="23"/>
      <c r="DY322" s="23"/>
      <c r="DZ322" s="23"/>
      <c r="EA322" s="23"/>
      <c r="EB322" s="28"/>
      <c r="EC322" s="28"/>
      <c r="ED322" s="28"/>
      <c r="EE322" s="28"/>
      <c r="EF322" s="28"/>
      <c r="EG322" s="28"/>
      <c r="EH322" s="28"/>
      <c r="EI322" s="28"/>
      <c r="EJ322" s="23"/>
      <c r="EK322" s="23"/>
      <c r="EL322" s="23"/>
      <c r="EM322" s="23"/>
      <c r="EN322" s="23"/>
      <c r="EO322" s="23"/>
      <c r="EP322" s="23"/>
      <c r="EQ322" s="23"/>
      <c r="ER322" s="3">
        <v>70000</v>
      </c>
      <c r="ES322" s="2">
        <f t="shared" ref="ES322:ES323" si="146">Z322-ER322</f>
        <v>0</v>
      </c>
    </row>
    <row r="323" spans="1:150" ht="14.45" hidden="1" customHeight="1" x14ac:dyDescent="0.25">
      <c r="A323" s="112"/>
      <c r="B323" s="130">
        <v>317</v>
      </c>
      <c r="C323" s="112"/>
      <c r="D323" s="112"/>
      <c r="E323" s="112"/>
      <c r="F323" s="113" t="s">
        <v>56</v>
      </c>
      <c r="G323" s="107" t="s">
        <v>56</v>
      </c>
      <c r="H323" s="114" t="s">
        <v>605</v>
      </c>
      <c r="I323" s="115" t="str">
        <f t="shared" si="114"/>
        <v xml:space="preserve"> 724</v>
      </c>
      <c r="J323" t="s">
        <v>605</v>
      </c>
      <c r="K323" s="116">
        <f t="shared" si="115"/>
        <v>0</v>
      </c>
      <c r="L323" s="113" t="s">
        <v>280</v>
      </c>
      <c r="M323" t="s">
        <v>1574</v>
      </c>
      <c r="P323" s="45" t="s">
        <v>709</v>
      </c>
      <c r="Q323" s="56">
        <v>85000</v>
      </c>
      <c r="R323" s="122">
        <f t="shared" si="124"/>
        <v>72500</v>
      </c>
      <c r="S323" s="47">
        <v>72500</v>
      </c>
      <c r="T323" s="48">
        <f t="shared" si="143"/>
        <v>8550</v>
      </c>
      <c r="U323" s="46" t="s">
        <v>711</v>
      </c>
      <c r="V323" s="49">
        <f t="shared" si="144"/>
        <v>63950</v>
      </c>
      <c r="W323" s="49">
        <f t="shared" si="145"/>
        <v>8550</v>
      </c>
      <c r="X323" s="2">
        <f t="shared" si="125"/>
        <v>-12500</v>
      </c>
      <c r="Z323" s="126">
        <f t="shared" si="117"/>
        <v>72500</v>
      </c>
      <c r="AA323" s="1" t="s">
        <v>143</v>
      </c>
      <c r="AB323" s="19">
        <f>IF(AX323&lt;&gt;"",#REF!- AX323, 0)</f>
        <v>0</v>
      </c>
      <c r="AC323" s="19">
        <f>IF(CF323&lt;&gt;"",#REF!- CF323, 0)</f>
        <v>0</v>
      </c>
      <c r="AD323" s="19">
        <f>IF(BJ323&lt;&gt;"",#REF!- BJ323, 0)</f>
        <v>0</v>
      </c>
      <c r="AE323" s="19">
        <f>IF(CN323&lt;&gt;"",#REF!- CN323, 0)</f>
        <v>0</v>
      </c>
      <c r="AF323" s="19">
        <f>IF(BV323&lt;&gt;"",#REF!- BV323, 0)</f>
        <v>0</v>
      </c>
      <c r="AG323" s="19">
        <f>IF(CV323&lt;&gt;"",#REF!- CV323, 0)</f>
        <v>0</v>
      </c>
      <c r="AH323" s="19">
        <f>IF(DF323&lt;&gt;"",#REF!-DF323, 0)</f>
        <v>0</v>
      </c>
      <c r="AI323" s="19">
        <f>IF(DR323&lt;&gt;"",#REF!-DR323, 0)</f>
        <v>0</v>
      </c>
      <c r="AJ323" s="19">
        <f>IF(EB323&lt;&gt;"",#REF!- EB323, 0)</f>
        <v>0</v>
      </c>
      <c r="AK323" s="19">
        <f>IF(EJ323&lt;&gt;"",#REF!- EJ323, 0)</f>
        <v>0</v>
      </c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9"/>
      <c r="AW323" s="29"/>
      <c r="AX323" s="29"/>
      <c r="AY323" s="25"/>
      <c r="AZ323" s="26"/>
      <c r="BA323" s="25"/>
      <c r="BB323" s="28"/>
      <c r="BC323" s="27"/>
      <c r="BD323" s="27"/>
      <c r="BE323" s="27"/>
      <c r="BF323" s="27"/>
      <c r="BG323" s="27"/>
      <c r="BH323" s="24"/>
      <c r="BI323" s="21"/>
      <c r="BJ323" s="21"/>
      <c r="BK323" s="21"/>
      <c r="BL323" s="22"/>
      <c r="BM323" s="21"/>
      <c r="BN323" s="23"/>
      <c r="BO323" s="36"/>
      <c r="BP323" s="36"/>
      <c r="BQ323" s="36"/>
      <c r="BR323" s="36"/>
      <c r="BS323" s="36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3"/>
      <c r="CG323" s="23"/>
      <c r="CH323" s="23"/>
      <c r="CI323" s="23"/>
      <c r="CJ323" s="23"/>
      <c r="CK323" s="23"/>
      <c r="CL323" s="23"/>
      <c r="CM323" s="23"/>
      <c r="CN323" s="28"/>
      <c r="CO323" s="28"/>
      <c r="CP323" s="28"/>
      <c r="CQ323" s="28"/>
      <c r="CR323" s="28"/>
      <c r="CS323" s="28"/>
      <c r="CT323" s="28"/>
      <c r="CU323" s="28"/>
      <c r="CV323" s="23"/>
      <c r="CW323" s="23"/>
      <c r="CX323" s="23"/>
      <c r="CY323" s="23"/>
      <c r="CZ323" s="23"/>
      <c r="DA323" s="23"/>
      <c r="DB323" s="23"/>
      <c r="DC323" s="23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3"/>
      <c r="DQ323" s="23"/>
      <c r="DR323" s="23"/>
      <c r="DS323" s="23"/>
      <c r="DT323" s="23"/>
      <c r="DU323" s="23"/>
      <c r="DV323" s="23"/>
      <c r="DW323" s="23"/>
      <c r="DX323" s="23"/>
      <c r="DY323" s="23"/>
      <c r="DZ323" s="23"/>
      <c r="EA323" s="23"/>
      <c r="EB323" s="28"/>
      <c r="EC323" s="28"/>
      <c r="ED323" s="28"/>
      <c r="EE323" s="28"/>
      <c r="EF323" s="28"/>
      <c r="EG323" s="28"/>
      <c r="EH323" s="28"/>
      <c r="EI323" s="28"/>
      <c r="EJ323" s="23"/>
      <c r="EK323" s="23"/>
      <c r="EL323" s="23"/>
      <c r="EM323" s="23"/>
      <c r="EN323" s="23"/>
      <c r="EO323" s="23"/>
      <c r="EP323" s="23"/>
      <c r="EQ323" s="23"/>
      <c r="ER323" s="3">
        <v>72500</v>
      </c>
      <c r="ES323" s="2">
        <f t="shared" si="146"/>
        <v>0</v>
      </c>
    </row>
    <row r="324" spans="1:150" ht="14.45" hidden="1" customHeight="1" x14ac:dyDescent="0.25">
      <c r="A324" s="112"/>
      <c r="B324" s="130">
        <v>318</v>
      </c>
      <c r="C324" s="112"/>
      <c r="D324" s="112"/>
      <c r="E324" s="112"/>
      <c r="F324" s="113" t="s">
        <v>56</v>
      </c>
      <c r="G324" s="107" t="s">
        <v>56</v>
      </c>
      <c r="H324" s="114" t="s">
        <v>614</v>
      </c>
      <c r="I324" s="115" t="str">
        <f t="shared" si="114"/>
        <v xml:space="preserve"> 114</v>
      </c>
      <c r="J324" t="s">
        <v>614</v>
      </c>
      <c r="K324" s="116">
        <f t="shared" si="115"/>
        <v>0</v>
      </c>
      <c r="L324" s="113" t="s">
        <v>303</v>
      </c>
      <c r="M324" t="s">
        <v>1574</v>
      </c>
      <c r="P324" s="62" t="s">
        <v>710</v>
      </c>
      <c r="Q324" s="63">
        <v>72500</v>
      </c>
      <c r="R324" s="64">
        <f t="shared" si="124"/>
        <v>75000</v>
      </c>
      <c r="S324" s="47">
        <v>75000</v>
      </c>
      <c r="T324" s="48">
        <f t="shared" si="143"/>
        <v>8550</v>
      </c>
      <c r="U324" s="46" t="s">
        <v>711</v>
      </c>
      <c r="V324" s="49">
        <f t="shared" si="144"/>
        <v>66450</v>
      </c>
      <c r="W324" s="51">
        <f t="shared" si="145"/>
        <v>8550</v>
      </c>
      <c r="X324" s="2">
        <f t="shared" si="125"/>
        <v>2500</v>
      </c>
      <c r="Z324" s="126">
        <f t="shared" si="117"/>
        <v>75000</v>
      </c>
      <c r="AA324" s="1" t="s">
        <v>143</v>
      </c>
      <c r="AB324" s="19">
        <f>IF(AX324&lt;&gt;"",#REF!- AX324, 0)</f>
        <v>0</v>
      </c>
      <c r="AC324" s="19">
        <f>IF(CF324&lt;&gt;"",#REF!- CF324, 0)</f>
        <v>0</v>
      </c>
      <c r="AD324" s="19">
        <f>IF(BJ324&lt;&gt;"",#REF!- BJ324, 0)</f>
        <v>0</v>
      </c>
      <c r="AE324" s="19">
        <f>IF(CN324&lt;&gt;"",#REF!- CN324, 0)</f>
        <v>0</v>
      </c>
      <c r="AF324" s="19">
        <f>IF(BV324&lt;&gt;"",#REF!- BV324, 0)</f>
        <v>0</v>
      </c>
      <c r="AG324" s="19">
        <f>IF(CV324&lt;&gt;"",#REF!- CV324, 0)</f>
        <v>0</v>
      </c>
      <c r="AH324" s="19">
        <f>IF(DF324&lt;&gt;"",#REF!-DF324, 0)</f>
        <v>0</v>
      </c>
      <c r="AI324" s="19">
        <f>IF(DR324&lt;&gt;"",#REF!-DR324, 0)</f>
        <v>0</v>
      </c>
      <c r="AJ324" s="19">
        <f>IF(EB324&lt;&gt;"",#REF!- EB324, 0)</f>
        <v>0</v>
      </c>
      <c r="AK324" s="19">
        <f>IF(EJ324&lt;&gt;"",#REF!- EJ324, 0)</f>
        <v>0</v>
      </c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9"/>
      <c r="AW324" s="29"/>
      <c r="AX324" s="29"/>
      <c r="AY324" s="25"/>
      <c r="AZ324" s="26"/>
      <c r="BA324" s="25"/>
      <c r="BB324" s="28"/>
      <c r="BC324" s="27"/>
      <c r="BD324" s="27"/>
      <c r="BE324" s="27"/>
      <c r="BF324" s="27"/>
      <c r="BG324" s="27"/>
      <c r="BH324" s="24"/>
      <c r="BI324" s="21"/>
      <c r="BJ324" s="21"/>
      <c r="BK324" s="21"/>
      <c r="BL324" s="22"/>
      <c r="BM324" s="21"/>
      <c r="BN324" s="23"/>
      <c r="BO324" s="36"/>
      <c r="BP324" s="36"/>
      <c r="BQ324" s="36"/>
      <c r="BR324" s="36"/>
      <c r="BS324" s="36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3"/>
      <c r="CG324" s="23"/>
      <c r="CH324" s="23"/>
      <c r="CI324" s="23"/>
      <c r="CJ324" s="23"/>
      <c r="CK324" s="23"/>
      <c r="CL324" s="23"/>
      <c r="CM324" s="23"/>
      <c r="CN324" s="28"/>
      <c r="CO324" s="28"/>
      <c r="CP324" s="28"/>
      <c r="CQ324" s="28"/>
      <c r="CR324" s="28"/>
      <c r="CS324" s="28"/>
      <c r="CT324" s="28"/>
      <c r="CU324" s="28"/>
      <c r="CV324" s="23"/>
      <c r="CW324" s="23"/>
      <c r="CX324" s="23"/>
      <c r="CY324" s="23"/>
      <c r="CZ324" s="23"/>
      <c r="DA324" s="23"/>
      <c r="DB324" s="23"/>
      <c r="DC324" s="23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3"/>
      <c r="DQ324" s="23"/>
      <c r="DR324" s="23"/>
      <c r="DS324" s="23"/>
      <c r="DT324" s="23"/>
      <c r="DU324" s="23"/>
      <c r="DV324" s="23"/>
      <c r="DW324" s="23"/>
      <c r="DX324" s="23"/>
      <c r="DY324" s="23"/>
      <c r="DZ324" s="23"/>
      <c r="EA324" s="23"/>
      <c r="EB324" s="28"/>
      <c r="EC324" s="28"/>
      <c r="ED324" s="28"/>
      <c r="EE324" s="28"/>
      <c r="EF324" s="28"/>
      <c r="EG324" s="28"/>
      <c r="EH324" s="28"/>
      <c r="EI324" s="28"/>
      <c r="EJ324" s="23"/>
      <c r="EK324" s="23"/>
      <c r="EL324" s="23"/>
      <c r="EM324" s="23"/>
      <c r="EN324" s="23"/>
      <c r="EO324" s="23"/>
      <c r="EP324" s="23"/>
      <c r="EQ324" s="23"/>
      <c r="ER324" s="3">
        <v>75000</v>
      </c>
      <c r="ES324" s="2">
        <f t="shared" ref="ES324:ES334" si="147">Z324-ER324</f>
        <v>0</v>
      </c>
    </row>
    <row r="325" spans="1:150" ht="14.45" hidden="1" customHeight="1" x14ac:dyDescent="0.25">
      <c r="A325" s="112"/>
      <c r="B325" s="130">
        <v>319</v>
      </c>
      <c r="C325" s="112"/>
      <c r="D325" s="112"/>
      <c r="E325" s="112"/>
      <c r="F325" s="113" t="s">
        <v>56</v>
      </c>
      <c r="G325" s="107" t="s">
        <v>56</v>
      </c>
      <c r="H325" s="114" t="s">
        <v>615</v>
      </c>
      <c r="I325" s="115" t="str">
        <f t="shared" si="114"/>
        <v xml:space="preserve"> 858</v>
      </c>
      <c r="J325" t="s">
        <v>615</v>
      </c>
      <c r="K325" s="116">
        <f t="shared" si="115"/>
        <v>0</v>
      </c>
      <c r="L325" s="113" t="s">
        <v>307</v>
      </c>
      <c r="M325" t="s">
        <v>1574</v>
      </c>
      <c r="P325" s="45" t="s">
        <v>709</v>
      </c>
      <c r="Q325" s="56">
        <v>82500</v>
      </c>
      <c r="R325" s="122">
        <f t="shared" si="124"/>
        <v>78000</v>
      </c>
      <c r="S325" s="47">
        <v>78000</v>
      </c>
      <c r="T325" s="48">
        <f t="shared" si="143"/>
        <v>8550</v>
      </c>
      <c r="U325" s="46" t="s">
        <v>711</v>
      </c>
      <c r="V325" s="49">
        <f t="shared" si="144"/>
        <v>69450</v>
      </c>
      <c r="W325" s="49">
        <f t="shared" si="145"/>
        <v>8550</v>
      </c>
      <c r="X325" s="2">
        <f t="shared" si="125"/>
        <v>-4500</v>
      </c>
      <c r="Z325" s="126">
        <f t="shared" si="117"/>
        <v>78000</v>
      </c>
      <c r="AA325" s="1" t="s">
        <v>143</v>
      </c>
      <c r="AB325" s="19">
        <f>IF(AX325&lt;&gt;"",#REF!- AX325, 0)</f>
        <v>0</v>
      </c>
      <c r="AC325" s="19">
        <f>IF(CF325&lt;&gt;"",#REF!- CF325, 0)</f>
        <v>0</v>
      </c>
      <c r="AD325" s="19">
        <f>IF(BJ325&lt;&gt;"",#REF!- BJ325, 0)</f>
        <v>0</v>
      </c>
      <c r="AE325" s="19">
        <f>IF(CN325&lt;&gt;"",#REF!- CN325, 0)</f>
        <v>0</v>
      </c>
      <c r="AF325" s="19">
        <f>IF(BV325&lt;&gt;"",#REF!- BV325, 0)</f>
        <v>0</v>
      </c>
      <c r="AG325" s="19">
        <f>IF(CV325&lt;&gt;"",#REF!- CV325, 0)</f>
        <v>0</v>
      </c>
      <c r="AH325" s="19">
        <f>IF(DF325&lt;&gt;"",#REF!-DF325, 0)</f>
        <v>0</v>
      </c>
      <c r="AI325" s="19">
        <f>IF(DR325&lt;&gt;"",#REF!-DR325, 0)</f>
        <v>0</v>
      </c>
      <c r="AJ325" s="19">
        <f>IF(EB325&lt;&gt;"",#REF!- EB325, 0)</f>
        <v>0</v>
      </c>
      <c r="AK325" s="19">
        <f>IF(EJ325&lt;&gt;"",#REF!- EJ325, 0)</f>
        <v>0</v>
      </c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9"/>
      <c r="AW325" s="29"/>
      <c r="AX325" s="29"/>
      <c r="AY325" s="25"/>
      <c r="AZ325" s="26"/>
      <c r="BA325" s="25"/>
      <c r="BB325" s="28"/>
      <c r="BC325" s="27"/>
      <c r="BD325" s="27"/>
      <c r="BE325" s="27"/>
      <c r="BF325" s="27"/>
      <c r="BG325" s="27"/>
      <c r="BH325" s="24"/>
      <c r="BI325" s="21"/>
      <c r="BJ325" s="21"/>
      <c r="BK325" s="21"/>
      <c r="BL325" s="22"/>
      <c r="BM325" s="21"/>
      <c r="BN325" s="23"/>
      <c r="BO325" s="36"/>
      <c r="BP325" s="36"/>
      <c r="BQ325" s="36"/>
      <c r="BR325" s="36"/>
      <c r="BS325" s="36"/>
      <c r="BT325" s="28"/>
      <c r="BU325" s="28"/>
      <c r="BV325" s="28"/>
      <c r="BW325" s="28"/>
      <c r="BX325" s="28"/>
      <c r="BY325" s="28"/>
      <c r="BZ325" s="28"/>
      <c r="CA325" s="28"/>
      <c r="CB325" s="28"/>
      <c r="CC325" s="28"/>
      <c r="CD325" s="28"/>
      <c r="CE325" s="28"/>
      <c r="CF325" s="23"/>
      <c r="CG325" s="23"/>
      <c r="CH325" s="23"/>
      <c r="CI325" s="23"/>
      <c r="CJ325" s="23"/>
      <c r="CK325" s="23"/>
      <c r="CL325" s="23"/>
      <c r="CM325" s="23"/>
      <c r="CN325" s="28"/>
      <c r="CO325" s="28"/>
      <c r="CP325" s="28"/>
      <c r="CQ325" s="28"/>
      <c r="CR325" s="28"/>
      <c r="CS325" s="28"/>
      <c r="CT325" s="28"/>
      <c r="CU325" s="28"/>
      <c r="CV325" s="23"/>
      <c r="CW325" s="23"/>
      <c r="CX325" s="23"/>
      <c r="CY325" s="23"/>
      <c r="CZ325" s="23"/>
      <c r="DA325" s="23"/>
      <c r="DB325" s="23"/>
      <c r="DC325" s="23"/>
      <c r="DD325" s="28"/>
      <c r="DE325" s="28"/>
      <c r="DF325" s="28"/>
      <c r="DG325" s="28"/>
      <c r="DH325" s="28"/>
      <c r="DI325" s="28"/>
      <c r="DJ325" s="28"/>
      <c r="DK325" s="28"/>
      <c r="DL325" s="28"/>
      <c r="DM325" s="28"/>
      <c r="DN325" s="28"/>
      <c r="DO325" s="28"/>
      <c r="DP325" s="23"/>
      <c r="DQ325" s="23"/>
      <c r="DR325" s="23"/>
      <c r="DS325" s="23"/>
      <c r="DT325" s="23"/>
      <c r="DU325" s="23"/>
      <c r="DV325" s="23"/>
      <c r="DW325" s="23"/>
      <c r="DX325" s="23"/>
      <c r="DY325" s="23"/>
      <c r="DZ325" s="23"/>
      <c r="EA325" s="23"/>
      <c r="EB325" s="28"/>
      <c r="EC325" s="28"/>
      <c r="ED325" s="28"/>
      <c r="EE325" s="28"/>
      <c r="EF325" s="28"/>
      <c r="EG325" s="28"/>
      <c r="EH325" s="28"/>
      <c r="EI325" s="28"/>
      <c r="EJ325" s="23"/>
      <c r="EK325" s="23"/>
      <c r="EL325" s="23"/>
      <c r="EM325" s="23"/>
      <c r="EN325" s="23"/>
      <c r="EO325" s="23"/>
      <c r="EP325" s="23"/>
      <c r="EQ325" s="23"/>
      <c r="ER325" s="3">
        <v>78000</v>
      </c>
      <c r="ES325" s="2">
        <f t="shared" si="147"/>
        <v>0</v>
      </c>
    </row>
    <row r="326" spans="1:150" ht="14.45" hidden="1" customHeight="1" x14ac:dyDescent="0.25">
      <c r="A326" s="112"/>
      <c r="B326" s="130">
        <v>320</v>
      </c>
      <c r="C326" s="112"/>
      <c r="D326" s="112"/>
      <c r="E326" s="112"/>
      <c r="F326" s="113" t="s">
        <v>56</v>
      </c>
      <c r="G326" s="107" t="s">
        <v>56</v>
      </c>
      <c r="H326" s="117" t="s">
        <v>616</v>
      </c>
      <c r="I326" s="115" t="str">
        <f t="shared" si="114"/>
        <v xml:space="preserve"> 063</v>
      </c>
      <c r="J326" t="s">
        <v>616</v>
      </c>
      <c r="K326" s="116">
        <f t="shared" si="115"/>
        <v>0</v>
      </c>
      <c r="L326" s="113" t="s">
        <v>302</v>
      </c>
      <c r="M326" t="s">
        <v>1574</v>
      </c>
      <c r="P326" s="62" t="s">
        <v>710</v>
      </c>
      <c r="Q326" s="63">
        <v>67000</v>
      </c>
      <c r="R326" s="64">
        <f t="shared" si="124"/>
        <v>69000</v>
      </c>
      <c r="S326" s="47">
        <v>69000</v>
      </c>
      <c r="T326" s="48">
        <f t="shared" si="143"/>
        <v>8550</v>
      </c>
      <c r="U326" s="46" t="s">
        <v>711</v>
      </c>
      <c r="V326" s="49">
        <f t="shared" si="144"/>
        <v>60450</v>
      </c>
      <c r="W326" s="49">
        <f t="shared" si="145"/>
        <v>8550</v>
      </c>
      <c r="X326" s="2">
        <f t="shared" si="125"/>
        <v>2000</v>
      </c>
      <c r="Z326" s="126">
        <f t="shared" si="117"/>
        <v>69000</v>
      </c>
      <c r="AA326" s="1" t="s">
        <v>143</v>
      </c>
      <c r="AB326" s="19">
        <f>IF(AX326&lt;&gt;"",#REF!- AX326, 0)</f>
        <v>0</v>
      </c>
      <c r="AC326" s="19">
        <f>IF(CF326&lt;&gt;"",#REF!- CF326, 0)</f>
        <v>0</v>
      </c>
      <c r="AD326" s="19">
        <f>IF(BJ326&lt;&gt;"",#REF!- BJ326, 0)</f>
        <v>0</v>
      </c>
      <c r="AE326" s="19">
        <f>IF(CN326&lt;&gt;"",#REF!- CN326, 0)</f>
        <v>0</v>
      </c>
      <c r="AF326" s="19">
        <f>IF(BV326&lt;&gt;"",#REF!- BV326, 0)</f>
        <v>0</v>
      </c>
      <c r="AG326" s="19">
        <f>IF(CV326&lt;&gt;"",#REF!- CV326, 0)</f>
        <v>0</v>
      </c>
      <c r="AH326" s="19">
        <f>IF(DF326&lt;&gt;"",#REF!-DF326, 0)</f>
        <v>0</v>
      </c>
      <c r="AI326" s="19">
        <f>IF(DR326&lt;&gt;"",#REF!-DR326, 0)</f>
        <v>0</v>
      </c>
      <c r="AJ326" s="19">
        <f>IF(EB326&lt;&gt;"",#REF!- EB326, 0)</f>
        <v>0</v>
      </c>
      <c r="AK326" s="19">
        <f>IF(EJ326&lt;&gt;"",#REF!- EJ326, 0)</f>
        <v>0</v>
      </c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9"/>
      <c r="AW326" s="29"/>
      <c r="AX326" s="29"/>
      <c r="AY326" s="25"/>
      <c r="AZ326" s="26"/>
      <c r="BA326" s="25"/>
      <c r="BB326" s="28"/>
      <c r="BC326" s="27"/>
      <c r="BD326" s="27"/>
      <c r="BE326" s="27"/>
      <c r="BF326" s="27"/>
      <c r="BG326" s="27"/>
      <c r="BH326" s="24"/>
      <c r="BI326" s="21"/>
      <c r="BJ326" s="21"/>
      <c r="BK326" s="21"/>
      <c r="BL326" s="22"/>
      <c r="BM326" s="21"/>
      <c r="BN326" s="23"/>
      <c r="BO326" s="36"/>
      <c r="BP326" s="36"/>
      <c r="BQ326" s="36"/>
      <c r="BR326" s="36"/>
      <c r="BS326" s="36"/>
      <c r="BT326" s="28"/>
      <c r="BU326" s="28"/>
      <c r="BV326" s="28"/>
      <c r="BW326" s="28"/>
      <c r="BX326" s="28"/>
      <c r="BY326" s="28"/>
      <c r="BZ326" s="28"/>
      <c r="CA326" s="28"/>
      <c r="CB326" s="28"/>
      <c r="CC326" s="28"/>
      <c r="CD326" s="28"/>
      <c r="CE326" s="28"/>
      <c r="CF326" s="23"/>
      <c r="CG326" s="23"/>
      <c r="CH326" s="23"/>
      <c r="CI326" s="23"/>
      <c r="CJ326" s="23"/>
      <c r="CK326" s="23"/>
      <c r="CL326" s="23"/>
      <c r="CM326" s="23"/>
      <c r="CN326" s="28"/>
      <c r="CO326" s="28"/>
      <c r="CP326" s="28"/>
      <c r="CQ326" s="28"/>
      <c r="CR326" s="28"/>
      <c r="CS326" s="28"/>
      <c r="CT326" s="28"/>
      <c r="CU326" s="28"/>
      <c r="CV326" s="23"/>
      <c r="CW326" s="23"/>
      <c r="CX326" s="23"/>
      <c r="CY326" s="23"/>
      <c r="CZ326" s="23"/>
      <c r="DA326" s="23"/>
      <c r="DB326" s="23"/>
      <c r="DC326" s="23"/>
      <c r="DD326" s="28"/>
      <c r="DE326" s="28"/>
      <c r="DF326" s="28"/>
      <c r="DG326" s="28"/>
      <c r="DH326" s="28"/>
      <c r="DI326" s="28"/>
      <c r="DJ326" s="28"/>
      <c r="DK326" s="28"/>
      <c r="DL326" s="28"/>
      <c r="DM326" s="28"/>
      <c r="DN326" s="28"/>
      <c r="DO326" s="28"/>
      <c r="DP326" s="23"/>
      <c r="DQ326" s="23"/>
      <c r="DR326" s="23"/>
      <c r="DS326" s="23"/>
      <c r="DT326" s="23"/>
      <c r="DU326" s="23"/>
      <c r="DV326" s="23"/>
      <c r="DW326" s="23"/>
      <c r="DX326" s="23"/>
      <c r="DY326" s="23"/>
      <c r="DZ326" s="23"/>
      <c r="EA326" s="23"/>
      <c r="EB326" s="28"/>
      <c r="EC326" s="28"/>
      <c r="ED326" s="28"/>
      <c r="EE326" s="28"/>
      <c r="EF326" s="28"/>
      <c r="EG326" s="28"/>
      <c r="EH326" s="28"/>
      <c r="EI326" s="28"/>
      <c r="EJ326" s="23"/>
      <c r="EK326" s="23"/>
      <c r="EL326" s="23"/>
      <c r="EM326" s="23"/>
      <c r="EN326" s="23"/>
      <c r="EO326" s="23"/>
      <c r="EP326" s="23"/>
      <c r="EQ326" s="23"/>
      <c r="ER326" s="3">
        <v>69000</v>
      </c>
      <c r="ES326" s="2">
        <f t="shared" si="147"/>
        <v>0</v>
      </c>
    </row>
    <row r="327" spans="1:150" ht="14.45" hidden="1" customHeight="1" x14ac:dyDescent="0.25">
      <c r="A327" s="112"/>
      <c r="B327" s="130">
        <v>321</v>
      </c>
      <c r="C327" s="112"/>
      <c r="D327" s="112"/>
      <c r="E327" s="112"/>
      <c r="F327" s="113" t="s">
        <v>56</v>
      </c>
      <c r="G327" s="107" t="s">
        <v>56</v>
      </c>
      <c r="H327" s="117" t="s">
        <v>617</v>
      </c>
      <c r="I327" s="115" t="str">
        <f t="shared" ref="I327:I390" si="148">REPLACE(H327,1,3, )</f>
        <v xml:space="preserve"> 804</v>
      </c>
      <c r="J327" t="s">
        <v>617</v>
      </c>
      <c r="K327" s="116">
        <f t="shared" ref="K327:K390" si="149">IF(H327=J327,0,1)</f>
        <v>0</v>
      </c>
      <c r="L327" s="113" t="s">
        <v>305</v>
      </c>
      <c r="M327" t="s">
        <v>1573</v>
      </c>
      <c r="P327" s="45" t="s">
        <v>709</v>
      </c>
      <c r="Q327" s="56">
        <v>85000</v>
      </c>
      <c r="R327" s="122">
        <f t="shared" si="124"/>
        <v>69000</v>
      </c>
      <c r="S327" s="47">
        <v>69000</v>
      </c>
      <c r="T327" s="48">
        <f t="shared" si="143"/>
        <v>8550</v>
      </c>
      <c r="U327" s="46" t="s">
        <v>711</v>
      </c>
      <c r="V327" s="49">
        <f t="shared" si="144"/>
        <v>60450</v>
      </c>
      <c r="W327" s="49">
        <f t="shared" si="145"/>
        <v>8550</v>
      </c>
      <c r="X327" s="2">
        <f t="shared" si="125"/>
        <v>-16000</v>
      </c>
      <c r="Z327" s="126">
        <f t="shared" si="117"/>
        <v>69000</v>
      </c>
      <c r="AA327" s="1" t="s">
        <v>125</v>
      </c>
      <c r="AB327" s="19">
        <f>IF(AX327&lt;&gt;"",#REF!- AX327, 0)</f>
        <v>0</v>
      </c>
      <c r="AC327" s="19">
        <f>IF(CF327&lt;&gt;"",#REF!- CF327, 0)</f>
        <v>0</v>
      </c>
      <c r="AD327" s="19">
        <f>IF(BJ327&lt;&gt;"",#REF!- BJ327, 0)</f>
        <v>0</v>
      </c>
      <c r="AE327" s="19">
        <f>IF(CN327&lt;&gt;"",#REF!- CN327, 0)</f>
        <v>0</v>
      </c>
      <c r="AF327" s="19">
        <f>IF(BV327&lt;&gt;"",#REF!- BV327, 0)</f>
        <v>0</v>
      </c>
      <c r="AG327" s="19">
        <f>IF(CV327&lt;&gt;"",#REF!- CV327, 0)</f>
        <v>0</v>
      </c>
      <c r="AH327" s="19">
        <f>IF(DF327&lt;&gt;"",#REF!-DF327, 0)</f>
        <v>0</v>
      </c>
      <c r="AI327" s="19">
        <f>IF(DR327&lt;&gt;"",#REF!-DR327, 0)</f>
        <v>0</v>
      </c>
      <c r="AJ327" s="19">
        <f>IF(EB327&lt;&gt;"",#REF!- EB327, 0)</f>
        <v>0</v>
      </c>
      <c r="AK327" s="19">
        <f>IF(EJ327&lt;&gt;"",#REF!- EJ327, 0)</f>
        <v>0</v>
      </c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28"/>
      <c r="BU327" s="28"/>
      <c r="BV327" s="28"/>
      <c r="BW327" s="28"/>
      <c r="BX327" s="28"/>
      <c r="BY327" s="28"/>
      <c r="BZ327" s="28"/>
      <c r="CA327" s="28"/>
      <c r="CB327" s="28"/>
      <c r="CC327" s="28"/>
      <c r="CD327" s="28"/>
      <c r="CE327" s="28"/>
      <c r="CF327" s="23"/>
      <c r="CG327" s="23"/>
      <c r="CH327" s="23"/>
      <c r="CI327" s="23"/>
      <c r="CJ327" s="23"/>
      <c r="CK327" s="23"/>
      <c r="CL327" s="23"/>
      <c r="CM327" s="23"/>
      <c r="CN327" s="28"/>
      <c r="CO327" s="28"/>
      <c r="CP327" s="28"/>
      <c r="CQ327" s="28"/>
      <c r="CR327" s="28"/>
      <c r="CS327" s="28"/>
      <c r="CT327" s="28"/>
      <c r="CU327" s="28"/>
      <c r="CV327" s="23"/>
      <c r="CW327" s="23"/>
      <c r="CX327" s="23"/>
      <c r="CY327" s="23"/>
      <c r="CZ327" s="23"/>
      <c r="DA327" s="23"/>
      <c r="DB327" s="23"/>
      <c r="DC327" s="23"/>
      <c r="DD327" s="28"/>
      <c r="DE327" s="28"/>
      <c r="DF327" s="28"/>
      <c r="DG327" s="28"/>
      <c r="DH327" s="28"/>
      <c r="DI327" s="28"/>
      <c r="DJ327" s="28"/>
      <c r="DK327" s="28"/>
      <c r="DL327" s="28"/>
      <c r="DM327" s="28"/>
      <c r="DN327" s="28"/>
      <c r="DO327" s="28"/>
      <c r="DP327" s="23"/>
      <c r="DQ327" s="23"/>
      <c r="DR327" s="23"/>
      <c r="DS327" s="23"/>
      <c r="DT327" s="23"/>
      <c r="DU327" s="23"/>
      <c r="DV327" s="23"/>
      <c r="DW327" s="23"/>
      <c r="DX327" s="23"/>
      <c r="DY327" s="23"/>
      <c r="DZ327" s="23"/>
      <c r="EA327" s="23"/>
      <c r="EB327" s="28"/>
      <c r="EC327" s="28"/>
      <c r="ED327" s="28"/>
      <c r="EE327" s="28"/>
      <c r="EF327" s="28"/>
      <c r="EG327" s="28"/>
      <c r="EH327" s="28"/>
      <c r="EI327" s="28"/>
      <c r="EJ327" s="23"/>
      <c r="EK327" s="23"/>
      <c r="EL327" s="23"/>
      <c r="EM327" s="23"/>
      <c r="EN327" s="23"/>
      <c r="EO327" s="23"/>
      <c r="EP327" s="23"/>
      <c r="EQ327" s="23"/>
      <c r="ER327" s="3">
        <v>69000</v>
      </c>
      <c r="ES327" s="2">
        <f t="shared" si="147"/>
        <v>0</v>
      </c>
    </row>
    <row r="328" spans="1:150" ht="14.45" hidden="1" customHeight="1" x14ac:dyDescent="0.25">
      <c r="A328" s="112"/>
      <c r="B328" s="130">
        <v>322</v>
      </c>
      <c r="C328" s="112"/>
      <c r="D328" s="112"/>
      <c r="E328" s="112"/>
      <c r="F328" s="113" t="s">
        <v>56</v>
      </c>
      <c r="G328" s="107" t="s">
        <v>56</v>
      </c>
      <c r="H328" s="114" t="s">
        <v>618</v>
      </c>
      <c r="I328" s="115" t="str">
        <f t="shared" si="148"/>
        <v xml:space="preserve"> 164</v>
      </c>
      <c r="J328" t="s">
        <v>618</v>
      </c>
      <c r="K328" s="116">
        <f t="shared" si="149"/>
        <v>0</v>
      </c>
      <c r="L328" s="113" t="s">
        <v>303</v>
      </c>
      <c r="M328" t="s">
        <v>1574</v>
      </c>
      <c r="P328" s="62" t="s">
        <v>710</v>
      </c>
      <c r="Q328" s="63">
        <v>71000</v>
      </c>
      <c r="R328" s="64">
        <f t="shared" si="124"/>
        <v>75000</v>
      </c>
      <c r="S328" s="47">
        <v>75000</v>
      </c>
      <c r="T328" s="48">
        <f t="shared" si="143"/>
        <v>8550</v>
      </c>
      <c r="U328" s="46" t="s">
        <v>711</v>
      </c>
      <c r="V328" s="49">
        <f t="shared" si="144"/>
        <v>66450</v>
      </c>
      <c r="W328" s="51">
        <f t="shared" si="145"/>
        <v>8550</v>
      </c>
      <c r="X328" s="2">
        <f t="shared" si="125"/>
        <v>4000</v>
      </c>
      <c r="Z328" s="126">
        <f t="shared" ref="Z328:Z391" si="150">R328</f>
        <v>75000</v>
      </c>
      <c r="AA328" s="1" t="s">
        <v>125</v>
      </c>
      <c r="AB328" s="19">
        <f>IF(AX328&lt;&gt;"",#REF!- AX328, 0)</f>
        <v>0</v>
      </c>
      <c r="AC328" s="19">
        <f>IF(CF328&lt;&gt;"",#REF!- CF328, 0)</f>
        <v>0</v>
      </c>
      <c r="AD328" s="19">
        <f>IF(BJ328&lt;&gt;"",#REF!- BJ328, 0)</f>
        <v>0</v>
      </c>
      <c r="AE328" s="19">
        <f>IF(CN328&lt;&gt;"",#REF!- CN328, 0)</f>
        <v>0</v>
      </c>
      <c r="AF328" s="19">
        <f>IF(BV328&lt;&gt;"",#REF!- BV328, 0)</f>
        <v>0</v>
      </c>
      <c r="AG328" s="19">
        <f>IF(CV328&lt;&gt;"",#REF!- CV328, 0)</f>
        <v>0</v>
      </c>
      <c r="AH328" s="19">
        <f>IF(DF328&lt;&gt;"",#REF!-DF328, 0)</f>
        <v>0</v>
      </c>
      <c r="AI328" s="19">
        <f>IF(DR328&lt;&gt;"",#REF!-DR328, 0)</f>
        <v>0</v>
      </c>
      <c r="AJ328" s="19">
        <f>IF(EB328&lt;&gt;"",#REF!- EB328, 0)</f>
        <v>0</v>
      </c>
      <c r="AK328" s="19">
        <f>IF(EJ328&lt;&gt;"",#REF!- EJ328, 0)</f>
        <v>0</v>
      </c>
      <c r="AL328" s="20" t="e">
        <f>IF(BC328&lt;&gt;"",#REF!- BC328, 0)</f>
        <v>#REF!</v>
      </c>
      <c r="AM328" s="20" t="e">
        <f>IF(CK328&lt;&gt;"",#REF!- CK328, 0)</f>
        <v>#REF!</v>
      </c>
      <c r="AN328" s="20" t="e">
        <f>IF(BO328&lt;&gt;"",#REF!- BO328, )</f>
        <v>#REF!</v>
      </c>
      <c r="AO328" s="20" t="e">
        <f>IF(CS328&lt;&gt;"",#REF!- CS328, 0)</f>
        <v>#REF!</v>
      </c>
      <c r="AP328" s="20">
        <f>IF(CA328&lt;&gt;"",#REF!-CA328, 0)</f>
        <v>0</v>
      </c>
      <c r="AQ328" s="20" t="e">
        <f>IF(DA328&lt;&gt;"",#REF!- DA328, 0)</f>
        <v>#REF!</v>
      </c>
      <c r="AR328" s="20" t="e">
        <f>IF(DK328&lt;&gt;"",#REF!- DK328, 0)</f>
        <v>#REF!</v>
      </c>
      <c r="AS328" s="20" t="e">
        <f>IF(DW328&lt;&gt;"",#REF!- DW328, 0)</f>
        <v>#REF!</v>
      </c>
      <c r="AT328" s="20" t="e">
        <f>IF(EG328&lt;&gt;"",#REF!- EG328, 0)</f>
        <v>#REF!</v>
      </c>
      <c r="AU328" s="20">
        <f>IF(EO328&lt;&gt;"",#REF!- EO328, 0)</f>
        <v>0</v>
      </c>
      <c r="AV328" s="27"/>
      <c r="AW328" s="27"/>
      <c r="AX328" s="27"/>
      <c r="AY328" s="27"/>
      <c r="AZ328" s="27"/>
      <c r="BA328" s="27"/>
      <c r="BB328" s="27"/>
      <c r="BC328" s="29">
        <f>BE328+BD328</f>
        <v>119541</v>
      </c>
      <c r="BD328" s="29">
        <v>2500</v>
      </c>
      <c r="BE328" s="29">
        <v>117041</v>
      </c>
      <c r="BF328" s="29">
        <v>121950</v>
      </c>
      <c r="BG328" s="29">
        <v>105300</v>
      </c>
      <c r="BH328" s="36"/>
      <c r="BI328" s="36"/>
      <c r="BJ328" s="36"/>
      <c r="BK328" s="36"/>
      <c r="BL328" s="36"/>
      <c r="BM328" s="36"/>
      <c r="BN328" s="36"/>
      <c r="BO328" s="24">
        <f>BQ328+BP328</f>
        <v>117610</v>
      </c>
      <c r="BP328" s="24">
        <v>2500</v>
      </c>
      <c r="BQ328" s="24">
        <v>115110</v>
      </c>
      <c r="BR328" s="24">
        <v>117000</v>
      </c>
      <c r="BS328" s="24">
        <v>111600</v>
      </c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3"/>
      <c r="CG328" s="23"/>
      <c r="CH328" s="23"/>
      <c r="CI328" s="23"/>
      <c r="CJ328" s="23"/>
      <c r="CK328" s="24">
        <v>121455</v>
      </c>
      <c r="CL328" s="24">
        <v>123930</v>
      </c>
      <c r="CM328" s="24">
        <v>116640</v>
      </c>
      <c r="CN328" s="28"/>
      <c r="CO328" s="28"/>
      <c r="CP328" s="28"/>
      <c r="CQ328" s="28"/>
      <c r="CR328" s="28"/>
      <c r="CS328" s="29">
        <v>123259</v>
      </c>
      <c r="CT328" s="29">
        <v>133326</v>
      </c>
      <c r="CU328" s="29">
        <v>118260</v>
      </c>
      <c r="CV328" s="23"/>
      <c r="CW328" s="23"/>
      <c r="CX328" s="23"/>
      <c r="CY328" s="23"/>
      <c r="CZ328" s="23"/>
      <c r="DA328" s="24">
        <v>124320</v>
      </c>
      <c r="DB328" s="24">
        <v>126000</v>
      </c>
      <c r="DC328" s="24">
        <v>121800</v>
      </c>
      <c r="DD328" s="28"/>
      <c r="DE328" s="28"/>
      <c r="DF328" s="28"/>
      <c r="DG328" s="28"/>
      <c r="DH328" s="28"/>
      <c r="DI328" s="28"/>
      <c r="DJ328" s="28"/>
      <c r="DK328" s="29">
        <f>DM328+DL328</f>
        <v>120482</v>
      </c>
      <c r="DL328" s="29">
        <v>2500</v>
      </c>
      <c r="DM328" s="29">
        <v>117982</v>
      </c>
      <c r="DN328" s="29">
        <v>123847</v>
      </c>
      <c r="DO328" s="29">
        <v>108412</v>
      </c>
      <c r="DP328" s="23"/>
      <c r="DQ328" s="23"/>
      <c r="DR328" s="23"/>
      <c r="DS328" s="23"/>
      <c r="DT328" s="23"/>
      <c r="DU328" s="23"/>
      <c r="DV328" s="23"/>
      <c r="DW328" s="24">
        <f>DY328+DX328</f>
        <v>122903</v>
      </c>
      <c r="DX328" s="24">
        <v>2500</v>
      </c>
      <c r="DY328" s="24">
        <v>120403</v>
      </c>
      <c r="DZ328" s="24">
        <v>123847</v>
      </c>
      <c r="EA328" s="24">
        <v>116812</v>
      </c>
      <c r="EB328" s="28"/>
      <c r="EC328" s="28"/>
      <c r="ED328" s="28"/>
      <c r="EE328" s="28"/>
      <c r="EF328" s="28"/>
      <c r="EG328" s="29">
        <v>140000</v>
      </c>
      <c r="EH328" s="29">
        <v>165999</v>
      </c>
      <c r="EI328" s="29">
        <v>116000</v>
      </c>
      <c r="EJ328" s="23"/>
      <c r="EK328" s="23"/>
      <c r="EL328" s="23"/>
      <c r="EM328" s="23"/>
      <c r="EN328" s="23"/>
      <c r="EO328" s="23"/>
      <c r="EP328" s="23"/>
      <c r="EQ328" s="23"/>
      <c r="ER328" s="3">
        <v>75000</v>
      </c>
      <c r="ES328" s="2">
        <f t="shared" si="147"/>
        <v>0</v>
      </c>
    </row>
    <row r="329" spans="1:150" ht="14.45" hidden="1" customHeight="1" x14ac:dyDescent="0.25">
      <c r="A329" s="112"/>
      <c r="B329" s="131">
        <v>323</v>
      </c>
      <c r="C329" s="112"/>
      <c r="D329" s="112"/>
      <c r="E329" s="112"/>
      <c r="F329" s="113" t="s">
        <v>56</v>
      </c>
      <c r="G329" s="107" t="s">
        <v>56</v>
      </c>
      <c r="H329" s="114" t="s">
        <v>619</v>
      </c>
      <c r="I329" s="115" t="str">
        <f t="shared" si="148"/>
        <v xml:space="preserve"> 127</v>
      </c>
      <c r="J329" t="s">
        <v>619</v>
      </c>
      <c r="K329" s="116">
        <f t="shared" si="149"/>
        <v>0</v>
      </c>
      <c r="L329" s="113" t="s">
        <v>239</v>
      </c>
      <c r="M329" t="s">
        <v>1574</v>
      </c>
      <c r="P329" s="45" t="s">
        <v>709</v>
      </c>
      <c r="Q329" s="56">
        <v>77500</v>
      </c>
      <c r="R329" s="122">
        <f t="shared" si="124"/>
        <v>71000</v>
      </c>
      <c r="S329" s="47">
        <v>71000</v>
      </c>
      <c r="T329" s="48">
        <f t="shared" si="143"/>
        <v>8550</v>
      </c>
      <c r="U329" s="46" t="s">
        <v>711</v>
      </c>
      <c r="V329" s="49">
        <f t="shared" si="144"/>
        <v>62450</v>
      </c>
      <c r="W329" s="49">
        <f t="shared" si="145"/>
        <v>8550</v>
      </c>
      <c r="X329" s="2">
        <f t="shared" si="125"/>
        <v>-6500</v>
      </c>
      <c r="Z329" s="126">
        <f t="shared" si="150"/>
        <v>71000</v>
      </c>
      <c r="AA329" s="1" t="s">
        <v>143</v>
      </c>
      <c r="AB329" s="19">
        <f>IF(AX329&lt;&gt;"",#REF!- AX329, 0)</f>
        <v>0</v>
      </c>
      <c r="AC329" s="19">
        <f>IF(CF329&lt;&gt;"",#REF!- CF329, 0)</f>
        <v>0</v>
      </c>
      <c r="AD329" s="19">
        <f>IF(BJ329&lt;&gt;"",#REF!- BJ329, 0)</f>
        <v>0</v>
      </c>
      <c r="AE329" s="19">
        <f>IF(CN329&lt;&gt;"",#REF!- CN329, 0)</f>
        <v>0</v>
      </c>
      <c r="AF329" s="19">
        <f>IF(BV329&lt;&gt;"",#REF!- BV329, 0)</f>
        <v>0</v>
      </c>
      <c r="AG329" s="19">
        <f>IF(CV329&lt;&gt;"",#REF!- CV329, 0)</f>
        <v>0</v>
      </c>
      <c r="AH329" s="19">
        <f>IF(DF329&lt;&gt;"",#REF!-DF329, 0)</f>
        <v>0</v>
      </c>
      <c r="AI329" s="19">
        <f>IF(DR329&lt;&gt;"",#REF!-DR329, 0)</f>
        <v>0</v>
      </c>
      <c r="AJ329" s="19">
        <f>IF(EB329&lt;&gt;"",#REF!- EB329, 0)</f>
        <v>0</v>
      </c>
      <c r="AK329" s="19">
        <f>IF(EJ329&lt;&gt;"",#REF!- EJ329, 0)</f>
        <v>0</v>
      </c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9"/>
      <c r="AW329" s="29"/>
      <c r="AX329" s="29"/>
      <c r="AY329" s="25"/>
      <c r="AZ329" s="26"/>
      <c r="BA329" s="25"/>
      <c r="BB329" s="28"/>
      <c r="BC329" s="27"/>
      <c r="BD329" s="27"/>
      <c r="BE329" s="27"/>
      <c r="BF329" s="27"/>
      <c r="BG329" s="27"/>
      <c r="BH329" s="24"/>
      <c r="BI329" s="21"/>
      <c r="BJ329" s="21"/>
      <c r="BK329" s="21"/>
      <c r="BL329" s="22"/>
      <c r="BM329" s="21"/>
      <c r="BN329" s="23"/>
      <c r="BO329" s="36"/>
      <c r="BP329" s="36"/>
      <c r="BQ329" s="36"/>
      <c r="BR329" s="36"/>
      <c r="BS329" s="36"/>
      <c r="BT329" s="28"/>
      <c r="BU329" s="28"/>
      <c r="BV329" s="28"/>
      <c r="BW329" s="28"/>
      <c r="BX329" s="28"/>
      <c r="BY329" s="28"/>
      <c r="BZ329" s="28"/>
      <c r="CA329" s="28"/>
      <c r="CB329" s="28"/>
      <c r="CC329" s="28"/>
      <c r="CD329" s="28"/>
      <c r="CE329" s="28"/>
      <c r="CF329" s="23"/>
      <c r="CG329" s="23"/>
      <c r="CH329" s="23"/>
      <c r="CI329" s="23"/>
      <c r="CJ329" s="23"/>
      <c r="CK329" s="23"/>
      <c r="CL329" s="23"/>
      <c r="CM329" s="23"/>
      <c r="CN329" s="28"/>
      <c r="CO329" s="28"/>
      <c r="CP329" s="28"/>
      <c r="CQ329" s="28"/>
      <c r="CR329" s="28"/>
      <c r="CS329" s="28"/>
      <c r="CT329" s="28"/>
      <c r="CU329" s="28"/>
      <c r="CV329" s="23"/>
      <c r="CW329" s="23"/>
      <c r="CX329" s="23"/>
      <c r="CY329" s="23"/>
      <c r="CZ329" s="23"/>
      <c r="DA329" s="23"/>
      <c r="DB329" s="23"/>
      <c r="DC329" s="23"/>
      <c r="DD329" s="28"/>
      <c r="DE329" s="28"/>
      <c r="DF329" s="28"/>
      <c r="DG329" s="28"/>
      <c r="DH329" s="28"/>
      <c r="DI329" s="28"/>
      <c r="DJ329" s="28"/>
      <c r="DK329" s="28"/>
      <c r="DL329" s="28"/>
      <c r="DM329" s="28"/>
      <c r="DN329" s="28"/>
      <c r="DO329" s="28"/>
      <c r="DP329" s="23"/>
      <c r="DQ329" s="23"/>
      <c r="DR329" s="23"/>
      <c r="DS329" s="23"/>
      <c r="DT329" s="23"/>
      <c r="DU329" s="23"/>
      <c r="DV329" s="23"/>
      <c r="DW329" s="23"/>
      <c r="DX329" s="23"/>
      <c r="DY329" s="23"/>
      <c r="DZ329" s="23"/>
      <c r="EA329" s="23"/>
      <c r="EB329" s="28"/>
      <c r="EC329" s="28"/>
      <c r="ED329" s="28"/>
      <c r="EE329" s="28"/>
      <c r="EF329" s="28"/>
      <c r="EG329" s="28"/>
      <c r="EH329" s="28"/>
      <c r="EI329" s="28"/>
      <c r="EJ329" s="23"/>
      <c r="EK329" s="23"/>
      <c r="EL329" s="23"/>
      <c r="EM329" s="23"/>
      <c r="EN329" s="23"/>
      <c r="EO329" s="23"/>
      <c r="EP329" s="23"/>
      <c r="EQ329" s="23"/>
      <c r="ER329" s="3">
        <v>71000</v>
      </c>
      <c r="ES329" s="2">
        <f t="shared" si="147"/>
        <v>0</v>
      </c>
    </row>
    <row r="330" spans="1:150" ht="14.45" hidden="1" customHeight="1" x14ac:dyDescent="0.25">
      <c r="A330" s="112"/>
      <c r="B330" s="130">
        <v>324</v>
      </c>
      <c r="C330" s="112"/>
      <c r="D330" s="112"/>
      <c r="E330" s="112"/>
      <c r="F330" s="113" t="s">
        <v>56</v>
      </c>
      <c r="G330" s="107" t="s">
        <v>56</v>
      </c>
      <c r="H330" s="117" t="s">
        <v>620</v>
      </c>
      <c r="I330" s="115" t="str">
        <f t="shared" si="148"/>
        <v xml:space="preserve"> 789</v>
      </c>
      <c r="J330" t="s">
        <v>620</v>
      </c>
      <c r="K330" s="116">
        <f t="shared" si="149"/>
        <v>0</v>
      </c>
      <c r="L330" s="113" t="s">
        <v>308</v>
      </c>
      <c r="M330" t="s">
        <v>1574</v>
      </c>
      <c r="P330" s="62" t="s">
        <v>710</v>
      </c>
      <c r="Q330" s="63">
        <v>67000</v>
      </c>
      <c r="R330" s="64">
        <f t="shared" si="124"/>
        <v>69000</v>
      </c>
      <c r="S330" s="47">
        <v>69000</v>
      </c>
      <c r="T330" s="48">
        <f t="shared" si="143"/>
        <v>8550</v>
      </c>
      <c r="U330" s="46" t="s">
        <v>711</v>
      </c>
      <c r="V330" s="49">
        <f t="shared" si="144"/>
        <v>60450</v>
      </c>
      <c r="W330" s="51">
        <f>2000+5500+600+200+250</f>
        <v>8550</v>
      </c>
      <c r="X330" s="2">
        <f t="shared" si="125"/>
        <v>2000</v>
      </c>
      <c r="Y330" s="2">
        <v>1000</v>
      </c>
      <c r="Z330" s="126">
        <f t="shared" si="150"/>
        <v>69000</v>
      </c>
      <c r="AA330" s="1" t="s">
        <v>143</v>
      </c>
      <c r="AB330" s="19">
        <f>IF(AX330&lt;&gt;"",#REF!- AX330, 0)</f>
        <v>0</v>
      </c>
      <c r="AC330" s="19">
        <f>IF(CF330&lt;&gt;"",#REF!- CF330, 0)</f>
        <v>0</v>
      </c>
      <c r="AD330" s="19">
        <f>IF(BJ330&lt;&gt;"",#REF!- BJ330, 0)</f>
        <v>0</v>
      </c>
      <c r="AE330" s="19">
        <f>IF(CN330&lt;&gt;"",#REF!- CN330, 0)</f>
        <v>0</v>
      </c>
      <c r="AF330" s="19">
        <f>IF(BV330&lt;&gt;"",#REF!- BV330, 0)</f>
        <v>0</v>
      </c>
      <c r="AG330" s="19">
        <f>IF(CV330&lt;&gt;"",#REF!- CV330, 0)</f>
        <v>0</v>
      </c>
      <c r="AH330" s="19">
        <f>IF(DF330&lt;&gt;"",#REF!-DF330, 0)</f>
        <v>0</v>
      </c>
      <c r="AI330" s="19">
        <f>IF(DR330&lt;&gt;"",#REF!-DR330, 0)</f>
        <v>0</v>
      </c>
      <c r="AJ330" s="19">
        <f>IF(EB330&lt;&gt;"",#REF!- EB330, 0)</f>
        <v>0</v>
      </c>
      <c r="AK330" s="19">
        <f>IF(EJ330&lt;&gt;"",#REF!- EJ330, 0)</f>
        <v>0</v>
      </c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9"/>
      <c r="AW330" s="29"/>
      <c r="AX330" s="29"/>
      <c r="AY330" s="25"/>
      <c r="AZ330" s="26"/>
      <c r="BA330" s="25"/>
      <c r="BB330" s="28"/>
      <c r="BC330" s="27"/>
      <c r="BD330" s="27"/>
      <c r="BE330" s="27"/>
      <c r="BF330" s="27"/>
      <c r="BG330" s="27"/>
      <c r="BH330" s="24"/>
      <c r="BI330" s="21"/>
      <c r="BJ330" s="21"/>
      <c r="BK330" s="21"/>
      <c r="BL330" s="22"/>
      <c r="BM330" s="21"/>
      <c r="BN330" s="23"/>
      <c r="BO330" s="36"/>
      <c r="BP330" s="36"/>
      <c r="BQ330" s="36"/>
      <c r="BR330" s="36"/>
      <c r="BS330" s="36"/>
      <c r="BT330" s="28"/>
      <c r="BU330" s="28"/>
      <c r="BV330" s="28"/>
      <c r="BW330" s="28"/>
      <c r="BX330" s="28"/>
      <c r="BY330" s="28"/>
      <c r="BZ330" s="28"/>
      <c r="CA330" s="28"/>
      <c r="CB330" s="28"/>
      <c r="CC330" s="28"/>
      <c r="CD330" s="28"/>
      <c r="CE330" s="28"/>
      <c r="CF330" s="23"/>
      <c r="CG330" s="23"/>
      <c r="CH330" s="23"/>
      <c r="CI330" s="23"/>
      <c r="CJ330" s="23"/>
      <c r="CK330" s="23"/>
      <c r="CL330" s="23"/>
      <c r="CM330" s="23"/>
      <c r="CN330" s="28"/>
      <c r="CO330" s="28"/>
      <c r="CP330" s="28"/>
      <c r="CQ330" s="28"/>
      <c r="CR330" s="28"/>
      <c r="CS330" s="28"/>
      <c r="CT330" s="28"/>
      <c r="CU330" s="28"/>
      <c r="CV330" s="23"/>
      <c r="CW330" s="23"/>
      <c r="CX330" s="23"/>
      <c r="CY330" s="23"/>
      <c r="CZ330" s="23"/>
      <c r="DA330" s="23"/>
      <c r="DB330" s="23"/>
      <c r="DC330" s="23"/>
      <c r="DD330" s="28"/>
      <c r="DE330" s="28"/>
      <c r="DF330" s="28"/>
      <c r="DG330" s="28"/>
      <c r="DH330" s="28"/>
      <c r="DI330" s="28"/>
      <c r="DJ330" s="28"/>
      <c r="DK330" s="28"/>
      <c r="DL330" s="28"/>
      <c r="DM330" s="28"/>
      <c r="DN330" s="28"/>
      <c r="DO330" s="28"/>
      <c r="DP330" s="23"/>
      <c r="DQ330" s="23"/>
      <c r="DR330" s="23"/>
      <c r="DS330" s="23"/>
      <c r="DT330" s="23"/>
      <c r="DU330" s="23"/>
      <c r="DV330" s="23"/>
      <c r="DW330" s="23"/>
      <c r="DX330" s="23"/>
      <c r="DY330" s="23"/>
      <c r="DZ330" s="23"/>
      <c r="EA330" s="23"/>
      <c r="EB330" s="28"/>
      <c r="EC330" s="28"/>
      <c r="ED330" s="28"/>
      <c r="EE330" s="28"/>
      <c r="EF330" s="28"/>
      <c r="EG330" s="28"/>
      <c r="EH330" s="28"/>
      <c r="EI330" s="28"/>
      <c r="EJ330" s="23"/>
      <c r="EK330" s="23"/>
      <c r="EL330" s="23"/>
      <c r="EM330" s="23"/>
      <c r="EN330" s="23"/>
      <c r="EO330" s="23"/>
      <c r="EP330" s="23"/>
      <c r="EQ330" s="23"/>
      <c r="ER330" s="3">
        <v>69000</v>
      </c>
      <c r="ES330" s="2">
        <f t="shared" si="147"/>
        <v>0</v>
      </c>
      <c r="ET330" s="1" t="s">
        <v>1831</v>
      </c>
    </row>
    <row r="331" spans="1:150" ht="14.45" hidden="1" customHeight="1" x14ac:dyDescent="0.25">
      <c r="A331" s="112"/>
      <c r="B331" s="130">
        <v>325</v>
      </c>
      <c r="C331" s="112"/>
      <c r="D331" s="112"/>
      <c r="E331" s="112"/>
      <c r="F331" s="113" t="s">
        <v>56</v>
      </c>
      <c r="G331" s="107" t="s">
        <v>56</v>
      </c>
      <c r="H331" s="114" t="s">
        <v>621</v>
      </c>
      <c r="I331" s="115" t="str">
        <f t="shared" si="148"/>
        <v xml:space="preserve"> 879</v>
      </c>
      <c r="J331" t="s">
        <v>621</v>
      </c>
      <c r="K331" s="116">
        <f t="shared" si="149"/>
        <v>0</v>
      </c>
      <c r="L331" s="113" t="s">
        <v>307</v>
      </c>
      <c r="M331" t="s">
        <v>1574</v>
      </c>
      <c r="P331" s="45" t="s">
        <v>709</v>
      </c>
      <c r="Q331" s="56">
        <v>75000</v>
      </c>
      <c r="R331" s="122">
        <f t="shared" si="124"/>
        <v>70000</v>
      </c>
      <c r="S331" s="47">
        <v>70000</v>
      </c>
      <c r="T331" s="48">
        <f t="shared" si="143"/>
        <v>8550</v>
      </c>
      <c r="U331" s="46" t="s">
        <v>711</v>
      </c>
      <c r="V331" s="49">
        <f t="shared" si="144"/>
        <v>61450</v>
      </c>
      <c r="W331" s="49">
        <f>2000+5500+600+200+250</f>
        <v>8550</v>
      </c>
      <c r="X331" s="2">
        <f t="shared" si="125"/>
        <v>-5000</v>
      </c>
      <c r="Z331" s="126">
        <f t="shared" si="150"/>
        <v>70000</v>
      </c>
      <c r="AA331" s="1" t="s">
        <v>143</v>
      </c>
      <c r="AB331" s="19">
        <f>IF(AX331&lt;&gt;"",#REF!- AX331, 0)</f>
        <v>0</v>
      </c>
      <c r="AC331" s="19">
        <f>IF(CF331&lt;&gt;"",#REF!- CF331, 0)</f>
        <v>0</v>
      </c>
      <c r="AD331" s="19">
        <f>IF(BJ331&lt;&gt;"",#REF!- BJ331, 0)</f>
        <v>0</v>
      </c>
      <c r="AE331" s="19">
        <f>IF(CN331&lt;&gt;"",#REF!- CN331, 0)</f>
        <v>0</v>
      </c>
      <c r="AF331" s="19">
        <f>IF(BV331&lt;&gt;"",#REF!- BV331, 0)</f>
        <v>0</v>
      </c>
      <c r="AG331" s="19">
        <f>IF(CV331&lt;&gt;"",#REF!- CV331, 0)</f>
        <v>0</v>
      </c>
      <c r="AH331" s="19">
        <f>IF(DF331&lt;&gt;"",#REF!-DF331, 0)</f>
        <v>0</v>
      </c>
      <c r="AI331" s="19">
        <f>IF(DR331&lt;&gt;"",#REF!-DR331, 0)</f>
        <v>0</v>
      </c>
      <c r="AJ331" s="19">
        <f>IF(EB331&lt;&gt;"",#REF!- EB331, 0)</f>
        <v>0</v>
      </c>
      <c r="AK331" s="19">
        <f>IF(EJ331&lt;&gt;"",#REF!- EJ331, 0)</f>
        <v>0</v>
      </c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9"/>
      <c r="AW331" s="29"/>
      <c r="AX331" s="29"/>
      <c r="AY331" s="25"/>
      <c r="AZ331" s="26"/>
      <c r="BA331" s="25"/>
      <c r="BB331" s="28"/>
      <c r="BC331" s="27"/>
      <c r="BD331" s="27"/>
      <c r="BE331" s="27"/>
      <c r="BF331" s="27"/>
      <c r="BG331" s="27"/>
      <c r="BH331" s="24"/>
      <c r="BI331" s="21"/>
      <c r="BJ331" s="21"/>
      <c r="BK331" s="21"/>
      <c r="BL331" s="22"/>
      <c r="BM331" s="21"/>
      <c r="BN331" s="23"/>
      <c r="BO331" s="36"/>
      <c r="BP331" s="36"/>
      <c r="BQ331" s="36"/>
      <c r="BR331" s="36"/>
      <c r="BS331" s="36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3"/>
      <c r="CG331" s="23"/>
      <c r="CH331" s="23"/>
      <c r="CI331" s="23"/>
      <c r="CJ331" s="23"/>
      <c r="CK331" s="23"/>
      <c r="CL331" s="23"/>
      <c r="CM331" s="23"/>
      <c r="CN331" s="28"/>
      <c r="CO331" s="28"/>
      <c r="CP331" s="28"/>
      <c r="CQ331" s="28"/>
      <c r="CR331" s="28"/>
      <c r="CS331" s="28"/>
      <c r="CT331" s="28"/>
      <c r="CU331" s="28"/>
      <c r="CV331" s="23"/>
      <c r="CW331" s="23"/>
      <c r="CX331" s="23"/>
      <c r="CY331" s="23"/>
      <c r="CZ331" s="23"/>
      <c r="DA331" s="23"/>
      <c r="DB331" s="23"/>
      <c r="DC331" s="23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8"/>
      <c r="DO331" s="28"/>
      <c r="DP331" s="23"/>
      <c r="DQ331" s="23"/>
      <c r="DR331" s="23"/>
      <c r="DS331" s="23"/>
      <c r="DT331" s="23"/>
      <c r="DU331" s="23"/>
      <c r="DV331" s="23"/>
      <c r="DW331" s="23"/>
      <c r="DX331" s="23"/>
      <c r="DY331" s="23"/>
      <c r="DZ331" s="23"/>
      <c r="EA331" s="23"/>
      <c r="EB331" s="28"/>
      <c r="EC331" s="28"/>
      <c r="ED331" s="28"/>
      <c r="EE331" s="28"/>
      <c r="EF331" s="28"/>
      <c r="EG331" s="28"/>
      <c r="EH331" s="28"/>
      <c r="EI331" s="28"/>
      <c r="EJ331" s="23"/>
      <c r="EK331" s="23"/>
      <c r="EL331" s="23"/>
      <c r="EM331" s="23"/>
      <c r="EN331" s="23"/>
      <c r="EO331" s="23"/>
      <c r="EP331" s="23"/>
      <c r="EQ331" s="23"/>
      <c r="ER331" s="3">
        <v>70000</v>
      </c>
      <c r="ES331" s="2">
        <f t="shared" si="147"/>
        <v>0</v>
      </c>
    </row>
    <row r="332" spans="1:150" ht="14.45" hidden="1" customHeight="1" x14ac:dyDescent="0.25">
      <c r="A332" s="112"/>
      <c r="B332" s="130">
        <v>326</v>
      </c>
      <c r="C332" s="112"/>
      <c r="D332" s="112"/>
      <c r="E332" s="112"/>
      <c r="F332" s="113" t="s">
        <v>56</v>
      </c>
      <c r="G332" s="107" t="s">
        <v>56</v>
      </c>
      <c r="H332" s="117" t="s">
        <v>622</v>
      </c>
      <c r="I332" s="115" t="str">
        <f t="shared" si="148"/>
        <v xml:space="preserve"> 203</v>
      </c>
      <c r="J332" t="s">
        <v>622</v>
      </c>
      <c r="K332" s="116">
        <f t="shared" si="149"/>
        <v>0</v>
      </c>
      <c r="L332" s="113" t="s">
        <v>308</v>
      </c>
      <c r="M332" t="s">
        <v>1574</v>
      </c>
      <c r="P332" s="62" t="s">
        <v>710</v>
      </c>
      <c r="Q332" s="63">
        <v>69000</v>
      </c>
      <c r="R332" s="64">
        <v>69000</v>
      </c>
      <c r="S332" s="47"/>
      <c r="T332" s="48">
        <f t="shared" si="143"/>
        <v>0</v>
      </c>
      <c r="U332" s="46"/>
      <c r="V332" s="49">
        <f t="shared" si="144"/>
        <v>0</v>
      </c>
      <c r="W332" s="49"/>
      <c r="X332" s="2">
        <f t="shared" ref="X332:X363" si="151">R332-Q332</f>
        <v>0</v>
      </c>
      <c r="Z332" s="126">
        <f t="shared" si="150"/>
        <v>69000</v>
      </c>
      <c r="AA332" s="1" t="s">
        <v>143</v>
      </c>
      <c r="AB332" s="19">
        <f>IF(AX332&lt;&gt;"",#REF!- AX332, 0)</f>
        <v>0</v>
      </c>
      <c r="AC332" s="19">
        <f>IF(CF332&lt;&gt;"",#REF!- CF332, 0)</f>
        <v>0</v>
      </c>
      <c r="AD332" s="19">
        <f>IF(BJ332&lt;&gt;"",#REF!- BJ332, 0)</f>
        <v>0</v>
      </c>
      <c r="AE332" s="19">
        <f>IF(CN332&lt;&gt;"",#REF!- CN332, 0)</f>
        <v>0</v>
      </c>
      <c r="AF332" s="19">
        <f>IF(BV332&lt;&gt;"",#REF!- BV332, 0)</f>
        <v>0</v>
      </c>
      <c r="AG332" s="19">
        <f>IF(CV332&lt;&gt;"",#REF!- CV332, 0)</f>
        <v>0</v>
      </c>
      <c r="AH332" s="19">
        <f>IF(DF332&lt;&gt;"",#REF!-DF332, 0)</f>
        <v>0</v>
      </c>
      <c r="AI332" s="19">
        <f>IF(DR332&lt;&gt;"",#REF!-DR332, 0)</f>
        <v>0</v>
      </c>
      <c r="AJ332" s="19">
        <f>IF(EB332&lt;&gt;"",#REF!- EB332, 0)</f>
        <v>0</v>
      </c>
      <c r="AK332" s="19">
        <f>IF(EJ332&lt;&gt;"",#REF!- EJ332, 0)</f>
        <v>0</v>
      </c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9"/>
      <c r="AW332" s="29"/>
      <c r="AX332" s="29"/>
      <c r="AY332" s="25"/>
      <c r="AZ332" s="26"/>
      <c r="BA332" s="25"/>
      <c r="BB332" s="28"/>
      <c r="BC332" s="27"/>
      <c r="BD332" s="27"/>
      <c r="BE332" s="27"/>
      <c r="BF332" s="27"/>
      <c r="BG332" s="27"/>
      <c r="BH332" s="24"/>
      <c r="BI332" s="21"/>
      <c r="BJ332" s="21"/>
      <c r="BK332" s="21"/>
      <c r="BL332" s="22"/>
      <c r="BM332" s="21"/>
      <c r="BN332" s="23"/>
      <c r="BO332" s="36"/>
      <c r="BP332" s="36"/>
      <c r="BQ332" s="36"/>
      <c r="BR332" s="36"/>
      <c r="BS332" s="36"/>
      <c r="BT332" s="28"/>
      <c r="BU332" s="28"/>
      <c r="BV332" s="28"/>
      <c r="BW332" s="28"/>
      <c r="BX332" s="28"/>
      <c r="BY332" s="28"/>
      <c r="BZ332" s="28"/>
      <c r="CA332" s="28"/>
      <c r="CB332" s="28"/>
      <c r="CC332" s="28"/>
      <c r="CD332" s="28"/>
      <c r="CE332" s="28"/>
      <c r="CF332" s="23"/>
      <c r="CG332" s="23"/>
      <c r="CH332" s="23"/>
      <c r="CI332" s="23"/>
      <c r="CJ332" s="23"/>
      <c r="CK332" s="23"/>
      <c r="CL332" s="23"/>
      <c r="CM332" s="23"/>
      <c r="CN332" s="28"/>
      <c r="CO332" s="28"/>
      <c r="CP332" s="28"/>
      <c r="CQ332" s="28"/>
      <c r="CR332" s="28"/>
      <c r="CS332" s="28"/>
      <c r="CT332" s="28"/>
      <c r="CU332" s="28"/>
      <c r="CV332" s="23"/>
      <c r="CW332" s="23"/>
      <c r="CX332" s="23"/>
      <c r="CY332" s="23"/>
      <c r="CZ332" s="23"/>
      <c r="DA332" s="23"/>
      <c r="DB332" s="23"/>
      <c r="DC332" s="23"/>
      <c r="DD332" s="28"/>
      <c r="DE332" s="28"/>
      <c r="DF332" s="28"/>
      <c r="DG332" s="28"/>
      <c r="DH332" s="28"/>
      <c r="DI332" s="28"/>
      <c r="DJ332" s="28"/>
      <c r="DK332" s="28"/>
      <c r="DL332" s="28"/>
      <c r="DM332" s="28"/>
      <c r="DN332" s="28"/>
      <c r="DO332" s="28"/>
      <c r="DP332" s="23"/>
      <c r="DQ332" s="23"/>
      <c r="DR332" s="23"/>
      <c r="DS332" s="23"/>
      <c r="DT332" s="23"/>
      <c r="DU332" s="23"/>
      <c r="DV332" s="23"/>
      <c r="DW332" s="23"/>
      <c r="DX332" s="23"/>
      <c r="DY332" s="23"/>
      <c r="DZ332" s="23"/>
      <c r="EA332" s="23"/>
      <c r="EB332" s="28"/>
      <c r="EC332" s="28"/>
      <c r="ED332" s="28"/>
      <c r="EE332" s="28"/>
      <c r="EF332" s="28"/>
      <c r="EG332" s="28"/>
      <c r="EH332" s="28"/>
      <c r="EI332" s="28"/>
      <c r="EJ332" s="23"/>
      <c r="EK332" s="23"/>
      <c r="EL332" s="23"/>
      <c r="EM332" s="23"/>
      <c r="EN332" s="23"/>
      <c r="EO332" s="23"/>
      <c r="EP332" s="23"/>
      <c r="EQ332" s="23"/>
      <c r="ER332" s="3"/>
      <c r="ES332" s="2">
        <f t="shared" si="147"/>
        <v>69000</v>
      </c>
    </row>
    <row r="333" spans="1:150" ht="14.45" hidden="1" customHeight="1" x14ac:dyDescent="0.25">
      <c r="A333" s="112"/>
      <c r="B333" s="130">
        <v>327</v>
      </c>
      <c r="C333" s="112"/>
      <c r="D333" s="112"/>
      <c r="E333" s="112"/>
      <c r="F333" s="113" t="s">
        <v>56</v>
      </c>
      <c r="G333" s="107" t="s">
        <v>56</v>
      </c>
      <c r="H333" s="114" t="s">
        <v>623</v>
      </c>
      <c r="I333" s="115" t="str">
        <f t="shared" si="148"/>
        <v xml:space="preserve"> 908</v>
      </c>
      <c r="J333" t="s">
        <v>623</v>
      </c>
      <c r="K333" s="116">
        <f t="shared" si="149"/>
        <v>0</v>
      </c>
      <c r="L333" s="113" t="s">
        <v>307</v>
      </c>
      <c r="M333" t="s">
        <v>1574</v>
      </c>
      <c r="P333" s="45" t="s">
        <v>709</v>
      </c>
      <c r="Q333" s="56">
        <v>68000</v>
      </c>
      <c r="R333" s="122">
        <f>V333+W333</f>
        <v>65000</v>
      </c>
      <c r="S333" s="47">
        <v>65000</v>
      </c>
      <c r="T333" s="48">
        <f t="shared" si="143"/>
        <v>8550</v>
      </c>
      <c r="U333" s="46" t="s">
        <v>711</v>
      </c>
      <c r="V333" s="49">
        <f t="shared" si="144"/>
        <v>56450</v>
      </c>
      <c r="W333" s="49">
        <f>2000+5500+600+200+250</f>
        <v>8550</v>
      </c>
      <c r="X333" s="2">
        <f t="shared" si="151"/>
        <v>-3000</v>
      </c>
      <c r="Z333" s="126">
        <f t="shared" si="150"/>
        <v>65000</v>
      </c>
      <c r="AA333" s="1" t="s">
        <v>143</v>
      </c>
      <c r="AB333" s="19">
        <f>IF(AX333&lt;&gt;"",#REF!- AX333, 0)</f>
        <v>0</v>
      </c>
      <c r="AC333" s="19">
        <f>IF(CF333&lt;&gt;"",#REF!- CF333, 0)</f>
        <v>0</v>
      </c>
      <c r="AD333" s="19">
        <f>IF(BJ333&lt;&gt;"",#REF!- BJ333, 0)</f>
        <v>0</v>
      </c>
      <c r="AE333" s="19">
        <f>IF(CN333&lt;&gt;"",#REF!- CN333, 0)</f>
        <v>0</v>
      </c>
      <c r="AF333" s="19">
        <f>IF(BV333&lt;&gt;"",#REF!- BV333, 0)</f>
        <v>0</v>
      </c>
      <c r="AG333" s="19">
        <f>IF(CV333&lt;&gt;"",#REF!- CV333, 0)</f>
        <v>0</v>
      </c>
      <c r="AH333" s="19">
        <f>IF(DF333&lt;&gt;"",#REF!-DF333, 0)</f>
        <v>0</v>
      </c>
      <c r="AI333" s="19">
        <f>IF(DR333&lt;&gt;"",#REF!-DR333, 0)</f>
        <v>0</v>
      </c>
      <c r="AJ333" s="19">
        <f>IF(EB333&lt;&gt;"",#REF!- EB333, 0)</f>
        <v>0</v>
      </c>
      <c r="AK333" s="19">
        <f>IF(EJ333&lt;&gt;"",#REF!- EJ333, 0)</f>
        <v>0</v>
      </c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9"/>
      <c r="AW333" s="29"/>
      <c r="AX333" s="29"/>
      <c r="AY333" s="25"/>
      <c r="AZ333" s="26"/>
      <c r="BA333" s="25"/>
      <c r="BB333" s="28"/>
      <c r="BC333" s="27"/>
      <c r="BD333" s="27"/>
      <c r="BE333" s="27"/>
      <c r="BF333" s="27"/>
      <c r="BG333" s="27"/>
      <c r="BH333" s="24"/>
      <c r="BI333" s="21"/>
      <c r="BJ333" s="21"/>
      <c r="BK333" s="21"/>
      <c r="BL333" s="22"/>
      <c r="BM333" s="21"/>
      <c r="BN333" s="23"/>
      <c r="BO333" s="36"/>
      <c r="BP333" s="36"/>
      <c r="BQ333" s="36"/>
      <c r="BR333" s="36"/>
      <c r="BS333" s="36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3"/>
      <c r="CG333" s="23"/>
      <c r="CH333" s="23"/>
      <c r="CI333" s="23"/>
      <c r="CJ333" s="23"/>
      <c r="CK333" s="23"/>
      <c r="CL333" s="23"/>
      <c r="CM333" s="23"/>
      <c r="CN333" s="28"/>
      <c r="CO333" s="28"/>
      <c r="CP333" s="28"/>
      <c r="CQ333" s="28"/>
      <c r="CR333" s="28"/>
      <c r="CS333" s="28"/>
      <c r="CT333" s="28"/>
      <c r="CU333" s="28"/>
      <c r="CV333" s="23"/>
      <c r="CW333" s="23"/>
      <c r="CX333" s="23"/>
      <c r="CY333" s="23"/>
      <c r="CZ333" s="23"/>
      <c r="DA333" s="23"/>
      <c r="DB333" s="23"/>
      <c r="DC333" s="23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8"/>
      <c r="DO333" s="28"/>
      <c r="DP333" s="23"/>
      <c r="DQ333" s="23"/>
      <c r="DR333" s="23"/>
      <c r="DS333" s="23"/>
      <c r="DT333" s="23"/>
      <c r="DU333" s="23"/>
      <c r="DV333" s="23"/>
      <c r="DW333" s="23"/>
      <c r="DX333" s="23"/>
      <c r="DY333" s="23"/>
      <c r="DZ333" s="23"/>
      <c r="EA333" s="23"/>
      <c r="EB333" s="28"/>
      <c r="EC333" s="28"/>
      <c r="ED333" s="28"/>
      <c r="EE333" s="28"/>
      <c r="EF333" s="28"/>
      <c r="EG333" s="28"/>
      <c r="EH333" s="28"/>
      <c r="EI333" s="28"/>
      <c r="EJ333" s="23"/>
      <c r="EK333" s="23"/>
      <c r="EL333" s="23"/>
      <c r="EM333" s="23"/>
      <c r="EN333" s="23"/>
      <c r="EO333" s="23"/>
      <c r="EP333" s="23"/>
      <c r="EQ333" s="23"/>
      <c r="ER333" s="3">
        <v>65000</v>
      </c>
      <c r="ES333" s="2">
        <f t="shared" si="147"/>
        <v>0</v>
      </c>
    </row>
    <row r="334" spans="1:150" ht="14.45" hidden="1" customHeight="1" x14ac:dyDescent="0.25">
      <c r="A334" s="112"/>
      <c r="B334" s="130">
        <v>328</v>
      </c>
      <c r="C334" s="112"/>
      <c r="D334" s="112"/>
      <c r="E334" s="112"/>
      <c r="F334" s="113" t="s">
        <v>179</v>
      </c>
      <c r="G334" s="107" t="s">
        <v>179</v>
      </c>
      <c r="H334" s="114" t="s">
        <v>624</v>
      </c>
      <c r="I334" s="115" t="str">
        <f t="shared" si="148"/>
        <v xml:space="preserve"> 682</v>
      </c>
      <c r="J334" t="s">
        <v>624</v>
      </c>
      <c r="K334" s="116">
        <f t="shared" si="149"/>
        <v>0</v>
      </c>
      <c r="L334" s="113" t="s">
        <v>237</v>
      </c>
      <c r="M334" t="s">
        <v>1574</v>
      </c>
      <c r="P334" s="45" t="s">
        <v>709</v>
      </c>
      <c r="Q334" s="56">
        <v>76000</v>
      </c>
      <c r="R334" s="122">
        <f>V334+W334</f>
        <v>72000</v>
      </c>
      <c r="S334" s="47">
        <v>72000</v>
      </c>
      <c r="T334" s="48">
        <f t="shared" si="143"/>
        <v>8550</v>
      </c>
      <c r="U334" s="46" t="s">
        <v>711</v>
      </c>
      <c r="V334" s="49">
        <f t="shared" si="144"/>
        <v>63450</v>
      </c>
      <c r="W334" s="49">
        <f>2000+5500+600+200+250</f>
        <v>8550</v>
      </c>
      <c r="X334" s="2">
        <f t="shared" si="151"/>
        <v>-4000</v>
      </c>
      <c r="Z334" s="126">
        <f t="shared" si="150"/>
        <v>72000</v>
      </c>
      <c r="AA334" s="1" t="s">
        <v>143</v>
      </c>
      <c r="AB334" s="19">
        <f>IF(AX334&lt;&gt;"",#REF!- AX334, 0)</f>
        <v>0</v>
      </c>
      <c r="AC334" s="19">
        <f>IF(CF334&lt;&gt;"",#REF!- CF334, 0)</f>
        <v>0</v>
      </c>
      <c r="AD334" s="19">
        <f>IF(BJ334&lt;&gt;"",#REF!- BJ334, 0)</f>
        <v>0</v>
      </c>
      <c r="AE334" s="19">
        <f>IF(CN334&lt;&gt;"",#REF!- CN334, 0)</f>
        <v>0</v>
      </c>
      <c r="AF334" s="19">
        <f>IF(BV334&lt;&gt;"",#REF!- BV334, 0)</f>
        <v>0</v>
      </c>
      <c r="AG334" s="19">
        <f>IF(CV334&lt;&gt;"",#REF!- CV334, 0)</f>
        <v>0</v>
      </c>
      <c r="AH334" s="19">
        <f>IF(DF334&lt;&gt;"",#REF!-DF334, 0)</f>
        <v>0</v>
      </c>
      <c r="AI334" s="19">
        <f>IF(DR334&lt;&gt;"",#REF!-DR334, 0)</f>
        <v>0</v>
      </c>
      <c r="AJ334" s="19">
        <f>IF(EB334&lt;&gt;"",#REF!- EB334, 0)</f>
        <v>0</v>
      </c>
      <c r="AK334" s="19">
        <f>IF(EJ334&lt;&gt;"",#REF!- EJ334, 0)</f>
        <v>0</v>
      </c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9"/>
      <c r="AW334" s="29"/>
      <c r="AX334" s="29"/>
      <c r="AY334" s="25"/>
      <c r="AZ334" s="26"/>
      <c r="BA334" s="25"/>
      <c r="BB334" s="28"/>
      <c r="BC334" s="27"/>
      <c r="BD334" s="27"/>
      <c r="BE334" s="27"/>
      <c r="BF334" s="27"/>
      <c r="BG334" s="27"/>
      <c r="BH334" s="24"/>
      <c r="BI334" s="21"/>
      <c r="BJ334" s="21"/>
      <c r="BK334" s="21"/>
      <c r="BL334" s="22"/>
      <c r="BM334" s="21"/>
      <c r="BN334" s="23"/>
      <c r="BO334" s="36"/>
      <c r="BP334" s="36"/>
      <c r="BQ334" s="36"/>
      <c r="BR334" s="36"/>
      <c r="BS334" s="36"/>
      <c r="BT334" s="28"/>
      <c r="BU334" s="28"/>
      <c r="BV334" s="28"/>
      <c r="BW334" s="28"/>
      <c r="BX334" s="28"/>
      <c r="BY334" s="28"/>
      <c r="BZ334" s="28"/>
      <c r="CA334" s="28"/>
      <c r="CB334" s="28"/>
      <c r="CC334" s="28"/>
      <c r="CD334" s="28"/>
      <c r="CE334" s="28"/>
      <c r="CF334" s="23"/>
      <c r="CG334" s="23"/>
      <c r="CH334" s="23"/>
      <c r="CI334" s="23"/>
      <c r="CJ334" s="23"/>
      <c r="CK334" s="23"/>
      <c r="CL334" s="23"/>
      <c r="CM334" s="23"/>
      <c r="CN334" s="28"/>
      <c r="CO334" s="28"/>
      <c r="CP334" s="28"/>
      <c r="CQ334" s="28"/>
      <c r="CR334" s="28"/>
      <c r="CS334" s="28"/>
      <c r="CT334" s="28"/>
      <c r="CU334" s="28"/>
      <c r="CV334" s="23"/>
      <c r="CW334" s="23"/>
      <c r="CX334" s="23"/>
      <c r="CY334" s="23"/>
      <c r="CZ334" s="23"/>
      <c r="DA334" s="23"/>
      <c r="DB334" s="23"/>
      <c r="DC334" s="23"/>
      <c r="DD334" s="28"/>
      <c r="DE334" s="28"/>
      <c r="DF334" s="28"/>
      <c r="DG334" s="28"/>
      <c r="DH334" s="28"/>
      <c r="DI334" s="28"/>
      <c r="DJ334" s="28"/>
      <c r="DK334" s="28"/>
      <c r="DL334" s="28"/>
      <c r="DM334" s="28"/>
      <c r="DN334" s="28"/>
      <c r="DO334" s="28"/>
      <c r="DP334" s="23"/>
      <c r="DQ334" s="23"/>
      <c r="DR334" s="23"/>
      <c r="DS334" s="23"/>
      <c r="DT334" s="23"/>
      <c r="DU334" s="23"/>
      <c r="DV334" s="23"/>
      <c r="DW334" s="23"/>
      <c r="DX334" s="23"/>
      <c r="DY334" s="23"/>
      <c r="DZ334" s="23"/>
      <c r="EA334" s="23"/>
      <c r="EB334" s="28"/>
      <c r="EC334" s="28"/>
      <c r="ED334" s="28"/>
      <c r="EE334" s="28"/>
      <c r="EF334" s="28"/>
      <c r="EG334" s="28"/>
      <c r="EH334" s="28"/>
      <c r="EI334" s="28"/>
      <c r="EJ334" s="23"/>
      <c r="EK334" s="23"/>
      <c r="EL334" s="23"/>
      <c r="EM334" s="23"/>
      <c r="EN334" s="23"/>
      <c r="EO334" s="23"/>
      <c r="EP334" s="23"/>
      <c r="EQ334" s="23"/>
      <c r="ER334" s="3">
        <v>72000</v>
      </c>
      <c r="ES334" s="1">
        <f t="shared" si="147"/>
        <v>0</v>
      </c>
    </row>
    <row r="335" spans="1:150" ht="14.45" hidden="1" customHeight="1" x14ac:dyDescent="0.25">
      <c r="A335" s="112"/>
      <c r="B335" s="130">
        <v>329</v>
      </c>
      <c r="C335" s="112"/>
      <c r="D335" s="112"/>
      <c r="E335" s="112"/>
      <c r="F335" s="113" t="s">
        <v>56</v>
      </c>
      <c r="G335" s="107" t="s">
        <v>56</v>
      </c>
      <c r="H335" s="117" t="s">
        <v>625</v>
      </c>
      <c r="I335" s="115" t="str">
        <f t="shared" si="148"/>
        <v xml:space="preserve"> 625</v>
      </c>
      <c r="J335" t="s">
        <v>625</v>
      </c>
      <c r="K335" s="116">
        <f t="shared" si="149"/>
        <v>0</v>
      </c>
      <c r="L335" s="113" t="s">
        <v>309</v>
      </c>
      <c r="M335" t="s">
        <v>1573</v>
      </c>
      <c r="P335" s="62" t="s">
        <v>710</v>
      </c>
      <c r="Q335" s="63">
        <v>58000</v>
      </c>
      <c r="R335" s="64">
        <v>58000</v>
      </c>
      <c r="S335" s="47"/>
      <c r="T335" s="48">
        <f t="shared" si="143"/>
        <v>0</v>
      </c>
      <c r="U335" s="46"/>
      <c r="V335" s="49">
        <f t="shared" si="144"/>
        <v>0</v>
      </c>
      <c r="W335" s="49"/>
      <c r="X335" s="2">
        <f t="shared" si="151"/>
        <v>0</v>
      </c>
      <c r="Z335" s="126">
        <f t="shared" si="150"/>
        <v>58000</v>
      </c>
      <c r="AA335" s="1" t="s">
        <v>143</v>
      </c>
      <c r="AB335" s="19">
        <f>IF(AX335&lt;&gt;"",#REF!- AX335, 0)</f>
        <v>0</v>
      </c>
      <c r="AC335" s="19">
        <f>IF(CF335&lt;&gt;"",#REF!- CF335, 0)</f>
        <v>0</v>
      </c>
      <c r="AD335" s="19">
        <f>IF(BJ335&lt;&gt;"",#REF!- BJ335, 0)</f>
        <v>0</v>
      </c>
      <c r="AE335" s="19">
        <f>IF(CN335&lt;&gt;"",#REF!- CN335, 0)</f>
        <v>0</v>
      </c>
      <c r="AF335" s="19">
        <f>IF(BV335&lt;&gt;"",#REF!- BV335, 0)</f>
        <v>0</v>
      </c>
      <c r="AG335" s="19">
        <f>IF(CV335&lt;&gt;"",#REF!- CV335, 0)</f>
        <v>0</v>
      </c>
      <c r="AH335" s="19">
        <f>IF(DF335&lt;&gt;"",#REF!-DF335, 0)</f>
        <v>0</v>
      </c>
      <c r="AI335" s="19">
        <f>IF(DR335&lt;&gt;"",#REF!-DR335, 0)</f>
        <v>0</v>
      </c>
      <c r="AJ335" s="19">
        <f>IF(EB335&lt;&gt;"",#REF!- EB335, 0)</f>
        <v>0</v>
      </c>
      <c r="AK335" s="19">
        <f>IF(EJ335&lt;&gt;"",#REF!- EJ335, 0)</f>
        <v>0</v>
      </c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9"/>
      <c r="AW335" s="29"/>
      <c r="AX335" s="29"/>
      <c r="AY335" s="25"/>
      <c r="AZ335" s="26"/>
      <c r="BA335" s="25"/>
      <c r="BB335" s="28"/>
      <c r="BC335" s="27"/>
      <c r="BD335" s="27"/>
      <c r="BE335" s="27"/>
      <c r="BF335" s="27"/>
      <c r="BG335" s="27"/>
      <c r="BH335" s="24"/>
      <c r="BI335" s="21"/>
      <c r="BJ335" s="21"/>
      <c r="BK335" s="21"/>
      <c r="BL335" s="22"/>
      <c r="BM335" s="21"/>
      <c r="BN335" s="23"/>
      <c r="BO335" s="36"/>
      <c r="BP335" s="36"/>
      <c r="BQ335" s="36"/>
      <c r="BR335" s="36"/>
      <c r="BS335" s="36"/>
      <c r="BT335" s="28"/>
      <c r="BU335" s="28"/>
      <c r="BV335" s="28"/>
      <c r="BW335" s="28"/>
      <c r="BX335" s="28"/>
      <c r="BY335" s="28"/>
      <c r="BZ335" s="28"/>
      <c r="CA335" s="28"/>
      <c r="CB335" s="28"/>
      <c r="CC335" s="28"/>
      <c r="CD335" s="28"/>
      <c r="CE335" s="28"/>
      <c r="CF335" s="23"/>
      <c r="CG335" s="23"/>
      <c r="CH335" s="23"/>
      <c r="CI335" s="23"/>
      <c r="CJ335" s="23"/>
      <c r="CK335" s="23"/>
      <c r="CL335" s="23"/>
      <c r="CM335" s="23"/>
      <c r="CN335" s="28"/>
      <c r="CO335" s="28"/>
      <c r="CP335" s="28"/>
      <c r="CQ335" s="28"/>
      <c r="CR335" s="28"/>
      <c r="CS335" s="28"/>
      <c r="CT335" s="28"/>
      <c r="CU335" s="28"/>
      <c r="CV335" s="23"/>
      <c r="CW335" s="23"/>
      <c r="CX335" s="23"/>
      <c r="CY335" s="23"/>
      <c r="CZ335" s="23"/>
      <c r="DA335" s="23"/>
      <c r="DB335" s="23"/>
      <c r="DC335" s="23"/>
      <c r="DD335" s="28"/>
      <c r="DE335" s="28"/>
      <c r="DF335" s="28"/>
      <c r="DG335" s="28"/>
      <c r="DH335" s="28"/>
      <c r="DI335" s="28"/>
      <c r="DJ335" s="28"/>
      <c r="DK335" s="28"/>
      <c r="DL335" s="28"/>
      <c r="DM335" s="28"/>
      <c r="DN335" s="28"/>
      <c r="DO335" s="28"/>
      <c r="DP335" s="23"/>
      <c r="DQ335" s="23"/>
      <c r="DR335" s="23"/>
      <c r="DS335" s="23"/>
      <c r="DT335" s="23"/>
      <c r="DU335" s="23"/>
      <c r="DV335" s="23"/>
      <c r="DW335" s="23"/>
      <c r="DX335" s="23"/>
      <c r="DY335" s="23"/>
      <c r="DZ335" s="23"/>
      <c r="EA335" s="23"/>
      <c r="EB335" s="28"/>
      <c r="EC335" s="28"/>
      <c r="ED335" s="28"/>
      <c r="EE335" s="28"/>
      <c r="EF335" s="28"/>
      <c r="EG335" s="28"/>
      <c r="EH335" s="28"/>
      <c r="EI335" s="28"/>
      <c r="EJ335" s="23"/>
      <c r="EK335" s="23"/>
      <c r="EL335" s="23"/>
      <c r="EM335" s="23"/>
      <c r="EN335" s="23"/>
      <c r="EO335" s="23"/>
      <c r="EP335" s="23"/>
      <c r="EQ335" s="23"/>
      <c r="ER335" s="3">
        <v>56000</v>
      </c>
      <c r="ES335" s="2">
        <f>Z335-ER335</f>
        <v>2000</v>
      </c>
      <c r="ET335" s="1" t="s">
        <v>1835</v>
      </c>
    </row>
    <row r="336" spans="1:150" ht="14.45" hidden="1" customHeight="1" x14ac:dyDescent="0.25">
      <c r="A336" s="112"/>
      <c r="B336" s="130">
        <v>330</v>
      </c>
      <c r="C336" s="112"/>
      <c r="D336" s="112"/>
      <c r="E336" s="112"/>
      <c r="F336" s="113" t="s">
        <v>56</v>
      </c>
      <c r="G336" s="107" t="s">
        <v>56</v>
      </c>
      <c r="H336" s="117" t="s">
        <v>626</v>
      </c>
      <c r="I336" s="115" t="str">
        <f t="shared" si="148"/>
        <v xml:space="preserve"> 700</v>
      </c>
      <c r="J336" t="s">
        <v>626</v>
      </c>
      <c r="K336" s="116">
        <f t="shared" si="149"/>
        <v>0</v>
      </c>
      <c r="L336" s="113" t="s">
        <v>248</v>
      </c>
      <c r="M336" t="s">
        <v>1574</v>
      </c>
      <c r="P336" s="45" t="s">
        <v>709</v>
      </c>
      <c r="Q336" s="56">
        <v>47500</v>
      </c>
      <c r="R336" s="122">
        <f t="shared" ref="R336:R354" si="152">V336+W336</f>
        <v>52500</v>
      </c>
      <c r="S336" s="47">
        <v>52500</v>
      </c>
      <c r="T336" s="48">
        <f t="shared" si="143"/>
        <v>8550</v>
      </c>
      <c r="U336" s="46" t="s">
        <v>711</v>
      </c>
      <c r="V336" s="49">
        <f t="shared" si="144"/>
        <v>43950</v>
      </c>
      <c r="W336" s="49">
        <f t="shared" ref="W336:W341" si="153">2000+5500+600+200+250</f>
        <v>8550</v>
      </c>
      <c r="X336" s="2">
        <f t="shared" si="151"/>
        <v>5000</v>
      </c>
      <c r="Z336" s="126">
        <f t="shared" si="150"/>
        <v>52500</v>
      </c>
      <c r="AA336" s="1" t="s">
        <v>143</v>
      </c>
      <c r="AB336" s="19">
        <f>IF(AX336&lt;&gt;"",#REF!- AX336, 0)</f>
        <v>0</v>
      </c>
      <c r="AC336" s="19">
        <f>IF(CF336&lt;&gt;"",#REF!- CF336, 0)</f>
        <v>0</v>
      </c>
      <c r="AD336" s="19">
        <f>IF(BJ336&lt;&gt;"",#REF!- BJ336, 0)</f>
        <v>0</v>
      </c>
      <c r="AE336" s="19">
        <f>IF(CN336&lt;&gt;"",#REF!- CN336, 0)</f>
        <v>0</v>
      </c>
      <c r="AF336" s="19">
        <f>IF(BV336&lt;&gt;"",#REF!- BV336, 0)</f>
        <v>0</v>
      </c>
      <c r="AG336" s="19">
        <f>IF(CV336&lt;&gt;"",#REF!- CV336, 0)</f>
        <v>0</v>
      </c>
      <c r="AH336" s="19">
        <f>IF(DF336&lt;&gt;"",#REF!-DF336, 0)</f>
        <v>0</v>
      </c>
      <c r="AI336" s="19">
        <f>IF(DR336&lt;&gt;"",#REF!-DR336, 0)</f>
        <v>0</v>
      </c>
      <c r="AJ336" s="19">
        <f>IF(EB336&lt;&gt;"",#REF!- EB336, 0)</f>
        <v>0</v>
      </c>
      <c r="AK336" s="19">
        <f>IF(EJ336&lt;&gt;"",#REF!- EJ336, 0)</f>
        <v>0</v>
      </c>
      <c r="AL336" s="20" t="e">
        <f>IF(BC336&lt;&gt;"",#REF!- BC336, 0)</f>
        <v>#REF!</v>
      </c>
      <c r="AM336" s="20" t="e">
        <f>IF(CK336&lt;&gt;"",#REF!- CK336, 0)</f>
        <v>#REF!</v>
      </c>
      <c r="AN336" s="20" t="e">
        <f>IF(BO336&lt;&gt;"",#REF!- BO336, )</f>
        <v>#REF!</v>
      </c>
      <c r="AO336" s="20" t="e">
        <f>IF(CS336&lt;&gt;"",#REF!- CS336, 0)</f>
        <v>#REF!</v>
      </c>
      <c r="AP336" s="20">
        <f>IF(CA336&lt;&gt;"",#REF!-CA336, 0)</f>
        <v>0</v>
      </c>
      <c r="AQ336" s="20" t="e">
        <f>IF(DA336&lt;&gt;"",#REF!- DA336, 0)</f>
        <v>#REF!</v>
      </c>
      <c r="AR336" s="20" t="e">
        <f>IF(DK336&lt;&gt;"",#REF!- DK336, 0)</f>
        <v>#REF!</v>
      </c>
      <c r="AS336" s="20" t="e">
        <f>IF(DW336&lt;&gt;"",#REF!- DW336, 0)</f>
        <v>#REF!</v>
      </c>
      <c r="AT336" s="20" t="e">
        <f>IF(EG336&lt;&gt;"",#REF!- EG336, 0)</f>
        <v>#REF!</v>
      </c>
      <c r="AU336" s="20">
        <f>IF(EO336&lt;&gt;"",#REF!- EO336, 0)</f>
        <v>0</v>
      </c>
      <c r="AV336" s="29"/>
      <c r="AW336" s="29"/>
      <c r="AX336" s="29"/>
      <c r="AY336" s="25"/>
      <c r="AZ336" s="26"/>
      <c r="BA336" s="25"/>
      <c r="BB336" s="28"/>
      <c r="BC336" s="38">
        <f>BE336+BD336</f>
        <v>100071</v>
      </c>
      <c r="BD336" s="29">
        <v>2500</v>
      </c>
      <c r="BE336" s="29">
        <v>97571</v>
      </c>
      <c r="BF336" s="29">
        <v>109350</v>
      </c>
      <c r="BG336" s="29">
        <v>84150</v>
      </c>
      <c r="BH336" s="24"/>
      <c r="BI336" s="21"/>
      <c r="BJ336" s="21"/>
      <c r="BK336" s="21"/>
      <c r="BL336" s="22"/>
      <c r="BM336" s="21"/>
      <c r="BN336" s="23"/>
      <c r="BO336" s="24">
        <f>BQ336+BP336</f>
        <v>96887</v>
      </c>
      <c r="BP336" s="24">
        <v>2500</v>
      </c>
      <c r="BQ336" s="24">
        <v>94387</v>
      </c>
      <c r="BR336" s="24">
        <v>101250</v>
      </c>
      <c r="BS336" s="24">
        <v>86400</v>
      </c>
      <c r="BT336" s="28"/>
      <c r="BU336" s="28"/>
      <c r="BV336" s="28"/>
      <c r="BW336" s="28"/>
      <c r="BX336" s="28"/>
      <c r="BY336" s="28"/>
      <c r="BZ336" s="28"/>
      <c r="CA336" s="28"/>
      <c r="CB336" s="28"/>
      <c r="CC336" s="28"/>
      <c r="CD336" s="28"/>
      <c r="CE336" s="28"/>
      <c r="CF336" s="23"/>
      <c r="CG336" s="23"/>
      <c r="CH336" s="23"/>
      <c r="CI336" s="23"/>
      <c r="CJ336" s="23"/>
      <c r="CK336" s="24">
        <v>99468</v>
      </c>
      <c r="CL336" s="24">
        <v>116640</v>
      </c>
      <c r="CM336" s="24">
        <v>87480</v>
      </c>
      <c r="CN336" s="28"/>
      <c r="CO336" s="28"/>
      <c r="CP336" s="28"/>
      <c r="CQ336" s="28"/>
      <c r="CR336" s="28"/>
      <c r="CS336" s="29">
        <v>103032</v>
      </c>
      <c r="CT336" s="29">
        <v>107460</v>
      </c>
      <c r="CU336" s="29">
        <v>100170</v>
      </c>
      <c r="CV336" s="23"/>
      <c r="CW336" s="23"/>
      <c r="CX336" s="23"/>
      <c r="CY336" s="23"/>
      <c r="CZ336" s="23"/>
      <c r="DA336" s="24">
        <v>96530</v>
      </c>
      <c r="DB336" s="24">
        <v>104212</v>
      </c>
      <c r="DC336" s="24">
        <v>79537</v>
      </c>
      <c r="DD336" s="28"/>
      <c r="DE336" s="28"/>
      <c r="DF336" s="28"/>
      <c r="DG336" s="28"/>
      <c r="DH336" s="28"/>
      <c r="DI336" s="28"/>
      <c r="DJ336" s="28"/>
      <c r="DK336" s="29">
        <f>DM336+DL336</f>
        <v>107284</v>
      </c>
      <c r="DL336" s="29">
        <v>2500</v>
      </c>
      <c r="DM336" s="29">
        <v>104784</v>
      </c>
      <c r="DN336" s="29">
        <v>120277</v>
      </c>
      <c r="DO336" s="29">
        <v>83790</v>
      </c>
      <c r="DP336" s="23"/>
      <c r="DQ336" s="23"/>
      <c r="DR336" s="23"/>
      <c r="DS336" s="23"/>
      <c r="DT336" s="23"/>
      <c r="DU336" s="23"/>
      <c r="DV336" s="23"/>
      <c r="DW336" s="24">
        <f>DY336+DX336</f>
        <v>107423</v>
      </c>
      <c r="DX336" s="24">
        <v>2500</v>
      </c>
      <c r="DY336" s="24">
        <v>104923</v>
      </c>
      <c r="DZ336" s="24">
        <v>135712</v>
      </c>
      <c r="EA336" s="24">
        <v>85365</v>
      </c>
      <c r="EB336" s="28"/>
      <c r="EC336" s="28"/>
      <c r="ED336" s="28"/>
      <c r="EE336" s="28"/>
      <c r="EF336" s="28"/>
      <c r="EG336" s="29">
        <v>101143</v>
      </c>
      <c r="EH336" s="29">
        <v>104000</v>
      </c>
      <c r="EI336" s="29">
        <v>87999</v>
      </c>
      <c r="EJ336" s="23"/>
      <c r="EK336" s="23"/>
      <c r="EL336" s="23"/>
      <c r="EM336" s="23"/>
      <c r="EN336" s="23"/>
      <c r="EO336" s="23"/>
      <c r="EP336" s="23"/>
      <c r="EQ336" s="23"/>
      <c r="ER336" s="3">
        <v>52500</v>
      </c>
      <c r="ES336" s="2">
        <f t="shared" ref="ES336:ES343" si="154">Z336-ER336</f>
        <v>0</v>
      </c>
    </row>
    <row r="337" spans="1:149" ht="14.45" hidden="1" customHeight="1" x14ac:dyDescent="0.25">
      <c r="A337" s="112"/>
      <c r="B337" s="130">
        <v>331</v>
      </c>
      <c r="C337" s="112"/>
      <c r="D337" s="112"/>
      <c r="E337" s="112"/>
      <c r="F337" s="113" t="s">
        <v>56</v>
      </c>
      <c r="G337" s="107" t="s">
        <v>56</v>
      </c>
      <c r="H337" s="114" t="s">
        <v>627</v>
      </c>
      <c r="I337" s="115" t="str">
        <f t="shared" si="148"/>
        <v xml:space="preserve"> 587</v>
      </c>
      <c r="J337" t="s">
        <v>627</v>
      </c>
      <c r="K337" s="116">
        <f t="shared" si="149"/>
        <v>0</v>
      </c>
      <c r="L337" s="113" t="s">
        <v>307</v>
      </c>
      <c r="M337" t="s">
        <v>1574</v>
      </c>
      <c r="P337" s="62" t="s">
        <v>710</v>
      </c>
      <c r="Q337" s="63">
        <v>60000</v>
      </c>
      <c r="R337" s="64">
        <f t="shared" si="152"/>
        <v>62000</v>
      </c>
      <c r="S337" s="47">
        <v>62000</v>
      </c>
      <c r="T337" s="48">
        <f t="shared" si="143"/>
        <v>8550</v>
      </c>
      <c r="U337" s="46" t="s">
        <v>711</v>
      </c>
      <c r="V337" s="49">
        <f t="shared" si="144"/>
        <v>53450</v>
      </c>
      <c r="W337" s="49">
        <f t="shared" si="153"/>
        <v>8550</v>
      </c>
      <c r="X337" s="2">
        <f t="shared" si="151"/>
        <v>2000</v>
      </c>
      <c r="Z337" s="126">
        <f t="shared" si="150"/>
        <v>62000</v>
      </c>
      <c r="AA337" s="1" t="s">
        <v>140</v>
      </c>
      <c r="AB337" s="19" t="e">
        <f>IF(AX337&lt;&gt;"",#REF!- AX337, 0)</f>
        <v>#REF!</v>
      </c>
      <c r="AC337" s="19">
        <f>IF(CF337&lt;&gt;"",#REF!- CF337, 0)</f>
        <v>0</v>
      </c>
      <c r="AD337" s="19" t="e">
        <f>IF(BJ337&lt;&gt;"",#REF!- BJ337, 0)</f>
        <v>#REF!</v>
      </c>
      <c r="AE337" s="19">
        <f>IF(CN337&lt;&gt;"",#REF!- CN337, 0)</f>
        <v>0</v>
      </c>
      <c r="AF337" s="19">
        <f>IF(BV337&lt;&gt;"",#REF!- BV337, 0)</f>
        <v>0</v>
      </c>
      <c r="AG337" s="19">
        <f>IF(CV337&lt;&gt;"",#REF!- CV337, 0)</f>
        <v>0</v>
      </c>
      <c r="AH337" s="19">
        <f>IF(DF337&lt;&gt;"",#REF!-DF337, 0)</f>
        <v>0</v>
      </c>
      <c r="AI337" s="19">
        <f>IF(DR337&lt;&gt;"",#REF!-DR337, 0)</f>
        <v>0</v>
      </c>
      <c r="AJ337" s="19">
        <f>IF(EB337&lt;&gt;"",#REF!- EB337, 0)</f>
        <v>0</v>
      </c>
      <c r="AK337" s="19">
        <f>IF(EJ337&lt;&gt;"",#REF!- EJ337, 0)</f>
        <v>0</v>
      </c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9">
        <v>84825</v>
      </c>
      <c r="AW337" s="29">
        <v>2500</v>
      </c>
      <c r="AX337" s="29">
        <f>AV337+AW337</f>
        <v>87325</v>
      </c>
      <c r="AY337" s="25">
        <f>AX337-Z337</f>
        <v>25325</v>
      </c>
      <c r="AZ337" s="26">
        <f>AY337/AV337</f>
        <v>0.29855585027998821</v>
      </c>
      <c r="BA337" s="25" t="e">
        <f>#REF!-AX337</f>
        <v>#REF!</v>
      </c>
      <c r="BB337" s="28" t="s">
        <v>28</v>
      </c>
      <c r="BC337" s="27"/>
      <c r="BD337" s="27"/>
      <c r="BE337" s="27"/>
      <c r="BF337" s="27"/>
      <c r="BG337" s="27"/>
      <c r="BH337" s="24">
        <v>82200</v>
      </c>
      <c r="BI337" s="21">
        <v>3000</v>
      </c>
      <c r="BJ337" s="21">
        <f>BH337+BI337</f>
        <v>85200</v>
      </c>
      <c r="BK337" s="21">
        <f>BJ337-Z337</f>
        <v>23200</v>
      </c>
      <c r="BL337" s="22">
        <f>BK337/BH337</f>
        <v>0.28223844282238442</v>
      </c>
      <c r="BM337" s="21" t="e">
        <f>#REF!-BJ337</f>
        <v>#REF!</v>
      </c>
      <c r="BN337" s="23" t="s">
        <v>28</v>
      </c>
      <c r="BO337" s="36"/>
      <c r="BP337" s="36"/>
      <c r="BQ337" s="36"/>
      <c r="BR337" s="36"/>
      <c r="BS337" s="36"/>
      <c r="BT337" s="28"/>
      <c r="BU337" s="28"/>
      <c r="BV337" s="28"/>
      <c r="BW337" s="28"/>
      <c r="BX337" s="28"/>
      <c r="BY337" s="28"/>
      <c r="BZ337" s="28"/>
      <c r="CA337" s="28"/>
      <c r="CB337" s="28"/>
      <c r="CC337" s="28"/>
      <c r="CD337" s="28"/>
      <c r="CE337" s="28"/>
      <c r="CF337" s="23"/>
      <c r="CG337" s="23"/>
      <c r="CH337" s="23"/>
      <c r="CI337" s="23"/>
      <c r="CJ337" s="23"/>
      <c r="CK337" s="23"/>
      <c r="CL337" s="23"/>
      <c r="CM337" s="23"/>
      <c r="CN337" s="28"/>
      <c r="CO337" s="28"/>
      <c r="CP337" s="28"/>
      <c r="CQ337" s="28"/>
      <c r="CR337" s="28"/>
      <c r="CS337" s="28"/>
      <c r="CT337" s="28"/>
      <c r="CU337" s="28"/>
      <c r="CV337" s="23"/>
      <c r="CW337" s="23"/>
      <c r="CX337" s="23"/>
      <c r="CY337" s="23"/>
      <c r="CZ337" s="23"/>
      <c r="DA337" s="23"/>
      <c r="DB337" s="23"/>
      <c r="DC337" s="23"/>
      <c r="DD337" s="28"/>
      <c r="DE337" s="28"/>
      <c r="DF337" s="28"/>
      <c r="DG337" s="28"/>
      <c r="DH337" s="28"/>
      <c r="DI337" s="28"/>
      <c r="DJ337" s="28"/>
      <c r="DK337" s="28"/>
      <c r="DL337" s="28"/>
      <c r="DM337" s="28"/>
      <c r="DN337" s="28"/>
      <c r="DO337" s="28"/>
      <c r="DP337" s="23"/>
      <c r="DQ337" s="23"/>
      <c r="DR337" s="23"/>
      <c r="DS337" s="23"/>
      <c r="DT337" s="23"/>
      <c r="DU337" s="23"/>
      <c r="DV337" s="23"/>
      <c r="DW337" s="23"/>
      <c r="DX337" s="23"/>
      <c r="DY337" s="23"/>
      <c r="DZ337" s="23"/>
      <c r="EA337" s="23"/>
      <c r="EB337" s="28"/>
      <c r="EC337" s="28"/>
      <c r="ED337" s="28"/>
      <c r="EE337" s="28"/>
      <c r="EF337" s="28"/>
      <c r="EG337" s="28"/>
      <c r="EH337" s="28"/>
      <c r="EI337" s="28"/>
      <c r="EJ337" s="23"/>
      <c r="EK337" s="23"/>
      <c r="EL337" s="23"/>
      <c r="EM337" s="23"/>
      <c r="EN337" s="23"/>
      <c r="EO337" s="23"/>
      <c r="EP337" s="23"/>
      <c r="EQ337" s="23"/>
      <c r="ER337" s="3">
        <v>62000</v>
      </c>
      <c r="ES337" s="2">
        <f t="shared" si="154"/>
        <v>0</v>
      </c>
    </row>
    <row r="338" spans="1:149" ht="14.45" hidden="1" customHeight="1" x14ac:dyDescent="0.25">
      <c r="A338" s="112"/>
      <c r="B338" s="130">
        <v>332</v>
      </c>
      <c r="C338" s="112"/>
      <c r="D338" s="112"/>
      <c r="E338" s="112"/>
      <c r="F338" s="113" t="s">
        <v>56</v>
      </c>
      <c r="G338" s="107" t="s">
        <v>56</v>
      </c>
      <c r="H338" s="114" t="s">
        <v>628</v>
      </c>
      <c r="I338" s="115" t="str">
        <f t="shared" si="148"/>
        <v xml:space="preserve"> 444</v>
      </c>
      <c r="J338" t="s">
        <v>628</v>
      </c>
      <c r="K338" s="116">
        <f t="shared" si="149"/>
        <v>0</v>
      </c>
      <c r="L338" s="113" t="s">
        <v>237</v>
      </c>
      <c r="M338" t="s">
        <v>1574</v>
      </c>
      <c r="P338" s="45" t="s">
        <v>709</v>
      </c>
      <c r="Q338" s="56">
        <v>72500</v>
      </c>
      <c r="R338" s="122">
        <f t="shared" si="152"/>
        <v>67000</v>
      </c>
      <c r="S338" s="47">
        <v>67000</v>
      </c>
      <c r="T338" s="48">
        <f t="shared" si="143"/>
        <v>8550</v>
      </c>
      <c r="U338" s="46" t="s">
        <v>711</v>
      </c>
      <c r="V338" s="49">
        <f t="shared" si="144"/>
        <v>58450</v>
      </c>
      <c r="W338" s="49">
        <f t="shared" si="153"/>
        <v>8550</v>
      </c>
      <c r="X338" s="2">
        <f t="shared" si="151"/>
        <v>-5500</v>
      </c>
      <c r="Z338" s="126">
        <f t="shared" si="150"/>
        <v>67000</v>
      </c>
      <c r="AA338" s="1" t="s">
        <v>141</v>
      </c>
      <c r="AB338" s="19" t="e">
        <f>IF(AX338&lt;&gt;"",#REF!- AX338, 0)</f>
        <v>#REF!</v>
      </c>
      <c r="AC338" s="19">
        <f>IF(CF338&lt;&gt;"",#REF!- CF338, 0)</f>
        <v>0</v>
      </c>
      <c r="AD338" s="19" t="e">
        <f>IF(BJ338&lt;&gt;"",#REF!- BJ338, 0)</f>
        <v>#REF!</v>
      </c>
      <c r="AE338" s="19">
        <f>IF(CN338&lt;&gt;"",#REF!- CN338, 0)</f>
        <v>0</v>
      </c>
      <c r="AF338" s="19">
        <f>IF(BV338&lt;&gt;"",#REF!- BV338, 0)</f>
        <v>0</v>
      </c>
      <c r="AG338" s="19">
        <f>IF(CV338&lt;&gt;"",#REF!- CV338, 0)</f>
        <v>0</v>
      </c>
      <c r="AH338" s="19">
        <f>IF(DF338&lt;&gt;"",#REF!-DF338, 0)</f>
        <v>0</v>
      </c>
      <c r="AI338" s="19">
        <f>IF(DR338&lt;&gt;"",#REF!-DR338, 0)</f>
        <v>0</v>
      </c>
      <c r="AJ338" s="19">
        <f>IF(EB338&lt;&gt;"",#REF!- EB338, 0)</f>
        <v>0</v>
      </c>
      <c r="AK338" s="19">
        <f>IF(EJ338&lt;&gt;"",#REF!- EJ338, 0)</f>
        <v>0</v>
      </c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9">
        <v>84825</v>
      </c>
      <c r="AW338" s="29">
        <v>2500</v>
      </c>
      <c r="AX338" s="29">
        <f>AV338+AW338</f>
        <v>87325</v>
      </c>
      <c r="AY338" s="25">
        <f>AX338-Z338</f>
        <v>20325</v>
      </c>
      <c r="AZ338" s="26">
        <f>AY338/AV338</f>
        <v>0.23961096374889479</v>
      </c>
      <c r="BA338" s="25" t="e">
        <f>#REF!-AX338</f>
        <v>#REF!</v>
      </c>
      <c r="BB338" s="28" t="s">
        <v>28</v>
      </c>
      <c r="BC338" s="27"/>
      <c r="BD338" s="27"/>
      <c r="BE338" s="27"/>
      <c r="BF338" s="27"/>
      <c r="BG338" s="27"/>
      <c r="BH338" s="24">
        <v>82200</v>
      </c>
      <c r="BI338" s="21">
        <v>3000</v>
      </c>
      <c r="BJ338" s="21">
        <f>BH338+BI338</f>
        <v>85200</v>
      </c>
      <c r="BK338" s="21">
        <f>BJ338-Z338</f>
        <v>18200</v>
      </c>
      <c r="BL338" s="22">
        <f>BK338/BH338</f>
        <v>0.22141119221411193</v>
      </c>
      <c r="BM338" s="21" t="e">
        <f>#REF!-BJ338</f>
        <v>#REF!</v>
      </c>
      <c r="BN338" s="23" t="s">
        <v>28</v>
      </c>
      <c r="BO338" s="36"/>
      <c r="BP338" s="36"/>
      <c r="BQ338" s="36"/>
      <c r="BR338" s="36"/>
      <c r="BS338" s="36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3"/>
      <c r="CG338" s="23"/>
      <c r="CH338" s="23"/>
      <c r="CI338" s="23"/>
      <c r="CJ338" s="23"/>
      <c r="CK338" s="23"/>
      <c r="CL338" s="23"/>
      <c r="CM338" s="23"/>
      <c r="CN338" s="28"/>
      <c r="CO338" s="28"/>
      <c r="CP338" s="28"/>
      <c r="CQ338" s="28"/>
      <c r="CR338" s="28"/>
      <c r="CS338" s="28"/>
      <c r="CT338" s="28"/>
      <c r="CU338" s="28"/>
      <c r="CV338" s="23"/>
      <c r="CW338" s="23"/>
      <c r="CX338" s="23"/>
      <c r="CY338" s="23"/>
      <c r="CZ338" s="23"/>
      <c r="DA338" s="23"/>
      <c r="DB338" s="23"/>
      <c r="DC338" s="23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8"/>
      <c r="DO338" s="28"/>
      <c r="DP338" s="23"/>
      <c r="DQ338" s="23"/>
      <c r="DR338" s="23"/>
      <c r="DS338" s="23"/>
      <c r="DT338" s="23"/>
      <c r="DU338" s="23"/>
      <c r="DV338" s="23"/>
      <c r="DW338" s="23"/>
      <c r="DX338" s="23"/>
      <c r="DY338" s="23"/>
      <c r="DZ338" s="23"/>
      <c r="EA338" s="23"/>
      <c r="EB338" s="28"/>
      <c r="EC338" s="28"/>
      <c r="ED338" s="28"/>
      <c r="EE338" s="28"/>
      <c r="EF338" s="28"/>
      <c r="EG338" s="28"/>
      <c r="EH338" s="28"/>
      <c r="EI338" s="28"/>
      <c r="EJ338" s="23"/>
      <c r="EK338" s="23"/>
      <c r="EL338" s="23"/>
      <c r="EM338" s="23"/>
      <c r="EN338" s="23"/>
      <c r="EO338" s="23"/>
      <c r="EP338" s="23"/>
      <c r="EQ338" s="23"/>
      <c r="ER338" s="3">
        <v>67000</v>
      </c>
      <c r="ES338" s="1">
        <f t="shared" si="154"/>
        <v>0</v>
      </c>
    </row>
    <row r="339" spans="1:149" ht="14.45" hidden="1" customHeight="1" x14ac:dyDescent="0.25">
      <c r="A339" s="112"/>
      <c r="B339" s="130">
        <v>333</v>
      </c>
      <c r="C339" s="112"/>
      <c r="D339" s="112"/>
      <c r="E339" s="112"/>
      <c r="F339" s="113" t="s">
        <v>56</v>
      </c>
      <c r="G339" s="107" t="s">
        <v>56</v>
      </c>
      <c r="H339" s="114" t="s">
        <v>629</v>
      </c>
      <c r="I339" s="115" t="str">
        <f t="shared" si="148"/>
        <v xml:space="preserve"> 699</v>
      </c>
      <c r="J339" t="s">
        <v>629</v>
      </c>
      <c r="K339" s="116">
        <f t="shared" si="149"/>
        <v>0</v>
      </c>
      <c r="L339" s="113" t="s">
        <v>237</v>
      </c>
      <c r="M339" t="s">
        <v>1574</v>
      </c>
      <c r="P339" s="62" t="s">
        <v>710</v>
      </c>
      <c r="Q339" s="63">
        <v>50000</v>
      </c>
      <c r="R339" s="64">
        <f t="shared" si="152"/>
        <v>52000</v>
      </c>
      <c r="S339" s="47">
        <v>52000</v>
      </c>
      <c r="T339" s="48">
        <f t="shared" si="143"/>
        <v>8550</v>
      </c>
      <c r="U339" s="46" t="s">
        <v>711</v>
      </c>
      <c r="V339" s="49">
        <f t="shared" si="144"/>
        <v>43450</v>
      </c>
      <c r="W339" s="49">
        <f t="shared" si="153"/>
        <v>8550</v>
      </c>
      <c r="X339" s="2">
        <f t="shared" si="151"/>
        <v>2000</v>
      </c>
      <c r="Z339" s="126">
        <f t="shared" si="150"/>
        <v>52000</v>
      </c>
      <c r="AA339" s="1" t="s">
        <v>140</v>
      </c>
      <c r="AB339" s="19" t="e">
        <f>IF(AX339&lt;&gt;"",#REF!- AX339, 0)</f>
        <v>#REF!</v>
      </c>
      <c r="AC339" s="19">
        <f>IF(CF339&lt;&gt;"",#REF!- CF339, 0)</f>
        <v>0</v>
      </c>
      <c r="AD339" s="19" t="e">
        <f>IF(BJ339&lt;&gt;"",#REF!- BJ339, 0)</f>
        <v>#REF!</v>
      </c>
      <c r="AE339" s="19">
        <f>IF(CN339&lt;&gt;"",#REF!- CN339, 0)</f>
        <v>0</v>
      </c>
      <c r="AF339" s="19">
        <f>IF(BV339&lt;&gt;"",#REF!- BV339, 0)</f>
        <v>0</v>
      </c>
      <c r="AG339" s="19">
        <f>IF(CV339&lt;&gt;"",#REF!- CV339, 0)</f>
        <v>0</v>
      </c>
      <c r="AH339" s="19">
        <f>IF(DF339&lt;&gt;"",#REF!-DF339, 0)</f>
        <v>0</v>
      </c>
      <c r="AI339" s="19">
        <f>IF(DR339&lt;&gt;"",#REF!-DR339, 0)</f>
        <v>0</v>
      </c>
      <c r="AJ339" s="19">
        <f>IF(EB339&lt;&gt;"",#REF!- EB339, 0)</f>
        <v>0</v>
      </c>
      <c r="AK339" s="19">
        <f>IF(EJ339&lt;&gt;"",#REF!- EJ339, 0)</f>
        <v>0</v>
      </c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9">
        <v>84825</v>
      </c>
      <c r="AW339" s="29">
        <v>2500</v>
      </c>
      <c r="AX339" s="29">
        <f>AV339+AW339</f>
        <v>87325</v>
      </c>
      <c r="AY339" s="25">
        <f>AX339-Z339</f>
        <v>35325</v>
      </c>
      <c r="AZ339" s="26">
        <f>AY339/AV339</f>
        <v>0.41644562334217505</v>
      </c>
      <c r="BA339" s="25" t="e">
        <f>#REF!-AX339</f>
        <v>#REF!</v>
      </c>
      <c r="BB339" s="28" t="s">
        <v>28</v>
      </c>
      <c r="BC339" s="27"/>
      <c r="BD339" s="27"/>
      <c r="BE339" s="27"/>
      <c r="BF339" s="27"/>
      <c r="BG339" s="27"/>
      <c r="BH339" s="24">
        <v>82200</v>
      </c>
      <c r="BI339" s="21">
        <v>3000</v>
      </c>
      <c r="BJ339" s="21">
        <f>BH339+BI339</f>
        <v>85200</v>
      </c>
      <c r="BK339" s="21">
        <f>BJ339-Z339</f>
        <v>33200</v>
      </c>
      <c r="BL339" s="22">
        <f>BK339/BH339</f>
        <v>0.40389294403892945</v>
      </c>
      <c r="BM339" s="21" t="e">
        <f>#REF!-BJ339</f>
        <v>#REF!</v>
      </c>
      <c r="BN339" s="23" t="s">
        <v>28</v>
      </c>
      <c r="BO339" s="36"/>
      <c r="BP339" s="36"/>
      <c r="BQ339" s="36"/>
      <c r="BR339" s="36"/>
      <c r="BS339" s="36"/>
      <c r="BT339" s="28"/>
      <c r="BU339" s="28"/>
      <c r="BV339" s="28"/>
      <c r="BW339" s="28"/>
      <c r="BX339" s="28"/>
      <c r="BY339" s="28"/>
      <c r="BZ339" s="28"/>
      <c r="CA339" s="28"/>
      <c r="CB339" s="28"/>
      <c r="CC339" s="28"/>
      <c r="CD339" s="28"/>
      <c r="CE339" s="28"/>
      <c r="CF339" s="23"/>
      <c r="CG339" s="23"/>
      <c r="CH339" s="23"/>
      <c r="CI339" s="23"/>
      <c r="CJ339" s="23"/>
      <c r="CK339" s="23"/>
      <c r="CL339" s="23"/>
      <c r="CM339" s="23"/>
      <c r="CN339" s="28"/>
      <c r="CO339" s="28"/>
      <c r="CP339" s="28"/>
      <c r="CQ339" s="28"/>
      <c r="CR339" s="28"/>
      <c r="CS339" s="28"/>
      <c r="CT339" s="28"/>
      <c r="CU339" s="28"/>
      <c r="CV339" s="23"/>
      <c r="CW339" s="23"/>
      <c r="CX339" s="23"/>
      <c r="CY339" s="23"/>
      <c r="CZ339" s="23"/>
      <c r="DA339" s="23"/>
      <c r="DB339" s="23"/>
      <c r="DC339" s="23"/>
      <c r="DD339" s="28"/>
      <c r="DE339" s="28"/>
      <c r="DF339" s="28"/>
      <c r="DG339" s="28"/>
      <c r="DH339" s="28"/>
      <c r="DI339" s="28"/>
      <c r="DJ339" s="28"/>
      <c r="DK339" s="28"/>
      <c r="DL339" s="28"/>
      <c r="DM339" s="28"/>
      <c r="DN339" s="28"/>
      <c r="DO339" s="28"/>
      <c r="DP339" s="23"/>
      <c r="DQ339" s="23"/>
      <c r="DR339" s="23"/>
      <c r="DS339" s="23"/>
      <c r="DT339" s="23"/>
      <c r="DU339" s="23"/>
      <c r="DV339" s="23"/>
      <c r="DW339" s="23"/>
      <c r="DX339" s="23"/>
      <c r="DY339" s="23"/>
      <c r="DZ339" s="23"/>
      <c r="EA339" s="23"/>
      <c r="EB339" s="28"/>
      <c r="EC339" s="28"/>
      <c r="ED339" s="28"/>
      <c r="EE339" s="28"/>
      <c r="EF339" s="28"/>
      <c r="EG339" s="28"/>
      <c r="EH339" s="28"/>
      <c r="EI339" s="28"/>
      <c r="EJ339" s="23"/>
      <c r="EK339" s="23"/>
      <c r="EL339" s="23"/>
      <c r="EM339" s="23"/>
      <c r="EN339" s="23"/>
      <c r="EO339" s="23"/>
      <c r="EP339" s="23"/>
      <c r="EQ339" s="23"/>
      <c r="ER339" s="3">
        <v>52000</v>
      </c>
      <c r="ES339" s="1">
        <f t="shared" si="154"/>
        <v>0</v>
      </c>
    </row>
    <row r="340" spans="1:149" ht="14.45" hidden="1" customHeight="1" x14ac:dyDescent="0.25">
      <c r="A340" s="112"/>
      <c r="B340" s="130">
        <v>334</v>
      </c>
      <c r="C340" s="112"/>
      <c r="D340" s="112"/>
      <c r="E340" s="112"/>
      <c r="F340" s="113" t="s">
        <v>56</v>
      </c>
      <c r="G340" s="107" t="s">
        <v>56</v>
      </c>
      <c r="H340" s="114" t="s">
        <v>630</v>
      </c>
      <c r="I340" s="115" t="str">
        <f t="shared" si="148"/>
        <v xml:space="preserve"> 904</v>
      </c>
      <c r="J340" t="s">
        <v>630</v>
      </c>
      <c r="K340" s="116">
        <f t="shared" si="149"/>
        <v>0</v>
      </c>
      <c r="L340" s="113" t="s">
        <v>307</v>
      </c>
      <c r="M340" t="s">
        <v>1574</v>
      </c>
      <c r="P340" s="45" t="s">
        <v>709</v>
      </c>
      <c r="Q340" s="56">
        <v>75000</v>
      </c>
      <c r="R340" s="122">
        <f t="shared" si="152"/>
        <v>65000</v>
      </c>
      <c r="S340" s="47">
        <v>65000</v>
      </c>
      <c r="T340" s="48">
        <f t="shared" si="143"/>
        <v>8550</v>
      </c>
      <c r="U340" s="46" t="s">
        <v>711</v>
      </c>
      <c r="V340" s="49">
        <f t="shared" si="144"/>
        <v>56450</v>
      </c>
      <c r="W340" s="49">
        <f t="shared" si="153"/>
        <v>8550</v>
      </c>
      <c r="X340" s="2">
        <f t="shared" si="151"/>
        <v>-10000</v>
      </c>
      <c r="Z340" s="126">
        <f t="shared" si="150"/>
        <v>65000</v>
      </c>
      <c r="AA340" s="1" t="s">
        <v>140</v>
      </c>
      <c r="AB340" s="19" t="e">
        <f>IF(AX340&lt;&gt;"",#REF!- AX340, 0)</f>
        <v>#REF!</v>
      </c>
      <c r="AC340" s="19">
        <f>IF(CF340&lt;&gt;"",#REF!- CF340, 0)</f>
        <v>0</v>
      </c>
      <c r="AD340" s="19" t="e">
        <f>IF(BJ340&lt;&gt;"",#REF!- BJ340, 0)</f>
        <v>#REF!</v>
      </c>
      <c r="AE340" s="19">
        <f>IF(CN340&lt;&gt;"",#REF!- CN340, 0)</f>
        <v>0</v>
      </c>
      <c r="AF340" s="19">
        <f>IF(BV340&lt;&gt;"",#REF!- BV340, 0)</f>
        <v>0</v>
      </c>
      <c r="AG340" s="19">
        <f>IF(CV340&lt;&gt;"",#REF!- CV340, 0)</f>
        <v>0</v>
      </c>
      <c r="AH340" s="19">
        <f>IF(DF340&lt;&gt;"",#REF!-DF340, 0)</f>
        <v>0</v>
      </c>
      <c r="AI340" s="19">
        <f>IF(DR340&lt;&gt;"",#REF!-DR340, 0)</f>
        <v>0</v>
      </c>
      <c r="AJ340" s="19">
        <f>IF(EB340&lt;&gt;"",#REF!- EB340, 0)</f>
        <v>0</v>
      </c>
      <c r="AK340" s="19">
        <f>IF(EJ340&lt;&gt;"",#REF!- EJ340, 0)</f>
        <v>0</v>
      </c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9">
        <v>84825</v>
      </c>
      <c r="AW340" s="29">
        <v>2500</v>
      </c>
      <c r="AX340" s="29">
        <f>AV340+AW340</f>
        <v>87325</v>
      </c>
      <c r="AY340" s="25">
        <f>AX340-Z340</f>
        <v>22325</v>
      </c>
      <c r="AZ340" s="26">
        <f>AY340/AV340</f>
        <v>0.26318891836133218</v>
      </c>
      <c r="BA340" s="25" t="e">
        <f>#REF!-AX340</f>
        <v>#REF!</v>
      </c>
      <c r="BB340" s="28" t="s">
        <v>28</v>
      </c>
      <c r="BC340" s="27"/>
      <c r="BD340" s="27"/>
      <c r="BE340" s="27"/>
      <c r="BF340" s="27"/>
      <c r="BG340" s="27"/>
      <c r="BH340" s="24">
        <v>82200</v>
      </c>
      <c r="BI340" s="21">
        <v>3000</v>
      </c>
      <c r="BJ340" s="21">
        <f>BH340+BI340</f>
        <v>85200</v>
      </c>
      <c r="BK340" s="21">
        <f>BJ340-Z340</f>
        <v>20200</v>
      </c>
      <c r="BL340" s="22">
        <f>BK340/BH340</f>
        <v>0.24574209245742093</v>
      </c>
      <c r="BM340" s="21" t="e">
        <f>#REF!-BJ340</f>
        <v>#REF!</v>
      </c>
      <c r="BN340" s="23" t="s">
        <v>28</v>
      </c>
      <c r="BO340" s="36"/>
      <c r="BP340" s="36"/>
      <c r="BQ340" s="36"/>
      <c r="BR340" s="36"/>
      <c r="BS340" s="36"/>
      <c r="BT340" s="28"/>
      <c r="BU340" s="28"/>
      <c r="BV340" s="28"/>
      <c r="BW340" s="28"/>
      <c r="BX340" s="28"/>
      <c r="BY340" s="28"/>
      <c r="BZ340" s="28"/>
      <c r="CA340" s="28"/>
      <c r="CB340" s="28"/>
      <c r="CC340" s="28"/>
      <c r="CD340" s="28"/>
      <c r="CE340" s="28"/>
      <c r="CF340" s="23"/>
      <c r="CG340" s="23"/>
      <c r="CH340" s="23"/>
      <c r="CI340" s="23"/>
      <c r="CJ340" s="23"/>
      <c r="CK340" s="23"/>
      <c r="CL340" s="23"/>
      <c r="CM340" s="23"/>
      <c r="CN340" s="28"/>
      <c r="CO340" s="28"/>
      <c r="CP340" s="28"/>
      <c r="CQ340" s="28"/>
      <c r="CR340" s="28"/>
      <c r="CS340" s="28"/>
      <c r="CT340" s="28"/>
      <c r="CU340" s="28"/>
      <c r="CV340" s="23"/>
      <c r="CW340" s="23"/>
      <c r="CX340" s="23"/>
      <c r="CY340" s="23"/>
      <c r="CZ340" s="23"/>
      <c r="DA340" s="23"/>
      <c r="DB340" s="23"/>
      <c r="DC340" s="23"/>
      <c r="DD340" s="28"/>
      <c r="DE340" s="28"/>
      <c r="DF340" s="28"/>
      <c r="DG340" s="28"/>
      <c r="DH340" s="28"/>
      <c r="DI340" s="28"/>
      <c r="DJ340" s="28"/>
      <c r="DK340" s="28"/>
      <c r="DL340" s="28"/>
      <c r="DM340" s="28"/>
      <c r="DN340" s="28"/>
      <c r="DO340" s="28"/>
      <c r="DP340" s="23"/>
      <c r="DQ340" s="23"/>
      <c r="DR340" s="23"/>
      <c r="DS340" s="23"/>
      <c r="DT340" s="23"/>
      <c r="DU340" s="23"/>
      <c r="DV340" s="23"/>
      <c r="DW340" s="23"/>
      <c r="DX340" s="23"/>
      <c r="DY340" s="23"/>
      <c r="DZ340" s="23"/>
      <c r="EA340" s="23"/>
      <c r="EB340" s="28"/>
      <c r="EC340" s="28"/>
      <c r="ED340" s="28"/>
      <c r="EE340" s="28"/>
      <c r="EF340" s="28"/>
      <c r="EG340" s="28"/>
      <c r="EH340" s="28"/>
      <c r="EI340" s="28"/>
      <c r="EJ340" s="23"/>
      <c r="EK340" s="23"/>
      <c r="EL340" s="23"/>
      <c r="EM340" s="23"/>
      <c r="EN340" s="23"/>
      <c r="EO340" s="23"/>
      <c r="EP340" s="23"/>
      <c r="EQ340" s="23"/>
      <c r="ER340" s="3">
        <v>65000</v>
      </c>
      <c r="ES340" s="2">
        <f t="shared" si="154"/>
        <v>0</v>
      </c>
    </row>
    <row r="341" spans="1:149" ht="14.45" hidden="1" customHeight="1" x14ac:dyDescent="0.25">
      <c r="A341" s="112"/>
      <c r="B341" s="130">
        <v>335</v>
      </c>
      <c r="C341" s="112"/>
      <c r="D341" s="112"/>
      <c r="E341" s="112"/>
      <c r="F341" s="113" t="s">
        <v>56</v>
      </c>
      <c r="G341" s="107" t="s">
        <v>56</v>
      </c>
      <c r="H341" s="114" t="s">
        <v>631</v>
      </c>
      <c r="I341" s="115" t="str">
        <f t="shared" si="148"/>
        <v xml:space="preserve"> 677</v>
      </c>
      <c r="J341" t="s">
        <v>631</v>
      </c>
      <c r="K341" s="116">
        <f t="shared" si="149"/>
        <v>0</v>
      </c>
      <c r="L341" s="113" t="s">
        <v>237</v>
      </c>
      <c r="M341" t="s">
        <v>1574</v>
      </c>
      <c r="P341" s="62" t="s">
        <v>710</v>
      </c>
      <c r="Q341" s="63">
        <v>66000</v>
      </c>
      <c r="R341" s="64">
        <f t="shared" si="152"/>
        <v>68000</v>
      </c>
      <c r="S341" s="47">
        <v>68000</v>
      </c>
      <c r="T341" s="48">
        <f t="shared" si="143"/>
        <v>8550</v>
      </c>
      <c r="U341" s="46" t="s">
        <v>711</v>
      </c>
      <c r="V341" s="49">
        <f t="shared" si="144"/>
        <v>59450</v>
      </c>
      <c r="W341" s="49">
        <f t="shared" si="153"/>
        <v>8550</v>
      </c>
      <c r="X341" s="2">
        <f t="shared" si="151"/>
        <v>2000</v>
      </c>
      <c r="Z341" s="126">
        <f t="shared" si="150"/>
        <v>68000</v>
      </c>
      <c r="AA341" s="1" t="s">
        <v>142</v>
      </c>
      <c r="AB341" s="19">
        <f>IF(AX341&lt;&gt;"",#REF!- AX341, 0)</f>
        <v>0</v>
      </c>
      <c r="AC341" s="19">
        <f>IF(CF341&lt;&gt;"",#REF!- CF341, 0)</f>
        <v>0</v>
      </c>
      <c r="AD341" s="19">
        <f>IF(BJ341&lt;&gt;"",#REF!- BJ341, 0)</f>
        <v>0</v>
      </c>
      <c r="AE341" s="19">
        <f>IF(CN341&lt;&gt;"",#REF!- CN341, 0)</f>
        <v>0</v>
      </c>
      <c r="AF341" s="19">
        <f>IF(BV341&lt;&gt;"",#REF!- BV341, 0)</f>
        <v>0</v>
      </c>
      <c r="AG341" s="19">
        <f>IF(CV341&lt;&gt;"",#REF!- CV341, 0)</f>
        <v>0</v>
      </c>
      <c r="AH341" s="19">
        <f>IF(DF341&lt;&gt;"",#REF!-DF341, 0)</f>
        <v>0</v>
      </c>
      <c r="AI341" s="19">
        <f>IF(DR341&lt;&gt;"",#REF!-DR341, 0)</f>
        <v>0</v>
      </c>
      <c r="AJ341" s="19">
        <f>IF(EB341&lt;&gt;"",#REF!- EB341, 0)</f>
        <v>0</v>
      </c>
      <c r="AK341" s="19">
        <f>IF(EJ341&lt;&gt;"",#REF!- EJ341, 0)</f>
        <v>0</v>
      </c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28"/>
      <c r="BU341" s="28"/>
      <c r="BV341" s="28"/>
      <c r="BW341" s="28"/>
      <c r="BX341" s="28"/>
      <c r="BY341" s="28"/>
      <c r="BZ341" s="28"/>
      <c r="CA341" s="28"/>
      <c r="CB341" s="28"/>
      <c r="CC341" s="28"/>
      <c r="CD341" s="28"/>
      <c r="CE341" s="28"/>
      <c r="CF341" s="23"/>
      <c r="CG341" s="23"/>
      <c r="CH341" s="23"/>
      <c r="CI341" s="23"/>
      <c r="CJ341" s="23"/>
      <c r="CK341" s="23"/>
      <c r="CL341" s="23"/>
      <c r="CM341" s="23"/>
      <c r="CN341" s="28"/>
      <c r="CO341" s="28"/>
      <c r="CP341" s="28"/>
      <c r="CQ341" s="28"/>
      <c r="CR341" s="28"/>
      <c r="CS341" s="28"/>
      <c r="CT341" s="28"/>
      <c r="CU341" s="28"/>
      <c r="CV341" s="23"/>
      <c r="CW341" s="23"/>
      <c r="CX341" s="23"/>
      <c r="CY341" s="23"/>
      <c r="CZ341" s="23"/>
      <c r="DA341" s="23"/>
      <c r="DB341" s="23"/>
      <c r="DC341" s="23"/>
      <c r="DD341" s="28"/>
      <c r="DE341" s="28"/>
      <c r="DF341" s="28"/>
      <c r="DG341" s="28"/>
      <c r="DH341" s="28"/>
      <c r="DI341" s="28"/>
      <c r="DJ341" s="28"/>
      <c r="DK341" s="28"/>
      <c r="DL341" s="28"/>
      <c r="DM341" s="28"/>
      <c r="DN341" s="28"/>
      <c r="DO341" s="28"/>
      <c r="DP341" s="23"/>
      <c r="DQ341" s="23"/>
      <c r="DR341" s="23"/>
      <c r="DS341" s="23"/>
      <c r="DT341" s="23"/>
      <c r="DU341" s="23"/>
      <c r="DV341" s="23"/>
      <c r="DW341" s="23"/>
      <c r="DX341" s="23"/>
      <c r="DY341" s="23"/>
      <c r="DZ341" s="23"/>
      <c r="EA341" s="23"/>
      <c r="EB341" s="28"/>
      <c r="EC341" s="28"/>
      <c r="ED341" s="28"/>
      <c r="EE341" s="28"/>
      <c r="EF341" s="28"/>
      <c r="EG341" s="28"/>
      <c r="EH341" s="28"/>
      <c r="EI341" s="28"/>
      <c r="EJ341" s="23"/>
      <c r="EK341" s="23"/>
      <c r="EL341" s="23"/>
      <c r="EM341" s="23"/>
      <c r="EN341" s="23"/>
      <c r="EO341" s="23"/>
      <c r="EP341" s="23"/>
      <c r="EQ341" s="23"/>
      <c r="ER341" s="3">
        <v>68000</v>
      </c>
      <c r="ES341" s="1">
        <f t="shared" si="154"/>
        <v>0</v>
      </c>
    </row>
    <row r="342" spans="1:149" ht="14.45" hidden="1" customHeight="1" x14ac:dyDescent="0.25">
      <c r="A342" s="112"/>
      <c r="B342" s="130">
        <v>336</v>
      </c>
      <c r="C342" s="112"/>
      <c r="D342" s="112"/>
      <c r="E342" s="112"/>
      <c r="F342" s="113" t="s">
        <v>56</v>
      </c>
      <c r="G342" s="107" t="s">
        <v>56</v>
      </c>
      <c r="H342" s="114" t="s">
        <v>632</v>
      </c>
      <c r="I342" s="115" t="str">
        <f t="shared" si="148"/>
        <v xml:space="preserve"> 859</v>
      </c>
      <c r="J342" t="s">
        <v>632</v>
      </c>
      <c r="K342" s="116">
        <f t="shared" si="149"/>
        <v>0</v>
      </c>
      <c r="L342" s="113" t="s">
        <v>237</v>
      </c>
      <c r="M342" t="s">
        <v>1574</v>
      </c>
      <c r="P342" s="45" t="s">
        <v>709</v>
      </c>
      <c r="Q342" s="56">
        <v>55000</v>
      </c>
      <c r="R342" s="122">
        <f t="shared" si="152"/>
        <v>52000</v>
      </c>
      <c r="S342" s="47">
        <v>52000</v>
      </c>
      <c r="T342" s="48">
        <f t="shared" si="143"/>
        <v>9050</v>
      </c>
      <c r="U342" s="46" t="s">
        <v>711</v>
      </c>
      <c r="V342" s="49">
        <f t="shared" si="144"/>
        <v>42950</v>
      </c>
      <c r="W342" s="49">
        <f>2000+5500+600+200+250+500</f>
        <v>9050</v>
      </c>
      <c r="X342" s="2">
        <f t="shared" si="151"/>
        <v>-3000</v>
      </c>
      <c r="Z342" s="126">
        <f t="shared" si="150"/>
        <v>52000</v>
      </c>
      <c r="AA342" s="1" t="s">
        <v>142</v>
      </c>
      <c r="AB342" s="19">
        <f>IF(AX342&lt;&gt;"",#REF!- AX342, 0)</f>
        <v>0</v>
      </c>
      <c r="AC342" s="19">
        <f>IF(CF342&lt;&gt;"",#REF!- CF342, 0)</f>
        <v>0</v>
      </c>
      <c r="AD342" s="19">
        <f>IF(BJ342&lt;&gt;"",#REF!- BJ342, 0)</f>
        <v>0</v>
      </c>
      <c r="AE342" s="19">
        <f>IF(CN342&lt;&gt;"",#REF!- CN342, 0)</f>
        <v>0</v>
      </c>
      <c r="AF342" s="19">
        <f>IF(BV342&lt;&gt;"",#REF!- BV342, 0)</f>
        <v>0</v>
      </c>
      <c r="AG342" s="19">
        <f>IF(CV342&lt;&gt;"",#REF!- CV342, 0)</f>
        <v>0</v>
      </c>
      <c r="AH342" s="19">
        <f>IF(DF342&lt;&gt;"",#REF!-DF342, 0)</f>
        <v>0</v>
      </c>
      <c r="AI342" s="19">
        <f>IF(DR342&lt;&gt;"",#REF!-DR342, 0)</f>
        <v>0</v>
      </c>
      <c r="AJ342" s="19">
        <f>IF(EB342&lt;&gt;"",#REF!- EB342, 0)</f>
        <v>0</v>
      </c>
      <c r="AK342" s="19">
        <f>IF(EJ342&lt;&gt;"",#REF!- EJ342, 0)</f>
        <v>0</v>
      </c>
      <c r="AL342" s="20" t="e">
        <f>IF(BC342&lt;&gt;"",#REF!- BC342, 0)</f>
        <v>#REF!</v>
      </c>
      <c r="AM342" s="20">
        <f>IF(CK342&lt;&gt;"",#REF!- CK342, 0)</f>
        <v>0</v>
      </c>
      <c r="AN342" s="20" t="e">
        <f>IF(BO342&lt;&gt;"",#REF!- BO342, )</f>
        <v>#REF!</v>
      </c>
      <c r="AO342" s="20" t="e">
        <f>IF(CS342&lt;&gt;"",#REF!- CS342, 0)</f>
        <v>#REF!</v>
      </c>
      <c r="AP342" s="20">
        <f>IF(CA342&lt;&gt;"",#REF!-CA342, 0)</f>
        <v>0</v>
      </c>
      <c r="AQ342" s="20">
        <f>IF(DA342&lt;&gt;"",#REF!- DA342, 0)</f>
        <v>0</v>
      </c>
      <c r="AR342" s="20">
        <f>IF(DK342&lt;&gt;"",#REF!- DK342, 0)</f>
        <v>0</v>
      </c>
      <c r="AS342" s="20">
        <f>IF(DW342&lt;&gt;"",#REF!- DW342, 0)</f>
        <v>0</v>
      </c>
      <c r="AT342" s="20">
        <f>IF(EG342&lt;&gt;"",#REF!- EG342, 0)</f>
        <v>0</v>
      </c>
      <c r="AU342" s="20">
        <f>IF(EO342&lt;&gt;"",#REF!- EO342, 0)</f>
        <v>0</v>
      </c>
      <c r="AV342" s="27"/>
      <c r="AW342" s="27"/>
      <c r="AX342" s="27"/>
      <c r="AY342" s="27"/>
      <c r="AZ342" s="27"/>
      <c r="BA342" s="27"/>
      <c r="BB342" s="27"/>
      <c r="BC342" s="38">
        <f>BE342+BD342</f>
        <v>76300</v>
      </c>
      <c r="BD342" s="29">
        <v>2500</v>
      </c>
      <c r="BE342" s="29">
        <v>73800</v>
      </c>
      <c r="BF342" s="29">
        <v>90900</v>
      </c>
      <c r="BG342" s="29">
        <v>54450</v>
      </c>
      <c r="BH342" s="36"/>
      <c r="BI342" s="36"/>
      <c r="BJ342" s="36"/>
      <c r="BK342" s="36"/>
      <c r="BL342" s="36"/>
      <c r="BM342" s="36"/>
      <c r="BN342" s="36"/>
      <c r="BO342" s="24">
        <f>BQ342+BP342</f>
        <v>79720</v>
      </c>
      <c r="BP342" s="24">
        <v>2500</v>
      </c>
      <c r="BQ342" s="24">
        <v>77220</v>
      </c>
      <c r="BR342" s="24">
        <v>82350</v>
      </c>
      <c r="BS342" s="24">
        <v>69750</v>
      </c>
      <c r="BT342" s="28"/>
      <c r="BU342" s="28"/>
      <c r="BV342" s="28"/>
      <c r="BW342" s="28"/>
      <c r="BX342" s="28"/>
      <c r="BY342" s="28"/>
      <c r="BZ342" s="28"/>
      <c r="CA342" s="28"/>
      <c r="CB342" s="28"/>
      <c r="CC342" s="28"/>
      <c r="CD342" s="28"/>
      <c r="CE342" s="28"/>
      <c r="CF342" s="23"/>
      <c r="CG342" s="23"/>
      <c r="CH342" s="23"/>
      <c r="CI342" s="23"/>
      <c r="CJ342" s="23"/>
      <c r="CK342" s="23"/>
      <c r="CL342" s="23"/>
      <c r="CM342" s="23"/>
      <c r="CN342" s="28"/>
      <c r="CO342" s="28"/>
      <c r="CP342" s="28"/>
      <c r="CQ342" s="28"/>
      <c r="CR342" s="28"/>
      <c r="CS342" s="29">
        <v>90720</v>
      </c>
      <c r="CT342" s="29">
        <v>97200</v>
      </c>
      <c r="CU342" s="29">
        <v>87480</v>
      </c>
      <c r="CV342" s="23"/>
      <c r="CW342" s="23"/>
      <c r="CX342" s="23"/>
      <c r="CY342" s="23"/>
      <c r="CZ342" s="23"/>
      <c r="DA342" s="23"/>
      <c r="DB342" s="23"/>
      <c r="DC342" s="23"/>
      <c r="DD342" s="28"/>
      <c r="DE342" s="28"/>
      <c r="DF342" s="28"/>
      <c r="DG342" s="28"/>
      <c r="DH342" s="28"/>
      <c r="DI342" s="28"/>
      <c r="DJ342" s="28"/>
      <c r="DK342" s="28"/>
      <c r="DL342" s="28"/>
      <c r="DM342" s="28"/>
      <c r="DN342" s="28"/>
      <c r="DO342" s="28"/>
      <c r="DP342" s="23"/>
      <c r="DQ342" s="23"/>
      <c r="DR342" s="23"/>
      <c r="DS342" s="23"/>
      <c r="DT342" s="23"/>
      <c r="DU342" s="23"/>
      <c r="DV342" s="23"/>
      <c r="DW342" s="23"/>
      <c r="DX342" s="23"/>
      <c r="DY342" s="23"/>
      <c r="DZ342" s="23"/>
      <c r="EA342" s="23"/>
      <c r="EB342" s="28"/>
      <c r="EC342" s="28"/>
      <c r="ED342" s="28"/>
      <c r="EE342" s="28"/>
      <c r="EF342" s="28"/>
      <c r="EG342" s="28"/>
      <c r="EH342" s="28"/>
      <c r="EI342" s="28"/>
      <c r="EJ342" s="23"/>
      <c r="EK342" s="23"/>
      <c r="EL342" s="23"/>
      <c r="EM342" s="23"/>
      <c r="EN342" s="23"/>
      <c r="EO342" s="23"/>
      <c r="EP342" s="23"/>
      <c r="EQ342" s="23"/>
      <c r="ER342" s="3">
        <v>52000</v>
      </c>
      <c r="ES342" s="1">
        <f t="shared" si="154"/>
        <v>0</v>
      </c>
    </row>
    <row r="343" spans="1:149" ht="14.45" hidden="1" customHeight="1" x14ac:dyDescent="0.25">
      <c r="A343" s="112"/>
      <c r="B343" s="130">
        <v>337</v>
      </c>
      <c r="C343" s="112"/>
      <c r="D343" s="112"/>
      <c r="E343" s="112"/>
      <c r="F343" s="113" t="s">
        <v>180</v>
      </c>
      <c r="G343" s="107" t="s">
        <v>180</v>
      </c>
      <c r="H343" s="114" t="s">
        <v>633</v>
      </c>
      <c r="I343" s="115" t="str">
        <f t="shared" si="148"/>
        <v xml:space="preserve"> 706</v>
      </c>
      <c r="J343" t="s">
        <v>633</v>
      </c>
      <c r="K343" s="116">
        <f t="shared" si="149"/>
        <v>0</v>
      </c>
      <c r="L343" s="113" t="s">
        <v>310</v>
      </c>
      <c r="M343" t="s">
        <v>1574</v>
      </c>
      <c r="P343" s="62" t="s">
        <v>710</v>
      </c>
      <c r="Q343" s="63">
        <v>55000</v>
      </c>
      <c r="R343" s="64">
        <f t="shared" si="152"/>
        <v>57500</v>
      </c>
      <c r="S343" s="47">
        <v>57500</v>
      </c>
      <c r="T343" s="48">
        <f t="shared" si="143"/>
        <v>8550</v>
      </c>
      <c r="U343" s="46" t="s">
        <v>711</v>
      </c>
      <c r="V343" s="49">
        <f t="shared" si="144"/>
        <v>48950</v>
      </c>
      <c r="W343" s="51">
        <f>2000+5500+600+200+250</f>
        <v>8550</v>
      </c>
      <c r="X343" s="2">
        <f t="shared" si="151"/>
        <v>2500</v>
      </c>
      <c r="Z343" s="126">
        <f t="shared" si="150"/>
        <v>57500</v>
      </c>
      <c r="AA343" s="1" t="s">
        <v>135</v>
      </c>
      <c r="AB343" s="19">
        <f>IF(AX343&lt;&gt;"",#REF!- AX343, 0)</f>
        <v>0</v>
      </c>
      <c r="AC343" s="19">
        <f>IF(CF343&lt;&gt;"",#REF!- CF343, 0)</f>
        <v>0</v>
      </c>
      <c r="AD343" s="19">
        <f>IF(BH343&lt;&gt;"",#REF!- BH343, 0)</f>
        <v>0</v>
      </c>
      <c r="AE343" s="19">
        <f>IF(CN343&lt;&gt;"",#REF!- CN343, 0)</f>
        <v>0</v>
      </c>
      <c r="AF343" s="19">
        <f>IF(BV343&lt;&gt;"",#REF!- BV343, 0)</f>
        <v>0</v>
      </c>
      <c r="AG343" s="19">
        <f>IF(CV343&lt;&gt;"",#REF!- CV343, 0)</f>
        <v>0</v>
      </c>
      <c r="AH343" s="19">
        <f>IF(DF343&lt;&gt;"",#REF!-DF343, 0)</f>
        <v>0</v>
      </c>
      <c r="AI343" s="19">
        <f>IF(DR343&lt;&gt;"",#REF!-DR343, 0)</f>
        <v>0</v>
      </c>
      <c r="AJ343" s="19" t="e">
        <f>IF(EB343&lt;&gt;"",#REF!- EB343, 0)</f>
        <v>#REF!</v>
      </c>
      <c r="AK343" s="19">
        <f>IF(EJ343&lt;&gt;"",#REF!- EJ343, 0)</f>
        <v>0</v>
      </c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  <c r="BR343" s="36"/>
      <c r="BS343" s="36"/>
      <c r="BT343" s="28"/>
      <c r="BU343" s="28"/>
      <c r="BV343" s="28"/>
      <c r="BW343" s="28"/>
      <c r="BX343" s="28"/>
      <c r="BY343" s="28"/>
      <c r="BZ343" s="28"/>
      <c r="CA343" s="28"/>
      <c r="CB343" s="28"/>
      <c r="CC343" s="28"/>
      <c r="CD343" s="28"/>
      <c r="CE343" s="28"/>
      <c r="CF343" s="23"/>
      <c r="CG343" s="23"/>
      <c r="CH343" s="23"/>
      <c r="CI343" s="23"/>
      <c r="CJ343" s="23"/>
      <c r="CK343" s="23"/>
      <c r="CL343" s="23"/>
      <c r="CM343" s="23"/>
      <c r="CN343" s="28"/>
      <c r="CO343" s="28"/>
      <c r="CP343" s="28"/>
      <c r="CQ343" s="28"/>
      <c r="CR343" s="28"/>
      <c r="CS343" s="28"/>
      <c r="CT343" s="28"/>
      <c r="CU343" s="28"/>
      <c r="CV343" s="23"/>
      <c r="CW343" s="23"/>
      <c r="CX343" s="23"/>
      <c r="CY343" s="23"/>
      <c r="CZ343" s="23"/>
      <c r="DA343" s="23"/>
      <c r="DB343" s="23"/>
      <c r="DC343" s="23"/>
      <c r="DD343" s="28"/>
      <c r="DE343" s="28"/>
      <c r="DF343" s="28"/>
      <c r="DG343" s="28"/>
      <c r="DH343" s="28"/>
      <c r="DI343" s="28"/>
      <c r="DJ343" s="28"/>
      <c r="DK343" s="28"/>
      <c r="DL343" s="28"/>
      <c r="DM343" s="28"/>
      <c r="DN343" s="28"/>
      <c r="DO343" s="28"/>
      <c r="DP343" s="23"/>
      <c r="DQ343" s="23"/>
      <c r="DR343" s="23"/>
      <c r="DS343" s="23"/>
      <c r="DT343" s="23"/>
      <c r="DU343" s="23"/>
      <c r="DV343" s="23"/>
      <c r="DW343" s="23"/>
      <c r="DX343" s="23"/>
      <c r="DY343" s="23"/>
      <c r="DZ343" s="23"/>
      <c r="EA343" s="23"/>
      <c r="EB343" s="28">
        <v>156000</v>
      </c>
      <c r="EC343" s="25">
        <f>EB343-Z343</f>
        <v>98500</v>
      </c>
      <c r="ED343" s="26">
        <f>EC343/EB343</f>
        <v>0.63141025641025639</v>
      </c>
      <c r="EE343" s="25" t="e">
        <f>#REF!-EB343</f>
        <v>#REF!</v>
      </c>
      <c r="EF343" s="28" t="s">
        <v>60</v>
      </c>
      <c r="EG343" s="28"/>
      <c r="EH343" s="28"/>
      <c r="EI343" s="28"/>
      <c r="EJ343" s="23"/>
      <c r="EK343" s="23"/>
      <c r="EL343" s="23"/>
      <c r="EM343" s="23"/>
      <c r="EN343" s="23"/>
      <c r="EO343" s="23"/>
      <c r="EP343" s="23"/>
      <c r="EQ343" s="23"/>
      <c r="ER343" s="3">
        <v>57500</v>
      </c>
      <c r="ES343" s="2">
        <f t="shared" si="154"/>
        <v>0</v>
      </c>
    </row>
    <row r="344" spans="1:149" ht="14.45" hidden="1" customHeight="1" x14ac:dyDescent="0.25">
      <c r="A344" s="112"/>
      <c r="B344" s="130">
        <v>338</v>
      </c>
      <c r="C344" s="112"/>
      <c r="D344" s="112"/>
      <c r="E344" s="112"/>
      <c r="F344" s="113" t="s">
        <v>180</v>
      </c>
      <c r="G344" s="107" t="s">
        <v>180</v>
      </c>
      <c r="H344" t="s">
        <v>1621</v>
      </c>
      <c r="I344" s="115" t="str">
        <f t="shared" si="148"/>
        <v xml:space="preserve"> 238</v>
      </c>
      <c r="J344" t="s">
        <v>1621</v>
      </c>
      <c r="K344" s="116">
        <f t="shared" si="149"/>
        <v>0</v>
      </c>
      <c r="L344" s="113" t="s">
        <v>311</v>
      </c>
      <c r="M344" t="s">
        <v>1574</v>
      </c>
      <c r="P344" s="45" t="s">
        <v>709</v>
      </c>
      <c r="Q344" s="56">
        <v>55000</v>
      </c>
      <c r="R344" s="122">
        <f t="shared" si="152"/>
        <v>55000</v>
      </c>
      <c r="S344" s="47">
        <v>55000</v>
      </c>
      <c r="T344" s="48">
        <f t="shared" si="143"/>
        <v>9050</v>
      </c>
      <c r="U344" s="46" t="s">
        <v>711</v>
      </c>
      <c r="V344" s="49">
        <f t="shared" si="144"/>
        <v>45950</v>
      </c>
      <c r="W344" s="49">
        <f>2000+5500+600+200+250+500</f>
        <v>9050</v>
      </c>
      <c r="X344" s="2">
        <f t="shared" si="151"/>
        <v>0</v>
      </c>
      <c r="Z344" s="126">
        <f t="shared" si="150"/>
        <v>55000</v>
      </c>
      <c r="AA344" s="1" t="s">
        <v>136</v>
      </c>
      <c r="AB344" s="19">
        <f>IF(AX344&lt;&gt;"",#REF!- AX344, 0)</f>
        <v>0</v>
      </c>
      <c r="AC344" s="19">
        <f>IF(CF344&lt;&gt;"",#REF!- CF344, 0)</f>
        <v>0</v>
      </c>
      <c r="AD344" s="19">
        <f>IF(BH344&lt;&gt;"",#REF!- BH344, 0)</f>
        <v>0</v>
      </c>
      <c r="AE344" s="19" t="e">
        <f>IF(CN344&lt;&gt;"",#REF!- CN344, 0)</f>
        <v>#REF!</v>
      </c>
      <c r="AF344" s="19">
        <f>IF(BV344&lt;&gt;"",#REF!- BV344, 0)</f>
        <v>0</v>
      </c>
      <c r="AG344" s="19" t="e">
        <f>IF(CV344&lt;&gt;"",#REF!- CV344, 0)</f>
        <v>#REF!</v>
      </c>
      <c r="AH344" s="19">
        <f>IF(DF344&lt;&gt;"",#REF!-DF344, 0)</f>
        <v>0</v>
      </c>
      <c r="AI344" s="19">
        <f>IF(DR344&lt;&gt;"",#REF!-DR344, 0)</f>
        <v>0</v>
      </c>
      <c r="AJ344" s="19">
        <f>IF(EB344&lt;&gt;"",#REF!- EB344, 0)</f>
        <v>0</v>
      </c>
      <c r="AK344" s="19">
        <f>IF(EJ344&lt;&gt;"",#REF!- EJ344, 0)</f>
        <v>0</v>
      </c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28"/>
      <c r="BU344" s="28"/>
      <c r="BV344" s="28"/>
      <c r="BW344" s="28"/>
      <c r="BX344" s="28"/>
      <c r="BY344" s="28"/>
      <c r="BZ344" s="28"/>
      <c r="CA344" s="28"/>
      <c r="CB344" s="28"/>
      <c r="CC344" s="28"/>
      <c r="CD344" s="28"/>
      <c r="CE344" s="28"/>
      <c r="CF344" s="23"/>
      <c r="CG344" s="23"/>
      <c r="CH344" s="23"/>
      <c r="CI344" s="23"/>
      <c r="CJ344" s="23"/>
      <c r="CK344" s="23"/>
      <c r="CL344" s="23"/>
      <c r="CM344" s="23"/>
      <c r="CN344" s="28">
        <v>89046</v>
      </c>
      <c r="CO344" s="25">
        <f>CN344-Z344</f>
        <v>34046</v>
      </c>
      <c r="CP344" s="26">
        <f>CO344/CN344</f>
        <v>0.38234171102576198</v>
      </c>
      <c r="CQ344" s="25" t="e">
        <f>#REF!-CN344</f>
        <v>#REF!</v>
      </c>
      <c r="CR344" s="28" t="s">
        <v>62</v>
      </c>
      <c r="CS344" s="28"/>
      <c r="CT344" s="28"/>
      <c r="CU344" s="28"/>
      <c r="CV344" s="24">
        <v>93712</v>
      </c>
      <c r="CW344" s="21">
        <f>CV344-Z344</f>
        <v>38712</v>
      </c>
      <c r="CX344" s="22">
        <f>CW344/CV344</f>
        <v>0.41309544135222809</v>
      </c>
      <c r="CY344" s="21" t="e">
        <f>#REF!-CV344</f>
        <v>#REF!</v>
      </c>
      <c r="CZ344" s="23" t="s">
        <v>61</v>
      </c>
      <c r="DA344" s="23"/>
      <c r="DB344" s="23"/>
      <c r="DC344" s="23"/>
      <c r="DD344" s="28"/>
      <c r="DE344" s="28"/>
      <c r="DF344" s="28"/>
      <c r="DG344" s="28"/>
      <c r="DH344" s="28"/>
      <c r="DI344" s="28"/>
      <c r="DJ344" s="28"/>
      <c r="DK344" s="28"/>
      <c r="DL344" s="28"/>
      <c r="DM344" s="28"/>
      <c r="DN344" s="28"/>
      <c r="DO344" s="28"/>
      <c r="DP344" s="23"/>
      <c r="DQ344" s="23"/>
      <c r="DR344" s="23"/>
      <c r="DS344" s="23"/>
      <c r="DT344" s="23"/>
      <c r="DU344" s="23"/>
      <c r="DV344" s="23"/>
      <c r="DW344" s="23"/>
      <c r="DX344" s="23"/>
      <c r="DY344" s="23"/>
      <c r="DZ344" s="23"/>
      <c r="EA344" s="23"/>
      <c r="EB344" s="28"/>
      <c r="EC344" s="28"/>
      <c r="ED344" s="28"/>
      <c r="EE344" s="28"/>
      <c r="EF344" s="28"/>
      <c r="EG344" s="28"/>
      <c r="EH344" s="28"/>
      <c r="EI344" s="28"/>
      <c r="EJ344" s="23"/>
      <c r="EK344" s="23"/>
      <c r="EL344" s="23"/>
      <c r="EM344" s="23"/>
      <c r="EN344" s="23"/>
      <c r="EO344" s="23"/>
      <c r="EP344" s="23"/>
      <c r="EQ344" s="23"/>
      <c r="ER344" s="3">
        <v>55000</v>
      </c>
      <c r="ES344" s="2">
        <f t="shared" ref="ES344:ES345" si="155">Z344-ER344</f>
        <v>0</v>
      </c>
    </row>
    <row r="345" spans="1:149" ht="14.45" hidden="1" customHeight="1" x14ac:dyDescent="0.25">
      <c r="A345" s="112"/>
      <c r="B345" s="130">
        <v>339</v>
      </c>
      <c r="C345" s="112"/>
      <c r="D345" s="112"/>
      <c r="E345" s="112"/>
      <c r="F345" s="113" t="s">
        <v>180</v>
      </c>
      <c r="G345" s="107" t="s">
        <v>180</v>
      </c>
      <c r="H345" s="114" t="s">
        <v>634</v>
      </c>
      <c r="I345" s="115" t="str">
        <f t="shared" si="148"/>
        <v xml:space="preserve"> 219</v>
      </c>
      <c r="J345" t="s">
        <v>634</v>
      </c>
      <c r="K345" s="116">
        <f t="shared" si="149"/>
        <v>0</v>
      </c>
      <c r="L345" s="113" t="s">
        <v>311</v>
      </c>
      <c r="M345" t="s">
        <v>1574</v>
      </c>
      <c r="P345" s="62" t="s">
        <v>710</v>
      </c>
      <c r="Q345" s="63">
        <v>53000</v>
      </c>
      <c r="R345" s="64">
        <f t="shared" si="152"/>
        <v>55000</v>
      </c>
      <c r="S345" s="47">
        <v>55000</v>
      </c>
      <c r="T345" s="48">
        <f t="shared" si="143"/>
        <v>9050</v>
      </c>
      <c r="U345" s="46" t="s">
        <v>711</v>
      </c>
      <c r="V345" s="49">
        <f t="shared" si="144"/>
        <v>45950</v>
      </c>
      <c r="W345" s="49">
        <f>2000+5500+600+200+250+500</f>
        <v>9050</v>
      </c>
      <c r="X345" s="2">
        <f t="shared" si="151"/>
        <v>2000</v>
      </c>
      <c r="Z345" s="126">
        <f t="shared" si="150"/>
        <v>55000</v>
      </c>
      <c r="AA345" s="1" t="s">
        <v>135</v>
      </c>
      <c r="AB345" s="19">
        <f>IF(AX345&lt;&gt;"",#REF!- AX345, 0)</f>
        <v>0</v>
      </c>
      <c r="AC345" s="19">
        <f>IF(CF345&lt;&gt;"",#REF!- CF345, 0)</f>
        <v>0</v>
      </c>
      <c r="AD345" s="19">
        <f>IF(BH345&lt;&gt;"",#REF!- BH345, 0)</f>
        <v>0</v>
      </c>
      <c r="AE345" s="19">
        <f>IF(CN345&lt;&gt;"",#REF!- CN345, 0)</f>
        <v>0</v>
      </c>
      <c r="AF345" s="19">
        <f>IF(BV345&lt;&gt;"",#REF!- BV345, 0)</f>
        <v>0</v>
      </c>
      <c r="AG345" s="19">
        <f>IF(CV345&lt;&gt;"",#REF!- CV345, 0)</f>
        <v>0</v>
      </c>
      <c r="AH345" s="19">
        <f>IF(DF345&lt;&gt;"",#REF!-DF345, 0)</f>
        <v>0</v>
      </c>
      <c r="AI345" s="19">
        <f>IF(DR345&lt;&gt;"",#REF!-DR345, 0)</f>
        <v>0</v>
      </c>
      <c r="AJ345" s="19" t="e">
        <f>IF(EB345&lt;&gt;"",#REF!- EB345, 0)</f>
        <v>#REF!</v>
      </c>
      <c r="AK345" s="19">
        <f>IF(EJ345&lt;&gt;"",#REF!- EJ345, 0)</f>
        <v>0</v>
      </c>
      <c r="AL345" s="20">
        <f>IF(BC345&lt;&gt;"",#REF!- BC345, 0)</f>
        <v>0</v>
      </c>
      <c r="AM345" s="20">
        <f>IF(CK345&lt;&gt;"",#REF!- CK345, 0)</f>
        <v>0</v>
      </c>
      <c r="AN345" s="20">
        <f>IF(BO345&lt;&gt;"",#REF!- BO345, )</f>
        <v>0</v>
      </c>
      <c r="AO345" s="20">
        <f>IF(CS345&lt;&gt;"",#REF!- CS345, 0)</f>
        <v>0</v>
      </c>
      <c r="AP345" s="20">
        <f>IF(CA345&lt;&gt;"",#REF!-CA345, 0)</f>
        <v>0</v>
      </c>
      <c r="AQ345" s="20">
        <f>IF(DA345&lt;&gt;"",#REF!- DA345, 0)</f>
        <v>0</v>
      </c>
      <c r="AR345" s="20">
        <f>IF(DM345&lt;&gt;"",#REF!- DK345, 0)</f>
        <v>0</v>
      </c>
      <c r="AS345" s="20">
        <f>IF(DW345&lt;&gt;"",#REF!- DW345, 0)</f>
        <v>0</v>
      </c>
      <c r="AT345" s="20">
        <f>IF(EG345&lt;&gt;"",#REF!- EG345, 0)</f>
        <v>0</v>
      </c>
      <c r="AU345" s="20">
        <f>IF(EO345&lt;&gt;"",#REF!- EO345, 0)</f>
        <v>0</v>
      </c>
      <c r="AV345" s="27"/>
      <c r="AW345" s="27"/>
      <c r="AX345" s="27"/>
      <c r="AY345" s="27"/>
      <c r="AZ345" s="27"/>
      <c r="BA345" s="27"/>
      <c r="BB345" s="27"/>
      <c r="BC345" s="38"/>
      <c r="BD345" s="29"/>
      <c r="BE345" s="29"/>
      <c r="BF345" s="29"/>
      <c r="BG345" s="29"/>
      <c r="BH345" s="36"/>
      <c r="BI345" s="36"/>
      <c r="BJ345" s="36"/>
      <c r="BK345" s="36"/>
      <c r="BL345" s="36"/>
      <c r="BM345" s="36"/>
      <c r="BN345" s="36"/>
      <c r="BO345" s="24"/>
      <c r="BP345" s="24"/>
      <c r="BQ345" s="24"/>
      <c r="BR345" s="24"/>
      <c r="BS345" s="24"/>
      <c r="BT345" s="28"/>
      <c r="BU345" s="28"/>
      <c r="BV345" s="28"/>
      <c r="BW345" s="28"/>
      <c r="BX345" s="28"/>
      <c r="BY345" s="28"/>
      <c r="BZ345" s="28"/>
      <c r="CA345" s="28"/>
      <c r="CB345" s="28"/>
      <c r="CC345" s="28"/>
      <c r="CD345" s="28"/>
      <c r="CE345" s="28"/>
      <c r="CF345" s="23"/>
      <c r="CG345" s="23"/>
      <c r="CH345" s="23"/>
      <c r="CI345" s="23"/>
      <c r="CJ345" s="23"/>
      <c r="CK345" s="23"/>
      <c r="CL345" s="23"/>
      <c r="CM345" s="23"/>
      <c r="CN345" s="28"/>
      <c r="CO345" s="28"/>
      <c r="CP345" s="28"/>
      <c r="CQ345" s="28"/>
      <c r="CR345" s="28"/>
      <c r="CS345" s="29"/>
      <c r="CT345" s="29"/>
      <c r="CU345" s="29"/>
      <c r="CV345" s="23"/>
      <c r="CW345" s="23"/>
      <c r="CX345" s="23"/>
      <c r="CY345" s="23"/>
      <c r="CZ345" s="23"/>
      <c r="DA345" s="23"/>
      <c r="DB345" s="23"/>
      <c r="DC345" s="23"/>
      <c r="DD345" s="28"/>
      <c r="DE345" s="28"/>
      <c r="DF345" s="28"/>
      <c r="DG345" s="28"/>
      <c r="DH345" s="28"/>
      <c r="DI345" s="28"/>
      <c r="DJ345" s="28"/>
      <c r="DK345" s="28"/>
      <c r="DL345" s="28"/>
      <c r="DM345" s="28"/>
      <c r="DN345" s="28"/>
      <c r="DO345" s="28"/>
      <c r="DP345" s="23"/>
      <c r="DQ345" s="23"/>
      <c r="DR345" s="23"/>
      <c r="DS345" s="23"/>
      <c r="DT345" s="23"/>
      <c r="DU345" s="23"/>
      <c r="DV345" s="23"/>
      <c r="DW345" s="23"/>
      <c r="DX345" s="23"/>
      <c r="DY345" s="23"/>
      <c r="DZ345" s="23"/>
      <c r="EA345" s="23"/>
      <c r="EB345" s="28">
        <v>156000</v>
      </c>
      <c r="EC345" s="25">
        <f>EB345-Z345</f>
        <v>101000</v>
      </c>
      <c r="ED345" s="26">
        <f>EC345/EB345</f>
        <v>0.64743589743589747</v>
      </c>
      <c r="EE345" s="25" t="e">
        <f>#REF!-EB345</f>
        <v>#REF!</v>
      </c>
      <c r="EF345" s="28" t="s">
        <v>60</v>
      </c>
      <c r="EG345" s="29"/>
      <c r="EH345" s="29"/>
      <c r="EI345" s="29"/>
      <c r="EJ345" s="23"/>
      <c r="EK345" s="23"/>
      <c r="EL345" s="23"/>
      <c r="EM345" s="23"/>
      <c r="EN345" s="23"/>
      <c r="EO345" s="23"/>
      <c r="EP345" s="23"/>
      <c r="EQ345" s="23"/>
      <c r="ER345" s="3">
        <v>55000</v>
      </c>
      <c r="ES345" s="2">
        <f t="shared" si="155"/>
        <v>0</v>
      </c>
    </row>
    <row r="346" spans="1:149" ht="14.45" hidden="1" customHeight="1" x14ac:dyDescent="0.25">
      <c r="A346" s="112"/>
      <c r="B346" s="130">
        <v>340</v>
      </c>
      <c r="C346" s="112"/>
      <c r="D346" s="112"/>
      <c r="E346" s="112"/>
      <c r="F346" s="113" t="s">
        <v>180</v>
      </c>
      <c r="G346" s="107" t="s">
        <v>180</v>
      </c>
      <c r="H346" s="117" t="s">
        <v>635</v>
      </c>
      <c r="I346" s="115" t="str">
        <f t="shared" si="148"/>
        <v xml:space="preserve"> 131</v>
      </c>
      <c r="J346" t="s">
        <v>635</v>
      </c>
      <c r="K346" s="116">
        <f t="shared" si="149"/>
        <v>0</v>
      </c>
      <c r="L346" s="113" t="s">
        <v>248</v>
      </c>
      <c r="M346" t="s">
        <v>1574</v>
      </c>
      <c r="P346" s="62" t="s">
        <v>710</v>
      </c>
      <c r="Q346" s="63">
        <v>64000</v>
      </c>
      <c r="R346" s="64">
        <f t="shared" si="152"/>
        <v>66000</v>
      </c>
      <c r="S346" s="47">
        <v>66000</v>
      </c>
      <c r="T346" s="48">
        <f t="shared" si="143"/>
        <v>8550</v>
      </c>
      <c r="U346" s="46" t="s">
        <v>711</v>
      </c>
      <c r="V346" s="49">
        <f t="shared" si="144"/>
        <v>57450</v>
      </c>
      <c r="W346" s="49">
        <f>2000+5500+600+200+250</f>
        <v>8550</v>
      </c>
      <c r="X346" s="2">
        <f t="shared" si="151"/>
        <v>2000</v>
      </c>
      <c r="Z346" s="126">
        <f t="shared" si="150"/>
        <v>66000</v>
      </c>
      <c r="AA346" s="1" t="s">
        <v>134</v>
      </c>
      <c r="AB346" s="19">
        <f>IF(AX346&lt;&gt;"",#REF!- AX346, 0)</f>
        <v>0</v>
      </c>
      <c r="AC346" s="19">
        <f>IF(CF346&lt;&gt;"",#REF!- CF346, 0)</f>
        <v>0</v>
      </c>
      <c r="AD346" s="19">
        <f>IF(BJ346&lt;&gt;"",#REF!- BJ346, 0)</f>
        <v>0</v>
      </c>
      <c r="AE346" s="19">
        <f>IF(CN346&lt;&gt;"",#REF!- CN346, 0)</f>
        <v>0</v>
      </c>
      <c r="AF346" s="19">
        <f>IF(BV346&lt;&gt;"",#REF!- BV346, 0)</f>
        <v>0</v>
      </c>
      <c r="AG346" s="19">
        <f>IF(CV346&lt;&gt;"",#REF!- CV346, 0)</f>
        <v>0</v>
      </c>
      <c r="AH346" s="19">
        <f>IF(DF346&lt;&gt;"",#REF!-DF346, 0)</f>
        <v>0</v>
      </c>
      <c r="AI346" s="19">
        <f>IF(DR346&lt;&gt;"",#REF!-DR346, 0)</f>
        <v>0</v>
      </c>
      <c r="AJ346" s="19">
        <f>IF(EB346&lt;&gt;"",#REF!- EB346, 0)</f>
        <v>0</v>
      </c>
      <c r="AK346" s="19">
        <f>IF(EJ346&lt;&gt;"",#REF!- EJ346, 0)</f>
        <v>0</v>
      </c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28"/>
      <c r="BU346" s="28"/>
      <c r="BV346" s="28"/>
      <c r="BW346" s="28"/>
      <c r="BX346" s="28"/>
      <c r="BY346" s="28"/>
      <c r="BZ346" s="28"/>
      <c r="CA346" s="28"/>
      <c r="CB346" s="28"/>
      <c r="CC346" s="28"/>
      <c r="CD346" s="28"/>
      <c r="CE346" s="28"/>
      <c r="CF346" s="23"/>
      <c r="CG346" s="23"/>
      <c r="CH346" s="23"/>
      <c r="CI346" s="23"/>
      <c r="CJ346" s="23"/>
      <c r="CK346" s="23"/>
      <c r="CL346" s="23"/>
      <c r="CM346" s="23"/>
      <c r="CN346" s="28"/>
      <c r="CO346" s="28"/>
      <c r="CP346" s="28"/>
      <c r="CQ346" s="28"/>
      <c r="CR346" s="28"/>
      <c r="CS346" s="28"/>
      <c r="CT346" s="28"/>
      <c r="CU346" s="28"/>
      <c r="CV346" s="23"/>
      <c r="CW346" s="23"/>
      <c r="CX346" s="23"/>
      <c r="CY346" s="23"/>
      <c r="CZ346" s="23"/>
      <c r="DA346" s="23"/>
      <c r="DB346" s="23"/>
      <c r="DC346" s="23"/>
      <c r="DD346" s="28"/>
      <c r="DE346" s="28"/>
      <c r="DF346" s="28"/>
      <c r="DG346" s="28"/>
      <c r="DH346" s="28"/>
      <c r="DI346" s="28"/>
      <c r="DJ346" s="28"/>
      <c r="DK346" s="28"/>
      <c r="DL346" s="28"/>
      <c r="DM346" s="28"/>
      <c r="DN346" s="28"/>
      <c r="DO346" s="28"/>
      <c r="DP346" s="23"/>
      <c r="DQ346" s="23"/>
      <c r="DR346" s="23"/>
      <c r="DS346" s="23"/>
      <c r="DT346" s="23"/>
      <c r="DU346" s="23"/>
      <c r="DV346" s="23"/>
      <c r="DW346" s="23"/>
      <c r="DX346" s="23"/>
      <c r="DY346" s="23"/>
      <c r="DZ346" s="23"/>
      <c r="EA346" s="23"/>
      <c r="EB346" s="28"/>
      <c r="EC346" s="28"/>
      <c r="ED346" s="28"/>
      <c r="EE346" s="28"/>
      <c r="EF346" s="28"/>
      <c r="EG346" s="28"/>
      <c r="EH346" s="28"/>
      <c r="EI346" s="28"/>
      <c r="EJ346" s="23"/>
      <c r="EK346" s="23"/>
      <c r="EL346" s="23"/>
      <c r="EM346" s="23"/>
      <c r="EN346" s="23"/>
      <c r="EO346" s="23"/>
      <c r="EP346" s="23"/>
      <c r="EQ346" s="23"/>
      <c r="ER346" s="3">
        <v>66000</v>
      </c>
      <c r="ES346" s="2">
        <f t="shared" ref="ES346:ES354" si="156">Z346-ER346</f>
        <v>0</v>
      </c>
    </row>
    <row r="347" spans="1:149" ht="14.45" hidden="1" customHeight="1" x14ac:dyDescent="0.25">
      <c r="A347" s="112"/>
      <c r="B347" s="130">
        <v>341</v>
      </c>
      <c r="C347" s="112"/>
      <c r="D347" s="112"/>
      <c r="E347" s="112"/>
      <c r="F347" s="113" t="s">
        <v>180</v>
      </c>
      <c r="G347" s="107" t="s">
        <v>180</v>
      </c>
      <c r="H347" s="114" t="s">
        <v>636</v>
      </c>
      <c r="I347" s="115" t="str">
        <f t="shared" si="148"/>
        <v xml:space="preserve"> 847</v>
      </c>
      <c r="J347" t="s">
        <v>636</v>
      </c>
      <c r="K347" s="116">
        <f t="shared" si="149"/>
        <v>0</v>
      </c>
      <c r="L347" s="113" t="s">
        <v>310</v>
      </c>
      <c r="M347" t="s">
        <v>1574</v>
      </c>
      <c r="P347" s="45" t="s">
        <v>709</v>
      </c>
      <c r="Q347" s="56">
        <v>57500</v>
      </c>
      <c r="R347" s="122">
        <f t="shared" si="152"/>
        <v>57500</v>
      </c>
      <c r="S347" s="47">
        <v>57500</v>
      </c>
      <c r="T347" s="48">
        <f t="shared" si="143"/>
        <v>8550</v>
      </c>
      <c r="U347" s="46" t="s">
        <v>711</v>
      </c>
      <c r="V347" s="49">
        <f t="shared" si="144"/>
        <v>48950</v>
      </c>
      <c r="W347" s="51">
        <f>2000+5500+600+200+250</f>
        <v>8550</v>
      </c>
      <c r="X347" s="2">
        <f t="shared" si="151"/>
        <v>0</v>
      </c>
      <c r="Z347" s="126">
        <f t="shared" si="150"/>
        <v>57500</v>
      </c>
      <c r="AA347" s="1" t="s">
        <v>134</v>
      </c>
      <c r="AB347" s="19">
        <f>IF(AX347&lt;&gt;"",#REF!- AX347, 0)</f>
        <v>0</v>
      </c>
      <c r="AC347" s="19">
        <f>IF(CF347&lt;&gt;"",#REF!- CF347, 0)</f>
        <v>0</v>
      </c>
      <c r="AD347" s="19">
        <f>IF(BJ347&lt;&gt;"",#REF!- BJ347, 0)</f>
        <v>0</v>
      </c>
      <c r="AE347" s="19">
        <f>IF(CN347&lt;&gt;"",#REF!- CN347, 0)</f>
        <v>0</v>
      </c>
      <c r="AF347" s="19">
        <f>IF(BV347&lt;&gt;"",#REF!- BV347, 0)</f>
        <v>0</v>
      </c>
      <c r="AG347" s="19">
        <f>IF(CV347&lt;&gt;"",#REF!- CV347, 0)</f>
        <v>0</v>
      </c>
      <c r="AH347" s="19">
        <f>IF(DF347&lt;&gt;"",#REF!-DF347, 0)</f>
        <v>0</v>
      </c>
      <c r="AI347" s="19">
        <f>IF(DR347&lt;&gt;"",#REF!-DR347, 0)</f>
        <v>0</v>
      </c>
      <c r="AJ347" s="19">
        <f>IF(EB347&lt;&gt;"",#REF!- EB347, 0)</f>
        <v>0</v>
      </c>
      <c r="AK347" s="19">
        <f>IF(EJ347&lt;&gt;"",#REF!- EJ347, 0)</f>
        <v>0</v>
      </c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3"/>
      <c r="CG347" s="23"/>
      <c r="CH347" s="23"/>
      <c r="CI347" s="23"/>
      <c r="CJ347" s="23"/>
      <c r="CK347" s="23"/>
      <c r="CL347" s="23"/>
      <c r="CM347" s="23"/>
      <c r="CN347" s="28"/>
      <c r="CO347" s="28"/>
      <c r="CP347" s="28"/>
      <c r="CQ347" s="28"/>
      <c r="CR347" s="28"/>
      <c r="CS347" s="28"/>
      <c r="CT347" s="28"/>
      <c r="CU347" s="28"/>
      <c r="CV347" s="23"/>
      <c r="CW347" s="23"/>
      <c r="CX347" s="23"/>
      <c r="CY347" s="23"/>
      <c r="CZ347" s="23"/>
      <c r="DA347" s="23"/>
      <c r="DB347" s="23"/>
      <c r="DC347" s="23"/>
      <c r="DD347" s="28"/>
      <c r="DE347" s="28"/>
      <c r="DF347" s="28"/>
      <c r="DG347" s="28"/>
      <c r="DH347" s="28"/>
      <c r="DI347" s="28"/>
      <c r="DJ347" s="28"/>
      <c r="DK347" s="28"/>
      <c r="DL347" s="28"/>
      <c r="DM347" s="28"/>
      <c r="DN347" s="28"/>
      <c r="DO347" s="28"/>
      <c r="DP347" s="23"/>
      <c r="DQ347" s="23"/>
      <c r="DR347" s="23"/>
      <c r="DS347" s="23"/>
      <c r="DT347" s="23"/>
      <c r="DU347" s="23"/>
      <c r="DV347" s="23"/>
      <c r="DW347" s="23"/>
      <c r="DX347" s="23"/>
      <c r="DY347" s="23"/>
      <c r="DZ347" s="23"/>
      <c r="EA347" s="23"/>
      <c r="EB347" s="28"/>
      <c r="EC347" s="28"/>
      <c r="ED347" s="28"/>
      <c r="EE347" s="28"/>
      <c r="EF347" s="28"/>
      <c r="EG347" s="28"/>
      <c r="EH347" s="28"/>
      <c r="EI347" s="28"/>
      <c r="EJ347" s="23"/>
      <c r="EK347" s="23"/>
      <c r="EL347" s="23"/>
      <c r="EM347" s="23"/>
      <c r="EN347" s="23"/>
      <c r="EO347" s="23"/>
      <c r="EP347" s="23"/>
      <c r="EQ347" s="23"/>
      <c r="ER347" s="3">
        <v>57500</v>
      </c>
      <c r="ES347" s="2">
        <f t="shared" si="156"/>
        <v>0</v>
      </c>
    </row>
    <row r="348" spans="1:149" ht="14.45" hidden="1" customHeight="1" x14ac:dyDescent="0.25">
      <c r="A348" s="112"/>
      <c r="B348" s="130">
        <v>342</v>
      </c>
      <c r="C348" s="112"/>
      <c r="D348" s="112"/>
      <c r="E348" s="112"/>
      <c r="F348" s="113" t="s">
        <v>180</v>
      </c>
      <c r="G348" s="107" t="s">
        <v>180</v>
      </c>
      <c r="H348" s="114" t="s">
        <v>637</v>
      </c>
      <c r="I348" s="115" t="str">
        <f t="shared" si="148"/>
        <v xml:space="preserve"> 973</v>
      </c>
      <c r="J348" t="s">
        <v>637</v>
      </c>
      <c r="K348" s="116">
        <f t="shared" si="149"/>
        <v>0</v>
      </c>
      <c r="L348" s="113" t="s">
        <v>311</v>
      </c>
      <c r="M348" t="s">
        <v>1574</v>
      </c>
      <c r="P348" s="62" t="s">
        <v>710</v>
      </c>
      <c r="Q348" s="63">
        <v>52500</v>
      </c>
      <c r="R348" s="64">
        <f t="shared" si="152"/>
        <v>54500</v>
      </c>
      <c r="S348" s="47">
        <v>54500</v>
      </c>
      <c r="T348" s="48">
        <f t="shared" si="143"/>
        <v>9050</v>
      </c>
      <c r="U348" s="46" t="s">
        <v>711</v>
      </c>
      <c r="V348" s="49">
        <f t="shared" si="144"/>
        <v>45450</v>
      </c>
      <c r="W348" s="49">
        <f>2000+5500+600+200+250+500</f>
        <v>9050</v>
      </c>
      <c r="X348" s="2">
        <f t="shared" si="151"/>
        <v>2000</v>
      </c>
      <c r="Z348" s="126">
        <f t="shared" si="150"/>
        <v>54500</v>
      </c>
      <c r="AA348" s="1" t="s">
        <v>134</v>
      </c>
      <c r="AB348" s="19">
        <f>IF(AX348&lt;&gt;"",#REF!- AX348, 0)</f>
        <v>0</v>
      </c>
      <c r="AC348" s="19">
        <f>IF(CF348&lt;&gt;"",#REF!- CF348, 0)</f>
        <v>0</v>
      </c>
      <c r="AD348" s="19">
        <f>IF(BJ348&lt;&gt;"",#REF!- BJ348, 0)</f>
        <v>0</v>
      </c>
      <c r="AE348" s="19">
        <f>IF(CN348&lt;&gt;"",#REF!- CN348, 0)</f>
        <v>0</v>
      </c>
      <c r="AF348" s="19">
        <f>IF(BV348&lt;&gt;"",#REF!- BV348, 0)</f>
        <v>0</v>
      </c>
      <c r="AG348" s="19">
        <f>IF(CV348&lt;&gt;"",#REF!- CV348, 0)</f>
        <v>0</v>
      </c>
      <c r="AH348" s="19">
        <f>IF(DF348&lt;&gt;"",#REF!-DF348, 0)</f>
        <v>0</v>
      </c>
      <c r="AI348" s="19">
        <f>IF(DR348&lt;&gt;"",#REF!-DR348, 0)</f>
        <v>0</v>
      </c>
      <c r="AJ348" s="19">
        <f>IF(EB348&lt;&gt;"",#REF!- EB348, 0)</f>
        <v>0</v>
      </c>
      <c r="AK348" s="19">
        <f>IF(EJ348&lt;&gt;"",#REF!- EJ348, 0)</f>
        <v>0</v>
      </c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3"/>
      <c r="CG348" s="23"/>
      <c r="CH348" s="23"/>
      <c r="CI348" s="23"/>
      <c r="CJ348" s="23"/>
      <c r="CK348" s="23"/>
      <c r="CL348" s="23"/>
      <c r="CM348" s="23"/>
      <c r="CN348" s="28"/>
      <c r="CO348" s="28"/>
      <c r="CP348" s="28"/>
      <c r="CQ348" s="28"/>
      <c r="CR348" s="28"/>
      <c r="CS348" s="28"/>
      <c r="CT348" s="28"/>
      <c r="CU348" s="28"/>
      <c r="CV348" s="23"/>
      <c r="CW348" s="23"/>
      <c r="CX348" s="23"/>
      <c r="CY348" s="23"/>
      <c r="CZ348" s="23"/>
      <c r="DA348" s="23"/>
      <c r="DB348" s="23"/>
      <c r="DC348" s="23"/>
      <c r="DD348" s="28"/>
      <c r="DE348" s="28"/>
      <c r="DF348" s="28"/>
      <c r="DG348" s="28"/>
      <c r="DH348" s="28"/>
      <c r="DI348" s="28"/>
      <c r="DJ348" s="28"/>
      <c r="DK348" s="28"/>
      <c r="DL348" s="28"/>
      <c r="DM348" s="28"/>
      <c r="DN348" s="28"/>
      <c r="DO348" s="28"/>
      <c r="DP348" s="23"/>
      <c r="DQ348" s="23"/>
      <c r="DR348" s="23"/>
      <c r="DS348" s="23"/>
      <c r="DT348" s="23"/>
      <c r="DU348" s="23"/>
      <c r="DV348" s="23"/>
      <c r="DW348" s="23"/>
      <c r="DX348" s="23"/>
      <c r="DY348" s="23"/>
      <c r="DZ348" s="23"/>
      <c r="EA348" s="23"/>
      <c r="EB348" s="28"/>
      <c r="EC348" s="28"/>
      <c r="ED348" s="28"/>
      <c r="EE348" s="28"/>
      <c r="EF348" s="28"/>
      <c r="EG348" s="28"/>
      <c r="EH348" s="28"/>
      <c r="EI348" s="28"/>
      <c r="EJ348" s="23"/>
      <c r="EK348" s="23"/>
      <c r="EL348" s="23"/>
      <c r="EM348" s="23"/>
      <c r="EN348" s="23"/>
      <c r="EO348" s="23"/>
      <c r="EP348" s="23"/>
      <c r="EQ348" s="23"/>
      <c r="ER348" s="3">
        <v>54500</v>
      </c>
      <c r="ES348" s="2">
        <f t="shared" si="156"/>
        <v>0</v>
      </c>
    </row>
    <row r="349" spans="1:149" ht="14.45" hidden="1" customHeight="1" x14ac:dyDescent="0.25">
      <c r="A349" s="112"/>
      <c r="B349" s="130">
        <v>343</v>
      </c>
      <c r="C349" s="112"/>
      <c r="D349" s="112"/>
      <c r="E349" s="112"/>
      <c r="F349" s="113" t="s">
        <v>179</v>
      </c>
      <c r="G349" s="107" t="s">
        <v>179</v>
      </c>
      <c r="H349" s="114" t="s">
        <v>638</v>
      </c>
      <c r="I349" s="115" t="str">
        <f t="shared" si="148"/>
        <v xml:space="preserve"> 249</v>
      </c>
      <c r="J349" t="s">
        <v>638</v>
      </c>
      <c r="K349" s="116">
        <f t="shared" si="149"/>
        <v>0</v>
      </c>
      <c r="L349" s="113" t="s">
        <v>310</v>
      </c>
      <c r="M349" t="s">
        <v>1574</v>
      </c>
      <c r="P349" s="45" t="s">
        <v>709</v>
      </c>
      <c r="Q349" s="56">
        <v>57500</v>
      </c>
      <c r="R349" s="122">
        <f t="shared" si="152"/>
        <v>57500</v>
      </c>
      <c r="S349" s="47">
        <v>57500</v>
      </c>
      <c r="T349" s="48">
        <f t="shared" si="143"/>
        <v>8550</v>
      </c>
      <c r="U349" s="46" t="s">
        <v>711</v>
      </c>
      <c r="V349" s="49">
        <f t="shared" si="144"/>
        <v>48950</v>
      </c>
      <c r="W349" s="51">
        <f>2000+5500+600+200+250</f>
        <v>8550</v>
      </c>
      <c r="X349" s="2">
        <f t="shared" si="151"/>
        <v>0</v>
      </c>
      <c r="Z349" s="126">
        <f t="shared" si="150"/>
        <v>57500</v>
      </c>
      <c r="AA349" s="1" t="s">
        <v>134</v>
      </c>
      <c r="AB349" s="19">
        <f>IF(AX349&lt;&gt;"",#REF!- AX349, 0)</f>
        <v>0</v>
      </c>
      <c r="AC349" s="19">
        <f>IF(CF349&lt;&gt;"",#REF!- CF349, 0)</f>
        <v>0</v>
      </c>
      <c r="AD349" s="19">
        <f>IF(BJ349&lt;&gt;"",#REF!- BJ349, 0)</f>
        <v>0</v>
      </c>
      <c r="AE349" s="19">
        <f>IF(CN349&lt;&gt;"",#REF!- CN349, 0)</f>
        <v>0</v>
      </c>
      <c r="AF349" s="19">
        <f>IF(BV349&lt;&gt;"",#REF!- BV349, 0)</f>
        <v>0</v>
      </c>
      <c r="AG349" s="19">
        <f>IF(CV349&lt;&gt;"",#REF!- CV349, 0)</f>
        <v>0</v>
      </c>
      <c r="AH349" s="19">
        <f>IF(DF349&lt;&gt;"",#REF!-DF349, 0)</f>
        <v>0</v>
      </c>
      <c r="AI349" s="19">
        <f>IF(DR349&lt;&gt;"",#REF!-DR349, 0)</f>
        <v>0</v>
      </c>
      <c r="AJ349" s="19">
        <f>IF(EB349&lt;&gt;"",#REF!- EB349, 0)</f>
        <v>0</v>
      </c>
      <c r="AK349" s="19">
        <f>IF(EJ349&lt;&gt;"",#REF!- EJ349, 0)</f>
        <v>0</v>
      </c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28"/>
      <c r="BU349" s="28"/>
      <c r="BV349" s="28"/>
      <c r="BW349" s="28"/>
      <c r="BX349" s="28"/>
      <c r="BY349" s="28"/>
      <c r="BZ349" s="28"/>
      <c r="CA349" s="28"/>
      <c r="CB349" s="28"/>
      <c r="CC349" s="28"/>
      <c r="CD349" s="28"/>
      <c r="CE349" s="28"/>
      <c r="CF349" s="23"/>
      <c r="CG349" s="23"/>
      <c r="CH349" s="23"/>
      <c r="CI349" s="23"/>
      <c r="CJ349" s="23"/>
      <c r="CK349" s="23"/>
      <c r="CL349" s="23"/>
      <c r="CM349" s="23"/>
      <c r="CN349" s="28"/>
      <c r="CO349" s="28"/>
      <c r="CP349" s="28"/>
      <c r="CQ349" s="28"/>
      <c r="CR349" s="28"/>
      <c r="CS349" s="28"/>
      <c r="CT349" s="28"/>
      <c r="CU349" s="28"/>
      <c r="CV349" s="23"/>
      <c r="CW349" s="23"/>
      <c r="CX349" s="23"/>
      <c r="CY349" s="23"/>
      <c r="CZ349" s="23"/>
      <c r="DA349" s="23"/>
      <c r="DB349" s="23"/>
      <c r="DC349" s="23"/>
      <c r="DD349" s="28"/>
      <c r="DE349" s="28"/>
      <c r="DF349" s="28"/>
      <c r="DG349" s="28"/>
      <c r="DH349" s="28"/>
      <c r="DI349" s="28"/>
      <c r="DJ349" s="28"/>
      <c r="DK349" s="28"/>
      <c r="DL349" s="28"/>
      <c r="DM349" s="28"/>
      <c r="DN349" s="28"/>
      <c r="DO349" s="28"/>
      <c r="DP349" s="23"/>
      <c r="DQ349" s="23"/>
      <c r="DR349" s="23"/>
      <c r="DS349" s="23"/>
      <c r="DT349" s="23"/>
      <c r="DU349" s="23"/>
      <c r="DV349" s="23"/>
      <c r="DW349" s="23"/>
      <c r="DX349" s="23"/>
      <c r="DY349" s="23"/>
      <c r="DZ349" s="23"/>
      <c r="EA349" s="23"/>
      <c r="EB349" s="28"/>
      <c r="EC349" s="28"/>
      <c r="ED349" s="28"/>
      <c r="EE349" s="28"/>
      <c r="EF349" s="28"/>
      <c r="EG349" s="28"/>
      <c r="EH349" s="28"/>
      <c r="EI349" s="28"/>
      <c r="EJ349" s="23"/>
      <c r="EK349" s="23"/>
      <c r="EL349" s="23"/>
      <c r="EM349" s="23"/>
      <c r="EN349" s="23"/>
      <c r="EO349" s="23"/>
      <c r="EP349" s="23"/>
      <c r="EQ349" s="23"/>
      <c r="ER349" s="3">
        <v>57500</v>
      </c>
      <c r="ES349" s="2">
        <f t="shared" si="156"/>
        <v>0</v>
      </c>
    </row>
    <row r="350" spans="1:149" ht="14.45" hidden="1" customHeight="1" x14ac:dyDescent="0.25">
      <c r="A350" s="112"/>
      <c r="B350" s="130">
        <v>344</v>
      </c>
      <c r="C350" s="112"/>
      <c r="D350" s="112"/>
      <c r="E350" s="112"/>
      <c r="F350" s="113" t="s">
        <v>179</v>
      </c>
      <c r="G350" s="107" t="s">
        <v>179</v>
      </c>
      <c r="H350" s="114" t="s">
        <v>639</v>
      </c>
      <c r="I350" s="115" t="str">
        <f t="shared" si="148"/>
        <v xml:space="preserve"> 514</v>
      </c>
      <c r="J350" t="s">
        <v>639</v>
      </c>
      <c r="K350" s="116">
        <f t="shared" si="149"/>
        <v>0</v>
      </c>
      <c r="L350" s="113" t="s">
        <v>311</v>
      </c>
      <c r="M350" t="s">
        <v>1574</v>
      </c>
      <c r="P350" s="62" t="s">
        <v>710</v>
      </c>
      <c r="Q350" s="63">
        <v>51500</v>
      </c>
      <c r="R350" s="64">
        <f t="shared" si="152"/>
        <v>53500</v>
      </c>
      <c r="S350" s="47">
        <v>53500</v>
      </c>
      <c r="T350" s="48">
        <f t="shared" si="143"/>
        <v>9050</v>
      </c>
      <c r="U350" s="46" t="s">
        <v>711</v>
      </c>
      <c r="V350" s="49">
        <f t="shared" si="144"/>
        <v>44450</v>
      </c>
      <c r="W350" s="49">
        <f>2000+5500+600+200+250+500</f>
        <v>9050</v>
      </c>
      <c r="X350" s="2">
        <f t="shared" si="151"/>
        <v>2000</v>
      </c>
      <c r="Z350" s="126">
        <f t="shared" si="150"/>
        <v>53500</v>
      </c>
      <c r="AA350" s="1" t="s">
        <v>134</v>
      </c>
      <c r="AB350" s="19">
        <f>IF(AX350&lt;&gt;"",#REF!- AX350, 0)</f>
        <v>0</v>
      </c>
      <c r="AC350" s="19">
        <f>IF(CF350&lt;&gt;"",#REF!- CF350, 0)</f>
        <v>0</v>
      </c>
      <c r="AD350" s="19">
        <f>IF(BJ350&lt;&gt;"",#REF!- BJ350, 0)</f>
        <v>0</v>
      </c>
      <c r="AE350" s="19">
        <f>IF(CN350&lt;&gt;"",#REF!- CN350, 0)</f>
        <v>0</v>
      </c>
      <c r="AF350" s="19">
        <f>IF(BV350&lt;&gt;"",#REF!- BV350, 0)</f>
        <v>0</v>
      </c>
      <c r="AG350" s="19">
        <f>IF(CV350&lt;&gt;"",#REF!- CV350, 0)</f>
        <v>0</v>
      </c>
      <c r="AH350" s="19">
        <f>IF(DF350&lt;&gt;"",#REF!-DF350, 0)</f>
        <v>0</v>
      </c>
      <c r="AI350" s="19">
        <f>IF(DR350&lt;&gt;"",#REF!-DR350, 0)</f>
        <v>0</v>
      </c>
      <c r="AJ350" s="19">
        <f>IF(EB350&lt;&gt;"",#REF!- EB350, 0)</f>
        <v>0</v>
      </c>
      <c r="AK350" s="19">
        <f>IF(EJ350&lt;&gt;"",#REF!- EJ350, 0)</f>
        <v>0</v>
      </c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3"/>
      <c r="CG350" s="23"/>
      <c r="CH350" s="23"/>
      <c r="CI350" s="23"/>
      <c r="CJ350" s="23"/>
      <c r="CK350" s="23"/>
      <c r="CL350" s="23"/>
      <c r="CM350" s="23"/>
      <c r="CN350" s="28"/>
      <c r="CO350" s="28"/>
      <c r="CP350" s="28"/>
      <c r="CQ350" s="28"/>
      <c r="CR350" s="28"/>
      <c r="CS350" s="28"/>
      <c r="CT350" s="28"/>
      <c r="CU350" s="28"/>
      <c r="CV350" s="23"/>
      <c r="CW350" s="23"/>
      <c r="CX350" s="23"/>
      <c r="CY350" s="23"/>
      <c r="CZ350" s="23"/>
      <c r="DA350" s="23"/>
      <c r="DB350" s="23"/>
      <c r="DC350" s="23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8"/>
      <c r="DO350" s="28"/>
      <c r="DP350" s="23"/>
      <c r="DQ350" s="23"/>
      <c r="DR350" s="23"/>
      <c r="DS350" s="23"/>
      <c r="DT350" s="23"/>
      <c r="DU350" s="23"/>
      <c r="DV350" s="23"/>
      <c r="DW350" s="23"/>
      <c r="DX350" s="23"/>
      <c r="DY350" s="23"/>
      <c r="DZ350" s="23"/>
      <c r="EA350" s="23"/>
      <c r="EB350" s="28"/>
      <c r="EC350" s="28"/>
      <c r="ED350" s="28"/>
      <c r="EE350" s="28"/>
      <c r="EF350" s="28"/>
      <c r="EG350" s="28"/>
      <c r="EH350" s="28"/>
      <c r="EI350" s="28"/>
      <c r="EJ350" s="23"/>
      <c r="EK350" s="23"/>
      <c r="EL350" s="23"/>
      <c r="EM350" s="23"/>
      <c r="EN350" s="23"/>
      <c r="EO350" s="23"/>
      <c r="EP350" s="23"/>
      <c r="EQ350" s="23"/>
      <c r="ER350" s="3">
        <v>53500</v>
      </c>
      <c r="ES350" s="2">
        <f t="shared" si="156"/>
        <v>0</v>
      </c>
    </row>
    <row r="351" spans="1:149" ht="14.45" hidden="1" customHeight="1" x14ac:dyDescent="0.25">
      <c r="A351" s="112"/>
      <c r="B351" s="130">
        <v>345</v>
      </c>
      <c r="C351" s="112"/>
      <c r="D351" s="112"/>
      <c r="E351" s="112"/>
      <c r="F351" s="113" t="s">
        <v>179</v>
      </c>
      <c r="G351" s="107"/>
      <c r="H351" t="s">
        <v>1796</v>
      </c>
      <c r="I351" s="115" t="str">
        <f t="shared" si="148"/>
        <v xml:space="preserve"> 345</v>
      </c>
      <c r="J351" t="s">
        <v>1796</v>
      </c>
      <c r="K351" s="116">
        <f t="shared" si="149"/>
        <v>0</v>
      </c>
      <c r="L351" s="113" t="s">
        <v>248</v>
      </c>
      <c r="M351" t="s">
        <v>1574</v>
      </c>
      <c r="P351" s="45"/>
      <c r="Q351" s="56">
        <v>65000</v>
      </c>
      <c r="R351" s="50">
        <f t="shared" si="152"/>
        <v>63000</v>
      </c>
      <c r="S351" s="47">
        <v>63000</v>
      </c>
      <c r="T351" s="48">
        <f t="shared" si="143"/>
        <v>8550</v>
      </c>
      <c r="U351" s="46" t="s">
        <v>711</v>
      </c>
      <c r="V351" s="49">
        <f t="shared" si="144"/>
        <v>54450</v>
      </c>
      <c r="W351" s="49">
        <f>5500+600+200+250+2000</f>
        <v>8550</v>
      </c>
      <c r="X351" s="2">
        <f t="shared" si="151"/>
        <v>-2000</v>
      </c>
      <c r="Z351" s="126">
        <f t="shared" si="150"/>
        <v>63000</v>
      </c>
      <c r="AA351" s="1" t="s">
        <v>134</v>
      </c>
      <c r="AB351" s="19">
        <f>IF(AX351&lt;&gt;"",#REF!- AX351, 0)</f>
        <v>0</v>
      </c>
      <c r="AC351" s="19">
        <f>IF(CF351&lt;&gt;"",#REF!- CF351, 0)</f>
        <v>0</v>
      </c>
      <c r="AD351" s="19">
        <f>IF(BJ351&lt;&gt;"",#REF!- BJ351, 0)</f>
        <v>0</v>
      </c>
      <c r="AE351" s="19">
        <f>IF(CN351&lt;&gt;"",#REF!- CN351, 0)</f>
        <v>0</v>
      </c>
      <c r="AF351" s="19">
        <f>IF(BV351&lt;&gt;"",#REF!- BV351, 0)</f>
        <v>0</v>
      </c>
      <c r="AG351" s="19">
        <f>IF(CV351&lt;&gt;"",#REF!- CV351, 0)</f>
        <v>0</v>
      </c>
      <c r="AH351" s="19">
        <f>IF(DF351&lt;&gt;"",#REF!-DF351, 0)</f>
        <v>0</v>
      </c>
      <c r="AI351" s="19">
        <f>IF(DR351&lt;&gt;"",#REF!-DR351, 0)</f>
        <v>0</v>
      </c>
      <c r="AJ351" s="19">
        <f>IF(EB351&lt;&gt;"",#REF!- EB351, 0)</f>
        <v>0</v>
      </c>
      <c r="AK351" s="19">
        <f>IF(EJ351&lt;&gt;"",#REF!- EJ351, 0)</f>
        <v>0</v>
      </c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  <c r="BR351" s="36"/>
      <c r="BS351" s="36"/>
      <c r="BT351" s="28"/>
      <c r="BU351" s="28"/>
      <c r="BV351" s="28"/>
      <c r="BW351" s="28"/>
      <c r="BX351" s="28"/>
      <c r="BY351" s="28"/>
      <c r="BZ351" s="28"/>
      <c r="CA351" s="28"/>
      <c r="CB351" s="28"/>
      <c r="CC351" s="28"/>
      <c r="CD351" s="28"/>
      <c r="CE351" s="28"/>
      <c r="CF351" s="23"/>
      <c r="CG351" s="23"/>
      <c r="CH351" s="23"/>
      <c r="CI351" s="23"/>
      <c r="CJ351" s="23"/>
      <c r="CK351" s="23"/>
      <c r="CL351" s="23"/>
      <c r="CM351" s="23"/>
      <c r="CN351" s="28"/>
      <c r="CO351" s="28"/>
      <c r="CP351" s="28"/>
      <c r="CQ351" s="28"/>
      <c r="CR351" s="28"/>
      <c r="CS351" s="28"/>
      <c r="CT351" s="28"/>
      <c r="CU351" s="28"/>
      <c r="CV351" s="23"/>
      <c r="CW351" s="23"/>
      <c r="CX351" s="23"/>
      <c r="CY351" s="23"/>
      <c r="CZ351" s="23"/>
      <c r="DA351" s="23"/>
      <c r="DB351" s="23"/>
      <c r="DC351" s="23"/>
      <c r="DD351" s="28"/>
      <c r="DE351" s="28"/>
      <c r="DF351" s="28"/>
      <c r="DG351" s="28"/>
      <c r="DH351" s="28"/>
      <c r="DI351" s="28"/>
      <c r="DJ351" s="28"/>
      <c r="DK351" s="28"/>
      <c r="DL351" s="28"/>
      <c r="DM351" s="28"/>
      <c r="DN351" s="28"/>
      <c r="DO351" s="28"/>
      <c r="DP351" s="23"/>
      <c r="DQ351" s="23"/>
      <c r="DR351" s="23"/>
      <c r="DS351" s="23"/>
      <c r="DT351" s="23"/>
      <c r="DU351" s="23"/>
      <c r="DV351" s="23"/>
      <c r="DW351" s="23"/>
      <c r="DX351" s="23"/>
      <c r="DY351" s="23"/>
      <c r="DZ351" s="23"/>
      <c r="EA351" s="23"/>
      <c r="EB351" s="28"/>
      <c r="EC351" s="28"/>
      <c r="ED351" s="28"/>
      <c r="EE351" s="28"/>
      <c r="EF351" s="28"/>
      <c r="EG351" s="28"/>
      <c r="EH351" s="28"/>
      <c r="EI351" s="28"/>
      <c r="EJ351" s="23"/>
      <c r="EK351" s="23"/>
      <c r="EL351" s="23"/>
      <c r="EM351" s="23"/>
      <c r="EN351" s="23"/>
      <c r="EO351" s="23"/>
      <c r="EP351" s="23"/>
      <c r="EQ351" s="23"/>
      <c r="ER351" s="3">
        <v>63000</v>
      </c>
      <c r="ES351" s="1">
        <f t="shared" si="156"/>
        <v>0</v>
      </c>
    </row>
    <row r="352" spans="1:149" ht="14.45" hidden="1" customHeight="1" x14ac:dyDescent="0.25">
      <c r="A352" s="112"/>
      <c r="B352" s="43">
        <v>346</v>
      </c>
      <c r="C352" s="112"/>
      <c r="D352" s="112"/>
      <c r="E352" s="112"/>
      <c r="F352" s="113" t="s">
        <v>181</v>
      </c>
      <c r="G352" s="107" t="s">
        <v>181</v>
      </c>
      <c r="H352" s="114" t="s">
        <v>640</v>
      </c>
      <c r="I352" s="115" t="str">
        <f t="shared" si="148"/>
        <v xml:space="preserve"> 279</v>
      </c>
      <c r="J352" t="s">
        <v>640</v>
      </c>
      <c r="K352" s="116">
        <f t="shared" si="149"/>
        <v>0</v>
      </c>
      <c r="L352" s="113" t="s">
        <v>284</v>
      </c>
      <c r="M352" t="s">
        <v>1625</v>
      </c>
      <c r="P352" s="45" t="s">
        <v>709</v>
      </c>
      <c r="Q352" s="56">
        <v>77500</v>
      </c>
      <c r="R352" s="122">
        <f t="shared" si="152"/>
        <v>72000</v>
      </c>
      <c r="S352" s="47">
        <v>72000</v>
      </c>
      <c r="T352" s="48">
        <f t="shared" si="143"/>
        <v>8650</v>
      </c>
      <c r="U352" s="46" t="s">
        <v>711</v>
      </c>
      <c r="V352" s="49">
        <f t="shared" si="144"/>
        <v>63350</v>
      </c>
      <c r="W352" s="51">
        <f>2000+5100+600+200+250+500</f>
        <v>8650</v>
      </c>
      <c r="X352" s="2">
        <f t="shared" si="151"/>
        <v>-5500</v>
      </c>
      <c r="Z352" s="126">
        <f t="shared" si="150"/>
        <v>72000</v>
      </c>
      <c r="AA352" s="1" t="s">
        <v>134</v>
      </c>
      <c r="AB352" s="19">
        <f>IF(AX352&lt;&gt;"",#REF!- AX352, 0)</f>
        <v>0</v>
      </c>
      <c r="AC352" s="19">
        <f>IF(CF352&lt;&gt;"",#REF!- CF352, 0)</f>
        <v>0</v>
      </c>
      <c r="AD352" s="19">
        <f>IF(BJ352&lt;&gt;"",#REF!- BJ352, 0)</f>
        <v>0</v>
      </c>
      <c r="AE352" s="19">
        <f>IF(CN352&lt;&gt;"",#REF!- CN352, 0)</f>
        <v>0</v>
      </c>
      <c r="AF352" s="19">
        <f>IF(BV352&lt;&gt;"",#REF!- BV352, 0)</f>
        <v>0</v>
      </c>
      <c r="AG352" s="19">
        <f>IF(CV352&lt;&gt;"",#REF!- CV352, 0)</f>
        <v>0</v>
      </c>
      <c r="AH352" s="19">
        <f>IF(DF352&lt;&gt;"",#REF!-DF352, 0)</f>
        <v>0</v>
      </c>
      <c r="AI352" s="19">
        <f>IF(DR352&lt;&gt;"",#REF!-DR352, 0)</f>
        <v>0</v>
      </c>
      <c r="AJ352" s="19">
        <f>IF(EB352&lt;&gt;"",#REF!- EB352, 0)</f>
        <v>0</v>
      </c>
      <c r="AK352" s="19">
        <f>IF(EJ352&lt;&gt;"",#REF!- EJ352, 0)</f>
        <v>0</v>
      </c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  <c r="BR352" s="36"/>
      <c r="BS352" s="36"/>
      <c r="BT352" s="28"/>
      <c r="BU352" s="28"/>
      <c r="BV352" s="28"/>
      <c r="BW352" s="28"/>
      <c r="BX352" s="28"/>
      <c r="BY352" s="28"/>
      <c r="BZ352" s="28"/>
      <c r="CA352" s="28"/>
      <c r="CB352" s="28"/>
      <c r="CC352" s="28"/>
      <c r="CD352" s="28"/>
      <c r="CE352" s="28"/>
      <c r="CF352" s="23"/>
      <c r="CG352" s="23"/>
      <c r="CH352" s="23"/>
      <c r="CI352" s="23"/>
      <c r="CJ352" s="23"/>
      <c r="CK352" s="23"/>
      <c r="CL352" s="23"/>
      <c r="CM352" s="23"/>
      <c r="CN352" s="28"/>
      <c r="CO352" s="28"/>
      <c r="CP352" s="28"/>
      <c r="CQ352" s="28"/>
      <c r="CR352" s="28"/>
      <c r="CS352" s="28"/>
      <c r="CT352" s="28"/>
      <c r="CU352" s="28"/>
      <c r="CV352" s="23"/>
      <c r="CW352" s="23"/>
      <c r="CX352" s="23"/>
      <c r="CY352" s="23"/>
      <c r="CZ352" s="23"/>
      <c r="DA352" s="23"/>
      <c r="DB352" s="23"/>
      <c r="DC352" s="23"/>
      <c r="DD352" s="28"/>
      <c r="DE352" s="28"/>
      <c r="DF352" s="28"/>
      <c r="DG352" s="28"/>
      <c r="DH352" s="28"/>
      <c r="DI352" s="28"/>
      <c r="DJ352" s="28"/>
      <c r="DK352" s="28"/>
      <c r="DL352" s="28"/>
      <c r="DM352" s="28"/>
      <c r="DN352" s="28"/>
      <c r="DO352" s="28"/>
      <c r="DP352" s="23"/>
      <c r="DQ352" s="23"/>
      <c r="DR352" s="23"/>
      <c r="DS352" s="23"/>
      <c r="DT352" s="23"/>
      <c r="DU352" s="23"/>
      <c r="DV352" s="23"/>
      <c r="DW352" s="23"/>
      <c r="DX352" s="23"/>
      <c r="DY352" s="23"/>
      <c r="DZ352" s="23"/>
      <c r="EA352" s="23"/>
      <c r="EB352" s="28"/>
      <c r="EC352" s="28"/>
      <c r="ED352" s="28"/>
      <c r="EE352" s="28"/>
      <c r="EF352" s="28"/>
      <c r="EG352" s="28"/>
      <c r="EH352" s="28"/>
      <c r="EI352" s="28"/>
      <c r="EJ352" s="23"/>
      <c r="EK352" s="23"/>
      <c r="EL352" s="23"/>
      <c r="EM352" s="23"/>
      <c r="EN352" s="23"/>
      <c r="EO352" s="23"/>
      <c r="EP352" s="23"/>
      <c r="EQ352" s="23"/>
      <c r="ER352" s="3">
        <v>72000</v>
      </c>
      <c r="ES352" s="2">
        <f t="shared" si="156"/>
        <v>0</v>
      </c>
    </row>
    <row r="353" spans="1:150" ht="14.45" hidden="1" customHeight="1" x14ac:dyDescent="0.25">
      <c r="A353" s="112"/>
      <c r="B353" s="130">
        <v>347</v>
      </c>
      <c r="C353" s="112"/>
      <c r="D353" s="112"/>
      <c r="E353" s="112"/>
      <c r="F353" s="113" t="s">
        <v>181</v>
      </c>
      <c r="G353" s="107" t="s">
        <v>181</v>
      </c>
      <c r="H353" s="114" t="s">
        <v>641</v>
      </c>
      <c r="I353" s="115" t="str">
        <f t="shared" si="148"/>
        <v xml:space="preserve"> 288</v>
      </c>
      <c r="J353" t="s">
        <v>641</v>
      </c>
      <c r="K353" s="116">
        <f t="shared" si="149"/>
        <v>0</v>
      </c>
      <c r="L353" s="113" t="s">
        <v>312</v>
      </c>
      <c r="M353" t="s">
        <v>1626</v>
      </c>
      <c r="P353" s="62" t="s">
        <v>710</v>
      </c>
      <c r="Q353" s="63">
        <v>65000</v>
      </c>
      <c r="R353" s="127">
        <f t="shared" si="152"/>
        <v>65000</v>
      </c>
      <c r="S353" s="47">
        <v>65000</v>
      </c>
      <c r="T353" s="48">
        <f t="shared" si="143"/>
        <v>8400</v>
      </c>
      <c r="U353" s="46" t="s">
        <v>711</v>
      </c>
      <c r="V353" s="49">
        <f t="shared" si="144"/>
        <v>56600</v>
      </c>
      <c r="W353" s="51">
        <f>2000+4850+600+200+250+500</f>
        <v>8400</v>
      </c>
      <c r="X353" s="2">
        <f t="shared" si="151"/>
        <v>0</v>
      </c>
      <c r="Z353" s="126">
        <f t="shared" si="150"/>
        <v>65000</v>
      </c>
      <c r="AA353" s="1" t="s">
        <v>134</v>
      </c>
      <c r="AB353" s="19">
        <f>IF(AX353&lt;&gt;"",#REF!- AX353, 0)</f>
        <v>0</v>
      </c>
      <c r="AC353" s="19">
        <f>IF(CF353&lt;&gt;"",#REF!- CF353, 0)</f>
        <v>0</v>
      </c>
      <c r="AD353" s="19">
        <f>IF(BJ353&lt;&gt;"",#REF!- BJ353, 0)</f>
        <v>0</v>
      </c>
      <c r="AE353" s="19">
        <f>IF(CN353&lt;&gt;"",#REF!- CN353, 0)</f>
        <v>0</v>
      </c>
      <c r="AF353" s="19">
        <f>IF(BV353&lt;&gt;"",#REF!- BV353, 0)</f>
        <v>0</v>
      </c>
      <c r="AG353" s="19">
        <f>IF(CV353&lt;&gt;"",#REF!- CV353, 0)</f>
        <v>0</v>
      </c>
      <c r="AH353" s="19">
        <f>IF(DF353&lt;&gt;"",#REF!-DF353, 0)</f>
        <v>0</v>
      </c>
      <c r="AI353" s="19">
        <f>IF(DR353&lt;&gt;"",#REF!-DR353, 0)</f>
        <v>0</v>
      </c>
      <c r="AJ353" s="19">
        <f>IF(EB353&lt;&gt;"",#REF!- EB353, 0)</f>
        <v>0</v>
      </c>
      <c r="AK353" s="19">
        <f>IF(EJ353&lt;&gt;"",#REF!- EJ353, 0)</f>
        <v>0</v>
      </c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  <c r="BR353" s="36"/>
      <c r="BS353" s="36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3"/>
      <c r="CG353" s="23"/>
      <c r="CH353" s="23"/>
      <c r="CI353" s="23"/>
      <c r="CJ353" s="23"/>
      <c r="CK353" s="23"/>
      <c r="CL353" s="23"/>
      <c r="CM353" s="23"/>
      <c r="CN353" s="28"/>
      <c r="CO353" s="28"/>
      <c r="CP353" s="28"/>
      <c r="CQ353" s="28"/>
      <c r="CR353" s="28"/>
      <c r="CS353" s="28"/>
      <c r="CT353" s="28"/>
      <c r="CU353" s="28"/>
      <c r="CV353" s="23"/>
      <c r="CW353" s="23"/>
      <c r="CX353" s="23"/>
      <c r="CY353" s="23"/>
      <c r="CZ353" s="23"/>
      <c r="DA353" s="23"/>
      <c r="DB353" s="23"/>
      <c r="DC353" s="23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8"/>
      <c r="DO353" s="28"/>
      <c r="DP353" s="23"/>
      <c r="DQ353" s="23"/>
      <c r="DR353" s="23"/>
      <c r="DS353" s="23"/>
      <c r="DT353" s="23"/>
      <c r="DU353" s="23"/>
      <c r="DV353" s="23"/>
      <c r="DW353" s="23"/>
      <c r="DX353" s="23"/>
      <c r="DY353" s="23"/>
      <c r="DZ353" s="23"/>
      <c r="EA353" s="23"/>
      <c r="EB353" s="28"/>
      <c r="EC353" s="28"/>
      <c r="ED353" s="28"/>
      <c r="EE353" s="28"/>
      <c r="EF353" s="28"/>
      <c r="EG353" s="28"/>
      <c r="EH353" s="28"/>
      <c r="EI353" s="28"/>
      <c r="EJ353" s="23"/>
      <c r="EK353" s="23"/>
      <c r="EL353" s="23"/>
      <c r="EM353" s="23"/>
      <c r="EN353" s="23"/>
      <c r="EO353" s="23"/>
      <c r="EP353" s="23"/>
      <c r="EQ353" s="23"/>
      <c r="ER353" s="3">
        <v>65000</v>
      </c>
      <c r="ES353" s="2">
        <f t="shared" si="156"/>
        <v>0</v>
      </c>
    </row>
    <row r="354" spans="1:150" ht="14.45" hidden="1" customHeight="1" x14ac:dyDescent="0.25">
      <c r="A354" s="112"/>
      <c r="B354" s="130">
        <v>348</v>
      </c>
      <c r="C354" s="112"/>
      <c r="D354" s="112"/>
      <c r="E354" s="112"/>
      <c r="F354" s="113" t="s">
        <v>181</v>
      </c>
      <c r="G354" s="107" t="s">
        <v>181</v>
      </c>
      <c r="H354" s="117" t="s">
        <v>642</v>
      </c>
      <c r="I354" s="115" t="str">
        <f t="shared" si="148"/>
        <v xml:space="preserve"> 903</v>
      </c>
      <c r="J354" t="s">
        <v>642</v>
      </c>
      <c r="K354" s="116">
        <f t="shared" si="149"/>
        <v>0</v>
      </c>
      <c r="L354" s="113" t="s">
        <v>313</v>
      </c>
      <c r="M354" t="s">
        <v>1625</v>
      </c>
      <c r="P354" s="45" t="s">
        <v>709</v>
      </c>
      <c r="Q354" s="56">
        <v>72500</v>
      </c>
      <c r="R354" s="122">
        <f t="shared" si="152"/>
        <v>71500</v>
      </c>
      <c r="S354" s="47">
        <v>71500</v>
      </c>
      <c r="T354" s="48">
        <f t="shared" si="143"/>
        <v>8750</v>
      </c>
      <c r="U354" s="46" t="s">
        <v>711</v>
      </c>
      <c r="V354" s="49">
        <f t="shared" si="144"/>
        <v>62750</v>
      </c>
      <c r="W354" s="51">
        <f>2000+5200+600+200+250+500</f>
        <v>8750</v>
      </c>
      <c r="X354" s="2">
        <f t="shared" si="151"/>
        <v>-1000</v>
      </c>
      <c r="Z354" s="126">
        <f t="shared" si="150"/>
        <v>71500</v>
      </c>
      <c r="AA354" s="1" t="s">
        <v>134</v>
      </c>
      <c r="AB354" s="19">
        <f>IF(AX354&lt;&gt;"",#REF!- AX354, 0)</f>
        <v>0</v>
      </c>
      <c r="AC354" s="19">
        <f>IF(CF354&lt;&gt;"",#REF!- CF354, 0)</f>
        <v>0</v>
      </c>
      <c r="AD354" s="19">
        <f>IF(BJ354&lt;&gt;"",#REF!- BJ354, 0)</f>
        <v>0</v>
      </c>
      <c r="AE354" s="19">
        <f>IF(CN354&lt;&gt;"",#REF!- CN354, 0)</f>
        <v>0</v>
      </c>
      <c r="AF354" s="19">
        <f>IF(BV354&lt;&gt;"",#REF!- BV354, 0)</f>
        <v>0</v>
      </c>
      <c r="AG354" s="19">
        <f>IF(CV354&lt;&gt;"",#REF!- CV354, 0)</f>
        <v>0</v>
      </c>
      <c r="AH354" s="19">
        <f>IF(DF354&lt;&gt;"",#REF!-DF354, 0)</f>
        <v>0</v>
      </c>
      <c r="AI354" s="19">
        <f>IF(DR354&lt;&gt;"",#REF!-DR354, 0)</f>
        <v>0</v>
      </c>
      <c r="AJ354" s="19">
        <f>IF(EB354&lt;&gt;"",#REF!- EB354, 0)</f>
        <v>0</v>
      </c>
      <c r="AK354" s="19">
        <f>IF(EJ354&lt;&gt;"",#REF!- EJ354, 0)</f>
        <v>0</v>
      </c>
      <c r="AL354" s="20" t="e">
        <f>IF(BC354&lt;&gt;"",#REF!- BC354, 0)</f>
        <v>#REF!</v>
      </c>
      <c r="AM354" s="20" t="e">
        <f>IF(CK354&lt;&gt;"",#REF!- CK354, 0)</f>
        <v>#REF!</v>
      </c>
      <c r="AN354" s="20" t="e">
        <f>IF(BO354&lt;&gt;"",#REF!- BO354, )</f>
        <v>#REF!</v>
      </c>
      <c r="AO354" s="20">
        <f>IF(CS354&lt;&gt;"",#REF!- CS354, 0)</f>
        <v>0</v>
      </c>
      <c r="AP354" s="20">
        <f>IF(CA354&lt;&gt;"",#REF!-CA354, 0)</f>
        <v>0</v>
      </c>
      <c r="AQ354" s="20" t="e">
        <f>IF(DA354&lt;&gt;"",#REF!- DA354, 0)</f>
        <v>#REF!</v>
      </c>
      <c r="AR354" s="20" t="e">
        <f>IF(DK354&lt;&gt;"",#REF!- DK354, 0)</f>
        <v>#REF!</v>
      </c>
      <c r="AS354" s="20" t="e">
        <f>IF(DW354&lt;&gt;"",#REF!- DW354, 0)</f>
        <v>#REF!</v>
      </c>
      <c r="AT354" s="20" t="e">
        <f>IF(EG354&lt;&gt;"",#REF!- EG354, 0)</f>
        <v>#REF!</v>
      </c>
      <c r="AU354" s="20">
        <f>IF(EO354&lt;&gt;"",#REF!- EO354, 0)</f>
        <v>0</v>
      </c>
      <c r="AV354" s="27"/>
      <c r="AW354" s="27"/>
      <c r="AX354" s="27"/>
      <c r="AY354" s="27"/>
      <c r="AZ354" s="27"/>
      <c r="BA354" s="27"/>
      <c r="BB354" s="27"/>
      <c r="BC354" s="38">
        <f>BE354+BD354</f>
        <v>85879</v>
      </c>
      <c r="BD354" s="29">
        <v>2500</v>
      </c>
      <c r="BE354" s="29">
        <v>83379</v>
      </c>
      <c r="BF354" s="29">
        <v>84150</v>
      </c>
      <c r="BG354" s="29">
        <v>78750</v>
      </c>
      <c r="BH354" s="36"/>
      <c r="BI354" s="36"/>
      <c r="BJ354" s="36"/>
      <c r="BK354" s="36"/>
      <c r="BL354" s="36"/>
      <c r="BM354" s="36"/>
      <c r="BN354" s="36"/>
      <c r="BO354" s="24">
        <f>BQ354+BP354</f>
        <v>78550</v>
      </c>
      <c r="BP354" s="24">
        <v>2500</v>
      </c>
      <c r="BQ354" s="24">
        <v>76050</v>
      </c>
      <c r="BR354" s="24">
        <v>76950</v>
      </c>
      <c r="BS354" s="24">
        <v>75150</v>
      </c>
      <c r="BT354" s="28"/>
      <c r="BU354" s="28"/>
      <c r="BV354" s="28"/>
      <c r="BW354" s="28"/>
      <c r="BX354" s="28"/>
      <c r="BY354" s="28"/>
      <c r="BZ354" s="28"/>
      <c r="CA354" s="28"/>
      <c r="CB354" s="28"/>
      <c r="CC354" s="28"/>
      <c r="CD354" s="28"/>
      <c r="CE354" s="28"/>
      <c r="CF354" s="23"/>
      <c r="CG354" s="23"/>
      <c r="CH354" s="23"/>
      <c r="CI354" s="23"/>
      <c r="CJ354" s="23"/>
      <c r="CK354" s="24">
        <v>86007</v>
      </c>
      <c r="CL354" s="24">
        <v>86940</v>
      </c>
      <c r="CM354" s="24">
        <v>81810</v>
      </c>
      <c r="CN354" s="28"/>
      <c r="CO354" s="28"/>
      <c r="CP354" s="28"/>
      <c r="CQ354" s="28"/>
      <c r="CR354" s="28"/>
      <c r="CS354" s="29"/>
      <c r="CT354" s="29"/>
      <c r="CU354" s="29"/>
      <c r="CV354" s="23"/>
      <c r="CW354" s="23"/>
      <c r="CX354" s="23"/>
      <c r="CY354" s="23"/>
      <c r="CZ354" s="23"/>
      <c r="DA354" s="24">
        <v>79581</v>
      </c>
      <c r="DB354" s="24">
        <v>93712</v>
      </c>
      <c r="DC354" s="24">
        <v>65625</v>
      </c>
      <c r="DD354" s="28"/>
      <c r="DE354" s="28"/>
      <c r="DF354" s="28"/>
      <c r="DG354" s="28"/>
      <c r="DH354" s="28"/>
      <c r="DI354" s="28"/>
      <c r="DJ354" s="28"/>
      <c r="DK354" s="29">
        <f>DM354+DL354</f>
        <v>78552</v>
      </c>
      <c r="DL354" s="29">
        <v>2500</v>
      </c>
      <c r="DM354" s="29">
        <v>76052</v>
      </c>
      <c r="DN354" s="29">
        <v>90772</v>
      </c>
      <c r="DO354" s="29">
        <v>65887</v>
      </c>
      <c r="DP354" s="23"/>
      <c r="DQ354" s="23"/>
      <c r="DR354" s="23"/>
      <c r="DS354" s="23"/>
      <c r="DT354" s="23"/>
      <c r="DU354" s="23"/>
      <c r="DV354" s="23"/>
      <c r="DW354" s="37">
        <f>DY354+DX354</f>
        <v>82227</v>
      </c>
      <c r="DX354" s="24">
        <v>2500</v>
      </c>
      <c r="DY354" s="23">
        <v>79727</v>
      </c>
      <c r="DZ354" s="23">
        <v>92347</v>
      </c>
      <c r="EA354" s="23">
        <v>65887</v>
      </c>
      <c r="EB354" s="28"/>
      <c r="EC354" s="28"/>
      <c r="ED354" s="28"/>
      <c r="EE354" s="28"/>
      <c r="EF354" s="28"/>
      <c r="EG354" s="29">
        <v>92667</v>
      </c>
      <c r="EH354" s="29">
        <v>100000</v>
      </c>
      <c r="EI354" s="29">
        <v>78000</v>
      </c>
      <c r="EJ354" s="23"/>
      <c r="EK354" s="23"/>
      <c r="EL354" s="23"/>
      <c r="EM354" s="23"/>
      <c r="EN354" s="23"/>
      <c r="EO354" s="23"/>
      <c r="EP354" s="23"/>
      <c r="EQ354" s="23"/>
      <c r="ER354" s="3">
        <v>71500</v>
      </c>
      <c r="ES354" s="2">
        <f t="shared" si="156"/>
        <v>0</v>
      </c>
    </row>
    <row r="355" spans="1:150" ht="14.45" hidden="1" customHeight="1" x14ac:dyDescent="0.25">
      <c r="A355" s="112"/>
      <c r="B355" s="130">
        <v>349</v>
      </c>
      <c r="C355" s="112"/>
      <c r="D355" s="112"/>
      <c r="E355" s="112"/>
      <c r="F355" s="113" t="s">
        <v>181</v>
      </c>
      <c r="G355" s="107" t="s">
        <v>181</v>
      </c>
      <c r="H355" s="117" t="s">
        <v>643</v>
      </c>
      <c r="I355" s="115" t="str">
        <f t="shared" si="148"/>
        <v xml:space="preserve"> 161</v>
      </c>
      <c r="J355" t="s">
        <v>643</v>
      </c>
      <c r="K355" s="116">
        <f t="shared" si="149"/>
        <v>0</v>
      </c>
      <c r="L355" s="113" t="s">
        <v>314</v>
      </c>
      <c r="M355" t="s">
        <v>1627</v>
      </c>
      <c r="P355" s="62" t="s">
        <v>710</v>
      </c>
      <c r="Q355" s="63">
        <v>65000</v>
      </c>
      <c r="R355" s="64">
        <v>65000</v>
      </c>
      <c r="S355" s="47"/>
      <c r="T355" s="48">
        <f t="shared" si="143"/>
        <v>0</v>
      </c>
      <c r="U355" s="46"/>
      <c r="V355" s="49">
        <f t="shared" si="144"/>
        <v>0</v>
      </c>
      <c r="W355" s="51"/>
      <c r="X355" s="2">
        <f t="shared" si="151"/>
        <v>0</v>
      </c>
      <c r="Z355" s="126">
        <f t="shared" si="150"/>
        <v>65000</v>
      </c>
      <c r="AA355" s="1" t="s">
        <v>161</v>
      </c>
      <c r="AB355" s="19">
        <f>IF(AX355&lt;&gt;"",#REF!- AX355, 0)</f>
        <v>0</v>
      </c>
      <c r="AC355" s="19">
        <f>IF(CF355&lt;&gt;"",#REF!- CF355, 0)</f>
        <v>0</v>
      </c>
      <c r="AD355" s="19">
        <f>IF(BJ355&lt;&gt;"",#REF!- BJ355, 0)</f>
        <v>0</v>
      </c>
      <c r="AE355" s="19">
        <f>IF(CN355&lt;&gt;"",#REF!- CN355, 0)</f>
        <v>0</v>
      </c>
      <c r="AF355" s="19">
        <f>IF(BV355&lt;&gt;"",#REF!- BV355, 0)</f>
        <v>0</v>
      </c>
      <c r="AG355" s="19">
        <f>IF(CV355&lt;&gt;"",#REF!- CV355, 0)</f>
        <v>0</v>
      </c>
      <c r="AH355" s="19">
        <f>IF(DF355&lt;&gt;"",#REF!-DF355, 0)</f>
        <v>0</v>
      </c>
      <c r="AI355" s="19">
        <f>IF(DR355&lt;&gt;"",#REF!-DR355, 0)</f>
        <v>0</v>
      </c>
      <c r="AJ355" s="19">
        <f>IF(EB355&lt;&gt;"",#REF!- EB355, 0)</f>
        <v>0</v>
      </c>
      <c r="AK355" s="19">
        <f>IF(EJ355&lt;&gt;"",#REF!- EJ355, 0)</f>
        <v>0</v>
      </c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  <c r="BR355" s="36"/>
      <c r="BS355" s="36"/>
      <c r="BT355" s="28"/>
      <c r="BU355" s="28"/>
      <c r="BV355" s="28"/>
      <c r="BW355" s="28"/>
      <c r="BX355" s="28"/>
      <c r="BY355" s="28"/>
      <c r="BZ355" s="28"/>
      <c r="CA355" s="28"/>
      <c r="CB355" s="28"/>
      <c r="CC355" s="28"/>
      <c r="CD355" s="28"/>
      <c r="CE355" s="28"/>
      <c r="CF355" s="23"/>
      <c r="CG355" s="23"/>
      <c r="CH355" s="23"/>
      <c r="CI355" s="23"/>
      <c r="CJ355" s="23"/>
      <c r="CK355" s="23"/>
      <c r="CL355" s="23"/>
      <c r="CM355" s="23"/>
      <c r="CN355" s="28"/>
      <c r="CO355" s="28"/>
      <c r="CP355" s="28"/>
      <c r="CQ355" s="28"/>
      <c r="CR355" s="28"/>
      <c r="CS355" s="28"/>
      <c r="CT355" s="28"/>
      <c r="CU355" s="28"/>
      <c r="CV355" s="23"/>
      <c r="CW355" s="23"/>
      <c r="CX355" s="23"/>
      <c r="CY355" s="23"/>
      <c r="CZ355" s="23"/>
      <c r="DA355" s="23"/>
      <c r="DB355" s="23"/>
      <c r="DC355" s="23"/>
      <c r="DD355" s="28"/>
      <c r="DE355" s="28"/>
      <c r="DF355" s="28"/>
      <c r="DG355" s="28"/>
      <c r="DH355" s="28"/>
      <c r="DI355" s="28"/>
      <c r="DJ355" s="28"/>
      <c r="DK355" s="28"/>
      <c r="DL355" s="28"/>
      <c r="DM355" s="28"/>
      <c r="DN355" s="28"/>
      <c r="DO355" s="28"/>
      <c r="DP355" s="23"/>
      <c r="DQ355" s="23"/>
      <c r="DR355" s="23"/>
      <c r="DS355" s="23"/>
      <c r="DT355" s="23"/>
      <c r="DU355" s="23"/>
      <c r="DV355" s="23"/>
      <c r="DW355" s="23"/>
      <c r="DX355" s="23"/>
      <c r="DY355" s="23"/>
      <c r="DZ355" s="23"/>
      <c r="EA355" s="23"/>
      <c r="EB355" s="28"/>
      <c r="EC355" s="28"/>
      <c r="ED355" s="28"/>
      <c r="EE355" s="28"/>
      <c r="EF355" s="28"/>
      <c r="EG355" s="28"/>
      <c r="EH355" s="28"/>
      <c r="EI355" s="28"/>
      <c r="ER355" s="3">
        <v>65000</v>
      </c>
      <c r="ES355" s="2">
        <f>Z355-ER355</f>
        <v>0</v>
      </c>
      <c r="ET355" s="1" t="s">
        <v>1836</v>
      </c>
    </row>
    <row r="356" spans="1:150" ht="14.45" hidden="1" customHeight="1" x14ac:dyDescent="0.25">
      <c r="A356" s="112"/>
      <c r="B356" s="130">
        <v>350</v>
      </c>
      <c r="C356" s="112"/>
      <c r="D356" s="112"/>
      <c r="E356" s="112"/>
      <c r="F356" s="113" t="s">
        <v>174</v>
      </c>
      <c r="G356" s="107" t="s">
        <v>174</v>
      </c>
      <c r="H356" s="117" t="s">
        <v>644</v>
      </c>
      <c r="I356" s="115" t="str">
        <f t="shared" si="148"/>
        <v xml:space="preserve"> 986</v>
      </c>
      <c r="J356" t="s">
        <v>644</v>
      </c>
      <c r="K356" s="116">
        <f t="shared" si="149"/>
        <v>0</v>
      </c>
      <c r="L356" s="113" t="s">
        <v>315</v>
      </c>
      <c r="M356" t="s">
        <v>1625</v>
      </c>
      <c r="P356" s="45" t="s">
        <v>709</v>
      </c>
      <c r="Q356" s="56">
        <v>80000</v>
      </c>
      <c r="R356" s="122">
        <f>V356+W356</f>
        <v>71500</v>
      </c>
      <c r="S356" s="47">
        <v>71500</v>
      </c>
      <c r="T356" s="48">
        <f t="shared" si="143"/>
        <v>9250</v>
      </c>
      <c r="U356" s="46" t="s">
        <v>711</v>
      </c>
      <c r="V356" s="49">
        <f t="shared" si="144"/>
        <v>62250</v>
      </c>
      <c r="W356" s="51">
        <f>2000+5200+600+200+250+1000</f>
        <v>9250</v>
      </c>
      <c r="X356" s="2">
        <f t="shared" si="151"/>
        <v>-8500</v>
      </c>
      <c r="Z356" s="126">
        <f t="shared" si="150"/>
        <v>71500</v>
      </c>
      <c r="AA356" s="1" t="s">
        <v>161</v>
      </c>
      <c r="AB356" s="19">
        <f>IF(AX356&lt;&gt;"",#REF!- AX356, 0)</f>
        <v>0</v>
      </c>
      <c r="AC356" s="19">
        <f>IF(CF356&lt;&gt;"",#REF!- CF356, 0)</f>
        <v>0</v>
      </c>
      <c r="AD356" s="19">
        <f>IF(BJ356&lt;&gt;"",#REF!- BJ356, 0)</f>
        <v>0</v>
      </c>
      <c r="AE356" s="19">
        <f>IF(CN356&lt;&gt;"",#REF!- CN356, 0)</f>
        <v>0</v>
      </c>
      <c r="AF356" s="19">
        <f>IF(BV356&lt;&gt;"",#REF!- BV356, 0)</f>
        <v>0</v>
      </c>
      <c r="AG356" s="19">
        <f>IF(CV356&lt;&gt;"",#REF!- CV356, 0)</f>
        <v>0</v>
      </c>
      <c r="AH356" s="19">
        <f>IF(DF356&lt;&gt;"",#REF!-DF356, 0)</f>
        <v>0</v>
      </c>
      <c r="AI356" s="19">
        <f>IF(DR356&lt;&gt;"",#REF!-DR356, 0)</f>
        <v>0</v>
      </c>
      <c r="AJ356" s="19">
        <f>IF(EB356&lt;&gt;"",#REF!- EB356, 0)</f>
        <v>0</v>
      </c>
      <c r="AK356" s="19">
        <f>IF(EJ356&lt;&gt;"",#REF!- EJ356, 0)</f>
        <v>0</v>
      </c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3"/>
      <c r="CG356" s="23"/>
      <c r="CH356" s="23"/>
      <c r="CI356" s="23"/>
      <c r="CJ356" s="23"/>
      <c r="CK356" s="23"/>
      <c r="CL356" s="23"/>
      <c r="CM356" s="23"/>
      <c r="CN356" s="28"/>
      <c r="CO356" s="28"/>
      <c r="CP356" s="28"/>
      <c r="CQ356" s="28"/>
      <c r="CR356" s="28"/>
      <c r="CS356" s="28"/>
      <c r="CT356" s="28"/>
      <c r="CU356" s="28"/>
      <c r="CV356" s="23"/>
      <c r="CW356" s="23"/>
      <c r="CX356" s="23"/>
      <c r="CY356" s="23"/>
      <c r="CZ356" s="23"/>
      <c r="DA356" s="23"/>
      <c r="DB356" s="23"/>
      <c r="DC356" s="23"/>
      <c r="DD356" s="28"/>
      <c r="DE356" s="28"/>
      <c r="DF356" s="28"/>
      <c r="DG356" s="28"/>
      <c r="DH356" s="28"/>
      <c r="DI356" s="28"/>
      <c r="DJ356" s="28"/>
      <c r="DK356" s="28"/>
      <c r="DL356" s="28"/>
      <c r="DM356" s="28"/>
      <c r="DN356" s="28"/>
      <c r="DO356" s="28"/>
      <c r="DP356" s="23"/>
      <c r="DQ356" s="23"/>
      <c r="DR356" s="23"/>
      <c r="DS356" s="23"/>
      <c r="DT356" s="23"/>
      <c r="DU356" s="23"/>
      <c r="DV356" s="23"/>
      <c r="DW356" s="23"/>
      <c r="DX356" s="23"/>
      <c r="DY356" s="23"/>
      <c r="DZ356" s="23"/>
      <c r="EA356" s="23"/>
      <c r="EB356" s="28"/>
      <c r="EC356" s="28"/>
      <c r="ED356" s="28"/>
      <c r="EE356" s="28"/>
      <c r="EF356" s="28"/>
      <c r="EG356" s="28"/>
      <c r="EH356" s="28"/>
      <c r="EI356" s="28"/>
      <c r="ER356" s="3">
        <v>71500</v>
      </c>
      <c r="ES356" s="2">
        <f>Z356-ER356</f>
        <v>0</v>
      </c>
    </row>
    <row r="357" spans="1:150" ht="14.45" hidden="1" customHeight="1" x14ac:dyDescent="0.25">
      <c r="A357" s="112"/>
      <c r="B357" s="130">
        <v>351</v>
      </c>
      <c r="C357" s="112"/>
      <c r="D357" s="112"/>
      <c r="E357" s="112"/>
      <c r="F357" s="113" t="s">
        <v>181</v>
      </c>
      <c r="G357" s="107" t="s">
        <v>181</v>
      </c>
      <c r="H357" s="114" t="s">
        <v>645</v>
      </c>
      <c r="I357" s="115" t="str">
        <f t="shared" si="148"/>
        <v xml:space="preserve"> 122</v>
      </c>
      <c r="J357" t="s">
        <v>645</v>
      </c>
      <c r="K357" s="116">
        <f t="shared" si="149"/>
        <v>0</v>
      </c>
      <c r="L357" s="113" t="s">
        <v>312</v>
      </c>
      <c r="M357" t="s">
        <v>1628</v>
      </c>
      <c r="P357" s="62" t="s">
        <v>710</v>
      </c>
      <c r="Q357" s="63">
        <v>70000</v>
      </c>
      <c r="R357" s="127">
        <f>V357+W357</f>
        <v>70000</v>
      </c>
      <c r="S357" s="47">
        <v>70000</v>
      </c>
      <c r="T357" s="48">
        <f t="shared" si="143"/>
        <v>8400</v>
      </c>
      <c r="U357" s="46" t="s">
        <v>711</v>
      </c>
      <c r="V357" s="49">
        <f t="shared" si="144"/>
        <v>61600</v>
      </c>
      <c r="W357" s="51">
        <f>2000+4850+600+200+250+500</f>
        <v>8400</v>
      </c>
      <c r="X357" s="2">
        <f t="shared" si="151"/>
        <v>0</v>
      </c>
      <c r="Z357" s="126">
        <f t="shared" si="150"/>
        <v>70000</v>
      </c>
      <c r="AA357" s="1" t="s">
        <v>161</v>
      </c>
      <c r="AB357" s="19">
        <f>IF(AX357&lt;&gt;"",#REF!- AX357, 0)</f>
        <v>0</v>
      </c>
      <c r="AC357" s="19">
        <f>IF(CF357&lt;&gt;"",#REF!- CF357, 0)</f>
        <v>0</v>
      </c>
      <c r="AD357" s="19">
        <f>IF(BJ357&lt;&gt;"",#REF!- BJ357, 0)</f>
        <v>0</v>
      </c>
      <c r="AE357" s="19">
        <f>IF(CN357&lt;&gt;"",#REF!- CN357, 0)</f>
        <v>0</v>
      </c>
      <c r="AF357" s="19">
        <f>IF(BV357&lt;&gt;"",#REF!- BV357, 0)</f>
        <v>0</v>
      </c>
      <c r="AG357" s="19">
        <f>IF(CV357&lt;&gt;"",#REF!- CV357, 0)</f>
        <v>0</v>
      </c>
      <c r="AH357" s="19">
        <f>IF(DF357&lt;&gt;"",#REF!-DF357, 0)</f>
        <v>0</v>
      </c>
      <c r="AI357" s="19">
        <f>IF(DR357&lt;&gt;"",#REF!-DR357, 0)</f>
        <v>0</v>
      </c>
      <c r="AJ357" s="19">
        <f>IF(EB357&lt;&gt;"",#REF!- EB357, 0)</f>
        <v>0</v>
      </c>
      <c r="AK357" s="19">
        <f>IF(EJ357&lt;&gt;"",#REF!- EJ357, 0)</f>
        <v>0</v>
      </c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  <c r="BR357" s="36"/>
      <c r="BS357" s="36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3"/>
      <c r="CG357" s="23"/>
      <c r="CH357" s="23"/>
      <c r="CI357" s="23"/>
      <c r="CJ357" s="23"/>
      <c r="CK357" s="23"/>
      <c r="CL357" s="23"/>
      <c r="CM357" s="23"/>
      <c r="CN357" s="28"/>
      <c r="CO357" s="28"/>
      <c r="CP357" s="28"/>
      <c r="CQ357" s="28"/>
      <c r="CR357" s="28"/>
      <c r="CS357" s="28"/>
      <c r="CT357" s="28"/>
      <c r="CU357" s="28"/>
      <c r="CV357" s="23"/>
      <c r="CW357" s="23"/>
      <c r="CX357" s="23"/>
      <c r="CY357" s="23"/>
      <c r="CZ357" s="23"/>
      <c r="DA357" s="23"/>
      <c r="DB357" s="23"/>
      <c r="DC357" s="23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8"/>
      <c r="DO357" s="28"/>
      <c r="DP357" s="23"/>
      <c r="DQ357" s="23"/>
      <c r="DR357" s="23"/>
      <c r="DS357" s="23"/>
      <c r="DT357" s="23"/>
      <c r="DU357" s="23"/>
      <c r="DV357" s="23"/>
      <c r="DW357" s="23"/>
      <c r="DX357" s="23"/>
      <c r="DY357" s="23"/>
      <c r="DZ357" s="23"/>
      <c r="EA357" s="23"/>
      <c r="EB357" s="28"/>
      <c r="EC357" s="28"/>
      <c r="ED357" s="28"/>
      <c r="EE357" s="28"/>
      <c r="EF357" s="28"/>
      <c r="EG357" s="28"/>
      <c r="EH357" s="28"/>
      <c r="EI357" s="28"/>
      <c r="ER357" s="3">
        <v>70000</v>
      </c>
      <c r="ES357" s="2">
        <f>Z357-ER357</f>
        <v>0</v>
      </c>
    </row>
    <row r="358" spans="1:150" ht="14.45" hidden="1" customHeight="1" x14ac:dyDescent="0.25">
      <c r="A358" s="112"/>
      <c r="B358" s="43">
        <v>352</v>
      </c>
      <c r="C358" s="112"/>
      <c r="D358" s="112"/>
      <c r="E358" s="112"/>
      <c r="F358" s="113" t="s">
        <v>182</v>
      </c>
      <c r="G358" s="107" t="s">
        <v>184</v>
      </c>
      <c r="H358" s="117" t="s">
        <v>646</v>
      </c>
      <c r="I358" s="115" t="str">
        <f t="shared" si="148"/>
        <v xml:space="preserve"> 454</v>
      </c>
      <c r="J358" t="s">
        <v>646</v>
      </c>
      <c r="K358" s="116">
        <f t="shared" si="149"/>
        <v>0</v>
      </c>
      <c r="L358" s="113" t="s">
        <v>286</v>
      </c>
      <c r="M358" t="s">
        <v>1629</v>
      </c>
      <c r="P358" s="45" t="s">
        <v>709</v>
      </c>
      <c r="Q358" s="56">
        <v>85000</v>
      </c>
      <c r="R358" s="122">
        <f>V358+W358</f>
        <v>75000</v>
      </c>
      <c r="S358" s="47">
        <v>75000</v>
      </c>
      <c r="T358" s="48">
        <f t="shared" si="143"/>
        <v>9250</v>
      </c>
      <c r="U358" s="46" t="s">
        <v>711</v>
      </c>
      <c r="V358" s="49">
        <f t="shared" si="144"/>
        <v>65750</v>
      </c>
      <c r="W358" s="51">
        <f>2000+5200+600+200+250+1000</f>
        <v>9250</v>
      </c>
      <c r="X358" s="2">
        <f t="shared" si="151"/>
        <v>-10000</v>
      </c>
      <c r="Z358" s="126">
        <f t="shared" si="150"/>
        <v>75000</v>
      </c>
      <c r="AA358" s="1" t="s">
        <v>161</v>
      </c>
      <c r="AB358" s="19">
        <f>IF(AX358&lt;&gt;"",#REF!- AX358, 0)</f>
        <v>0</v>
      </c>
      <c r="AC358" s="19">
        <f>IF(CF358&lt;&gt;"",#REF!- CF358, 0)</f>
        <v>0</v>
      </c>
      <c r="AD358" s="19">
        <f>IF(BJ358&lt;&gt;"",#REF!- BJ358, 0)</f>
        <v>0</v>
      </c>
      <c r="AE358" s="19">
        <f>IF(CN358&lt;&gt;"",#REF!- CN358, 0)</f>
        <v>0</v>
      </c>
      <c r="AF358" s="19">
        <f>IF(BV358&lt;&gt;"",#REF!- BV358, 0)</f>
        <v>0</v>
      </c>
      <c r="AG358" s="19">
        <f>IF(CV358&lt;&gt;"",#REF!- CV358, 0)</f>
        <v>0</v>
      </c>
      <c r="AH358" s="19">
        <f>IF(DF358&lt;&gt;"",#REF!-DF358, 0)</f>
        <v>0</v>
      </c>
      <c r="AI358" s="19">
        <f>IF(DR358&lt;&gt;"",#REF!-DR358, 0)</f>
        <v>0</v>
      </c>
      <c r="AJ358" s="19">
        <f>IF(EB358&lt;&gt;"",#REF!- EB358, 0)</f>
        <v>0</v>
      </c>
      <c r="AK358" s="19">
        <f>IF(EJ358&lt;&gt;"",#REF!- EJ358, 0)</f>
        <v>0</v>
      </c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  <c r="BR358" s="36"/>
      <c r="BS358" s="36"/>
      <c r="BT358" s="28"/>
      <c r="BU358" s="28"/>
      <c r="BV358" s="28"/>
      <c r="BW358" s="28"/>
      <c r="BX358" s="28"/>
      <c r="BY358" s="28"/>
      <c r="BZ358" s="28"/>
      <c r="CA358" s="28"/>
      <c r="CB358" s="28"/>
      <c r="CC358" s="28"/>
      <c r="CD358" s="28"/>
      <c r="CE358" s="28"/>
      <c r="CF358" s="23"/>
      <c r="CG358" s="23"/>
      <c r="CH358" s="23"/>
      <c r="CI358" s="23"/>
      <c r="CJ358" s="23"/>
      <c r="CK358" s="23"/>
      <c r="CL358" s="23"/>
      <c r="CM358" s="23"/>
      <c r="CN358" s="28"/>
      <c r="CO358" s="28"/>
      <c r="CP358" s="28"/>
      <c r="CQ358" s="28"/>
      <c r="CR358" s="28"/>
      <c r="CS358" s="28"/>
      <c r="CT358" s="28"/>
      <c r="CU358" s="28"/>
      <c r="CV358" s="23"/>
      <c r="CW358" s="23"/>
      <c r="CX358" s="23"/>
      <c r="CY358" s="23"/>
      <c r="CZ358" s="23"/>
      <c r="DA358" s="23"/>
      <c r="DB358" s="23"/>
      <c r="DC358" s="23"/>
      <c r="DD358" s="28"/>
      <c r="DE358" s="28"/>
      <c r="DF358" s="28"/>
      <c r="DG358" s="28"/>
      <c r="DH358" s="28"/>
      <c r="DI358" s="28"/>
      <c r="DJ358" s="28"/>
      <c r="DK358" s="28"/>
      <c r="DL358" s="28"/>
      <c r="DM358" s="28"/>
      <c r="DN358" s="28"/>
      <c r="DO358" s="28"/>
      <c r="DP358" s="23"/>
      <c r="DQ358" s="23"/>
      <c r="DR358" s="23"/>
      <c r="DS358" s="23"/>
      <c r="DT358" s="23"/>
      <c r="DU358" s="23"/>
      <c r="DV358" s="23"/>
      <c r="DW358" s="23"/>
      <c r="DX358" s="23"/>
      <c r="DY358" s="23"/>
      <c r="DZ358" s="23"/>
      <c r="EA358" s="23"/>
      <c r="EB358" s="28"/>
      <c r="EC358" s="28"/>
      <c r="ED358" s="28"/>
      <c r="EE358" s="28"/>
      <c r="EF358" s="28"/>
      <c r="EG358" s="28"/>
      <c r="EH358" s="28"/>
      <c r="EI358" s="28"/>
      <c r="ER358" s="3">
        <v>75000</v>
      </c>
      <c r="ES358" s="2">
        <f>Z358-ER358</f>
        <v>0</v>
      </c>
    </row>
    <row r="359" spans="1:150" ht="14.45" hidden="1" customHeight="1" x14ac:dyDescent="0.25">
      <c r="A359" s="112"/>
      <c r="B359" s="130">
        <v>353</v>
      </c>
      <c r="C359" s="112"/>
      <c r="D359" s="112"/>
      <c r="E359" s="112"/>
      <c r="F359" s="113" t="s">
        <v>181</v>
      </c>
      <c r="G359" s="107" t="s">
        <v>181</v>
      </c>
      <c r="H359" s="114" t="s">
        <v>133</v>
      </c>
      <c r="I359" s="115" t="str">
        <f t="shared" si="148"/>
        <v xml:space="preserve"> 201</v>
      </c>
      <c r="J359" t="s">
        <v>133</v>
      </c>
      <c r="K359" s="116">
        <f t="shared" si="149"/>
        <v>0</v>
      </c>
      <c r="L359" s="113" t="s">
        <v>246</v>
      </c>
      <c r="M359" t="s">
        <v>1627</v>
      </c>
      <c r="P359" s="62" t="s">
        <v>710</v>
      </c>
      <c r="Q359" s="63">
        <v>65000</v>
      </c>
      <c r="R359" s="127">
        <f>V359+W359</f>
        <v>66500</v>
      </c>
      <c r="S359" s="47">
        <v>66500</v>
      </c>
      <c r="T359" s="48">
        <f t="shared" si="143"/>
        <v>9750</v>
      </c>
      <c r="U359" s="46" t="s">
        <v>711</v>
      </c>
      <c r="V359" s="49">
        <f t="shared" si="144"/>
        <v>56750</v>
      </c>
      <c r="W359" s="51">
        <f>2000+5200+600+200+250+500+1000</f>
        <v>9750</v>
      </c>
      <c r="X359" s="2">
        <f t="shared" si="151"/>
        <v>1500</v>
      </c>
      <c r="Z359" s="126">
        <f t="shared" si="150"/>
        <v>66500</v>
      </c>
      <c r="AA359" s="1" t="s">
        <v>161</v>
      </c>
      <c r="AB359" s="19">
        <f>IF(AX359&lt;&gt;"",#REF!- AX359, 0)</f>
        <v>0</v>
      </c>
      <c r="AC359" s="19">
        <f>IF(CF359&lt;&gt;"",#REF!- CF359, 0)</f>
        <v>0</v>
      </c>
      <c r="AD359" s="19">
        <f>IF(BJ359&lt;&gt;"",#REF!- BJ359, 0)</f>
        <v>0</v>
      </c>
      <c r="AE359" s="19">
        <f>IF(CN359&lt;&gt;"",#REF!- CN359, 0)</f>
        <v>0</v>
      </c>
      <c r="AF359" s="19">
        <f>IF(BV359&lt;&gt;"",#REF!- BV359, 0)</f>
        <v>0</v>
      </c>
      <c r="AG359" s="19">
        <f>IF(CV359&lt;&gt;"",#REF!- CV359, 0)</f>
        <v>0</v>
      </c>
      <c r="AH359" s="19">
        <f>IF(DF359&lt;&gt;"",#REF!-DF359, 0)</f>
        <v>0</v>
      </c>
      <c r="AI359" s="19">
        <f>IF(DR359&lt;&gt;"",#REF!-DR359, 0)</f>
        <v>0</v>
      </c>
      <c r="AJ359" s="19">
        <f>IF(EB359&lt;&gt;"",#REF!- EB359, 0)</f>
        <v>0</v>
      </c>
      <c r="AK359" s="19">
        <f>IF(EJ359&lt;&gt;"",#REF!- EJ359, 0)</f>
        <v>0</v>
      </c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  <c r="BR359" s="36"/>
      <c r="BS359" s="36"/>
      <c r="BT359" s="28"/>
      <c r="BU359" s="28"/>
      <c r="BV359" s="28"/>
      <c r="BW359" s="28"/>
      <c r="BX359" s="28"/>
      <c r="BY359" s="28"/>
      <c r="BZ359" s="28"/>
      <c r="CA359" s="28"/>
      <c r="CB359" s="28"/>
      <c r="CC359" s="28"/>
      <c r="CD359" s="28"/>
      <c r="CE359" s="28"/>
      <c r="CF359" s="23"/>
      <c r="CG359" s="23"/>
      <c r="CH359" s="23"/>
      <c r="CI359" s="23"/>
      <c r="CJ359" s="23"/>
      <c r="CK359" s="23"/>
      <c r="CL359" s="23"/>
      <c r="CM359" s="23"/>
      <c r="CN359" s="28"/>
      <c r="CO359" s="28"/>
      <c r="CP359" s="28"/>
      <c r="CQ359" s="28"/>
      <c r="CR359" s="28"/>
      <c r="CS359" s="28"/>
      <c r="CT359" s="28"/>
      <c r="CU359" s="28"/>
      <c r="CV359" s="23"/>
      <c r="CW359" s="23"/>
      <c r="CX359" s="23"/>
      <c r="CY359" s="23"/>
      <c r="CZ359" s="23"/>
      <c r="DA359" s="23"/>
      <c r="DB359" s="23"/>
      <c r="DC359" s="23"/>
      <c r="DD359" s="28"/>
      <c r="DE359" s="28"/>
      <c r="DF359" s="28"/>
      <c r="DG359" s="28"/>
      <c r="DH359" s="28"/>
      <c r="DI359" s="28"/>
      <c r="DJ359" s="28"/>
      <c r="DK359" s="28"/>
      <c r="DL359" s="28"/>
      <c r="DM359" s="28"/>
      <c r="DN359" s="28"/>
      <c r="DO359" s="28"/>
      <c r="DP359" s="23"/>
      <c r="DQ359" s="23"/>
      <c r="DR359" s="23"/>
      <c r="DS359" s="23"/>
      <c r="DT359" s="23"/>
      <c r="DU359" s="23"/>
      <c r="DV359" s="23"/>
      <c r="DW359" s="23"/>
      <c r="DX359" s="23"/>
      <c r="DY359" s="23"/>
      <c r="DZ359" s="23"/>
      <c r="EA359" s="23"/>
      <c r="EB359" s="28"/>
      <c r="EC359" s="28"/>
      <c r="ED359" s="28"/>
      <c r="EE359" s="28"/>
      <c r="EF359" s="28"/>
      <c r="EG359" s="28"/>
      <c r="EH359" s="28"/>
      <c r="EI359" s="28"/>
      <c r="ER359" s="3">
        <v>66500</v>
      </c>
      <c r="ES359" s="2">
        <f t="shared" ref="ES359:ES360" si="157">Z359-ER359</f>
        <v>0</v>
      </c>
    </row>
    <row r="360" spans="1:150" ht="14.45" hidden="1" customHeight="1" x14ac:dyDescent="0.25">
      <c r="A360" s="112"/>
      <c r="B360" s="130">
        <v>354</v>
      </c>
      <c r="C360" s="112"/>
      <c r="D360" s="112"/>
      <c r="E360" s="112"/>
      <c r="F360" s="113" t="s">
        <v>181</v>
      </c>
      <c r="G360" s="107" t="s">
        <v>181</v>
      </c>
      <c r="H360" s="114" t="s">
        <v>647</v>
      </c>
      <c r="I360" s="115" t="str">
        <f t="shared" si="148"/>
        <v xml:space="preserve"> 725</v>
      </c>
      <c r="J360" t="s">
        <v>647</v>
      </c>
      <c r="K360" s="116">
        <f t="shared" si="149"/>
        <v>0</v>
      </c>
      <c r="L360" s="113" t="s">
        <v>316</v>
      </c>
      <c r="M360" t="s">
        <v>1627</v>
      </c>
      <c r="P360" s="45" t="s">
        <v>709</v>
      </c>
      <c r="Q360" s="56">
        <v>85000</v>
      </c>
      <c r="R360" s="122">
        <f>V360+W360</f>
        <v>67000</v>
      </c>
      <c r="S360" s="47">
        <v>67000</v>
      </c>
      <c r="T360" s="48">
        <f t="shared" si="143"/>
        <v>9250</v>
      </c>
      <c r="U360" s="46" t="s">
        <v>711</v>
      </c>
      <c r="V360" s="49">
        <f t="shared" si="144"/>
        <v>57750</v>
      </c>
      <c r="W360" s="49">
        <f>2000+5200+600+200+250+1000</f>
        <v>9250</v>
      </c>
      <c r="X360" s="2">
        <f t="shared" si="151"/>
        <v>-18000</v>
      </c>
      <c r="Z360" s="126">
        <f t="shared" si="150"/>
        <v>67000</v>
      </c>
      <c r="AA360" s="1" t="s">
        <v>161</v>
      </c>
      <c r="AB360" s="19">
        <f>IF(AX360&lt;&gt;"",#REF!- AX360, 0)</f>
        <v>0</v>
      </c>
      <c r="AC360" s="19">
        <f>IF(CF360&lt;&gt;"",#REF!- CF360, 0)</f>
        <v>0</v>
      </c>
      <c r="AD360" s="19">
        <f>IF(BJ360&lt;&gt;"",#REF!- BJ360, 0)</f>
        <v>0</v>
      </c>
      <c r="AE360" s="19">
        <f>IF(CN360&lt;&gt;"",#REF!- CN360, 0)</f>
        <v>0</v>
      </c>
      <c r="AF360" s="19">
        <f>IF(BV360&lt;&gt;"",#REF!- BV360, 0)</f>
        <v>0</v>
      </c>
      <c r="AG360" s="19">
        <f>IF(CV360&lt;&gt;"",#REF!- CV360, 0)</f>
        <v>0</v>
      </c>
      <c r="AH360" s="19">
        <f>IF(DF360&lt;&gt;"",#REF!-DF360, 0)</f>
        <v>0</v>
      </c>
      <c r="AI360" s="19">
        <f>IF(DR360&lt;&gt;"",#REF!-DR360, 0)</f>
        <v>0</v>
      </c>
      <c r="AJ360" s="19">
        <f>IF(EB360&lt;&gt;"",#REF!- EB360, 0)</f>
        <v>0</v>
      </c>
      <c r="AK360" s="19">
        <f>IF(EJ360&lt;&gt;"",#REF!- EJ360, 0)</f>
        <v>0</v>
      </c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  <c r="BR360" s="36"/>
      <c r="BS360" s="36"/>
      <c r="BT360" s="28"/>
      <c r="BU360" s="28"/>
      <c r="BV360" s="28"/>
      <c r="BW360" s="28"/>
      <c r="BX360" s="28"/>
      <c r="BY360" s="28"/>
      <c r="BZ360" s="28"/>
      <c r="CA360" s="28"/>
      <c r="CB360" s="28"/>
      <c r="CC360" s="28"/>
      <c r="CD360" s="28"/>
      <c r="CE360" s="28"/>
      <c r="CF360" s="23"/>
      <c r="CG360" s="23"/>
      <c r="CH360" s="23"/>
      <c r="CI360" s="23"/>
      <c r="CJ360" s="23"/>
      <c r="CK360" s="23"/>
      <c r="CL360" s="23"/>
      <c r="CM360" s="23"/>
      <c r="CN360" s="28"/>
      <c r="CO360" s="28"/>
      <c r="CP360" s="28"/>
      <c r="CQ360" s="28"/>
      <c r="CR360" s="28"/>
      <c r="CS360" s="28"/>
      <c r="CT360" s="28"/>
      <c r="CU360" s="28"/>
      <c r="CV360" s="23"/>
      <c r="CW360" s="23"/>
      <c r="CX360" s="23"/>
      <c r="CY360" s="23"/>
      <c r="CZ360" s="23"/>
      <c r="DA360" s="23"/>
      <c r="DB360" s="23"/>
      <c r="DC360" s="23"/>
      <c r="DD360" s="28"/>
      <c r="DE360" s="28"/>
      <c r="DF360" s="28"/>
      <c r="DG360" s="28"/>
      <c r="DH360" s="28"/>
      <c r="DI360" s="28"/>
      <c r="DJ360" s="28"/>
      <c r="DK360" s="28"/>
      <c r="DL360" s="28"/>
      <c r="DM360" s="28"/>
      <c r="DN360" s="28"/>
      <c r="DO360" s="28"/>
      <c r="DP360" s="23"/>
      <c r="DQ360" s="23"/>
      <c r="DR360" s="23"/>
      <c r="DS360" s="23"/>
      <c r="DT360" s="23"/>
      <c r="DU360" s="23"/>
      <c r="DV360" s="23"/>
      <c r="DW360" s="23"/>
      <c r="DX360" s="23"/>
      <c r="DY360" s="23"/>
      <c r="DZ360" s="23"/>
      <c r="EA360" s="23"/>
      <c r="EB360" s="28"/>
      <c r="EC360" s="28"/>
      <c r="ED360" s="28"/>
      <c r="EE360" s="28"/>
      <c r="EF360" s="28"/>
      <c r="EG360" s="28"/>
      <c r="EH360" s="28"/>
      <c r="EI360" s="28"/>
      <c r="ER360" s="3">
        <v>67000</v>
      </c>
      <c r="ES360" s="2">
        <f t="shared" si="157"/>
        <v>0</v>
      </c>
    </row>
    <row r="361" spans="1:150" ht="14.45" hidden="1" customHeight="1" x14ac:dyDescent="0.25">
      <c r="A361" s="112"/>
      <c r="B361" s="130">
        <v>355</v>
      </c>
      <c r="C361" s="112"/>
      <c r="D361" s="112"/>
      <c r="E361" s="112"/>
      <c r="F361" s="113" t="s">
        <v>181</v>
      </c>
      <c r="G361" s="107" t="s">
        <v>181</v>
      </c>
      <c r="H361" s="117" t="s">
        <v>648</v>
      </c>
      <c r="I361" s="115" t="str">
        <f t="shared" si="148"/>
        <v xml:space="preserve"> 275</v>
      </c>
      <c r="J361" t="s">
        <v>648</v>
      </c>
      <c r="K361" s="116">
        <f t="shared" si="149"/>
        <v>0</v>
      </c>
      <c r="L361" s="113" t="s">
        <v>317</v>
      </c>
      <c r="M361" t="s">
        <v>1625</v>
      </c>
      <c r="P361" s="62" t="s">
        <v>710</v>
      </c>
      <c r="Q361" s="63">
        <v>65000</v>
      </c>
      <c r="R361" s="64">
        <v>65000</v>
      </c>
      <c r="S361" s="47"/>
      <c r="T361" s="48">
        <f t="shared" si="143"/>
        <v>0</v>
      </c>
      <c r="U361" s="46"/>
      <c r="V361" s="49">
        <f t="shared" si="144"/>
        <v>0</v>
      </c>
      <c r="W361" s="49"/>
      <c r="X361" s="2">
        <f t="shared" si="151"/>
        <v>0</v>
      </c>
      <c r="Z361" s="126">
        <f t="shared" si="150"/>
        <v>65000</v>
      </c>
      <c r="AA361" s="1" t="s">
        <v>161</v>
      </c>
      <c r="AB361" s="19">
        <f>IF(AX361&lt;&gt;"",#REF!- AX361, 0)</f>
        <v>0</v>
      </c>
      <c r="AC361" s="19">
        <f>IF(CF361&lt;&gt;"",#REF!- CF361, 0)</f>
        <v>0</v>
      </c>
      <c r="AD361" s="19">
        <f>IF(BJ361&lt;&gt;"",#REF!- BJ361, 0)</f>
        <v>0</v>
      </c>
      <c r="AE361" s="19">
        <f>IF(CN361&lt;&gt;"",#REF!- CN361, 0)</f>
        <v>0</v>
      </c>
      <c r="AF361" s="19">
        <f>IF(BV361&lt;&gt;"",#REF!- BV361, 0)</f>
        <v>0</v>
      </c>
      <c r="AG361" s="19">
        <f>IF(CV361&lt;&gt;"",#REF!- CV361, 0)</f>
        <v>0</v>
      </c>
      <c r="AH361" s="19">
        <f>IF(DF361&lt;&gt;"",#REF!-DF361, 0)</f>
        <v>0</v>
      </c>
      <c r="AI361" s="19">
        <f>IF(DR361&lt;&gt;"",#REF!-DR361, 0)</f>
        <v>0</v>
      </c>
      <c r="AJ361" s="19">
        <f>IF(EB361&lt;&gt;"",#REF!- EB361, 0)</f>
        <v>0</v>
      </c>
      <c r="AK361" s="19">
        <f>IF(EJ361&lt;&gt;"",#REF!- EJ361, 0)</f>
        <v>0</v>
      </c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8"/>
      <c r="CE361" s="28"/>
      <c r="CF361" s="23"/>
      <c r="CG361" s="23"/>
      <c r="CH361" s="23"/>
      <c r="CI361" s="23"/>
      <c r="CJ361" s="23"/>
      <c r="CK361" s="23"/>
      <c r="CL361" s="23"/>
      <c r="CM361" s="23"/>
      <c r="CN361" s="28"/>
      <c r="CO361" s="28"/>
      <c r="CP361" s="28"/>
      <c r="CQ361" s="28"/>
      <c r="CR361" s="28"/>
      <c r="CS361" s="28"/>
      <c r="CT361" s="28"/>
      <c r="CU361" s="28"/>
      <c r="CV361" s="23"/>
      <c r="CW361" s="23"/>
      <c r="CX361" s="23"/>
      <c r="CY361" s="23"/>
      <c r="CZ361" s="23"/>
      <c r="DA361" s="23"/>
      <c r="DB361" s="23"/>
      <c r="DC361" s="23"/>
      <c r="DD361" s="28"/>
      <c r="DE361" s="28"/>
      <c r="DF361" s="28"/>
      <c r="DG361" s="28"/>
      <c r="DH361" s="28"/>
      <c r="DI361" s="28"/>
      <c r="DJ361" s="28"/>
      <c r="DK361" s="28"/>
      <c r="DL361" s="28"/>
      <c r="DM361" s="28"/>
      <c r="DN361" s="28"/>
      <c r="DO361" s="28"/>
      <c r="DP361" s="23"/>
      <c r="DQ361" s="23"/>
      <c r="DR361" s="23"/>
      <c r="DS361" s="23"/>
      <c r="DT361" s="23"/>
      <c r="DU361" s="23"/>
      <c r="DV361" s="23"/>
      <c r="DW361" s="23"/>
      <c r="DX361" s="23"/>
      <c r="DY361" s="23"/>
      <c r="DZ361" s="23"/>
      <c r="EA361" s="23"/>
      <c r="EB361" s="28"/>
      <c r="EC361" s="28"/>
      <c r="ED361" s="28"/>
      <c r="EE361" s="28"/>
      <c r="EF361" s="28"/>
      <c r="EG361" s="28"/>
      <c r="EH361" s="28"/>
      <c r="EI361" s="28"/>
      <c r="ER361" s="3">
        <v>65000</v>
      </c>
      <c r="ES361" s="2">
        <f>Z361-ER361</f>
        <v>0</v>
      </c>
      <c r="ET361" s="1" t="s">
        <v>1836</v>
      </c>
    </row>
    <row r="362" spans="1:150" ht="14.45" hidden="1" customHeight="1" x14ac:dyDescent="0.25">
      <c r="A362" s="112"/>
      <c r="B362" s="130">
        <v>356</v>
      </c>
      <c r="C362" s="112"/>
      <c r="D362" s="112"/>
      <c r="E362" s="112"/>
      <c r="F362" s="113" t="s">
        <v>183</v>
      </c>
      <c r="G362" s="107" t="s">
        <v>183</v>
      </c>
      <c r="H362" s="114" t="s">
        <v>649</v>
      </c>
      <c r="I362" s="115" t="str">
        <f t="shared" si="148"/>
        <v xml:space="preserve"> 187</v>
      </c>
      <c r="J362" t="s">
        <v>649</v>
      </c>
      <c r="K362" s="116">
        <f t="shared" si="149"/>
        <v>0</v>
      </c>
      <c r="L362" s="113" t="s">
        <v>290</v>
      </c>
      <c r="M362" t="s">
        <v>1629</v>
      </c>
      <c r="P362" s="45" t="s">
        <v>709</v>
      </c>
      <c r="Q362" s="56">
        <v>100000</v>
      </c>
      <c r="R362" s="122">
        <f t="shared" ref="R362:R369" si="158">V362+W362</f>
        <v>72500</v>
      </c>
      <c r="S362" s="47">
        <v>72500</v>
      </c>
      <c r="T362" s="48">
        <f t="shared" si="143"/>
        <v>10050</v>
      </c>
      <c r="U362" s="46" t="s">
        <v>711</v>
      </c>
      <c r="V362" s="49">
        <f t="shared" si="144"/>
        <v>62450</v>
      </c>
      <c r="W362" s="49">
        <f>2000+5100+600+200+250+1000+900</f>
        <v>10050</v>
      </c>
      <c r="X362" s="2">
        <f t="shared" si="151"/>
        <v>-27500</v>
      </c>
      <c r="Z362" s="126">
        <f t="shared" si="150"/>
        <v>72500</v>
      </c>
      <c r="AA362" s="1" t="s">
        <v>161</v>
      </c>
      <c r="AB362" s="19">
        <f>IF(AX362&lt;&gt;"",#REF!- AX362, 0)</f>
        <v>0</v>
      </c>
      <c r="AC362" s="19">
        <f>IF(CF362&lt;&gt;"",#REF!- CF362, 0)</f>
        <v>0</v>
      </c>
      <c r="AD362" s="19">
        <f>IF(BJ362&lt;&gt;"",#REF!- BJ362, 0)</f>
        <v>0</v>
      </c>
      <c r="AE362" s="19">
        <f>IF(CN362&lt;&gt;"",#REF!- CN362, 0)</f>
        <v>0</v>
      </c>
      <c r="AF362" s="19">
        <f>IF(BV362&lt;&gt;"",#REF!- BV362, 0)</f>
        <v>0</v>
      </c>
      <c r="AG362" s="19">
        <f>IF(CV362&lt;&gt;"",#REF!- CV362, 0)</f>
        <v>0</v>
      </c>
      <c r="AH362" s="19">
        <f>IF(DF362&lt;&gt;"",#REF!-DF362, 0)</f>
        <v>0</v>
      </c>
      <c r="AI362" s="19">
        <f>IF(DR362&lt;&gt;"",#REF!-DR362, 0)</f>
        <v>0</v>
      </c>
      <c r="AJ362" s="19">
        <f>IF(EB362&lt;&gt;"",#REF!- EB362, 0)</f>
        <v>0</v>
      </c>
      <c r="AK362" s="19">
        <f>IF(EJ362&lt;&gt;"",#REF!- EJ362, 0)</f>
        <v>0</v>
      </c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36"/>
      <c r="BI362" s="36"/>
      <c r="BJ362" s="36"/>
      <c r="BK362" s="36"/>
      <c r="BL362" s="36"/>
      <c r="BM362" s="36"/>
      <c r="BN362" s="36"/>
      <c r="BO362" s="36"/>
      <c r="BP362" s="36"/>
      <c r="BQ362" s="36"/>
      <c r="BR362" s="36"/>
      <c r="BS362" s="36"/>
      <c r="BT362" s="28"/>
      <c r="BU362" s="28"/>
      <c r="BV362" s="28"/>
      <c r="BW362" s="28"/>
      <c r="BX362" s="28"/>
      <c r="BY362" s="28"/>
      <c r="BZ362" s="28"/>
      <c r="CA362" s="28"/>
      <c r="CB362" s="28"/>
      <c r="CC362" s="28"/>
      <c r="CD362" s="28"/>
      <c r="CE362" s="28"/>
      <c r="CF362" s="23"/>
      <c r="CG362" s="23"/>
      <c r="CH362" s="23"/>
      <c r="CI362" s="23"/>
      <c r="CJ362" s="23"/>
      <c r="CK362" s="23"/>
      <c r="CL362" s="23"/>
      <c r="CM362" s="23"/>
      <c r="CN362" s="28"/>
      <c r="CO362" s="28"/>
      <c r="CP362" s="28"/>
      <c r="CQ362" s="28"/>
      <c r="CR362" s="28"/>
      <c r="CS362" s="28"/>
      <c r="CT362" s="28"/>
      <c r="CU362" s="28"/>
      <c r="CV362" s="23"/>
      <c r="CW362" s="23"/>
      <c r="CX362" s="23"/>
      <c r="CY362" s="23"/>
      <c r="CZ362" s="23"/>
      <c r="DA362" s="23"/>
      <c r="DB362" s="23"/>
      <c r="DC362" s="23"/>
      <c r="DD362" s="28"/>
      <c r="DE362" s="28"/>
      <c r="DF362" s="28"/>
      <c r="DG362" s="28"/>
      <c r="DH362" s="28"/>
      <c r="DI362" s="28"/>
      <c r="DJ362" s="28"/>
      <c r="DK362" s="28"/>
      <c r="DL362" s="28"/>
      <c r="DM362" s="28"/>
      <c r="DN362" s="28"/>
      <c r="DO362" s="28"/>
      <c r="DP362" s="23"/>
      <c r="DQ362" s="23"/>
      <c r="DR362" s="23"/>
      <c r="DS362" s="23"/>
      <c r="DT362" s="23"/>
      <c r="DU362" s="23"/>
      <c r="DV362" s="23"/>
      <c r="DW362" s="23"/>
      <c r="DX362" s="23"/>
      <c r="DY362" s="23"/>
      <c r="DZ362" s="23"/>
      <c r="EA362" s="23"/>
      <c r="EB362" s="28"/>
      <c r="EC362" s="28"/>
      <c r="ED362" s="28"/>
      <c r="EE362" s="28"/>
      <c r="EF362" s="28"/>
      <c r="EG362" s="28"/>
      <c r="EH362" s="28"/>
      <c r="EI362" s="28"/>
      <c r="ER362" s="3">
        <v>72500</v>
      </c>
      <c r="ES362" s="2">
        <f>Z362-ER362</f>
        <v>0</v>
      </c>
    </row>
    <row r="363" spans="1:150" ht="14.45" hidden="1" customHeight="1" x14ac:dyDescent="0.25">
      <c r="A363" s="112"/>
      <c r="B363" s="130">
        <v>357</v>
      </c>
      <c r="C363" s="112"/>
      <c r="D363" s="112"/>
      <c r="E363" s="112"/>
      <c r="F363" s="113" t="s">
        <v>181</v>
      </c>
      <c r="G363" s="107" t="s">
        <v>181</v>
      </c>
      <c r="H363" s="117" t="s">
        <v>650</v>
      </c>
      <c r="I363" s="115" t="str">
        <f t="shared" si="148"/>
        <v xml:space="preserve"> 129</v>
      </c>
      <c r="J363" t="s">
        <v>650</v>
      </c>
      <c r="K363" s="116">
        <f t="shared" si="149"/>
        <v>0</v>
      </c>
      <c r="L363" s="113" t="s">
        <v>315</v>
      </c>
      <c r="M363" t="s">
        <v>1627</v>
      </c>
      <c r="P363" s="62" t="s">
        <v>710</v>
      </c>
      <c r="Q363" s="63">
        <v>67000</v>
      </c>
      <c r="R363" s="64">
        <f t="shared" si="158"/>
        <v>69500</v>
      </c>
      <c r="S363" s="47">
        <v>69500</v>
      </c>
      <c r="T363" s="48">
        <f t="shared" si="143"/>
        <v>8750</v>
      </c>
      <c r="U363" s="46" t="s">
        <v>711</v>
      </c>
      <c r="V363" s="49">
        <f t="shared" si="144"/>
        <v>60750</v>
      </c>
      <c r="W363" s="49">
        <f>2000+5200+600+200+250+500</f>
        <v>8750</v>
      </c>
      <c r="X363" s="2">
        <f t="shared" si="151"/>
        <v>2500</v>
      </c>
      <c r="Z363" s="126">
        <f t="shared" si="150"/>
        <v>69500</v>
      </c>
      <c r="AA363" s="1" t="s">
        <v>161</v>
      </c>
      <c r="AB363" s="19">
        <f>IF(AX363&lt;&gt;"",#REF!- AX363, 0)</f>
        <v>0</v>
      </c>
      <c r="AC363" s="19">
        <f>IF(CF363&lt;&gt;"",#REF!- CF363, 0)</f>
        <v>0</v>
      </c>
      <c r="AD363" s="19">
        <f>IF(BJ363&lt;&gt;"",#REF!- BJ363, 0)</f>
        <v>0</v>
      </c>
      <c r="AE363" s="19">
        <f>IF(CN363&lt;&gt;"",#REF!- CN363, 0)</f>
        <v>0</v>
      </c>
      <c r="AF363" s="19">
        <f>IF(BV363&lt;&gt;"",#REF!- BV363, 0)</f>
        <v>0</v>
      </c>
      <c r="AG363" s="19">
        <f>IF(CV363&lt;&gt;"",#REF!- CV363, 0)</f>
        <v>0</v>
      </c>
      <c r="AH363" s="19">
        <f>IF(DF363&lt;&gt;"",#REF!-DF363, 0)</f>
        <v>0</v>
      </c>
      <c r="AI363" s="19">
        <f>IF(DR363&lt;&gt;"",#REF!-DR363, 0)</f>
        <v>0</v>
      </c>
      <c r="AJ363" s="19">
        <f>IF(EB363&lt;&gt;"",#REF!- EB363, 0)</f>
        <v>0</v>
      </c>
      <c r="AK363" s="19">
        <f>IF(EJ363&lt;&gt;"",#REF!- EJ363, 0)</f>
        <v>0</v>
      </c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36"/>
      <c r="BI363" s="36"/>
      <c r="BJ363" s="36"/>
      <c r="BK363" s="36"/>
      <c r="BL363" s="36"/>
      <c r="BM363" s="36"/>
      <c r="BN363" s="36"/>
      <c r="BO363" s="36"/>
      <c r="BP363" s="36"/>
      <c r="BQ363" s="36"/>
      <c r="BR363" s="36"/>
      <c r="BS363" s="36"/>
      <c r="BT363" s="28"/>
      <c r="BU363" s="28"/>
      <c r="BV363" s="28"/>
      <c r="BW363" s="28"/>
      <c r="BX363" s="28"/>
      <c r="BY363" s="28"/>
      <c r="BZ363" s="28"/>
      <c r="CA363" s="28"/>
      <c r="CB363" s="28"/>
      <c r="CC363" s="28"/>
      <c r="CD363" s="28"/>
      <c r="CE363" s="28"/>
      <c r="CF363" s="23"/>
      <c r="CG363" s="23"/>
      <c r="CH363" s="23"/>
      <c r="CI363" s="23"/>
      <c r="CJ363" s="23"/>
      <c r="CK363" s="23"/>
      <c r="CL363" s="23"/>
      <c r="CM363" s="23"/>
      <c r="CN363" s="28"/>
      <c r="CO363" s="28"/>
      <c r="CP363" s="28"/>
      <c r="CQ363" s="28"/>
      <c r="CR363" s="28"/>
      <c r="CS363" s="28"/>
      <c r="CT363" s="28"/>
      <c r="CU363" s="28"/>
      <c r="CV363" s="23"/>
      <c r="CW363" s="23"/>
      <c r="CX363" s="23"/>
      <c r="CY363" s="23"/>
      <c r="CZ363" s="23"/>
      <c r="DA363" s="23"/>
      <c r="DB363" s="23"/>
      <c r="DC363" s="23"/>
      <c r="DD363" s="28"/>
      <c r="DE363" s="28"/>
      <c r="DF363" s="28"/>
      <c r="DG363" s="28"/>
      <c r="DH363" s="28"/>
      <c r="DI363" s="28"/>
      <c r="DJ363" s="28"/>
      <c r="DK363" s="28"/>
      <c r="DL363" s="28"/>
      <c r="DM363" s="28"/>
      <c r="DN363" s="28"/>
      <c r="DO363" s="28"/>
      <c r="DP363" s="23"/>
      <c r="DQ363" s="23"/>
      <c r="DR363" s="23"/>
      <c r="DS363" s="23"/>
      <c r="DT363" s="23"/>
      <c r="DU363" s="23"/>
      <c r="DV363" s="23"/>
      <c r="DW363" s="23"/>
      <c r="DX363" s="23"/>
      <c r="DY363" s="23"/>
      <c r="DZ363" s="23"/>
      <c r="EA363" s="23"/>
      <c r="EB363" s="28"/>
      <c r="EC363" s="28"/>
      <c r="ED363" s="28"/>
      <c r="EE363" s="28"/>
      <c r="EF363" s="28"/>
      <c r="EG363" s="28"/>
      <c r="EH363" s="28"/>
      <c r="EI363" s="28"/>
      <c r="ER363" s="3">
        <v>69500</v>
      </c>
      <c r="ES363" s="1">
        <f>Z363-ER363</f>
        <v>0</v>
      </c>
    </row>
    <row r="364" spans="1:150" ht="14.45" hidden="1" customHeight="1" x14ac:dyDescent="0.25">
      <c r="A364" s="112"/>
      <c r="B364" s="130">
        <v>358</v>
      </c>
      <c r="C364" s="112"/>
      <c r="D364" s="112"/>
      <c r="E364" s="112"/>
      <c r="F364" s="113" t="s">
        <v>181</v>
      </c>
      <c r="G364" s="107" t="s">
        <v>181</v>
      </c>
      <c r="H364" s="117" t="s">
        <v>1806</v>
      </c>
      <c r="I364" s="115" t="str">
        <f t="shared" si="148"/>
        <v xml:space="preserve"> 627</v>
      </c>
      <c r="J364" t="s">
        <v>1806</v>
      </c>
      <c r="K364" s="116">
        <f t="shared" si="149"/>
        <v>0</v>
      </c>
      <c r="L364" s="113" t="s">
        <v>319</v>
      </c>
      <c r="M364" t="s">
        <v>1812</v>
      </c>
      <c r="P364" s="45" t="s">
        <v>709</v>
      </c>
      <c r="Q364" s="56">
        <v>77000</v>
      </c>
      <c r="R364" s="122">
        <f t="shared" si="158"/>
        <v>65000</v>
      </c>
      <c r="S364" s="47">
        <v>65000</v>
      </c>
      <c r="T364" s="48">
        <f t="shared" si="143"/>
        <v>8100</v>
      </c>
      <c r="U364" s="46" t="s">
        <v>711</v>
      </c>
      <c r="V364" s="49">
        <f t="shared" si="144"/>
        <v>56900</v>
      </c>
      <c r="W364" s="49">
        <f>2000+200+600+200+250+4850</f>
        <v>8100</v>
      </c>
      <c r="X364" s="2">
        <f t="shared" ref="X364:X395" si="159">R364-Q364</f>
        <v>-12000</v>
      </c>
      <c r="Z364" s="126">
        <f t="shared" si="150"/>
        <v>65000</v>
      </c>
      <c r="AA364" s="1" t="s">
        <v>161</v>
      </c>
      <c r="AB364" s="19">
        <f>IF(AX364&lt;&gt;"",#REF!- AX364, 0)</f>
        <v>0</v>
      </c>
      <c r="AC364" s="19">
        <f>IF(CF364&lt;&gt;"",#REF!- CF364, 0)</f>
        <v>0</v>
      </c>
      <c r="AD364" s="19">
        <f>IF(BJ364&lt;&gt;"",#REF!- BJ364, 0)</f>
        <v>0</v>
      </c>
      <c r="AE364" s="19">
        <f>IF(CN364&lt;&gt;"",#REF!- CN364, 0)</f>
        <v>0</v>
      </c>
      <c r="AF364" s="19">
        <f>IF(BV364&lt;&gt;"",#REF!- BV364, 0)</f>
        <v>0</v>
      </c>
      <c r="AG364" s="19">
        <f>IF(CV364&lt;&gt;"",#REF!- CV364, 0)</f>
        <v>0</v>
      </c>
      <c r="AH364" s="19">
        <f>IF(DF364&lt;&gt;"",#REF!-DF364, 0)</f>
        <v>0</v>
      </c>
      <c r="AI364" s="19">
        <f>IF(DR364&lt;&gt;"",#REF!-DR364, 0)</f>
        <v>0</v>
      </c>
      <c r="AJ364" s="19">
        <f>IF(EB364&lt;&gt;"",#REF!- EB364, 0)</f>
        <v>0</v>
      </c>
      <c r="AK364" s="19">
        <f>IF(EJ364&lt;&gt;"",#REF!- EJ364, 0)</f>
        <v>0</v>
      </c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  <c r="BR364" s="36"/>
      <c r="BS364" s="36"/>
      <c r="BT364" s="28"/>
      <c r="BU364" s="28"/>
      <c r="BV364" s="28"/>
      <c r="BW364" s="28"/>
      <c r="BX364" s="28"/>
      <c r="BY364" s="28"/>
      <c r="BZ364" s="28"/>
      <c r="CA364" s="28"/>
      <c r="CB364" s="28"/>
      <c r="CC364" s="28"/>
      <c r="CD364" s="28"/>
      <c r="CE364" s="28"/>
      <c r="CF364" s="23"/>
      <c r="CG364" s="23"/>
      <c r="CH364" s="23"/>
      <c r="CI364" s="23"/>
      <c r="CJ364" s="23"/>
      <c r="CK364" s="23"/>
      <c r="CL364" s="23"/>
      <c r="CM364" s="23"/>
      <c r="CN364" s="28"/>
      <c r="CO364" s="28"/>
      <c r="CP364" s="28"/>
      <c r="CQ364" s="28"/>
      <c r="CR364" s="28"/>
      <c r="CS364" s="28"/>
      <c r="CT364" s="28"/>
      <c r="CU364" s="28"/>
      <c r="CV364" s="23"/>
      <c r="CW364" s="23"/>
      <c r="CX364" s="23"/>
      <c r="CY364" s="23"/>
      <c r="CZ364" s="23"/>
      <c r="DA364" s="23"/>
      <c r="DB364" s="23"/>
      <c r="DC364" s="23"/>
      <c r="DD364" s="28"/>
      <c r="DE364" s="28"/>
      <c r="DF364" s="28"/>
      <c r="DG364" s="28"/>
      <c r="DH364" s="28"/>
      <c r="DI364" s="28"/>
      <c r="DJ364" s="28"/>
      <c r="DK364" s="28"/>
      <c r="DL364" s="28"/>
      <c r="DM364" s="28"/>
      <c r="DN364" s="28"/>
      <c r="DO364" s="28"/>
      <c r="DP364" s="23"/>
      <c r="DQ364" s="23"/>
      <c r="DR364" s="23"/>
      <c r="DS364" s="23"/>
      <c r="DT364" s="23"/>
      <c r="DU364" s="23"/>
      <c r="DV364" s="23"/>
      <c r="DW364" s="23"/>
      <c r="DX364" s="23"/>
      <c r="DY364" s="23"/>
      <c r="DZ364" s="23"/>
      <c r="EA364" s="23"/>
      <c r="EB364" s="28"/>
      <c r="EC364" s="28"/>
      <c r="ED364" s="28"/>
      <c r="EE364" s="28"/>
      <c r="EF364" s="28"/>
      <c r="EG364" s="28"/>
      <c r="EH364" s="28"/>
      <c r="EI364" s="28"/>
      <c r="ER364" s="3">
        <v>65000</v>
      </c>
      <c r="ES364" s="2">
        <f t="shared" ref="ES364:ES365" si="160">Z364-ER364</f>
        <v>0</v>
      </c>
    </row>
    <row r="365" spans="1:150" ht="14.45" hidden="1" customHeight="1" x14ac:dyDescent="0.25">
      <c r="A365" s="112"/>
      <c r="B365" s="130">
        <v>359</v>
      </c>
      <c r="C365" s="112"/>
      <c r="D365" s="112"/>
      <c r="E365" s="112"/>
      <c r="F365" s="113" t="s">
        <v>181</v>
      </c>
      <c r="G365" s="107" t="s">
        <v>181</v>
      </c>
      <c r="H365" s="117" t="s">
        <v>651</v>
      </c>
      <c r="I365" s="115" t="str">
        <f t="shared" si="148"/>
        <v xml:space="preserve"> 260</v>
      </c>
      <c r="J365" t="s">
        <v>651</v>
      </c>
      <c r="K365" s="116">
        <f t="shared" si="149"/>
        <v>0</v>
      </c>
      <c r="L365" s="113" t="s">
        <v>319</v>
      </c>
      <c r="M365" t="s">
        <v>1811</v>
      </c>
      <c r="P365" s="45" t="s">
        <v>709</v>
      </c>
      <c r="Q365" s="56">
        <v>77000</v>
      </c>
      <c r="R365" s="122">
        <f t="shared" si="158"/>
        <v>70000</v>
      </c>
      <c r="S365" s="47">
        <v>70000</v>
      </c>
      <c r="T365" s="48">
        <f t="shared" si="143"/>
        <v>8900</v>
      </c>
      <c r="U365" s="46" t="s">
        <v>711</v>
      </c>
      <c r="V365" s="49">
        <f t="shared" si="144"/>
        <v>61100</v>
      </c>
      <c r="W365" s="49">
        <f>2000+4850+600+200+250+1000</f>
        <v>8900</v>
      </c>
      <c r="X365" s="2">
        <f t="shared" si="159"/>
        <v>-7000</v>
      </c>
      <c r="Z365" s="126">
        <f t="shared" si="150"/>
        <v>70000</v>
      </c>
      <c r="AA365" s="1" t="s">
        <v>161</v>
      </c>
      <c r="AB365" s="19">
        <f>IF(AX365&lt;&gt;"",#REF!- AX365, 0)</f>
        <v>0</v>
      </c>
      <c r="AC365" s="19">
        <f>IF(CF365&lt;&gt;"",#REF!- CF365, 0)</f>
        <v>0</v>
      </c>
      <c r="AD365" s="19">
        <f>IF(BJ365&lt;&gt;"",#REF!- BJ365, 0)</f>
        <v>0</v>
      </c>
      <c r="AE365" s="19">
        <f>IF(CN365&lt;&gt;"",#REF!- CN365, 0)</f>
        <v>0</v>
      </c>
      <c r="AF365" s="19">
        <f>IF(BV365&lt;&gt;"",#REF!- BV365, 0)</f>
        <v>0</v>
      </c>
      <c r="AG365" s="19">
        <f>IF(CV365&lt;&gt;"",#REF!- CV365, 0)</f>
        <v>0</v>
      </c>
      <c r="AH365" s="19">
        <f>IF(DF365&lt;&gt;"",#REF!-DF365, 0)</f>
        <v>0</v>
      </c>
      <c r="AI365" s="19">
        <f>IF(DR365&lt;&gt;"",#REF!-DR365, 0)</f>
        <v>0</v>
      </c>
      <c r="AJ365" s="19">
        <f>IF(EB365&lt;&gt;"",#REF!- EB365, 0)</f>
        <v>0</v>
      </c>
      <c r="AK365" s="19">
        <f>IF(EJ365&lt;&gt;"",#REF!- EJ365, 0)</f>
        <v>0</v>
      </c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36"/>
      <c r="BI365" s="36"/>
      <c r="BJ365" s="36"/>
      <c r="BK365" s="36"/>
      <c r="BL365" s="36"/>
      <c r="BM365" s="36"/>
      <c r="BN365" s="36"/>
      <c r="BO365" s="36"/>
      <c r="BP365" s="36"/>
      <c r="BQ365" s="36"/>
      <c r="BR365" s="36"/>
      <c r="BS365" s="36"/>
      <c r="BT365" s="28"/>
      <c r="BU365" s="28"/>
      <c r="BV365" s="28"/>
      <c r="BW365" s="28"/>
      <c r="BX365" s="28"/>
      <c r="BY365" s="28"/>
      <c r="BZ365" s="28"/>
      <c r="CA365" s="28"/>
      <c r="CB365" s="28"/>
      <c r="CC365" s="28"/>
      <c r="CD365" s="28"/>
      <c r="CE365" s="28"/>
      <c r="CF365" s="23"/>
      <c r="CG365" s="23"/>
      <c r="CH365" s="23"/>
      <c r="CI365" s="23"/>
      <c r="CJ365" s="23"/>
      <c r="CK365" s="23"/>
      <c r="CL365" s="23"/>
      <c r="CM365" s="23"/>
      <c r="CN365" s="28"/>
      <c r="CO365" s="28"/>
      <c r="CP365" s="28"/>
      <c r="CQ365" s="28"/>
      <c r="CR365" s="28"/>
      <c r="CS365" s="28"/>
      <c r="CT365" s="28"/>
      <c r="CU365" s="28"/>
      <c r="CV365" s="23"/>
      <c r="CW365" s="23"/>
      <c r="CX365" s="23"/>
      <c r="CY365" s="23"/>
      <c r="CZ365" s="23"/>
      <c r="DA365" s="23"/>
      <c r="DB365" s="23"/>
      <c r="DC365" s="23"/>
      <c r="DD365" s="28"/>
      <c r="DE365" s="28"/>
      <c r="DF365" s="28"/>
      <c r="DG365" s="28"/>
      <c r="DH365" s="28"/>
      <c r="DI365" s="28"/>
      <c r="DJ365" s="28"/>
      <c r="DK365" s="28"/>
      <c r="DL365" s="28"/>
      <c r="DM365" s="28"/>
      <c r="DN365" s="28"/>
      <c r="DO365" s="28"/>
      <c r="DP365" s="23"/>
      <c r="DQ365" s="23"/>
      <c r="DR365" s="23"/>
      <c r="DS365" s="23"/>
      <c r="DT365" s="23"/>
      <c r="DU365" s="23"/>
      <c r="DV365" s="23"/>
      <c r="DW365" s="23"/>
      <c r="DX365" s="23"/>
      <c r="DY365" s="23"/>
      <c r="DZ365" s="23"/>
      <c r="EA365" s="23"/>
      <c r="EB365" s="28"/>
      <c r="EC365" s="28"/>
      <c r="ED365" s="28"/>
      <c r="EE365" s="28"/>
      <c r="EF365" s="28"/>
      <c r="EG365" s="28"/>
      <c r="EH365" s="28"/>
      <c r="EI365" s="28"/>
      <c r="ER365" s="3">
        <v>70000</v>
      </c>
      <c r="ES365" s="2">
        <f t="shared" si="160"/>
        <v>0</v>
      </c>
    </row>
    <row r="366" spans="1:150" ht="14.45" hidden="1" customHeight="1" x14ac:dyDescent="0.25">
      <c r="A366" s="112"/>
      <c r="B366" s="130">
        <v>360</v>
      </c>
      <c r="C366" s="112"/>
      <c r="D366" s="112"/>
      <c r="E366" s="112"/>
      <c r="F366" s="113" t="s">
        <v>184</v>
      </c>
      <c r="G366" s="107" t="s">
        <v>184</v>
      </c>
      <c r="H366" s="114" t="s">
        <v>652</v>
      </c>
      <c r="I366" s="115" t="str">
        <f t="shared" si="148"/>
        <v xml:space="preserve"> 828</v>
      </c>
      <c r="J366" t="s">
        <v>652</v>
      </c>
      <c r="K366" s="116">
        <f t="shared" si="149"/>
        <v>0</v>
      </c>
      <c r="L366" s="113" t="s">
        <v>217</v>
      </c>
      <c r="M366" t="s">
        <v>1635</v>
      </c>
      <c r="P366" s="45" t="s">
        <v>709</v>
      </c>
      <c r="Q366" s="56">
        <v>71000</v>
      </c>
      <c r="R366" s="122">
        <f t="shared" si="158"/>
        <v>69000</v>
      </c>
      <c r="S366" s="47">
        <v>69000</v>
      </c>
      <c r="T366" s="48">
        <f t="shared" si="143"/>
        <v>8900</v>
      </c>
      <c r="U366" s="46" t="s">
        <v>711</v>
      </c>
      <c r="V366" s="49">
        <f t="shared" si="144"/>
        <v>60100</v>
      </c>
      <c r="W366" s="49">
        <f>2000+4850+600+200+250+1000</f>
        <v>8900</v>
      </c>
      <c r="X366" s="2">
        <f t="shared" si="159"/>
        <v>-2000</v>
      </c>
      <c r="Z366" s="126">
        <f t="shared" si="150"/>
        <v>69000</v>
      </c>
      <c r="AA366" s="1" t="s">
        <v>161</v>
      </c>
      <c r="AB366" s="19">
        <f>IF(AX366&lt;&gt;"",#REF!- AX366, 0)</f>
        <v>0</v>
      </c>
      <c r="AC366" s="19">
        <f>IF(CF366&lt;&gt;"",#REF!- CF366, 0)</f>
        <v>0</v>
      </c>
      <c r="AD366" s="19">
        <f>IF(BJ366&lt;&gt;"",#REF!- BJ366, 0)</f>
        <v>0</v>
      </c>
      <c r="AE366" s="19">
        <f>IF(CN366&lt;&gt;"",#REF!- CN366, 0)</f>
        <v>0</v>
      </c>
      <c r="AF366" s="19">
        <f>IF(BV366&lt;&gt;"",#REF!- BV366, 0)</f>
        <v>0</v>
      </c>
      <c r="AG366" s="19">
        <f>IF(CV366&lt;&gt;"",#REF!- CV366, 0)</f>
        <v>0</v>
      </c>
      <c r="AH366" s="19">
        <f>IF(DF366&lt;&gt;"",#REF!-DF366, 0)</f>
        <v>0</v>
      </c>
      <c r="AI366" s="19">
        <f>IF(DR366&lt;&gt;"",#REF!-DR366, 0)</f>
        <v>0</v>
      </c>
      <c r="AJ366" s="19">
        <f>IF(EB366&lt;&gt;"",#REF!- EB366, 0)</f>
        <v>0</v>
      </c>
      <c r="AK366" s="19">
        <f>IF(EJ366&lt;&gt;"",#REF!- EJ366, 0)</f>
        <v>0</v>
      </c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36"/>
      <c r="BI366" s="36"/>
      <c r="BJ366" s="36"/>
      <c r="BK366" s="36"/>
      <c r="BL366" s="36"/>
      <c r="BM366" s="36"/>
      <c r="BN366" s="36"/>
      <c r="BO366" s="36"/>
      <c r="BP366" s="36"/>
      <c r="BQ366" s="36"/>
      <c r="BR366" s="36"/>
      <c r="BS366" s="36"/>
      <c r="BT366" s="28"/>
      <c r="BU366" s="28"/>
      <c r="BV366" s="28"/>
      <c r="BW366" s="28"/>
      <c r="BX366" s="28"/>
      <c r="BY366" s="28"/>
      <c r="BZ366" s="28"/>
      <c r="CA366" s="28"/>
      <c r="CB366" s="28"/>
      <c r="CC366" s="28"/>
      <c r="CD366" s="28"/>
      <c r="CE366" s="28"/>
      <c r="CF366" s="23"/>
      <c r="CG366" s="23"/>
      <c r="CH366" s="23"/>
      <c r="CI366" s="23"/>
      <c r="CJ366" s="23"/>
      <c r="CK366" s="23"/>
      <c r="CL366" s="23"/>
      <c r="CM366" s="23"/>
      <c r="CN366" s="28"/>
      <c r="CO366" s="28"/>
      <c r="CP366" s="28"/>
      <c r="CQ366" s="28"/>
      <c r="CR366" s="28"/>
      <c r="CS366" s="28"/>
      <c r="CT366" s="28"/>
      <c r="CU366" s="28"/>
      <c r="CV366" s="23"/>
      <c r="CW366" s="23"/>
      <c r="CX366" s="23"/>
      <c r="CY366" s="23"/>
      <c r="CZ366" s="23"/>
      <c r="DA366" s="23"/>
      <c r="DB366" s="23"/>
      <c r="DC366" s="23"/>
      <c r="DD366" s="28"/>
      <c r="DE366" s="28"/>
      <c r="DF366" s="28"/>
      <c r="DG366" s="28"/>
      <c r="DH366" s="28"/>
      <c r="DI366" s="28"/>
      <c r="DJ366" s="28"/>
      <c r="DK366" s="28"/>
      <c r="DL366" s="28"/>
      <c r="DM366" s="28"/>
      <c r="DN366" s="28"/>
      <c r="DO366" s="28"/>
      <c r="DP366" s="23"/>
      <c r="DQ366" s="23"/>
      <c r="DR366" s="23"/>
      <c r="DS366" s="23"/>
      <c r="DT366" s="23"/>
      <c r="DU366" s="23"/>
      <c r="DV366" s="23"/>
      <c r="DW366" s="23"/>
      <c r="DX366" s="23"/>
      <c r="DY366" s="23"/>
      <c r="DZ366" s="23"/>
      <c r="EA366" s="23"/>
      <c r="EB366" s="28"/>
      <c r="EC366" s="28"/>
      <c r="ED366" s="28"/>
      <c r="EE366" s="28"/>
      <c r="EF366" s="28"/>
      <c r="EG366" s="28"/>
      <c r="EH366" s="28"/>
      <c r="EI366" s="28"/>
      <c r="ER366" s="3">
        <v>69000</v>
      </c>
      <c r="ES366" s="2">
        <f>Z366-ER366</f>
        <v>0</v>
      </c>
    </row>
    <row r="367" spans="1:150" ht="14.45" hidden="1" customHeight="1" x14ac:dyDescent="0.25">
      <c r="A367" s="112"/>
      <c r="B367" s="130">
        <v>361</v>
      </c>
      <c r="C367" s="112"/>
      <c r="D367" s="112"/>
      <c r="E367" s="112"/>
      <c r="F367" s="113" t="s">
        <v>183</v>
      </c>
      <c r="G367" s="107" t="s">
        <v>183</v>
      </c>
      <c r="H367" s="117" t="s">
        <v>653</v>
      </c>
      <c r="I367" s="115" t="str">
        <f t="shared" si="148"/>
        <v xml:space="preserve"> 483</v>
      </c>
      <c r="J367" t="s">
        <v>653</v>
      </c>
      <c r="K367" s="116">
        <f t="shared" si="149"/>
        <v>0</v>
      </c>
      <c r="L367" s="113" t="s">
        <v>320</v>
      </c>
      <c r="M367" t="s">
        <v>1636</v>
      </c>
      <c r="P367" s="45" t="s">
        <v>709</v>
      </c>
      <c r="Q367" s="56">
        <v>60000</v>
      </c>
      <c r="R367" s="122">
        <f t="shared" si="158"/>
        <v>56000</v>
      </c>
      <c r="S367" s="47">
        <v>56000</v>
      </c>
      <c r="T367" s="48">
        <f t="shared" si="143"/>
        <v>8400</v>
      </c>
      <c r="U367" s="46" t="s">
        <v>711</v>
      </c>
      <c r="V367" s="49">
        <f t="shared" si="144"/>
        <v>47600</v>
      </c>
      <c r="W367" s="49">
        <f>2000+4850+600+200+250+500</f>
        <v>8400</v>
      </c>
      <c r="X367" s="2">
        <f t="shared" si="159"/>
        <v>-4000</v>
      </c>
      <c r="Z367" s="126">
        <f t="shared" si="150"/>
        <v>56000</v>
      </c>
      <c r="AA367" s="1" t="s">
        <v>161</v>
      </c>
      <c r="AB367" s="19">
        <f>IF(AX367&lt;&gt;"",#REF!- AX367, 0)</f>
        <v>0</v>
      </c>
      <c r="AC367" s="19">
        <f>IF(CF367&lt;&gt;"",#REF!- CF367, 0)</f>
        <v>0</v>
      </c>
      <c r="AD367" s="19">
        <f>IF(BJ367&lt;&gt;"",#REF!- BJ367, 0)</f>
        <v>0</v>
      </c>
      <c r="AE367" s="19">
        <f>IF(CN367&lt;&gt;"",#REF!- CN367, 0)</f>
        <v>0</v>
      </c>
      <c r="AF367" s="19">
        <f>IF(BV367&lt;&gt;"",#REF!- BV367, 0)</f>
        <v>0</v>
      </c>
      <c r="AG367" s="19">
        <f>IF(CV367&lt;&gt;"",#REF!- CV367, 0)</f>
        <v>0</v>
      </c>
      <c r="AH367" s="19">
        <f>IF(DF367&lt;&gt;"",#REF!-DF367, 0)</f>
        <v>0</v>
      </c>
      <c r="AI367" s="19">
        <f>IF(DR367&lt;&gt;"",#REF!-DR367, 0)</f>
        <v>0</v>
      </c>
      <c r="AJ367" s="19">
        <f>IF(EB367&lt;&gt;"",#REF!- EB367, 0)</f>
        <v>0</v>
      </c>
      <c r="AK367" s="19">
        <f>IF(EJ367&lt;&gt;"",#REF!- EJ367, 0)</f>
        <v>0</v>
      </c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36"/>
      <c r="BI367" s="36"/>
      <c r="BJ367" s="36"/>
      <c r="BK367" s="36"/>
      <c r="BL367" s="36"/>
      <c r="BM367" s="36"/>
      <c r="BN367" s="36"/>
      <c r="BO367" s="36"/>
      <c r="BP367" s="36"/>
      <c r="BQ367" s="36"/>
      <c r="BR367" s="36"/>
      <c r="BS367" s="36"/>
      <c r="BT367" s="28"/>
      <c r="BU367" s="28"/>
      <c r="BV367" s="28"/>
      <c r="BW367" s="28"/>
      <c r="BX367" s="28"/>
      <c r="BY367" s="28"/>
      <c r="BZ367" s="28"/>
      <c r="CA367" s="28"/>
      <c r="CB367" s="28"/>
      <c r="CC367" s="28"/>
      <c r="CD367" s="28"/>
      <c r="CE367" s="28"/>
      <c r="CF367" s="23"/>
      <c r="CG367" s="23"/>
      <c r="CH367" s="23"/>
      <c r="CI367" s="23"/>
      <c r="CJ367" s="23"/>
      <c r="CK367" s="23"/>
      <c r="CL367" s="23"/>
      <c r="CM367" s="23"/>
      <c r="CN367" s="28"/>
      <c r="CO367" s="28"/>
      <c r="CP367" s="28"/>
      <c r="CQ367" s="28"/>
      <c r="CR367" s="28"/>
      <c r="CS367" s="28"/>
      <c r="CT367" s="28"/>
      <c r="CU367" s="28"/>
      <c r="CV367" s="23"/>
      <c r="CW367" s="23"/>
      <c r="CX367" s="23"/>
      <c r="CY367" s="23"/>
      <c r="CZ367" s="23"/>
      <c r="DA367" s="23"/>
      <c r="DB367" s="23"/>
      <c r="DC367" s="23"/>
      <c r="DD367" s="28"/>
      <c r="DE367" s="28"/>
      <c r="DF367" s="28"/>
      <c r="DG367" s="28"/>
      <c r="DH367" s="28"/>
      <c r="DI367" s="28"/>
      <c r="DJ367" s="28"/>
      <c r="DK367" s="28"/>
      <c r="DL367" s="28"/>
      <c r="DM367" s="28"/>
      <c r="DN367" s="28"/>
      <c r="DO367" s="28"/>
      <c r="DP367" s="23"/>
      <c r="DQ367" s="23"/>
      <c r="DR367" s="23"/>
      <c r="DS367" s="23"/>
      <c r="DT367" s="23"/>
      <c r="DU367" s="23"/>
      <c r="DV367" s="23"/>
      <c r="DW367" s="23"/>
      <c r="DX367" s="23"/>
      <c r="DY367" s="23"/>
      <c r="DZ367" s="23"/>
      <c r="EA367" s="23"/>
      <c r="EB367" s="28"/>
      <c r="EC367" s="28"/>
      <c r="ED367" s="28"/>
      <c r="EE367" s="28"/>
      <c r="EF367" s="28"/>
      <c r="EG367" s="28"/>
      <c r="EH367" s="28"/>
      <c r="EI367" s="28"/>
      <c r="ER367" s="3">
        <v>56000</v>
      </c>
      <c r="ES367" s="1">
        <f>Z367-ER367</f>
        <v>0</v>
      </c>
    </row>
    <row r="368" spans="1:150" ht="14.45" hidden="1" customHeight="1" x14ac:dyDescent="0.25">
      <c r="A368" s="112"/>
      <c r="B368" s="130">
        <v>362</v>
      </c>
      <c r="C368" s="112"/>
      <c r="D368" s="112"/>
      <c r="E368" s="112"/>
      <c r="F368" s="113" t="s">
        <v>185</v>
      </c>
      <c r="G368" s="107" t="s">
        <v>185</v>
      </c>
      <c r="H368" s="114" t="s">
        <v>654</v>
      </c>
      <c r="I368" s="115" t="str">
        <f t="shared" si="148"/>
        <v xml:space="preserve"> 916</v>
      </c>
      <c r="J368" t="s">
        <v>654</v>
      </c>
      <c r="K368" s="116">
        <f t="shared" si="149"/>
        <v>0</v>
      </c>
      <c r="L368" s="113" t="s">
        <v>321</v>
      </c>
      <c r="M368" t="s">
        <v>1636</v>
      </c>
      <c r="P368" s="62" t="s">
        <v>710</v>
      </c>
      <c r="Q368" s="63">
        <v>56000</v>
      </c>
      <c r="R368" s="64">
        <f t="shared" si="158"/>
        <v>57500</v>
      </c>
      <c r="S368" s="47">
        <v>57500</v>
      </c>
      <c r="T368" s="48">
        <f t="shared" si="143"/>
        <v>7900</v>
      </c>
      <c r="U368" s="46" t="s">
        <v>711</v>
      </c>
      <c r="V368" s="49">
        <f t="shared" si="144"/>
        <v>49600</v>
      </c>
      <c r="W368" s="49">
        <f>2000+4850+600+200+250</f>
        <v>7900</v>
      </c>
      <c r="X368" s="2">
        <f t="shared" si="159"/>
        <v>1500</v>
      </c>
      <c r="Z368" s="126">
        <f t="shared" si="150"/>
        <v>57500</v>
      </c>
      <c r="AA368" s="1" t="s">
        <v>161</v>
      </c>
      <c r="AB368" s="19">
        <f>IF(AX368&lt;&gt;"",#REF!- AX368, 0)</f>
        <v>0</v>
      </c>
      <c r="AC368" s="19">
        <f>IF(CF368&lt;&gt;"",#REF!- CF368, 0)</f>
        <v>0</v>
      </c>
      <c r="AD368" s="19">
        <f>IF(BJ368&lt;&gt;"",#REF!- BJ368, 0)</f>
        <v>0</v>
      </c>
      <c r="AE368" s="19">
        <f>IF(CN368&lt;&gt;"",#REF!- CN368, 0)</f>
        <v>0</v>
      </c>
      <c r="AF368" s="19">
        <f>IF(BV368&lt;&gt;"",#REF!- BV368, 0)</f>
        <v>0</v>
      </c>
      <c r="AG368" s="19">
        <f>IF(CV368&lt;&gt;"",#REF!- CV368, 0)</f>
        <v>0</v>
      </c>
      <c r="AH368" s="19">
        <f>IF(DF368&lt;&gt;"",#REF!-DF368, 0)</f>
        <v>0</v>
      </c>
      <c r="AI368" s="19">
        <f>IF(DR368&lt;&gt;"",#REF!-DR368, 0)</f>
        <v>0</v>
      </c>
      <c r="AJ368" s="19">
        <f>IF(EB368&lt;&gt;"",#REF!- EB368, 0)</f>
        <v>0</v>
      </c>
      <c r="AK368" s="19">
        <f>IF(EJ368&lt;&gt;"",#REF!- EJ368, 0)</f>
        <v>0</v>
      </c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36"/>
      <c r="BI368" s="36"/>
      <c r="BJ368" s="36"/>
      <c r="BK368" s="36"/>
      <c r="BL368" s="36"/>
      <c r="BM368" s="36"/>
      <c r="BN368" s="36"/>
      <c r="BO368" s="36"/>
      <c r="BP368" s="36"/>
      <c r="BQ368" s="36"/>
      <c r="BR368" s="36"/>
      <c r="BS368" s="36"/>
      <c r="BT368" s="28"/>
      <c r="BU368" s="28"/>
      <c r="BV368" s="28"/>
      <c r="BW368" s="28"/>
      <c r="BX368" s="28"/>
      <c r="BY368" s="28"/>
      <c r="BZ368" s="28"/>
      <c r="CA368" s="28"/>
      <c r="CB368" s="28"/>
      <c r="CC368" s="28"/>
      <c r="CD368" s="28"/>
      <c r="CE368" s="28"/>
      <c r="CF368" s="23"/>
      <c r="CG368" s="23"/>
      <c r="CH368" s="23"/>
      <c r="CI368" s="23"/>
      <c r="CJ368" s="23"/>
      <c r="CK368" s="23"/>
      <c r="CL368" s="23"/>
      <c r="CM368" s="23"/>
      <c r="CN368" s="28"/>
      <c r="CO368" s="28"/>
      <c r="CP368" s="28"/>
      <c r="CQ368" s="28"/>
      <c r="CR368" s="28"/>
      <c r="CS368" s="28"/>
      <c r="CT368" s="28"/>
      <c r="CU368" s="28"/>
      <c r="CV368" s="23"/>
      <c r="CW368" s="23"/>
      <c r="CX368" s="23"/>
      <c r="CY368" s="23"/>
      <c r="CZ368" s="23"/>
      <c r="DA368" s="23"/>
      <c r="DB368" s="23"/>
      <c r="DC368" s="23"/>
      <c r="DD368" s="28"/>
      <c r="DE368" s="28"/>
      <c r="DF368" s="28"/>
      <c r="DG368" s="28"/>
      <c r="DH368" s="28"/>
      <c r="DI368" s="28"/>
      <c r="DJ368" s="28"/>
      <c r="DK368" s="28"/>
      <c r="DL368" s="28"/>
      <c r="DM368" s="28"/>
      <c r="DN368" s="28"/>
      <c r="DO368" s="28"/>
      <c r="DP368" s="23"/>
      <c r="DQ368" s="23"/>
      <c r="DR368" s="23"/>
      <c r="DS368" s="23"/>
      <c r="DT368" s="23"/>
      <c r="DU368" s="23"/>
      <c r="DV368" s="23"/>
      <c r="DW368" s="23"/>
      <c r="DX368" s="23"/>
      <c r="DY368" s="23"/>
      <c r="DZ368" s="23"/>
      <c r="EA368" s="23"/>
      <c r="EB368" s="28"/>
      <c r="EC368" s="28"/>
      <c r="ED368" s="28"/>
      <c r="EE368" s="28"/>
      <c r="EF368" s="28"/>
      <c r="EG368" s="28"/>
      <c r="EH368" s="28"/>
      <c r="EI368" s="28"/>
      <c r="ER368" s="3">
        <v>57500</v>
      </c>
      <c r="ES368" s="1">
        <f>Z368-ER368</f>
        <v>0</v>
      </c>
    </row>
    <row r="369" spans="1:150" ht="14.45" hidden="1" customHeight="1" x14ac:dyDescent="0.25">
      <c r="A369" s="112"/>
      <c r="B369" s="130">
        <v>363</v>
      </c>
      <c r="C369" s="112"/>
      <c r="D369" s="112"/>
      <c r="E369" s="112"/>
      <c r="F369" s="113" t="s">
        <v>183</v>
      </c>
      <c r="G369" s="107" t="s">
        <v>183</v>
      </c>
      <c r="H369" s="117" t="s">
        <v>655</v>
      </c>
      <c r="I369" s="115" t="str">
        <f t="shared" si="148"/>
        <v xml:space="preserve"> 451</v>
      </c>
      <c r="J369" t="s">
        <v>655</v>
      </c>
      <c r="K369" s="116">
        <f t="shared" si="149"/>
        <v>0</v>
      </c>
      <c r="L369" s="113" t="s">
        <v>319</v>
      </c>
      <c r="M369" t="s">
        <v>1636</v>
      </c>
      <c r="P369" s="45" t="s">
        <v>709</v>
      </c>
      <c r="Q369" s="56">
        <v>72000</v>
      </c>
      <c r="R369" s="122">
        <f t="shared" si="158"/>
        <v>65000</v>
      </c>
      <c r="S369" s="47">
        <v>65000</v>
      </c>
      <c r="T369" s="48">
        <f t="shared" si="143"/>
        <v>8400</v>
      </c>
      <c r="U369" s="46" t="s">
        <v>711</v>
      </c>
      <c r="V369" s="49">
        <f t="shared" si="144"/>
        <v>56600</v>
      </c>
      <c r="W369" s="49">
        <f>2000+4850+600+200+250+500</f>
        <v>8400</v>
      </c>
      <c r="X369" s="2">
        <f t="shared" si="159"/>
        <v>-7000</v>
      </c>
      <c r="Z369" s="126">
        <f t="shared" si="150"/>
        <v>65000</v>
      </c>
      <c r="AA369" s="1" t="s">
        <v>161</v>
      </c>
      <c r="AB369" s="19">
        <f>IF(AX369&lt;&gt;"",#REF!- AX369, 0)</f>
        <v>0</v>
      </c>
      <c r="AC369" s="19">
        <f>IF(CF369&lt;&gt;"",#REF!- CF369, 0)</f>
        <v>0</v>
      </c>
      <c r="AD369" s="19">
        <f>IF(BJ369&lt;&gt;"",#REF!- BJ369, 0)</f>
        <v>0</v>
      </c>
      <c r="AE369" s="19">
        <f>IF(CN369&lt;&gt;"",#REF!- CN369, 0)</f>
        <v>0</v>
      </c>
      <c r="AF369" s="19">
        <f>IF(BV369&lt;&gt;"",#REF!- BV369, 0)</f>
        <v>0</v>
      </c>
      <c r="AG369" s="19">
        <f>IF(CV369&lt;&gt;"",#REF!- CV369, 0)</f>
        <v>0</v>
      </c>
      <c r="AH369" s="19">
        <f>IF(DF369&lt;&gt;"",#REF!-DF369, 0)</f>
        <v>0</v>
      </c>
      <c r="AI369" s="19">
        <f>IF(DR369&lt;&gt;"",#REF!-DR369, 0)</f>
        <v>0</v>
      </c>
      <c r="AJ369" s="19">
        <f>IF(EB369&lt;&gt;"",#REF!- EB369, 0)</f>
        <v>0</v>
      </c>
      <c r="AK369" s="19">
        <f>IF(EJ369&lt;&gt;"",#REF!- EJ369, 0)</f>
        <v>0</v>
      </c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36"/>
      <c r="BI369" s="36"/>
      <c r="BJ369" s="36"/>
      <c r="BK369" s="36"/>
      <c r="BL369" s="36"/>
      <c r="BM369" s="36"/>
      <c r="BN369" s="36"/>
      <c r="BO369" s="36"/>
      <c r="BP369" s="36"/>
      <c r="BQ369" s="36"/>
      <c r="BR369" s="36"/>
      <c r="BS369" s="36"/>
      <c r="BT369" s="28"/>
      <c r="BU369" s="28"/>
      <c r="BV369" s="28"/>
      <c r="BW369" s="28"/>
      <c r="BX369" s="28"/>
      <c r="BY369" s="28"/>
      <c r="BZ369" s="28"/>
      <c r="CA369" s="28"/>
      <c r="CB369" s="28"/>
      <c r="CC369" s="28"/>
      <c r="CD369" s="28"/>
      <c r="CE369" s="28"/>
      <c r="CF369" s="23"/>
      <c r="CG369" s="23"/>
      <c r="CH369" s="23"/>
      <c r="CI369" s="23"/>
      <c r="CJ369" s="23"/>
      <c r="CK369" s="23"/>
      <c r="CL369" s="23"/>
      <c r="CM369" s="23"/>
      <c r="CN369" s="28"/>
      <c r="CO369" s="28"/>
      <c r="CP369" s="28"/>
      <c r="CQ369" s="28"/>
      <c r="CR369" s="28"/>
      <c r="CS369" s="28"/>
      <c r="CT369" s="28"/>
      <c r="CU369" s="28"/>
      <c r="CV369" s="23"/>
      <c r="CW369" s="23"/>
      <c r="CX369" s="23"/>
      <c r="CY369" s="23"/>
      <c r="CZ369" s="23"/>
      <c r="DA369" s="23"/>
      <c r="DB369" s="23"/>
      <c r="DC369" s="23"/>
      <c r="DD369" s="28"/>
      <c r="DE369" s="28"/>
      <c r="DF369" s="28"/>
      <c r="DG369" s="28"/>
      <c r="DH369" s="28"/>
      <c r="DI369" s="28"/>
      <c r="DJ369" s="28"/>
      <c r="DK369" s="28"/>
      <c r="DL369" s="28"/>
      <c r="DM369" s="28"/>
      <c r="DN369" s="28"/>
      <c r="DO369" s="28"/>
      <c r="DP369" s="23"/>
      <c r="DQ369" s="23"/>
      <c r="DR369" s="23"/>
      <c r="DS369" s="23"/>
      <c r="DT369" s="23"/>
      <c r="DU369" s="23"/>
      <c r="DV369" s="23"/>
      <c r="DW369" s="23"/>
      <c r="DX369" s="23"/>
      <c r="DY369" s="23"/>
      <c r="DZ369" s="23"/>
      <c r="EA369" s="23"/>
      <c r="EB369" s="28"/>
      <c r="EC369" s="28"/>
      <c r="ED369" s="28"/>
      <c r="EE369" s="28"/>
      <c r="EF369" s="28"/>
      <c r="EG369" s="28"/>
      <c r="EH369" s="28"/>
      <c r="EI369" s="28"/>
      <c r="ER369" s="3">
        <v>65000</v>
      </c>
      <c r="ES369" s="2">
        <f>Z369-ER369</f>
        <v>0</v>
      </c>
    </row>
    <row r="370" spans="1:150" ht="14.45" hidden="1" customHeight="1" x14ac:dyDescent="0.25">
      <c r="A370" s="112"/>
      <c r="B370" s="130">
        <v>364</v>
      </c>
      <c r="C370" s="112"/>
      <c r="D370" s="112"/>
      <c r="E370" s="112"/>
      <c r="F370" s="113" t="s">
        <v>186</v>
      </c>
      <c r="G370" s="107" t="s">
        <v>186</v>
      </c>
      <c r="H370" s="117" t="s">
        <v>656</v>
      </c>
      <c r="I370" s="115" t="str">
        <f t="shared" si="148"/>
        <v xml:space="preserve"> 328</v>
      </c>
      <c r="J370" t="s">
        <v>656</v>
      </c>
      <c r="K370" s="116">
        <f t="shared" si="149"/>
        <v>0</v>
      </c>
      <c r="L370" s="113" t="s">
        <v>322</v>
      </c>
      <c r="M370" t="s">
        <v>1637</v>
      </c>
      <c r="P370" s="62" t="s">
        <v>710</v>
      </c>
      <c r="Q370" s="63">
        <v>52500</v>
      </c>
      <c r="R370" s="64">
        <v>52500</v>
      </c>
      <c r="S370" s="47"/>
      <c r="T370" s="48">
        <f t="shared" si="143"/>
        <v>0</v>
      </c>
      <c r="U370" s="46"/>
      <c r="V370" s="49">
        <f t="shared" si="144"/>
        <v>0</v>
      </c>
      <c r="W370" s="49"/>
      <c r="X370" s="2">
        <f t="shared" si="159"/>
        <v>0</v>
      </c>
      <c r="Z370" s="126">
        <f t="shared" si="150"/>
        <v>52500</v>
      </c>
      <c r="AA370" s="1" t="s">
        <v>161</v>
      </c>
      <c r="AB370" s="19">
        <f>IF(AX370&lt;&gt;"",#REF!- AX370, 0)</f>
        <v>0</v>
      </c>
      <c r="AC370" s="19">
        <f>IF(CF370&lt;&gt;"",#REF!- CF370, 0)</f>
        <v>0</v>
      </c>
      <c r="AD370" s="19">
        <f>IF(BJ370&lt;&gt;"",#REF!- BJ370, 0)</f>
        <v>0</v>
      </c>
      <c r="AE370" s="19">
        <f>IF(CN370&lt;&gt;"",#REF!- CN370, 0)</f>
        <v>0</v>
      </c>
      <c r="AF370" s="19">
        <f>IF(BV370&lt;&gt;"",#REF!- BV370, 0)</f>
        <v>0</v>
      </c>
      <c r="AG370" s="19">
        <f>IF(CV370&lt;&gt;"",#REF!- CV370, 0)</f>
        <v>0</v>
      </c>
      <c r="AH370" s="19">
        <f>IF(DF370&lt;&gt;"",#REF!-DF370, 0)</f>
        <v>0</v>
      </c>
      <c r="AI370" s="19">
        <f>IF(DR370&lt;&gt;"",#REF!-DR370, 0)</f>
        <v>0</v>
      </c>
      <c r="AJ370" s="19">
        <f>IF(EB370&lt;&gt;"",#REF!- EB370, 0)</f>
        <v>0</v>
      </c>
      <c r="AK370" s="19">
        <f>IF(EJ370&lt;&gt;"",#REF!- EJ370, 0)</f>
        <v>0</v>
      </c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36"/>
      <c r="BI370" s="36"/>
      <c r="BJ370" s="36"/>
      <c r="BK370" s="36"/>
      <c r="BL370" s="36"/>
      <c r="BM370" s="36"/>
      <c r="BN370" s="36"/>
      <c r="BO370" s="36"/>
      <c r="BP370" s="36"/>
      <c r="BQ370" s="36"/>
      <c r="BR370" s="36"/>
      <c r="BS370" s="36"/>
      <c r="BT370" s="28"/>
      <c r="BU370" s="28"/>
      <c r="BV370" s="28"/>
      <c r="BW370" s="28"/>
      <c r="BX370" s="28"/>
      <c r="BY370" s="28"/>
      <c r="BZ370" s="28"/>
      <c r="CA370" s="28"/>
      <c r="CB370" s="28"/>
      <c r="CC370" s="28"/>
      <c r="CD370" s="28"/>
      <c r="CE370" s="28"/>
      <c r="CF370" s="23"/>
      <c r="CG370" s="23"/>
      <c r="CH370" s="23"/>
      <c r="CI370" s="23"/>
      <c r="CJ370" s="23"/>
      <c r="CK370" s="23"/>
      <c r="CL370" s="23"/>
      <c r="CM370" s="23"/>
      <c r="CN370" s="28"/>
      <c r="CO370" s="28"/>
      <c r="CP370" s="28"/>
      <c r="CQ370" s="28"/>
      <c r="CR370" s="28"/>
      <c r="CS370" s="28"/>
      <c r="CT370" s="28"/>
      <c r="CU370" s="28"/>
      <c r="CV370" s="23"/>
      <c r="CW370" s="23"/>
      <c r="CX370" s="23"/>
      <c r="CY370" s="23"/>
      <c r="CZ370" s="23"/>
      <c r="DA370" s="23"/>
      <c r="DB370" s="23"/>
      <c r="DC370" s="23"/>
      <c r="DD370" s="28"/>
      <c r="DE370" s="28"/>
      <c r="DF370" s="28"/>
      <c r="DG370" s="28"/>
      <c r="DH370" s="28"/>
      <c r="DI370" s="28"/>
      <c r="DJ370" s="28"/>
      <c r="DK370" s="28"/>
      <c r="DL370" s="28"/>
      <c r="DM370" s="28"/>
      <c r="DN370" s="28"/>
      <c r="DO370" s="28"/>
      <c r="DP370" s="23"/>
      <c r="DQ370" s="23"/>
      <c r="DR370" s="23"/>
      <c r="DS370" s="23"/>
      <c r="DT370" s="23"/>
      <c r="DU370" s="23"/>
      <c r="DV370" s="23"/>
      <c r="DW370" s="23"/>
      <c r="DX370" s="23"/>
      <c r="DY370" s="23"/>
      <c r="DZ370" s="23"/>
      <c r="EA370" s="23"/>
      <c r="EB370" s="28"/>
      <c r="EC370" s="28"/>
      <c r="ED370" s="28"/>
      <c r="EE370" s="28"/>
      <c r="EF370" s="28"/>
      <c r="EG370" s="28"/>
      <c r="EH370" s="28"/>
      <c r="EI370" s="28"/>
      <c r="ER370" s="3">
        <v>52500</v>
      </c>
      <c r="ES370" s="2">
        <f>Z370-ER370</f>
        <v>0</v>
      </c>
      <c r="ET370" s="1" t="s">
        <v>1836</v>
      </c>
    </row>
    <row r="371" spans="1:150" ht="14.45" hidden="1" customHeight="1" x14ac:dyDescent="0.25">
      <c r="A371" s="112"/>
      <c r="B371" s="43">
        <v>365</v>
      </c>
      <c r="C371" s="112"/>
      <c r="D371" s="112"/>
      <c r="E371" s="112"/>
      <c r="F371" s="113" t="s">
        <v>186</v>
      </c>
      <c r="G371" s="107" t="s">
        <v>186</v>
      </c>
      <c r="H371" s="114" t="s">
        <v>657</v>
      </c>
      <c r="I371" s="115" t="str">
        <f t="shared" si="148"/>
        <v xml:space="preserve"> 940</v>
      </c>
      <c r="J371" t="s">
        <v>657</v>
      </c>
      <c r="K371" s="116">
        <f t="shared" si="149"/>
        <v>0</v>
      </c>
      <c r="L371" s="113" t="s">
        <v>237</v>
      </c>
      <c r="M371" t="s">
        <v>1635</v>
      </c>
      <c r="P371" s="45" t="s">
        <v>709</v>
      </c>
      <c r="Q371" s="56">
        <v>62500</v>
      </c>
      <c r="R371" s="122">
        <f>V371+W371</f>
        <v>57000</v>
      </c>
      <c r="S371" s="47">
        <v>57000</v>
      </c>
      <c r="T371" s="48">
        <f t="shared" si="143"/>
        <v>7900</v>
      </c>
      <c r="U371" s="46" t="s">
        <v>711</v>
      </c>
      <c r="V371" s="49">
        <f t="shared" si="144"/>
        <v>49100</v>
      </c>
      <c r="W371" s="49">
        <f>2000+4850+600+200+250</f>
        <v>7900</v>
      </c>
      <c r="X371" s="2">
        <f t="shared" si="159"/>
        <v>-5500</v>
      </c>
      <c r="Z371" s="126">
        <f t="shared" si="150"/>
        <v>57000</v>
      </c>
      <c r="AA371" s="1" t="s">
        <v>161</v>
      </c>
      <c r="AB371" s="19">
        <f>IF(AX371&lt;&gt;"",#REF!- AX371, 0)</f>
        <v>0</v>
      </c>
      <c r="AC371" s="19">
        <f>IF(CF371&lt;&gt;"",#REF!- CF371, 0)</f>
        <v>0</v>
      </c>
      <c r="AD371" s="19">
        <f>IF(BJ371&lt;&gt;"",#REF!- BJ371, 0)</f>
        <v>0</v>
      </c>
      <c r="AE371" s="19">
        <f>IF(CN371&lt;&gt;"",#REF!- CN371, 0)</f>
        <v>0</v>
      </c>
      <c r="AF371" s="19">
        <f>IF(BV371&lt;&gt;"",#REF!- BV371, 0)</f>
        <v>0</v>
      </c>
      <c r="AG371" s="19">
        <f>IF(CV371&lt;&gt;"",#REF!- CV371, 0)</f>
        <v>0</v>
      </c>
      <c r="AH371" s="19">
        <f>IF(DF371&lt;&gt;"",#REF!-DF371, 0)</f>
        <v>0</v>
      </c>
      <c r="AI371" s="19">
        <f>IF(DR371&lt;&gt;"",#REF!-DR371, 0)</f>
        <v>0</v>
      </c>
      <c r="AJ371" s="19">
        <f>IF(EB371&lt;&gt;"",#REF!- EB371, 0)</f>
        <v>0</v>
      </c>
      <c r="AK371" s="19">
        <f>IF(EJ371&lt;&gt;"",#REF!- EJ371, 0)</f>
        <v>0</v>
      </c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36"/>
      <c r="BI371" s="36"/>
      <c r="BJ371" s="36"/>
      <c r="BK371" s="36"/>
      <c r="BL371" s="36"/>
      <c r="BM371" s="36"/>
      <c r="BN371" s="36"/>
      <c r="BO371" s="36"/>
      <c r="BP371" s="36"/>
      <c r="BQ371" s="36"/>
      <c r="BR371" s="36"/>
      <c r="BS371" s="36"/>
      <c r="BT371" s="28"/>
      <c r="BU371" s="28"/>
      <c r="BV371" s="28"/>
      <c r="BW371" s="28"/>
      <c r="BX371" s="28"/>
      <c r="BY371" s="28"/>
      <c r="BZ371" s="28"/>
      <c r="CA371" s="28"/>
      <c r="CB371" s="28"/>
      <c r="CC371" s="28"/>
      <c r="CD371" s="28"/>
      <c r="CE371" s="28"/>
      <c r="CF371" s="23"/>
      <c r="CG371" s="23"/>
      <c r="CH371" s="23"/>
      <c r="CI371" s="23"/>
      <c r="CJ371" s="23"/>
      <c r="CK371" s="23"/>
      <c r="CL371" s="23"/>
      <c r="CM371" s="23"/>
      <c r="CN371" s="28"/>
      <c r="CO371" s="28"/>
      <c r="CP371" s="28"/>
      <c r="CQ371" s="28"/>
      <c r="CR371" s="28"/>
      <c r="CS371" s="28"/>
      <c r="CT371" s="28"/>
      <c r="CU371" s="28"/>
      <c r="CV371" s="23"/>
      <c r="CW371" s="23"/>
      <c r="CX371" s="23"/>
      <c r="CY371" s="23"/>
      <c r="CZ371" s="23"/>
      <c r="DA371" s="23"/>
      <c r="DB371" s="23"/>
      <c r="DC371" s="23"/>
      <c r="DD371" s="28"/>
      <c r="DE371" s="28"/>
      <c r="DF371" s="28"/>
      <c r="DG371" s="28"/>
      <c r="DH371" s="28"/>
      <c r="DI371" s="28"/>
      <c r="DJ371" s="28"/>
      <c r="DK371" s="28"/>
      <c r="DL371" s="28"/>
      <c r="DM371" s="28"/>
      <c r="DN371" s="28"/>
      <c r="DO371" s="28"/>
      <c r="DP371" s="23"/>
      <c r="DQ371" s="23"/>
      <c r="DR371" s="23"/>
      <c r="DS371" s="23"/>
      <c r="DT371" s="23"/>
      <c r="DU371" s="23"/>
      <c r="DV371" s="23"/>
      <c r="DW371" s="23"/>
      <c r="DX371" s="23"/>
      <c r="DY371" s="23"/>
      <c r="DZ371" s="23"/>
      <c r="EA371" s="23"/>
      <c r="EB371" s="28"/>
      <c r="EC371" s="28"/>
      <c r="ED371" s="28"/>
      <c r="EE371" s="28"/>
      <c r="EF371" s="28"/>
      <c r="EG371" s="28"/>
      <c r="EH371" s="28"/>
      <c r="EI371" s="28"/>
      <c r="ER371" s="3">
        <v>57000</v>
      </c>
      <c r="ES371" s="2">
        <f>Z371-ER371</f>
        <v>0</v>
      </c>
    </row>
    <row r="372" spans="1:150" ht="14.45" hidden="1" customHeight="1" x14ac:dyDescent="0.25">
      <c r="A372" s="112"/>
      <c r="B372" s="130">
        <v>366</v>
      </c>
      <c r="C372" s="112"/>
      <c r="D372" s="112"/>
      <c r="E372" s="112"/>
      <c r="F372" s="113" t="s">
        <v>186</v>
      </c>
      <c r="G372" s="107" t="s">
        <v>186</v>
      </c>
      <c r="H372" s="117" t="s">
        <v>658</v>
      </c>
      <c r="I372" s="115" t="str">
        <f t="shared" si="148"/>
        <v xml:space="preserve"> 613</v>
      </c>
      <c r="J372" t="s">
        <v>658</v>
      </c>
      <c r="K372" s="116">
        <f t="shared" si="149"/>
        <v>0</v>
      </c>
      <c r="L372" s="113" t="s">
        <v>322</v>
      </c>
      <c r="M372" t="s">
        <v>1637</v>
      </c>
      <c r="P372" s="62" t="s">
        <v>710</v>
      </c>
      <c r="Q372" s="63">
        <v>52500</v>
      </c>
      <c r="R372" s="64">
        <v>52500</v>
      </c>
      <c r="S372" s="47"/>
      <c r="T372" s="48">
        <f t="shared" si="143"/>
        <v>0</v>
      </c>
      <c r="U372" s="46"/>
      <c r="V372" s="49">
        <f t="shared" si="144"/>
        <v>0</v>
      </c>
      <c r="W372" s="49"/>
      <c r="X372" s="2">
        <f t="shared" si="159"/>
        <v>0</v>
      </c>
      <c r="Z372" s="126">
        <f t="shared" si="150"/>
        <v>52500</v>
      </c>
      <c r="AA372" s="1" t="s">
        <v>161</v>
      </c>
      <c r="AB372" s="19">
        <f>IF(AX372&lt;&gt;"",#REF!- AX372, 0)</f>
        <v>0</v>
      </c>
      <c r="AC372" s="19">
        <f>IF(CF372&lt;&gt;"",#REF!- CF372, 0)</f>
        <v>0</v>
      </c>
      <c r="AD372" s="19">
        <f>IF(BJ372&lt;&gt;"",#REF!- BJ372, 0)</f>
        <v>0</v>
      </c>
      <c r="AE372" s="19">
        <f>IF(CN372&lt;&gt;"",#REF!- CN372, 0)</f>
        <v>0</v>
      </c>
      <c r="AF372" s="19">
        <f>IF(BV372&lt;&gt;"",#REF!- BV372, 0)</f>
        <v>0</v>
      </c>
      <c r="AG372" s="19">
        <f>IF(CV372&lt;&gt;"",#REF!- CV372, 0)</f>
        <v>0</v>
      </c>
      <c r="AH372" s="19">
        <f>IF(DF372&lt;&gt;"",#REF!-DF372, 0)</f>
        <v>0</v>
      </c>
      <c r="AI372" s="19">
        <f>IF(DR372&lt;&gt;"",#REF!-DR372, 0)</f>
        <v>0</v>
      </c>
      <c r="AJ372" s="19">
        <f>IF(EB372&lt;&gt;"",#REF!- EB372, 0)</f>
        <v>0</v>
      </c>
      <c r="AK372" s="19">
        <f>IF(EJ372&lt;&gt;"",#REF!- EJ372, 0)</f>
        <v>0</v>
      </c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36"/>
      <c r="BI372" s="36"/>
      <c r="BJ372" s="36"/>
      <c r="BK372" s="36"/>
      <c r="BL372" s="36"/>
      <c r="BM372" s="36"/>
      <c r="BN372" s="36"/>
      <c r="BO372" s="36"/>
      <c r="BP372" s="36"/>
      <c r="BQ372" s="36"/>
      <c r="BR372" s="36"/>
      <c r="BS372" s="36"/>
      <c r="BT372" s="28"/>
      <c r="BU372" s="28"/>
      <c r="BV372" s="28"/>
      <c r="BW372" s="28"/>
      <c r="BX372" s="28"/>
      <c r="BY372" s="28"/>
      <c r="BZ372" s="28"/>
      <c r="CA372" s="28"/>
      <c r="CB372" s="28"/>
      <c r="CC372" s="28"/>
      <c r="CD372" s="28"/>
      <c r="CE372" s="28"/>
      <c r="CF372" s="23"/>
      <c r="CG372" s="23"/>
      <c r="CH372" s="23"/>
      <c r="CI372" s="23"/>
      <c r="CJ372" s="23"/>
      <c r="CK372" s="23"/>
      <c r="CL372" s="23"/>
      <c r="CM372" s="23"/>
      <c r="CN372" s="28"/>
      <c r="CO372" s="28"/>
      <c r="CP372" s="28"/>
      <c r="CQ372" s="28"/>
      <c r="CR372" s="28"/>
      <c r="CS372" s="28"/>
      <c r="CT372" s="28"/>
      <c r="CU372" s="28"/>
      <c r="CV372" s="23"/>
      <c r="CW372" s="23"/>
      <c r="CX372" s="23"/>
      <c r="CY372" s="23"/>
      <c r="CZ372" s="23"/>
      <c r="DA372" s="23"/>
      <c r="DB372" s="23"/>
      <c r="DC372" s="23"/>
      <c r="DD372" s="28"/>
      <c r="DE372" s="28"/>
      <c r="DF372" s="28"/>
      <c r="DG372" s="28"/>
      <c r="DH372" s="28"/>
      <c r="DI372" s="28"/>
      <c r="DJ372" s="28"/>
      <c r="DK372" s="28"/>
      <c r="DL372" s="28"/>
      <c r="DM372" s="28"/>
      <c r="DN372" s="28"/>
      <c r="DO372" s="28"/>
      <c r="DP372" s="23"/>
      <c r="DQ372" s="23"/>
      <c r="DR372" s="23"/>
      <c r="DS372" s="23"/>
      <c r="DT372" s="23"/>
      <c r="DU372" s="23"/>
      <c r="DV372" s="23"/>
      <c r="DW372" s="23"/>
      <c r="DX372" s="23"/>
      <c r="DY372" s="23"/>
      <c r="DZ372" s="23"/>
      <c r="EA372" s="23"/>
      <c r="EB372" s="28"/>
      <c r="EC372" s="28"/>
      <c r="ED372" s="28"/>
      <c r="EE372" s="28"/>
      <c r="EF372" s="28"/>
      <c r="EG372" s="28"/>
      <c r="EH372" s="28"/>
      <c r="EI372" s="28"/>
      <c r="ER372" s="3">
        <v>52500</v>
      </c>
      <c r="ES372" s="2">
        <f>Z372-ER372</f>
        <v>0</v>
      </c>
      <c r="ET372" s="1" t="s">
        <v>1836</v>
      </c>
    </row>
    <row r="373" spans="1:150" ht="14.45" hidden="1" customHeight="1" x14ac:dyDescent="0.25">
      <c r="A373" s="112"/>
      <c r="B373" s="130">
        <v>367</v>
      </c>
      <c r="C373" s="112"/>
      <c r="D373" s="112"/>
      <c r="E373" s="112"/>
      <c r="F373" s="113" t="s">
        <v>186</v>
      </c>
      <c r="G373" s="107" t="s">
        <v>186</v>
      </c>
      <c r="H373" s="114" t="s">
        <v>1416</v>
      </c>
      <c r="I373" s="115" t="str">
        <f t="shared" si="148"/>
        <v xml:space="preserve"> 301</v>
      </c>
      <c r="J373" t="s">
        <v>1416</v>
      </c>
      <c r="K373" s="116">
        <f t="shared" si="149"/>
        <v>0</v>
      </c>
      <c r="L373" s="113" t="s">
        <v>324</v>
      </c>
      <c r="M373" t="s">
        <v>1625</v>
      </c>
      <c r="P373" s="45" t="s">
        <v>709</v>
      </c>
      <c r="Q373" s="56">
        <v>62000</v>
      </c>
      <c r="R373" s="122">
        <v>56000</v>
      </c>
      <c r="S373" s="47">
        <v>56000</v>
      </c>
      <c r="T373" s="48">
        <f t="shared" si="143"/>
        <v>7900</v>
      </c>
      <c r="U373" s="46" t="s">
        <v>711</v>
      </c>
      <c r="V373" s="49">
        <f t="shared" si="144"/>
        <v>48100</v>
      </c>
      <c r="W373" s="49">
        <f>2000+4850+600+200+250</f>
        <v>7900</v>
      </c>
      <c r="X373" s="2">
        <f t="shared" si="159"/>
        <v>-6000</v>
      </c>
      <c r="Z373" s="126">
        <f t="shared" si="150"/>
        <v>56000</v>
      </c>
      <c r="AA373" s="1" t="s">
        <v>161</v>
      </c>
      <c r="AB373" s="19">
        <f>IF(AX373&lt;&gt;"",#REF!- AX373, 0)</f>
        <v>0</v>
      </c>
      <c r="AC373" s="19">
        <f>IF(CF373&lt;&gt;"",#REF!- CF373, 0)</f>
        <v>0</v>
      </c>
      <c r="AD373" s="19">
        <f>IF(BJ373&lt;&gt;"",#REF!- BJ373, 0)</f>
        <v>0</v>
      </c>
      <c r="AE373" s="19">
        <f>IF(CN373&lt;&gt;"",#REF!- CN373, 0)</f>
        <v>0</v>
      </c>
      <c r="AF373" s="19">
        <f>IF(BV373&lt;&gt;"",#REF!- BV373, 0)</f>
        <v>0</v>
      </c>
      <c r="AG373" s="19">
        <f>IF(CV373&lt;&gt;"",#REF!- CV373, 0)</f>
        <v>0</v>
      </c>
      <c r="AH373" s="19">
        <f>IF(DF373&lt;&gt;"",#REF!-DF373, 0)</f>
        <v>0</v>
      </c>
      <c r="AI373" s="19">
        <f>IF(DR373&lt;&gt;"",#REF!-DR373, 0)</f>
        <v>0</v>
      </c>
      <c r="AJ373" s="19">
        <f>IF(EB373&lt;&gt;"",#REF!- EB373, 0)</f>
        <v>0</v>
      </c>
      <c r="AK373" s="19">
        <f>IF(EJ373&lt;&gt;"",#REF!- EJ373, 0)</f>
        <v>0</v>
      </c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36"/>
      <c r="BI373" s="36"/>
      <c r="BJ373" s="36"/>
      <c r="BK373" s="36"/>
      <c r="BL373" s="36"/>
      <c r="BM373" s="36"/>
      <c r="BN373" s="36"/>
      <c r="BO373" s="36"/>
      <c r="BP373" s="36"/>
      <c r="BQ373" s="36"/>
      <c r="BR373" s="36"/>
      <c r="BS373" s="36"/>
      <c r="BT373" s="28"/>
      <c r="BU373" s="28"/>
      <c r="BV373" s="28"/>
      <c r="BW373" s="28"/>
      <c r="BX373" s="28"/>
      <c r="BY373" s="28"/>
      <c r="BZ373" s="28"/>
      <c r="CA373" s="28"/>
      <c r="CB373" s="28"/>
      <c r="CC373" s="28"/>
      <c r="CD373" s="28"/>
      <c r="CE373" s="28"/>
      <c r="CF373" s="23"/>
      <c r="CG373" s="23"/>
      <c r="CH373" s="23"/>
      <c r="CI373" s="23"/>
      <c r="CJ373" s="23"/>
      <c r="CK373" s="23"/>
      <c r="CL373" s="23"/>
      <c r="CM373" s="23"/>
      <c r="CN373" s="28"/>
      <c r="CO373" s="28"/>
      <c r="CP373" s="28"/>
      <c r="CQ373" s="28"/>
      <c r="CR373" s="28"/>
      <c r="CS373" s="28"/>
      <c r="CT373" s="28"/>
      <c r="CU373" s="28"/>
      <c r="CV373" s="23"/>
      <c r="CW373" s="23"/>
      <c r="CX373" s="23"/>
      <c r="CY373" s="23"/>
      <c r="CZ373" s="23"/>
      <c r="DA373" s="23"/>
      <c r="DB373" s="23"/>
      <c r="DC373" s="23"/>
      <c r="DD373" s="28"/>
      <c r="DE373" s="28"/>
      <c r="DF373" s="28"/>
      <c r="DG373" s="28"/>
      <c r="DH373" s="28"/>
      <c r="DI373" s="28"/>
      <c r="DJ373" s="28"/>
      <c r="DK373" s="28"/>
      <c r="DL373" s="28"/>
      <c r="DM373" s="28"/>
      <c r="DN373" s="28"/>
      <c r="DO373" s="28"/>
      <c r="DP373" s="23"/>
      <c r="DQ373" s="23"/>
      <c r="DR373" s="23"/>
      <c r="DS373" s="23"/>
      <c r="DT373" s="23"/>
      <c r="DU373" s="23"/>
      <c r="DV373" s="23"/>
      <c r="DW373" s="23"/>
      <c r="DX373" s="23"/>
      <c r="DY373" s="23"/>
      <c r="DZ373" s="23"/>
      <c r="EA373" s="23"/>
      <c r="EB373" s="28"/>
      <c r="EC373" s="28"/>
      <c r="ED373" s="28"/>
      <c r="EE373" s="28"/>
      <c r="EF373" s="28"/>
      <c r="EG373" s="28"/>
      <c r="EH373" s="28"/>
      <c r="EI373" s="28"/>
      <c r="ER373" s="3">
        <v>56000</v>
      </c>
      <c r="ES373" s="2">
        <f>Z373-ER373</f>
        <v>0</v>
      </c>
    </row>
    <row r="374" spans="1:150" ht="14.45" hidden="1" customHeight="1" x14ac:dyDescent="0.25">
      <c r="A374" s="112"/>
      <c r="B374" s="130">
        <v>368</v>
      </c>
      <c r="C374" s="112"/>
      <c r="D374" s="112"/>
      <c r="E374" s="112"/>
      <c r="F374" s="113" t="s">
        <v>186</v>
      </c>
      <c r="G374" s="107" t="s">
        <v>186</v>
      </c>
      <c r="H374" s="117" t="s">
        <v>659</v>
      </c>
      <c r="I374" s="115" t="str">
        <f t="shared" si="148"/>
        <v xml:space="preserve"> 593</v>
      </c>
      <c r="J374" t="s">
        <v>659</v>
      </c>
      <c r="K374" s="116">
        <f t="shared" si="149"/>
        <v>0</v>
      </c>
      <c r="L374" s="113" t="s">
        <v>323</v>
      </c>
      <c r="M374" t="s">
        <v>1628</v>
      </c>
      <c r="P374" s="45" t="s">
        <v>709</v>
      </c>
      <c r="Q374" s="56">
        <v>60000</v>
      </c>
      <c r="R374" s="122">
        <f t="shared" ref="R374:R388" si="161">V374+W374</f>
        <v>55000</v>
      </c>
      <c r="S374" s="47">
        <v>55000</v>
      </c>
      <c r="T374" s="48">
        <f t="shared" si="143"/>
        <v>7900</v>
      </c>
      <c r="U374" s="46" t="s">
        <v>711</v>
      </c>
      <c r="V374" s="49">
        <f t="shared" si="144"/>
        <v>47100</v>
      </c>
      <c r="W374" s="49">
        <f>4850+600+200+250+2000</f>
        <v>7900</v>
      </c>
      <c r="X374" s="2">
        <f t="shared" si="159"/>
        <v>-5000</v>
      </c>
      <c r="Z374" s="126">
        <f t="shared" si="150"/>
        <v>55000</v>
      </c>
      <c r="AA374" s="1" t="s">
        <v>161</v>
      </c>
      <c r="AB374" s="19">
        <f>IF(AX374&lt;&gt;"",#REF!- AX374, 0)</f>
        <v>0</v>
      </c>
      <c r="AC374" s="19">
        <f>IF(CF374&lt;&gt;"",#REF!- CF374, 0)</f>
        <v>0</v>
      </c>
      <c r="AD374" s="19">
        <f>IF(BJ374&lt;&gt;"",#REF!- BJ374, 0)</f>
        <v>0</v>
      </c>
      <c r="AE374" s="19">
        <f>IF(CN374&lt;&gt;"",#REF!- CN374, 0)</f>
        <v>0</v>
      </c>
      <c r="AF374" s="19">
        <f>IF(BV374&lt;&gt;"",#REF!- BV374, 0)</f>
        <v>0</v>
      </c>
      <c r="AG374" s="19">
        <f>IF(CV374&lt;&gt;"",#REF!- CV374, 0)</f>
        <v>0</v>
      </c>
      <c r="AH374" s="19">
        <f>IF(DF374&lt;&gt;"",#REF!-DF374, 0)</f>
        <v>0</v>
      </c>
      <c r="AI374" s="19">
        <f>IF(DR374&lt;&gt;"",#REF!-DR374, 0)</f>
        <v>0</v>
      </c>
      <c r="AJ374" s="19">
        <f>IF(EB374&lt;&gt;"",#REF!- EB374, 0)</f>
        <v>0</v>
      </c>
      <c r="AK374" s="19">
        <f>IF(EJ374&lt;&gt;"",#REF!- EJ374, 0)</f>
        <v>0</v>
      </c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36"/>
      <c r="BI374" s="36"/>
      <c r="BJ374" s="36"/>
      <c r="BK374" s="36"/>
      <c r="BL374" s="36"/>
      <c r="BM374" s="36"/>
      <c r="BN374" s="36"/>
      <c r="BO374" s="36"/>
      <c r="BP374" s="36"/>
      <c r="BQ374" s="36"/>
      <c r="BR374" s="36"/>
      <c r="BS374" s="36"/>
      <c r="BT374" s="28"/>
      <c r="BU374" s="28"/>
      <c r="BV374" s="28"/>
      <c r="BW374" s="28"/>
      <c r="BX374" s="28"/>
      <c r="BY374" s="28"/>
      <c r="BZ374" s="28"/>
      <c r="CA374" s="28"/>
      <c r="CB374" s="28"/>
      <c r="CC374" s="28"/>
      <c r="CD374" s="28"/>
      <c r="CE374" s="28"/>
      <c r="CF374" s="23"/>
      <c r="CG374" s="23"/>
      <c r="CH374" s="23"/>
      <c r="CI374" s="23"/>
      <c r="CJ374" s="23"/>
      <c r="CK374" s="23"/>
      <c r="CL374" s="23"/>
      <c r="CM374" s="23"/>
      <c r="CN374" s="28"/>
      <c r="CO374" s="28"/>
      <c r="CP374" s="28"/>
      <c r="CQ374" s="28"/>
      <c r="CR374" s="28"/>
      <c r="CS374" s="28"/>
      <c r="CT374" s="28"/>
      <c r="CU374" s="28"/>
      <c r="CV374" s="23"/>
      <c r="CW374" s="23"/>
      <c r="CX374" s="23"/>
      <c r="CY374" s="23"/>
      <c r="CZ374" s="23"/>
      <c r="DA374" s="23"/>
      <c r="DB374" s="23"/>
      <c r="DC374" s="23"/>
      <c r="DD374" s="28"/>
      <c r="DE374" s="28"/>
      <c r="DF374" s="28"/>
      <c r="DG374" s="28"/>
      <c r="DH374" s="28"/>
      <c r="DI374" s="28"/>
      <c r="DJ374" s="28"/>
      <c r="DK374" s="28"/>
      <c r="DL374" s="28"/>
      <c r="DM374" s="28"/>
      <c r="DN374" s="28"/>
      <c r="DO374" s="28"/>
      <c r="DP374" s="23"/>
      <c r="DQ374" s="23"/>
      <c r="DR374" s="23"/>
      <c r="DS374" s="23"/>
      <c r="DT374" s="23"/>
      <c r="DU374" s="23"/>
      <c r="DV374" s="23"/>
      <c r="DW374" s="23"/>
      <c r="DX374" s="23"/>
      <c r="DY374" s="23"/>
      <c r="DZ374" s="23"/>
      <c r="EA374" s="23"/>
      <c r="EB374" s="28"/>
      <c r="EC374" s="28"/>
      <c r="ED374" s="28"/>
      <c r="EE374" s="28"/>
      <c r="EF374" s="28"/>
      <c r="EG374" s="28"/>
      <c r="EH374" s="28"/>
      <c r="EI374" s="28"/>
      <c r="ER374" s="3">
        <v>55000</v>
      </c>
      <c r="ES374" s="2">
        <f>Z374-ER374</f>
        <v>0</v>
      </c>
    </row>
    <row r="375" spans="1:150" ht="14.45" hidden="1" customHeight="1" x14ac:dyDescent="0.25">
      <c r="A375" s="112"/>
      <c r="B375" s="130">
        <v>369</v>
      </c>
      <c r="C375" s="112"/>
      <c r="D375" s="112"/>
      <c r="E375" s="112"/>
      <c r="F375" s="113" t="s">
        <v>56</v>
      </c>
      <c r="G375" s="107" t="s">
        <v>56</v>
      </c>
      <c r="H375" s="117" t="s">
        <v>660</v>
      </c>
      <c r="I375" s="115" t="str">
        <f t="shared" si="148"/>
        <v xml:space="preserve"> 971</v>
      </c>
      <c r="J375" t="s">
        <v>660</v>
      </c>
      <c r="K375" s="116">
        <f t="shared" si="149"/>
        <v>0</v>
      </c>
      <c r="L375" s="113" t="s">
        <v>324</v>
      </c>
      <c r="M375" t="s">
        <v>1625</v>
      </c>
      <c r="P375" s="45" t="s">
        <v>709</v>
      </c>
      <c r="Q375" s="56">
        <v>62000</v>
      </c>
      <c r="R375" s="122">
        <f t="shared" si="161"/>
        <v>56000</v>
      </c>
      <c r="S375" s="47">
        <v>56000</v>
      </c>
      <c r="T375" s="48">
        <f t="shared" si="143"/>
        <v>7900</v>
      </c>
      <c r="U375" s="46" t="s">
        <v>711</v>
      </c>
      <c r="V375" s="49">
        <f t="shared" si="144"/>
        <v>48100</v>
      </c>
      <c r="W375" s="49">
        <f t="shared" ref="W375:W381" si="162">2000+4850+600+200+250</f>
        <v>7900</v>
      </c>
      <c r="X375" s="2">
        <f t="shared" si="159"/>
        <v>-6000</v>
      </c>
      <c r="Z375" s="126">
        <f t="shared" si="150"/>
        <v>56000</v>
      </c>
      <c r="AA375" s="1" t="s">
        <v>161</v>
      </c>
      <c r="AB375" s="19">
        <f>IF(AX375&lt;&gt;"",#REF!- AX375, 0)</f>
        <v>0</v>
      </c>
      <c r="AC375" s="19">
        <f>IF(CF375&lt;&gt;"",#REF!- CF375, 0)</f>
        <v>0</v>
      </c>
      <c r="AD375" s="19">
        <f>IF(BJ375&lt;&gt;"",#REF!- BJ375, 0)</f>
        <v>0</v>
      </c>
      <c r="AE375" s="19">
        <f>IF(CN375&lt;&gt;"",#REF!- CN375, 0)</f>
        <v>0</v>
      </c>
      <c r="AF375" s="19">
        <f>IF(BV375&lt;&gt;"",#REF!- BV375, 0)</f>
        <v>0</v>
      </c>
      <c r="AG375" s="19">
        <f>IF(CV375&lt;&gt;"",#REF!- CV375, 0)</f>
        <v>0</v>
      </c>
      <c r="AH375" s="19">
        <f>IF(DF375&lt;&gt;"",#REF!-DF375, 0)</f>
        <v>0</v>
      </c>
      <c r="AI375" s="19">
        <f>IF(DR375&lt;&gt;"",#REF!-DR375, 0)</f>
        <v>0</v>
      </c>
      <c r="AJ375" s="19">
        <f>IF(EB375&lt;&gt;"",#REF!- EB375, 0)</f>
        <v>0</v>
      </c>
      <c r="AK375" s="19">
        <f>IF(EJ375&lt;&gt;"",#REF!- EJ375, 0)</f>
        <v>0</v>
      </c>
      <c r="AL375" s="20">
        <f>IF(BC375&lt;&gt;"",#REF!- BC375, 0)</f>
        <v>0</v>
      </c>
      <c r="AM375" s="20" t="e">
        <f>IF(CK375&lt;&gt;"",#REF!- CK375, 0)</f>
        <v>#REF!</v>
      </c>
      <c r="AN375" s="20">
        <f>IF(BO375&lt;&gt;"",#REF!- BO375, )</f>
        <v>0</v>
      </c>
      <c r="AO375" s="20" t="e">
        <f>IF(CS375&lt;&gt;"",#REF!- CS375, 0)</f>
        <v>#REF!</v>
      </c>
      <c r="AP375" s="20" t="e">
        <f>IF(CA375&lt;&gt;"",#REF!-CA375, 0)</f>
        <v>#REF!</v>
      </c>
      <c r="AQ375" s="20" t="e">
        <f>IF(DA375&lt;&gt;"",#REF!- DA375, 0)</f>
        <v>#REF!</v>
      </c>
      <c r="AR375" s="20" t="e">
        <f>IF(DK375&lt;&gt;"",#REF!- DK375, 0)</f>
        <v>#REF!</v>
      </c>
      <c r="AS375" s="20" t="e">
        <f>IF(DW375&lt;&gt;"",#REF!- DW375, 0)</f>
        <v>#REF!</v>
      </c>
      <c r="AT375" s="20" t="e">
        <f>IF(EG375&lt;&gt;"",#REF!- EG375, 0)</f>
        <v>#REF!</v>
      </c>
      <c r="AU375" s="20">
        <f>IF(EO375&lt;&gt;"",#REF!- EO375, 0)</f>
        <v>0</v>
      </c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  <c r="BR375" s="36"/>
      <c r="BS375" s="36"/>
      <c r="BT375" s="28"/>
      <c r="BU375" s="28"/>
      <c r="BV375" s="28"/>
      <c r="BW375" s="28"/>
      <c r="BX375" s="28"/>
      <c r="BY375" s="28"/>
      <c r="BZ375" s="28"/>
      <c r="CA375" s="29">
        <f>CC375+CB375</f>
        <v>93444</v>
      </c>
      <c r="CB375" s="29">
        <v>2500</v>
      </c>
      <c r="CC375" s="29">
        <v>90944</v>
      </c>
      <c r="CD375" s="29">
        <v>109350</v>
      </c>
      <c r="CE375" s="29">
        <v>72450</v>
      </c>
      <c r="CF375" s="23"/>
      <c r="CG375" s="23"/>
      <c r="CH375" s="23"/>
      <c r="CI375" s="23"/>
      <c r="CJ375" s="23"/>
      <c r="CK375" s="24">
        <v>101152</v>
      </c>
      <c r="CL375" s="24">
        <v>113611</v>
      </c>
      <c r="CM375" s="24">
        <v>87480</v>
      </c>
      <c r="CN375" s="28"/>
      <c r="CO375" s="28"/>
      <c r="CP375" s="28"/>
      <c r="CQ375" s="28"/>
      <c r="CR375" s="28"/>
      <c r="CS375" s="29">
        <v>92149</v>
      </c>
      <c r="CT375" s="29">
        <v>102600</v>
      </c>
      <c r="CU375" s="29">
        <v>84726</v>
      </c>
      <c r="CV375" s="23"/>
      <c r="CW375" s="23"/>
      <c r="CX375" s="23"/>
      <c r="CY375" s="23"/>
      <c r="CZ375" s="23"/>
      <c r="DA375" s="24">
        <v>89823</v>
      </c>
      <c r="DB375" s="24">
        <v>107625</v>
      </c>
      <c r="DC375" s="24">
        <v>72450</v>
      </c>
      <c r="DD375" s="28"/>
      <c r="DE375" s="28"/>
      <c r="DF375" s="28"/>
      <c r="DG375" s="28"/>
      <c r="DH375" s="28"/>
      <c r="DI375" s="28"/>
      <c r="DJ375" s="28"/>
      <c r="DK375" s="29">
        <f>DM375+DL375</f>
        <v>88576</v>
      </c>
      <c r="DL375" s="29">
        <v>2500</v>
      </c>
      <c r="DM375" s="29">
        <v>86076</v>
      </c>
      <c r="DN375" s="29">
        <v>102847</v>
      </c>
      <c r="DO375" s="29">
        <v>69825</v>
      </c>
      <c r="DP375" s="23"/>
      <c r="DQ375" s="23"/>
      <c r="DR375" s="23"/>
      <c r="DS375" s="23"/>
      <c r="DT375" s="23"/>
      <c r="DU375" s="23"/>
      <c r="DV375" s="23"/>
      <c r="DW375" s="37">
        <f>DY375+DX375</f>
        <v>92055</v>
      </c>
      <c r="DX375" s="24">
        <v>2500</v>
      </c>
      <c r="DY375" s="24">
        <v>89555</v>
      </c>
      <c r="DZ375" s="24">
        <v>97755</v>
      </c>
      <c r="EA375" s="24">
        <v>73237</v>
      </c>
      <c r="EB375" s="28"/>
      <c r="EC375" s="28"/>
      <c r="ED375" s="28"/>
      <c r="EE375" s="28"/>
      <c r="EF375" s="28"/>
      <c r="EG375" s="29">
        <v>126333</v>
      </c>
      <c r="EH375" s="29">
        <v>164999</v>
      </c>
      <c r="EI375" s="29">
        <v>99000</v>
      </c>
      <c r="ER375" s="3">
        <v>56000</v>
      </c>
      <c r="ES375" s="2">
        <f>Z375-ER375</f>
        <v>0</v>
      </c>
    </row>
    <row r="376" spans="1:150" ht="14.45" hidden="1" customHeight="1" x14ac:dyDescent="0.25">
      <c r="A376" s="112"/>
      <c r="B376" s="130">
        <v>370</v>
      </c>
      <c r="C376" s="112"/>
      <c r="D376" s="112"/>
      <c r="E376" s="112"/>
      <c r="F376" s="113" t="s">
        <v>187</v>
      </c>
      <c r="G376" s="107" t="s">
        <v>186</v>
      </c>
      <c r="H376" s="114" t="s">
        <v>661</v>
      </c>
      <c r="I376" s="115" t="str">
        <f t="shared" si="148"/>
        <v xml:space="preserve"> 503</v>
      </c>
      <c r="J376" t="s">
        <v>661</v>
      </c>
      <c r="K376" s="116">
        <f t="shared" si="149"/>
        <v>0</v>
      </c>
      <c r="L376" s="113" t="s">
        <v>203</v>
      </c>
      <c r="M376" t="s">
        <v>1628</v>
      </c>
      <c r="P376" s="45" t="s">
        <v>709</v>
      </c>
      <c r="Q376" s="56">
        <v>59500</v>
      </c>
      <c r="R376" s="122">
        <f t="shared" si="161"/>
        <v>57000</v>
      </c>
      <c r="S376" s="47">
        <v>57000</v>
      </c>
      <c r="T376" s="48">
        <f t="shared" si="143"/>
        <v>7900</v>
      </c>
      <c r="U376" s="46" t="s">
        <v>711</v>
      </c>
      <c r="V376" s="49">
        <f t="shared" si="144"/>
        <v>49100</v>
      </c>
      <c r="W376" s="49">
        <f t="shared" si="162"/>
        <v>7900</v>
      </c>
      <c r="X376" s="2">
        <f t="shared" si="159"/>
        <v>-2500</v>
      </c>
      <c r="Z376" s="126">
        <f t="shared" si="150"/>
        <v>57000</v>
      </c>
      <c r="AA376" s="1" t="s">
        <v>87</v>
      </c>
      <c r="AB376" s="19">
        <f>IF(AX376&lt;&gt;"",#REF!- AX376, 0)</f>
        <v>0</v>
      </c>
      <c r="AC376" s="19">
        <f>IF(CF376&lt;&gt;"",#REF!- CF376, 0)</f>
        <v>0</v>
      </c>
      <c r="AD376" s="19">
        <f>IF(BH376&lt;&gt;"",#REF!- BH376, 0)</f>
        <v>0</v>
      </c>
      <c r="AE376" s="19">
        <f>IF(CN376&lt;&gt;"",#REF!- CN376, 0)</f>
        <v>0</v>
      </c>
      <c r="AF376" s="19">
        <f>IF(BV376&lt;&gt;"",#REF!- BV376, 0)</f>
        <v>0</v>
      </c>
      <c r="AG376" s="19">
        <f>IF(CV376&lt;&gt;"",#REF!- CV376, 0)</f>
        <v>0</v>
      </c>
      <c r="AH376" s="19">
        <f>IF(DF376&lt;&gt;"",#REF!-DF376, 0)</f>
        <v>0</v>
      </c>
      <c r="AI376" s="19">
        <f>IF(DR376&lt;&gt;"",#REF!-DR376, 0)</f>
        <v>0</v>
      </c>
      <c r="AJ376" s="19">
        <f>IF(EB376&lt;&gt;"",#REF!- EB376, 0)</f>
        <v>0</v>
      </c>
      <c r="AK376" s="19">
        <f>IF(EJ376&lt;&gt;"",#REF!- EJ376, 0)</f>
        <v>0</v>
      </c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36"/>
      <c r="BI376" s="36"/>
      <c r="BJ376" s="36"/>
      <c r="BK376" s="36"/>
      <c r="BL376" s="36"/>
      <c r="BM376" s="36"/>
      <c r="BN376" s="36"/>
      <c r="BO376" s="36"/>
      <c r="BP376" s="36"/>
      <c r="BQ376" s="36"/>
      <c r="BR376" s="36"/>
      <c r="BS376" s="36"/>
      <c r="BT376" s="28"/>
      <c r="BU376" s="28"/>
      <c r="BV376" s="28"/>
      <c r="BW376" s="28"/>
      <c r="BX376" s="28"/>
      <c r="BY376" s="28"/>
      <c r="BZ376" s="28"/>
      <c r="CA376" s="28"/>
      <c r="CB376" s="28"/>
      <c r="CC376" s="28"/>
      <c r="CD376" s="28"/>
      <c r="CE376" s="28"/>
      <c r="CF376" s="23"/>
      <c r="CG376" s="23"/>
      <c r="CH376" s="23"/>
      <c r="CI376" s="23"/>
      <c r="CJ376" s="23"/>
      <c r="CK376" s="23"/>
      <c r="CL376" s="23"/>
      <c r="CM376" s="23"/>
      <c r="CN376" s="28"/>
      <c r="CO376" s="28"/>
      <c r="CP376" s="28"/>
      <c r="CQ376" s="28"/>
      <c r="CR376" s="28"/>
      <c r="CS376" s="28"/>
      <c r="CT376" s="28"/>
      <c r="CU376" s="28"/>
      <c r="CV376" s="23"/>
      <c r="CW376" s="23"/>
      <c r="CX376" s="23"/>
      <c r="CY376" s="23"/>
      <c r="CZ376" s="23"/>
      <c r="DA376" s="23"/>
      <c r="DB376" s="23"/>
      <c r="DC376" s="23"/>
      <c r="DD376" s="28"/>
      <c r="DE376" s="28"/>
      <c r="DF376" s="28"/>
      <c r="DG376" s="28"/>
      <c r="DH376" s="28"/>
      <c r="DI376" s="28"/>
      <c r="DJ376" s="28"/>
      <c r="DK376" s="28"/>
      <c r="DL376" s="28"/>
      <c r="DM376" s="28"/>
      <c r="DN376" s="28"/>
      <c r="DO376" s="28"/>
      <c r="DP376" s="23"/>
      <c r="DQ376" s="23"/>
      <c r="DR376" s="23"/>
      <c r="DS376" s="23"/>
      <c r="DT376" s="23"/>
      <c r="DU376" s="23"/>
      <c r="DV376" s="23"/>
      <c r="DW376" s="23"/>
      <c r="DX376" s="23"/>
      <c r="DY376" s="23"/>
      <c r="DZ376" s="23"/>
      <c r="EA376" s="23"/>
      <c r="EB376" s="28"/>
      <c r="EC376" s="28"/>
      <c r="ED376" s="28"/>
      <c r="EE376" s="28"/>
      <c r="EF376" s="28"/>
      <c r="EG376" s="28"/>
      <c r="EH376" s="28"/>
      <c r="EI376" s="28"/>
      <c r="EJ376" s="23"/>
      <c r="EK376" s="23"/>
      <c r="EL376" s="23"/>
      <c r="EM376" s="23"/>
      <c r="EN376" s="23"/>
      <c r="EO376" s="23"/>
      <c r="EP376" s="23"/>
      <c r="EQ376" s="23"/>
      <c r="ER376" s="3">
        <v>57000</v>
      </c>
      <c r="ES376" s="2">
        <f>Z376-ER376</f>
        <v>0</v>
      </c>
    </row>
    <row r="377" spans="1:150" ht="14.45" hidden="1" customHeight="1" x14ac:dyDescent="0.25">
      <c r="A377" s="112"/>
      <c r="B377" s="130">
        <v>371</v>
      </c>
      <c r="C377" s="112"/>
      <c r="D377" s="112"/>
      <c r="E377" s="112"/>
      <c r="F377" s="113" t="s">
        <v>186</v>
      </c>
      <c r="G377" s="107" t="s">
        <v>186</v>
      </c>
      <c r="H377" s="117" t="s">
        <v>662</v>
      </c>
      <c r="I377" s="115" t="str">
        <f t="shared" si="148"/>
        <v xml:space="preserve"> 719</v>
      </c>
      <c r="J377" t="s">
        <v>662</v>
      </c>
      <c r="K377" s="116">
        <f t="shared" si="149"/>
        <v>0</v>
      </c>
      <c r="L377" s="113" t="s">
        <v>224</v>
      </c>
      <c r="M377" t="s">
        <v>1628</v>
      </c>
      <c r="P377" s="62" t="s">
        <v>710</v>
      </c>
      <c r="Q377" s="63">
        <v>52000</v>
      </c>
      <c r="R377" s="64">
        <f t="shared" si="161"/>
        <v>53500</v>
      </c>
      <c r="S377" s="47">
        <v>53500</v>
      </c>
      <c r="T377" s="48">
        <f t="shared" si="143"/>
        <v>7900</v>
      </c>
      <c r="U377" s="46" t="s">
        <v>711</v>
      </c>
      <c r="V377" s="49">
        <f t="shared" si="144"/>
        <v>45600</v>
      </c>
      <c r="W377" s="49">
        <f t="shared" si="162"/>
        <v>7900</v>
      </c>
      <c r="X377" s="2">
        <f t="shared" si="159"/>
        <v>1500</v>
      </c>
      <c r="Z377" s="126">
        <f t="shared" si="150"/>
        <v>53500</v>
      </c>
      <c r="AA377" s="1" t="s">
        <v>87</v>
      </c>
      <c r="AB377" s="19">
        <f>IF(AX377&lt;&gt;"",#REF!- AX377, 0)</f>
        <v>0</v>
      </c>
      <c r="AC377" s="19">
        <f>IF(CF377&lt;&gt;"",#REF!- CF377, 0)</f>
        <v>0</v>
      </c>
      <c r="AD377" s="19">
        <f>IF(BH377&lt;&gt;"",#REF!- BH377, 0)</f>
        <v>0</v>
      </c>
      <c r="AE377" s="19">
        <f>IF(CN377&lt;&gt;"",#REF!- CN377, 0)</f>
        <v>0</v>
      </c>
      <c r="AF377" s="19">
        <f>IF(BV377&lt;&gt;"",#REF!- BV377, 0)</f>
        <v>0</v>
      </c>
      <c r="AG377" s="19">
        <f>IF(CV377&lt;&gt;"",#REF!- CV377, 0)</f>
        <v>0</v>
      </c>
      <c r="AH377" s="19">
        <f>IF(DF377&lt;&gt;"",#REF!-DF377, 0)</f>
        <v>0</v>
      </c>
      <c r="AI377" s="19">
        <f>IF(DR377&lt;&gt;"",#REF!-DR377, 0)</f>
        <v>0</v>
      </c>
      <c r="AJ377" s="19">
        <f>IF(EB377&lt;&gt;"",#REF!- EB377, 0)</f>
        <v>0</v>
      </c>
      <c r="AK377" s="19">
        <f>IF(EJ377&lt;&gt;"",#REF!- EJ377, 0)</f>
        <v>0</v>
      </c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36"/>
      <c r="BI377" s="36"/>
      <c r="BJ377" s="36"/>
      <c r="BK377" s="36"/>
      <c r="BL377" s="36"/>
      <c r="BM377" s="36"/>
      <c r="BN377" s="36"/>
      <c r="BO377" s="36"/>
      <c r="BP377" s="36"/>
      <c r="BQ377" s="36"/>
      <c r="BR377" s="36"/>
      <c r="BS377" s="36"/>
      <c r="BT377" s="28"/>
      <c r="BU377" s="28"/>
      <c r="BV377" s="28"/>
      <c r="BW377" s="28"/>
      <c r="BX377" s="28"/>
      <c r="BY377" s="28"/>
      <c r="BZ377" s="28"/>
      <c r="CA377" s="28"/>
      <c r="CB377" s="28"/>
      <c r="CC377" s="28"/>
      <c r="CD377" s="28"/>
      <c r="CE377" s="28"/>
      <c r="CF377" s="23"/>
      <c r="CG377" s="23"/>
      <c r="CH377" s="23"/>
      <c r="CI377" s="23"/>
      <c r="CJ377" s="23"/>
      <c r="CK377" s="23"/>
      <c r="CL377" s="23"/>
      <c r="CM377" s="23"/>
      <c r="CN377" s="28"/>
      <c r="CO377" s="28"/>
      <c r="CP377" s="28"/>
      <c r="CQ377" s="28"/>
      <c r="CR377" s="28"/>
      <c r="CS377" s="28"/>
      <c r="CT377" s="28"/>
      <c r="CU377" s="28"/>
      <c r="CV377" s="23"/>
      <c r="CW377" s="23"/>
      <c r="CX377" s="23"/>
      <c r="CY377" s="23"/>
      <c r="CZ377" s="23"/>
      <c r="DA377" s="23"/>
      <c r="DB377" s="23"/>
      <c r="DC377" s="23"/>
      <c r="DD377" s="28"/>
      <c r="DE377" s="28"/>
      <c r="DF377" s="28"/>
      <c r="DG377" s="28"/>
      <c r="DH377" s="28"/>
      <c r="DI377" s="28"/>
      <c r="DJ377" s="28"/>
      <c r="DK377" s="28"/>
      <c r="DL377" s="28"/>
      <c r="DM377" s="28"/>
      <c r="DN377" s="28"/>
      <c r="DO377" s="28"/>
      <c r="DP377" s="23"/>
      <c r="DQ377" s="23"/>
      <c r="DR377" s="23"/>
      <c r="DS377" s="23"/>
      <c r="DT377" s="23"/>
      <c r="DU377" s="23"/>
      <c r="DV377" s="23"/>
      <c r="DW377" s="23"/>
      <c r="DX377" s="23"/>
      <c r="DY377" s="23"/>
      <c r="DZ377" s="23"/>
      <c r="EA377" s="23"/>
      <c r="EB377" s="28"/>
      <c r="EC377" s="28"/>
      <c r="ED377" s="28"/>
      <c r="EE377" s="28"/>
      <c r="EF377" s="28"/>
      <c r="EG377" s="28"/>
      <c r="EH377" s="28"/>
      <c r="EI377" s="28"/>
      <c r="EJ377" s="23"/>
      <c r="EK377" s="23"/>
      <c r="EL377" s="23"/>
      <c r="EM377" s="23"/>
      <c r="EN377" s="23"/>
      <c r="EO377" s="23"/>
      <c r="EP377" s="23"/>
      <c r="EQ377" s="23"/>
      <c r="ER377" s="3">
        <v>53500</v>
      </c>
      <c r="ES377" s="2">
        <f t="shared" ref="ES377:ES381" si="163">Z377-ER377</f>
        <v>0</v>
      </c>
    </row>
    <row r="378" spans="1:150" ht="14.45" hidden="1" customHeight="1" x14ac:dyDescent="0.25">
      <c r="A378" s="112"/>
      <c r="B378" s="43">
        <v>372</v>
      </c>
      <c r="C378" s="112"/>
      <c r="D378" s="112"/>
      <c r="E378" s="112"/>
      <c r="F378" s="113" t="s">
        <v>186</v>
      </c>
      <c r="G378" s="107" t="s">
        <v>186</v>
      </c>
      <c r="H378" s="117" t="s">
        <v>663</v>
      </c>
      <c r="I378" s="115" t="str">
        <f t="shared" si="148"/>
        <v xml:space="preserve"> 866</v>
      </c>
      <c r="J378" t="s">
        <v>663</v>
      </c>
      <c r="K378" s="116">
        <f t="shared" si="149"/>
        <v>0</v>
      </c>
      <c r="L378" s="113" t="s">
        <v>224</v>
      </c>
      <c r="M378" t="s">
        <v>1628</v>
      </c>
      <c r="P378" s="45" t="s">
        <v>709</v>
      </c>
      <c r="Q378" s="56">
        <v>58000</v>
      </c>
      <c r="R378" s="122">
        <f t="shared" si="161"/>
        <v>53500</v>
      </c>
      <c r="S378" s="47">
        <v>53500</v>
      </c>
      <c r="T378" s="48">
        <f t="shared" si="143"/>
        <v>7900</v>
      </c>
      <c r="U378" s="46" t="s">
        <v>711</v>
      </c>
      <c r="V378" s="49">
        <f t="shared" si="144"/>
        <v>45600</v>
      </c>
      <c r="W378" s="49">
        <f t="shared" si="162"/>
        <v>7900</v>
      </c>
      <c r="X378" s="2">
        <f t="shared" si="159"/>
        <v>-4500</v>
      </c>
      <c r="Z378" s="126">
        <f t="shared" si="150"/>
        <v>53500</v>
      </c>
      <c r="AA378" s="1" t="s">
        <v>87</v>
      </c>
      <c r="AB378" s="19">
        <f>IF(AX378&lt;&gt;"",#REF!- AX378, 0)</f>
        <v>0</v>
      </c>
      <c r="AC378" s="19">
        <f>IF(CF378&lt;&gt;"",#REF!- CF378, 0)</f>
        <v>0</v>
      </c>
      <c r="AD378" s="19">
        <f>IF(BH378&lt;&gt;"",#REF!- BH378, 0)</f>
        <v>0</v>
      </c>
      <c r="AE378" s="19">
        <f>IF(CN378&lt;&gt;"",#REF!- CN378, 0)</f>
        <v>0</v>
      </c>
      <c r="AF378" s="19">
        <f>IF(BV378&lt;&gt;"",#REF!- BV378, 0)</f>
        <v>0</v>
      </c>
      <c r="AG378" s="19">
        <f>IF(CV378&lt;&gt;"",#REF!- CV378, 0)</f>
        <v>0</v>
      </c>
      <c r="AH378" s="19">
        <f>IF(DF378&lt;&gt;"",#REF!-DF378, 0)</f>
        <v>0</v>
      </c>
      <c r="AI378" s="19">
        <f>IF(DR378&lt;&gt;"",#REF!-DR378, 0)</f>
        <v>0</v>
      </c>
      <c r="AJ378" s="19">
        <f>IF(EB378&lt;&gt;"",#REF!- EB378, 0)</f>
        <v>0</v>
      </c>
      <c r="AK378" s="19">
        <f>IF(EJ378&lt;&gt;"",#REF!- EJ378, 0)</f>
        <v>0</v>
      </c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36"/>
      <c r="BI378" s="36"/>
      <c r="BJ378" s="36"/>
      <c r="BK378" s="36"/>
      <c r="BL378" s="36"/>
      <c r="BM378" s="36"/>
      <c r="BN378" s="36"/>
      <c r="BO378" s="36"/>
      <c r="BP378" s="36"/>
      <c r="BQ378" s="36"/>
      <c r="BR378" s="36"/>
      <c r="BS378" s="36"/>
      <c r="BT378" s="28"/>
      <c r="BU378" s="28"/>
      <c r="BV378" s="28"/>
      <c r="BW378" s="28"/>
      <c r="BX378" s="28"/>
      <c r="BY378" s="28"/>
      <c r="BZ378" s="28"/>
      <c r="CA378" s="28"/>
      <c r="CB378" s="28"/>
      <c r="CC378" s="28"/>
      <c r="CD378" s="28"/>
      <c r="CE378" s="28"/>
      <c r="CF378" s="23"/>
      <c r="CG378" s="23"/>
      <c r="CH378" s="23"/>
      <c r="CI378" s="23"/>
      <c r="CJ378" s="23"/>
      <c r="CK378" s="23"/>
      <c r="CL378" s="23"/>
      <c r="CM378" s="23"/>
      <c r="CN378" s="28"/>
      <c r="CO378" s="28"/>
      <c r="CP378" s="28"/>
      <c r="CQ378" s="28"/>
      <c r="CR378" s="28"/>
      <c r="CS378" s="28"/>
      <c r="CT378" s="28"/>
      <c r="CU378" s="28"/>
      <c r="CV378" s="23"/>
      <c r="CW378" s="23"/>
      <c r="CX378" s="23"/>
      <c r="CY378" s="23"/>
      <c r="CZ378" s="23"/>
      <c r="DA378" s="23"/>
      <c r="DB378" s="23"/>
      <c r="DC378" s="23"/>
      <c r="DD378" s="28"/>
      <c r="DE378" s="28"/>
      <c r="DF378" s="28"/>
      <c r="DG378" s="28"/>
      <c r="DH378" s="28"/>
      <c r="DI378" s="28"/>
      <c r="DJ378" s="28"/>
      <c r="DK378" s="28"/>
      <c r="DL378" s="28"/>
      <c r="DM378" s="28"/>
      <c r="DN378" s="28"/>
      <c r="DO378" s="28"/>
      <c r="DP378" s="23"/>
      <c r="DQ378" s="23"/>
      <c r="DR378" s="23"/>
      <c r="DS378" s="23"/>
      <c r="DT378" s="23"/>
      <c r="DU378" s="23"/>
      <c r="DV378" s="23"/>
      <c r="DW378" s="23"/>
      <c r="DX378" s="23"/>
      <c r="DY378" s="23"/>
      <c r="DZ378" s="23"/>
      <c r="EA378" s="23"/>
      <c r="EB378" s="28"/>
      <c r="EC378" s="28"/>
      <c r="ED378" s="28"/>
      <c r="EE378" s="28"/>
      <c r="EF378" s="28"/>
      <c r="EG378" s="28"/>
      <c r="EH378" s="28"/>
      <c r="EI378" s="28"/>
      <c r="EJ378" s="23"/>
      <c r="EK378" s="23"/>
      <c r="EL378" s="23"/>
      <c r="EM378" s="23"/>
      <c r="EN378" s="23"/>
      <c r="EO378" s="23"/>
      <c r="EP378" s="23"/>
      <c r="EQ378" s="23"/>
      <c r="ER378" s="3">
        <v>53500</v>
      </c>
      <c r="ES378" s="2">
        <f t="shared" si="163"/>
        <v>0</v>
      </c>
    </row>
    <row r="379" spans="1:150" ht="14.45" hidden="1" customHeight="1" x14ac:dyDescent="0.25">
      <c r="A379" s="112"/>
      <c r="B379" s="130">
        <v>373</v>
      </c>
      <c r="C379" s="112"/>
      <c r="D379" s="112"/>
      <c r="E379" s="112"/>
      <c r="F379" s="107" t="s">
        <v>1435</v>
      </c>
      <c r="G379" s="107" t="s">
        <v>1435</v>
      </c>
      <c r="H379" s="117" t="s">
        <v>664</v>
      </c>
      <c r="I379" s="115" t="str">
        <f t="shared" si="148"/>
        <v xml:space="preserve"> 992</v>
      </c>
      <c r="J379" t="s">
        <v>664</v>
      </c>
      <c r="K379" s="116">
        <f t="shared" si="149"/>
        <v>0</v>
      </c>
      <c r="L379" s="113" t="s">
        <v>224</v>
      </c>
      <c r="M379" t="s">
        <v>1628</v>
      </c>
      <c r="P379" s="62" t="s">
        <v>710</v>
      </c>
      <c r="Q379" s="63">
        <v>53000</v>
      </c>
      <c r="R379" s="64">
        <f t="shared" si="161"/>
        <v>54500</v>
      </c>
      <c r="S379" s="47">
        <v>54500</v>
      </c>
      <c r="T379" s="48">
        <f t="shared" si="143"/>
        <v>7900</v>
      </c>
      <c r="U379" s="46" t="s">
        <v>711</v>
      </c>
      <c r="V379" s="49">
        <f t="shared" si="144"/>
        <v>46600</v>
      </c>
      <c r="W379" s="49">
        <f t="shared" si="162"/>
        <v>7900</v>
      </c>
      <c r="X379" s="2">
        <f t="shared" si="159"/>
        <v>1500</v>
      </c>
      <c r="Z379" s="126">
        <f t="shared" si="150"/>
        <v>54500</v>
      </c>
      <c r="AA379" s="1" t="s">
        <v>158</v>
      </c>
      <c r="AB379" s="19">
        <f>IF(AX379&lt;&gt;"",#REF!- AX379, 0)</f>
        <v>0</v>
      </c>
      <c r="AC379" s="19" t="e">
        <f>IF(CF379&lt;&gt;"",#REF!- CF379, 0)</f>
        <v>#REF!</v>
      </c>
      <c r="AD379" s="19">
        <f>IF(BJ379&lt;&gt;"",#REF!- BJ379, 0)</f>
        <v>0</v>
      </c>
      <c r="AE379" s="19" t="e">
        <f>IF(CN379&lt;&gt;"",#REF!- CN379, 0)</f>
        <v>#REF!</v>
      </c>
      <c r="AF379" s="19" t="e">
        <f>IF(BV379&lt;&gt;"",#REF!- BV379, 0)</f>
        <v>#REF!</v>
      </c>
      <c r="AG379" s="19" t="e">
        <f>IF(CV379&lt;&gt;"",#REF!- CV379, 0)</f>
        <v>#REF!</v>
      </c>
      <c r="AH379" s="19" t="e">
        <f>IF(DF379&lt;&gt;"",#REF!-DF379, 0)</f>
        <v>#REF!</v>
      </c>
      <c r="AI379" s="19" t="e">
        <f>IF(DR379&lt;&gt;"",#REF!-DR379, 0)</f>
        <v>#REF!</v>
      </c>
      <c r="AJ379" s="19" t="e">
        <f>IF(EB379&lt;&gt;"",#REF!- EB379, 0)</f>
        <v>#REF!</v>
      </c>
      <c r="AK379" s="19">
        <f>IF(EJ379&lt;&gt;"",#REF!- EJ379, 0)</f>
        <v>0</v>
      </c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9">
        <v>68850</v>
      </c>
      <c r="BU379" s="29">
        <v>2500</v>
      </c>
      <c r="BV379" s="25">
        <f>BT379+BU379</f>
        <v>71350</v>
      </c>
      <c r="BW379" s="25">
        <f>BV379-Z379</f>
        <v>16850</v>
      </c>
      <c r="BX379" s="26">
        <f>BW379/BT379</f>
        <v>0.24473493100944083</v>
      </c>
      <c r="BY379" s="25" t="e">
        <f>#REF!-BV379</f>
        <v>#REF!</v>
      </c>
      <c r="BZ379" s="28" t="s">
        <v>28</v>
      </c>
      <c r="CA379" s="27"/>
      <c r="CB379" s="27"/>
      <c r="CC379" s="27"/>
      <c r="CD379" s="27"/>
      <c r="CE379" s="27"/>
      <c r="CF379" s="24">
        <v>75060</v>
      </c>
      <c r="CG379" s="24">
        <f t="shared" ref="CG379:CG384" si="164">CF379-Z379</f>
        <v>20560</v>
      </c>
      <c r="CH379" s="34">
        <f t="shared" ref="CH379:CH384" si="165">CG379/CF379</f>
        <v>0.27391420197175592</v>
      </c>
      <c r="CI379" s="24" t="e">
        <f>#REF!-CF379</f>
        <v>#REF!</v>
      </c>
      <c r="CJ379" s="23" t="s">
        <v>28</v>
      </c>
      <c r="CK379" s="24"/>
      <c r="CL379" s="24"/>
      <c r="CM379" s="24"/>
      <c r="CN379" s="25">
        <v>74520</v>
      </c>
      <c r="CO379" s="25">
        <f>CN379-Z379</f>
        <v>20020</v>
      </c>
      <c r="CP379" s="26">
        <f>CO379/CN379</f>
        <v>0.26865271068169622</v>
      </c>
      <c r="CQ379" s="25" t="e">
        <f>#REF!-CN379</f>
        <v>#REF!</v>
      </c>
      <c r="CR379" s="30" t="s">
        <v>28</v>
      </c>
      <c r="CS379" s="27"/>
      <c r="CT379" s="27"/>
      <c r="CU379" s="27"/>
      <c r="CV379" s="21">
        <v>65855</v>
      </c>
      <c r="CW379" s="21">
        <f>CV379-Z379</f>
        <v>11355</v>
      </c>
      <c r="CX379" s="22">
        <f>CW379/CV379</f>
        <v>0.17242426543163009</v>
      </c>
      <c r="CY379" s="21" t="e">
        <f>#REF!-CV379</f>
        <v>#REF!</v>
      </c>
      <c r="CZ379" s="31" t="s">
        <v>28</v>
      </c>
      <c r="DA379" s="31"/>
      <c r="DB379" s="31"/>
      <c r="DC379" s="31"/>
      <c r="DD379" s="29">
        <v>64295</v>
      </c>
      <c r="DE379" s="25">
        <v>2500</v>
      </c>
      <c r="DF379" s="29">
        <f>DD379+DE379</f>
        <v>66795</v>
      </c>
      <c r="DG379" s="25">
        <f>DF379-Z379</f>
        <v>12295</v>
      </c>
      <c r="DH379" s="26">
        <f>DG379/DF379</f>
        <v>0.18407066397185418</v>
      </c>
      <c r="DI379" s="25" t="e">
        <f>#REF!-DF379</f>
        <v>#REF!</v>
      </c>
      <c r="DJ379" s="28" t="s">
        <v>28</v>
      </c>
      <c r="DK379" s="28"/>
      <c r="DL379" s="28"/>
      <c r="DM379" s="28"/>
      <c r="DN379" s="28"/>
      <c r="DO379" s="28"/>
      <c r="DP379" s="21">
        <v>63195</v>
      </c>
      <c r="DQ379" s="21">
        <v>2500</v>
      </c>
      <c r="DR379" s="21">
        <f>DP379+DQ379</f>
        <v>65695</v>
      </c>
      <c r="DS379" s="21">
        <f>DR379-Z379</f>
        <v>11195</v>
      </c>
      <c r="DT379" s="32">
        <f>DS379/DR379</f>
        <v>0.17040870690311288</v>
      </c>
      <c r="DU379" s="33" t="e">
        <f>#REF!-DR379</f>
        <v>#REF!</v>
      </c>
      <c r="DV379" s="31" t="s">
        <v>28</v>
      </c>
      <c r="DW379" s="31"/>
      <c r="DX379" s="31"/>
      <c r="DY379" s="31"/>
      <c r="DZ379" s="31"/>
      <c r="EA379" s="31"/>
      <c r="EB379" s="29">
        <v>85000</v>
      </c>
      <c r="EC379" s="25">
        <f>EB379-Z379</f>
        <v>30500</v>
      </c>
      <c r="ED379" s="26">
        <f>EC379/EB379</f>
        <v>0.35882352941176471</v>
      </c>
      <c r="EE379" s="25" t="e">
        <f>#REF!-EB379</f>
        <v>#REF!</v>
      </c>
      <c r="EF379" s="28" t="s">
        <v>28</v>
      </c>
      <c r="EG379" s="28"/>
      <c r="EH379" s="28"/>
      <c r="EI379" s="28"/>
      <c r="EJ379" s="23"/>
      <c r="EK379" s="23"/>
      <c r="EL379" s="23"/>
      <c r="EM379" s="23"/>
      <c r="EN379" s="23"/>
      <c r="EO379" s="23"/>
      <c r="EP379" s="23"/>
      <c r="EQ379" s="23"/>
      <c r="ER379" s="3">
        <v>54500</v>
      </c>
      <c r="ES379" s="2">
        <f t="shared" si="163"/>
        <v>0</v>
      </c>
    </row>
    <row r="380" spans="1:150" ht="14.45" hidden="1" customHeight="1" x14ac:dyDescent="0.25">
      <c r="A380" s="112"/>
      <c r="B380" s="130">
        <v>374</v>
      </c>
      <c r="C380" s="112"/>
      <c r="D380" s="112"/>
      <c r="E380" s="112"/>
      <c r="F380" s="107" t="s">
        <v>1435</v>
      </c>
      <c r="G380" s="107" t="s">
        <v>1435</v>
      </c>
      <c r="H380" s="114" t="s">
        <v>1794</v>
      </c>
      <c r="I380" s="115" t="str">
        <f t="shared" si="148"/>
        <v xml:space="preserve"> 239</v>
      </c>
      <c r="J380" t="s">
        <v>1794</v>
      </c>
      <c r="K380" s="116">
        <f t="shared" si="149"/>
        <v>0</v>
      </c>
      <c r="L380" s="113" t="s">
        <v>224</v>
      </c>
      <c r="M380" t="s">
        <v>1628</v>
      </c>
      <c r="P380" s="45" t="s">
        <v>709</v>
      </c>
      <c r="Q380" s="56">
        <v>0</v>
      </c>
      <c r="R380" s="122">
        <f t="shared" si="161"/>
        <v>53500</v>
      </c>
      <c r="S380" s="47">
        <v>53500</v>
      </c>
      <c r="T380" s="48">
        <f t="shared" si="143"/>
        <v>7900</v>
      </c>
      <c r="U380" s="46" t="s">
        <v>711</v>
      </c>
      <c r="V380" s="49">
        <f t="shared" si="144"/>
        <v>45600</v>
      </c>
      <c r="W380" s="49">
        <f t="shared" si="162"/>
        <v>7900</v>
      </c>
      <c r="X380" s="2">
        <f t="shared" si="159"/>
        <v>53500</v>
      </c>
      <c r="Z380" s="126">
        <f t="shared" si="150"/>
        <v>53500</v>
      </c>
      <c r="AA380" s="1" t="s">
        <v>158</v>
      </c>
      <c r="AB380" s="19">
        <f>IF(AX380&lt;&gt;"",#REF!- AX380, 0)</f>
        <v>0</v>
      </c>
      <c r="AC380" s="19" t="e">
        <f>IF(CF380&lt;&gt;"",#REF!- CF380, 0)</f>
        <v>#REF!</v>
      </c>
      <c r="AD380" s="19">
        <f>IF(BJ380&lt;&gt;"",#REF!- BJ380, 0)</f>
        <v>0</v>
      </c>
      <c r="AE380" s="19" t="e">
        <f>IF(CN380&lt;&gt;"",#REF!- CN380, 0)</f>
        <v>#REF!</v>
      </c>
      <c r="AF380" s="19" t="e">
        <f>IF(BV380&lt;&gt;"",#REF!- BV380, 0)</f>
        <v>#REF!</v>
      </c>
      <c r="AG380" s="19" t="e">
        <f>IF(CV380&lt;&gt;"",#REF!- CV380, 0)</f>
        <v>#REF!</v>
      </c>
      <c r="AH380" s="19" t="e">
        <f>IF(DF380&lt;&gt;"",#REF!-DF380, 0)</f>
        <v>#REF!</v>
      </c>
      <c r="AI380" s="19" t="e">
        <f>IF(DR380&lt;&gt;"",#REF!-DR380, 0)</f>
        <v>#REF!</v>
      </c>
      <c r="AJ380" s="19" t="e">
        <f>IF(EB380&lt;&gt;"",#REF!- EB380, 0)</f>
        <v>#REF!</v>
      </c>
      <c r="AK380" s="19">
        <f>IF(EJ380&lt;&gt;"",#REF!- EJ380, 0)</f>
        <v>0</v>
      </c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9">
        <v>68850</v>
      </c>
      <c r="BU380" s="29">
        <v>2500</v>
      </c>
      <c r="BV380" s="25">
        <f>BT380+BU380</f>
        <v>71350</v>
      </c>
      <c r="BW380" s="25">
        <f>BV380-Z380</f>
        <v>17850</v>
      </c>
      <c r="BX380" s="26">
        <f>BW380/BT380</f>
        <v>0.25925925925925924</v>
      </c>
      <c r="BY380" s="25" t="e">
        <f>#REF!-BV380</f>
        <v>#REF!</v>
      </c>
      <c r="BZ380" s="28" t="s">
        <v>28</v>
      </c>
      <c r="CA380" s="27"/>
      <c r="CB380" s="27"/>
      <c r="CC380" s="27"/>
      <c r="CD380" s="27"/>
      <c r="CE380" s="27"/>
      <c r="CF380" s="24">
        <v>75060</v>
      </c>
      <c r="CG380" s="24">
        <f t="shared" si="164"/>
        <v>21560</v>
      </c>
      <c r="CH380" s="34">
        <f t="shared" si="165"/>
        <v>0.28723687716493473</v>
      </c>
      <c r="CI380" s="24" t="e">
        <f>#REF!-CF380</f>
        <v>#REF!</v>
      </c>
      <c r="CJ380" s="23" t="s">
        <v>28</v>
      </c>
      <c r="CK380" s="24"/>
      <c r="CL380" s="24"/>
      <c r="CM380" s="24"/>
      <c r="CN380" s="25">
        <v>74520</v>
      </c>
      <c r="CO380" s="25">
        <f>CN380-Z380</f>
        <v>21020</v>
      </c>
      <c r="CP380" s="26">
        <f>CO380/CN380</f>
        <v>0.28207192699946321</v>
      </c>
      <c r="CQ380" s="25" t="e">
        <f>#REF!-CN380</f>
        <v>#REF!</v>
      </c>
      <c r="CR380" s="30" t="s">
        <v>28</v>
      </c>
      <c r="CS380" s="27"/>
      <c r="CT380" s="27"/>
      <c r="CU380" s="27"/>
      <c r="CV380" s="21">
        <v>65855</v>
      </c>
      <c r="CW380" s="21">
        <f>CV380-Z380</f>
        <v>12355</v>
      </c>
      <c r="CX380" s="22">
        <f>CW380/CV380</f>
        <v>0.1876091412952699</v>
      </c>
      <c r="CY380" s="21" t="e">
        <f>#REF!-CV380</f>
        <v>#REF!</v>
      </c>
      <c r="CZ380" s="31" t="s">
        <v>28</v>
      </c>
      <c r="DA380" s="31"/>
      <c r="DB380" s="31"/>
      <c r="DC380" s="31"/>
      <c r="DD380" s="29">
        <v>64295</v>
      </c>
      <c r="DE380" s="25">
        <v>2500</v>
      </c>
      <c r="DF380" s="29">
        <f>DD380+DE380</f>
        <v>66795</v>
      </c>
      <c r="DG380" s="25">
        <f>DF380-Z380</f>
        <v>13295</v>
      </c>
      <c r="DH380" s="26">
        <f>DG380/DF380</f>
        <v>0.19904184444943485</v>
      </c>
      <c r="DI380" s="25" t="e">
        <f>#REF!-DF380</f>
        <v>#REF!</v>
      </c>
      <c r="DJ380" s="28" t="s">
        <v>28</v>
      </c>
      <c r="DK380" s="28"/>
      <c r="DL380" s="28"/>
      <c r="DM380" s="28"/>
      <c r="DN380" s="28"/>
      <c r="DO380" s="28"/>
      <c r="DP380" s="21">
        <v>63195</v>
      </c>
      <c r="DQ380" s="21">
        <v>2500</v>
      </c>
      <c r="DR380" s="21">
        <f>DP380+DQ380</f>
        <v>65695</v>
      </c>
      <c r="DS380" s="21">
        <f>DR380-Z380</f>
        <v>12195</v>
      </c>
      <c r="DT380" s="32">
        <f>DS380/DR380</f>
        <v>0.18563056549204657</v>
      </c>
      <c r="DU380" s="33" t="e">
        <f>#REF!-DR380</f>
        <v>#REF!</v>
      </c>
      <c r="DV380" s="31" t="s">
        <v>28</v>
      </c>
      <c r="DW380" s="31"/>
      <c r="DX380" s="31"/>
      <c r="DY380" s="31"/>
      <c r="DZ380" s="31"/>
      <c r="EA380" s="31"/>
      <c r="EB380" s="29">
        <v>85000</v>
      </c>
      <c r="EC380" s="25">
        <f>EB380-Z380</f>
        <v>31500</v>
      </c>
      <c r="ED380" s="26">
        <f>EC380/EB380</f>
        <v>0.37058823529411766</v>
      </c>
      <c r="EE380" s="25" t="e">
        <f>#REF!-EB380</f>
        <v>#REF!</v>
      </c>
      <c r="EF380" s="28" t="s">
        <v>28</v>
      </c>
      <c r="EG380" s="28"/>
      <c r="EH380" s="28"/>
      <c r="EI380" s="28"/>
      <c r="EJ380" s="23"/>
      <c r="EK380" s="23"/>
      <c r="EL380" s="23"/>
      <c r="EM380" s="23"/>
      <c r="EN380" s="23"/>
      <c r="EO380" s="23"/>
      <c r="EP380" s="23"/>
      <c r="EQ380" s="23"/>
      <c r="ER380" s="3">
        <v>53500</v>
      </c>
      <c r="ES380" s="2">
        <f t="shared" si="163"/>
        <v>0</v>
      </c>
    </row>
    <row r="381" spans="1:150" ht="14.45" hidden="1" customHeight="1" x14ac:dyDescent="0.25">
      <c r="A381" s="112"/>
      <c r="B381" s="130">
        <v>375</v>
      </c>
      <c r="C381" s="112"/>
      <c r="D381" s="112"/>
      <c r="E381" s="112"/>
      <c r="F381" s="107" t="s">
        <v>1435</v>
      </c>
      <c r="G381" s="107" t="s">
        <v>1435</v>
      </c>
      <c r="H381" s="117" t="s">
        <v>665</v>
      </c>
      <c r="I381" s="115" t="str">
        <f t="shared" si="148"/>
        <v xml:space="preserve"> 978</v>
      </c>
      <c r="J381" t="s">
        <v>665</v>
      </c>
      <c r="K381" s="116">
        <f t="shared" si="149"/>
        <v>0</v>
      </c>
      <c r="L381" s="113" t="s">
        <v>248</v>
      </c>
      <c r="M381" t="s">
        <v>1628</v>
      </c>
      <c r="P381" s="62" t="s">
        <v>710</v>
      </c>
      <c r="Q381" s="63">
        <v>52000</v>
      </c>
      <c r="R381" s="64">
        <f t="shared" si="161"/>
        <v>54000</v>
      </c>
      <c r="S381" s="47">
        <v>54000</v>
      </c>
      <c r="T381" s="48">
        <f t="shared" si="143"/>
        <v>7900</v>
      </c>
      <c r="U381" s="46" t="s">
        <v>711</v>
      </c>
      <c r="V381" s="49">
        <f t="shared" si="144"/>
        <v>46100</v>
      </c>
      <c r="W381" s="49">
        <f t="shared" si="162"/>
        <v>7900</v>
      </c>
      <c r="X381" s="2">
        <f t="shared" si="159"/>
        <v>2000</v>
      </c>
      <c r="Z381" s="126">
        <f t="shared" si="150"/>
        <v>54000</v>
      </c>
      <c r="AA381" s="1" t="s">
        <v>158</v>
      </c>
      <c r="AB381" s="19">
        <f>IF(AX381&lt;&gt;"",#REF!- AX381, 0)</f>
        <v>0</v>
      </c>
      <c r="AC381" s="19" t="e">
        <f>IF(CF381&lt;&gt;"",#REF!- CF381, 0)</f>
        <v>#REF!</v>
      </c>
      <c r="AD381" s="19">
        <f>IF(BJ381&lt;&gt;"",#REF!- BJ381, 0)</f>
        <v>0</v>
      </c>
      <c r="AE381" s="19" t="e">
        <f>IF(CN381&lt;&gt;"",#REF!- CN381, 0)</f>
        <v>#REF!</v>
      </c>
      <c r="AF381" s="19" t="e">
        <f>IF(BV381&lt;&gt;"",#REF!- BV381, 0)</f>
        <v>#REF!</v>
      </c>
      <c r="AG381" s="19" t="e">
        <f>IF(CV381&lt;&gt;"",#REF!- CV381, 0)</f>
        <v>#REF!</v>
      </c>
      <c r="AH381" s="19" t="e">
        <f>IF(DF381&lt;&gt;"",#REF!-DF381, 0)</f>
        <v>#REF!</v>
      </c>
      <c r="AI381" s="19" t="e">
        <f>IF(DR381&lt;&gt;"",#REF!-DR381, 0)</f>
        <v>#REF!</v>
      </c>
      <c r="AJ381" s="19" t="e">
        <f>IF(EB381&lt;&gt;"",#REF!- EB381, 0)</f>
        <v>#REF!</v>
      </c>
      <c r="AK381" s="19">
        <f>IF(EJ381&lt;&gt;"",#REF!- EJ381, 0)</f>
        <v>0</v>
      </c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9">
        <v>68850</v>
      </c>
      <c r="BU381" s="29">
        <v>2500</v>
      </c>
      <c r="BV381" s="25">
        <f>BT381+BU381</f>
        <v>71350</v>
      </c>
      <c r="BW381" s="25">
        <f>BV381-Z381</f>
        <v>17350</v>
      </c>
      <c r="BX381" s="26">
        <f>BW381/BT381</f>
        <v>0.25199709513435004</v>
      </c>
      <c r="BY381" s="25" t="e">
        <f>#REF!-BV381</f>
        <v>#REF!</v>
      </c>
      <c r="BZ381" s="28" t="s">
        <v>28</v>
      </c>
      <c r="CA381" s="27"/>
      <c r="CB381" s="27"/>
      <c r="CC381" s="27"/>
      <c r="CD381" s="27"/>
      <c r="CE381" s="27"/>
      <c r="CF381" s="24">
        <v>75060</v>
      </c>
      <c r="CG381" s="24">
        <f t="shared" si="164"/>
        <v>21060</v>
      </c>
      <c r="CH381" s="34">
        <f t="shared" si="165"/>
        <v>0.2805755395683453</v>
      </c>
      <c r="CI381" s="24" t="e">
        <f>#REF!-CF381</f>
        <v>#REF!</v>
      </c>
      <c r="CJ381" s="23" t="s">
        <v>28</v>
      </c>
      <c r="CK381" s="24"/>
      <c r="CL381" s="24"/>
      <c r="CM381" s="24"/>
      <c r="CN381" s="25">
        <v>74520</v>
      </c>
      <c r="CO381" s="25">
        <f>CN381-Z381</f>
        <v>20520</v>
      </c>
      <c r="CP381" s="26">
        <f>CO381/CN381</f>
        <v>0.27536231884057971</v>
      </c>
      <c r="CQ381" s="25" t="e">
        <f>#REF!-CN381</f>
        <v>#REF!</v>
      </c>
      <c r="CR381" s="30" t="s">
        <v>28</v>
      </c>
      <c r="CS381" s="27"/>
      <c r="CT381" s="27"/>
      <c r="CU381" s="27"/>
      <c r="CV381" s="21">
        <v>65855</v>
      </c>
      <c r="CW381" s="21">
        <f>CV381-Z381</f>
        <v>11855</v>
      </c>
      <c r="CX381" s="22">
        <f>CW381/CV381</f>
        <v>0.18001670336344999</v>
      </c>
      <c r="CY381" s="21" t="e">
        <f>#REF!-CV381</f>
        <v>#REF!</v>
      </c>
      <c r="CZ381" s="31" t="s">
        <v>28</v>
      </c>
      <c r="DA381" s="31"/>
      <c r="DB381" s="31"/>
      <c r="DC381" s="31"/>
      <c r="DD381" s="29">
        <v>64295</v>
      </c>
      <c r="DE381" s="25">
        <v>2500</v>
      </c>
      <c r="DF381" s="29">
        <f>DD381+DE381</f>
        <v>66795</v>
      </c>
      <c r="DG381" s="25">
        <f>DF381-Z381</f>
        <v>12795</v>
      </c>
      <c r="DH381" s="26">
        <f>DG381/DF381</f>
        <v>0.19155625421064451</v>
      </c>
      <c r="DI381" s="25" t="e">
        <f>#REF!-DF381</f>
        <v>#REF!</v>
      </c>
      <c r="DJ381" s="28" t="s">
        <v>28</v>
      </c>
      <c r="DK381" s="28"/>
      <c r="DL381" s="28"/>
      <c r="DM381" s="28"/>
      <c r="DN381" s="28"/>
      <c r="DO381" s="28"/>
      <c r="DP381" s="21">
        <v>63195</v>
      </c>
      <c r="DQ381" s="21">
        <v>2500</v>
      </c>
      <c r="DR381" s="21">
        <f>DP381+DQ381</f>
        <v>65695</v>
      </c>
      <c r="DS381" s="21">
        <f>DR381-Z381</f>
        <v>11695</v>
      </c>
      <c r="DT381" s="32">
        <f>DS381/DR381</f>
        <v>0.17801963619757971</v>
      </c>
      <c r="DU381" s="33" t="e">
        <f>#REF!-DR381</f>
        <v>#REF!</v>
      </c>
      <c r="DV381" s="31" t="s">
        <v>28</v>
      </c>
      <c r="DW381" s="31"/>
      <c r="DX381" s="31"/>
      <c r="DY381" s="31"/>
      <c r="DZ381" s="31"/>
      <c r="EA381" s="31"/>
      <c r="EB381" s="29">
        <v>85000</v>
      </c>
      <c r="EC381" s="25">
        <f>EB381-Z381</f>
        <v>31000</v>
      </c>
      <c r="ED381" s="26">
        <f>EC381/EB381</f>
        <v>0.36470588235294116</v>
      </c>
      <c r="EE381" s="25" t="e">
        <f>#REF!-EB381</f>
        <v>#REF!</v>
      </c>
      <c r="EF381" s="28" t="s">
        <v>28</v>
      </c>
      <c r="EG381" s="28"/>
      <c r="EH381" s="28"/>
      <c r="EI381" s="28"/>
      <c r="EJ381" s="23"/>
      <c r="EK381" s="23"/>
      <c r="EL381" s="23"/>
      <c r="EM381" s="23"/>
      <c r="EN381" s="23"/>
      <c r="EO381" s="23"/>
      <c r="EP381" s="23"/>
      <c r="EQ381" s="23"/>
      <c r="ER381" s="3">
        <v>54000</v>
      </c>
      <c r="ES381" s="2">
        <f t="shared" si="163"/>
        <v>0</v>
      </c>
    </row>
    <row r="382" spans="1:150" ht="14.45" hidden="1" customHeight="1" x14ac:dyDescent="0.25">
      <c r="A382" s="112"/>
      <c r="B382" s="43">
        <v>376</v>
      </c>
      <c r="C382" s="112"/>
      <c r="D382" s="112"/>
      <c r="E382" s="112"/>
      <c r="F382" s="107" t="s">
        <v>1437</v>
      </c>
      <c r="G382" s="107" t="s">
        <v>1437</v>
      </c>
      <c r="H382" s="114"/>
      <c r="I382" s="115" t="str">
        <f t="shared" si="148"/>
        <v/>
      </c>
      <c r="J382"/>
      <c r="K382" s="116">
        <f t="shared" si="149"/>
        <v>0</v>
      </c>
      <c r="L382" s="113"/>
      <c r="M382"/>
      <c r="P382" s="45" t="s">
        <v>709</v>
      </c>
      <c r="Q382" s="56">
        <v>0</v>
      </c>
      <c r="R382" s="122">
        <f t="shared" si="161"/>
        <v>0</v>
      </c>
      <c r="S382" s="47">
        <v>0</v>
      </c>
      <c r="T382" s="48">
        <f t="shared" si="143"/>
        <v>0</v>
      </c>
      <c r="U382" s="46"/>
      <c r="V382" s="49">
        <f t="shared" si="144"/>
        <v>0</v>
      </c>
      <c r="W382" s="49">
        <v>0</v>
      </c>
      <c r="X382" s="2">
        <f t="shared" si="159"/>
        <v>0</v>
      </c>
      <c r="Z382" s="126">
        <f t="shared" si="150"/>
        <v>0</v>
      </c>
      <c r="AA382" s="1" t="s">
        <v>158</v>
      </c>
      <c r="AB382" s="19">
        <f>IF(AX382&lt;&gt;"",#REF!- AX382, 0)</f>
        <v>0</v>
      </c>
      <c r="AC382" s="19" t="e">
        <f>IF(CF382&lt;&gt;"",#REF!- CF382, 0)</f>
        <v>#REF!</v>
      </c>
      <c r="AD382" s="19">
        <f>IF(BJ382&lt;&gt;"",#REF!- BJ382, 0)</f>
        <v>0</v>
      </c>
      <c r="AE382" s="19" t="e">
        <f>IF(CN382&lt;&gt;"",#REF!- CN382, 0)</f>
        <v>#REF!</v>
      </c>
      <c r="AF382" s="19" t="e">
        <f>IF(BV382&lt;&gt;"",#REF!- BV382, 0)</f>
        <v>#REF!</v>
      </c>
      <c r="AG382" s="19" t="e">
        <f>IF(CV382&lt;&gt;"",#REF!- CV382, 0)</f>
        <v>#REF!</v>
      </c>
      <c r="AH382" s="19" t="e">
        <f>IF(DF382&lt;&gt;"",#REF!-DF382, 0)</f>
        <v>#REF!</v>
      </c>
      <c r="AI382" s="19" t="e">
        <f>IF(DR382&lt;&gt;"",#REF!-DR382, 0)</f>
        <v>#REF!</v>
      </c>
      <c r="AJ382" s="19" t="e">
        <f>IF(EB382&lt;&gt;"",#REF!- EB382, 0)</f>
        <v>#REF!</v>
      </c>
      <c r="AK382" s="19">
        <f>IF(EJ382&lt;&gt;"",#REF!- EJ382, 0)</f>
        <v>0</v>
      </c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9">
        <v>68850</v>
      </c>
      <c r="BU382" s="29">
        <v>2500</v>
      </c>
      <c r="BV382" s="25">
        <f>BT382+BU382</f>
        <v>71350</v>
      </c>
      <c r="BW382" s="25">
        <f>BV382-Z382</f>
        <v>71350</v>
      </c>
      <c r="BX382" s="26">
        <f>BW382/BT382</f>
        <v>1.0363108206245462</v>
      </c>
      <c r="BY382" s="25" t="e">
        <f>#REF!-BV382</f>
        <v>#REF!</v>
      </c>
      <c r="BZ382" s="28" t="s">
        <v>28</v>
      </c>
      <c r="CA382" s="27"/>
      <c r="CB382" s="27"/>
      <c r="CC382" s="27"/>
      <c r="CD382" s="27"/>
      <c r="CE382" s="27"/>
      <c r="CF382" s="24">
        <v>75060</v>
      </c>
      <c r="CG382" s="24">
        <f t="shared" si="164"/>
        <v>75060</v>
      </c>
      <c r="CH382" s="34">
        <f t="shared" si="165"/>
        <v>1</v>
      </c>
      <c r="CI382" s="24" t="e">
        <f>#REF!-CF382</f>
        <v>#REF!</v>
      </c>
      <c r="CJ382" s="23" t="s">
        <v>28</v>
      </c>
      <c r="CK382" s="24"/>
      <c r="CL382" s="24"/>
      <c r="CM382" s="24"/>
      <c r="CN382" s="25">
        <v>74520</v>
      </c>
      <c r="CO382" s="25">
        <f>CN382-Z382</f>
        <v>74520</v>
      </c>
      <c r="CP382" s="26">
        <f>CO382/CN382</f>
        <v>1</v>
      </c>
      <c r="CQ382" s="25" t="e">
        <f>#REF!-CN382</f>
        <v>#REF!</v>
      </c>
      <c r="CR382" s="30" t="s">
        <v>28</v>
      </c>
      <c r="CS382" s="27"/>
      <c r="CT382" s="27"/>
      <c r="CU382" s="27"/>
      <c r="CV382" s="21">
        <v>65855</v>
      </c>
      <c r="CW382" s="21">
        <f>CV382-Z382</f>
        <v>65855</v>
      </c>
      <c r="CX382" s="22">
        <f>CW382/CV382</f>
        <v>1</v>
      </c>
      <c r="CY382" s="21" t="e">
        <f>#REF!-CV382</f>
        <v>#REF!</v>
      </c>
      <c r="CZ382" s="31" t="s">
        <v>28</v>
      </c>
      <c r="DA382" s="31"/>
      <c r="DB382" s="31"/>
      <c r="DC382" s="31"/>
      <c r="DD382" s="29">
        <v>64295</v>
      </c>
      <c r="DE382" s="25">
        <v>2500</v>
      </c>
      <c r="DF382" s="29">
        <f>DD382+DE382</f>
        <v>66795</v>
      </c>
      <c r="DG382" s="25">
        <f>DF382-Z382</f>
        <v>66795</v>
      </c>
      <c r="DH382" s="26">
        <f>DG382/DF382</f>
        <v>1</v>
      </c>
      <c r="DI382" s="25" t="e">
        <f>#REF!-DF382</f>
        <v>#REF!</v>
      </c>
      <c r="DJ382" s="28" t="s">
        <v>28</v>
      </c>
      <c r="DK382" s="28"/>
      <c r="DL382" s="28"/>
      <c r="DM382" s="28"/>
      <c r="DN382" s="28"/>
      <c r="DO382" s="28"/>
      <c r="DP382" s="21">
        <v>63195</v>
      </c>
      <c r="DQ382" s="21">
        <v>2500</v>
      </c>
      <c r="DR382" s="21">
        <f>DP382+DQ382</f>
        <v>65695</v>
      </c>
      <c r="DS382" s="21">
        <f>DR382-Z382</f>
        <v>65695</v>
      </c>
      <c r="DT382" s="32">
        <f>DS382/DR382</f>
        <v>1</v>
      </c>
      <c r="DU382" s="33" t="e">
        <f>#REF!-DR382</f>
        <v>#REF!</v>
      </c>
      <c r="DV382" s="31" t="s">
        <v>28</v>
      </c>
      <c r="DW382" s="31"/>
      <c r="DX382" s="31"/>
      <c r="DY382" s="31"/>
      <c r="DZ382" s="31"/>
      <c r="EA382" s="31"/>
      <c r="EB382" s="29">
        <v>85000</v>
      </c>
      <c r="EC382" s="25">
        <f>EB382-Z382</f>
        <v>85000</v>
      </c>
      <c r="ED382" s="26">
        <f>EC382/EB382</f>
        <v>1</v>
      </c>
      <c r="EE382" s="25" t="e">
        <f>#REF!-EB382</f>
        <v>#REF!</v>
      </c>
      <c r="EF382" s="28" t="s">
        <v>28</v>
      </c>
      <c r="EG382" s="28"/>
      <c r="EH382" s="28"/>
      <c r="EI382" s="28"/>
      <c r="EJ382" s="23"/>
      <c r="EK382" s="23"/>
      <c r="EL382" s="23"/>
      <c r="EM382" s="23"/>
      <c r="EN382" s="23"/>
      <c r="EO382" s="23"/>
      <c r="EP382" s="23"/>
      <c r="EQ382" s="23"/>
      <c r="ER382" s="3"/>
    </row>
    <row r="383" spans="1:150" ht="14.45" hidden="1" customHeight="1" x14ac:dyDescent="0.25">
      <c r="A383" s="112"/>
      <c r="B383" s="130">
        <v>377</v>
      </c>
      <c r="C383" s="112"/>
      <c r="D383" s="112"/>
      <c r="E383" s="112"/>
      <c r="F383" s="107" t="s">
        <v>1437</v>
      </c>
      <c r="G383" s="107" t="s">
        <v>1437</v>
      </c>
      <c r="H383" s="114" t="s">
        <v>666</v>
      </c>
      <c r="I383" s="115" t="str">
        <f t="shared" si="148"/>
        <v xml:space="preserve"> 475</v>
      </c>
      <c r="J383" t="s">
        <v>666</v>
      </c>
      <c r="K383" s="116">
        <f t="shared" si="149"/>
        <v>0</v>
      </c>
      <c r="L383" s="113" t="s">
        <v>310</v>
      </c>
      <c r="M383" t="s">
        <v>1626</v>
      </c>
      <c r="P383" s="62" t="s">
        <v>710</v>
      </c>
      <c r="Q383" s="63">
        <v>45000</v>
      </c>
      <c r="R383" s="64">
        <f t="shared" si="161"/>
        <v>47500</v>
      </c>
      <c r="S383" s="47">
        <v>47500</v>
      </c>
      <c r="T383" s="48">
        <f t="shared" ref="T383:T426" si="166">S383-V383</f>
        <v>7900</v>
      </c>
      <c r="U383" s="46" t="s">
        <v>711</v>
      </c>
      <c r="V383" s="49">
        <f t="shared" ref="V383:V426" si="167">S383-W383</f>
        <v>39600</v>
      </c>
      <c r="W383" s="51">
        <f>4850+600+200+250+2000</f>
        <v>7900</v>
      </c>
      <c r="X383" s="2">
        <f t="shared" si="159"/>
        <v>2500</v>
      </c>
      <c r="Z383" s="126">
        <f t="shared" si="150"/>
        <v>47500</v>
      </c>
      <c r="AA383" s="41" t="s">
        <v>101</v>
      </c>
      <c r="AB383" s="19">
        <f>IF(AX383&lt;&gt;"",#REF!- AX383, 0)</f>
        <v>0</v>
      </c>
      <c r="AC383" s="19" t="e">
        <f>IF(CF383&lt;&gt;"",#REF!- CF383, 0)</f>
        <v>#REF!</v>
      </c>
      <c r="AD383" s="19">
        <f>IF(BJ383&lt;&gt;"",#REF!- BJ383, 0)</f>
        <v>0</v>
      </c>
      <c r="AE383" s="19">
        <f>IF(CN383&lt;&gt;"",#REF!- CN383, 0)</f>
        <v>0</v>
      </c>
      <c r="AF383" s="19">
        <f>IF(BV383&lt;&gt;"",#REF!- BV383, 0)</f>
        <v>0</v>
      </c>
      <c r="AG383" s="19">
        <f>IF(CV383&lt;&gt;"",#REF!- CV383, 0)</f>
        <v>0</v>
      </c>
      <c r="AH383" s="19">
        <f>IF(DF383&lt;&gt;"",#REF!-DF383, 0)</f>
        <v>0</v>
      </c>
      <c r="AI383" s="19">
        <f>IF(DR383&lt;&gt;"",#REF!-DR383, 0)</f>
        <v>0</v>
      </c>
      <c r="AJ383" s="19">
        <f>IF(EB383&lt;&gt;"",#REF!- EB383, 0)</f>
        <v>0</v>
      </c>
      <c r="AK383" s="19">
        <f>IF(EJ383&lt;&gt;"",#REF!- EJ383, 0)</f>
        <v>0</v>
      </c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7"/>
      <c r="BU383" s="27"/>
      <c r="BV383" s="27"/>
      <c r="BW383" s="27"/>
      <c r="BX383" s="27"/>
      <c r="BY383" s="27"/>
      <c r="BZ383" s="27"/>
      <c r="CA383" s="27"/>
      <c r="CB383" s="27"/>
      <c r="CC383" s="27"/>
      <c r="CD383" s="27"/>
      <c r="CE383" s="27"/>
      <c r="CF383" s="24">
        <v>75060</v>
      </c>
      <c r="CG383" s="24">
        <f t="shared" si="164"/>
        <v>27560</v>
      </c>
      <c r="CH383" s="34">
        <f t="shared" si="165"/>
        <v>0.36717292832400744</v>
      </c>
      <c r="CI383" s="24" t="e">
        <f>#REF!-CF383</f>
        <v>#REF!</v>
      </c>
      <c r="CJ383" s="23" t="s">
        <v>28</v>
      </c>
      <c r="CK383" s="24"/>
      <c r="CL383" s="24"/>
      <c r="CM383" s="24"/>
      <c r="CN383" s="27"/>
      <c r="CO383" s="27"/>
      <c r="CP383" s="27"/>
      <c r="CQ383" s="27"/>
      <c r="CR383" s="27"/>
      <c r="CS383" s="27"/>
      <c r="CT383" s="27"/>
      <c r="CU383" s="27"/>
      <c r="CV383" s="31"/>
      <c r="CW383" s="31"/>
      <c r="CX383" s="31"/>
      <c r="CY383" s="31"/>
      <c r="CZ383" s="31"/>
      <c r="DA383" s="31"/>
      <c r="DB383" s="31"/>
      <c r="DC383" s="31"/>
      <c r="DD383" s="30"/>
      <c r="DE383" s="25"/>
      <c r="DF383" s="28"/>
      <c r="DG383" s="28"/>
      <c r="DH383" s="28"/>
      <c r="DI383" s="28"/>
      <c r="DJ383" s="28"/>
      <c r="DK383" s="28"/>
      <c r="DL383" s="28"/>
      <c r="DM383" s="28"/>
      <c r="DN383" s="28"/>
      <c r="DO383" s="28"/>
      <c r="DP383" s="31"/>
      <c r="DQ383" s="31"/>
      <c r="DR383" s="31"/>
      <c r="DS383" s="31"/>
      <c r="DT383" s="31"/>
      <c r="DU383" s="31"/>
      <c r="DV383" s="31"/>
      <c r="DW383" s="31"/>
      <c r="DX383" s="31"/>
      <c r="DY383" s="31"/>
      <c r="DZ383" s="31"/>
      <c r="EA383" s="31"/>
      <c r="EB383" s="28"/>
      <c r="EC383" s="28"/>
      <c r="ED383" s="28"/>
      <c r="EE383" s="28"/>
      <c r="EF383" s="28"/>
      <c r="EG383" s="28"/>
      <c r="EH383" s="28"/>
      <c r="EI383" s="28"/>
      <c r="EJ383" s="23"/>
      <c r="EK383" s="23"/>
      <c r="EL383" s="23"/>
      <c r="EM383" s="23"/>
      <c r="EN383" s="23"/>
      <c r="EO383" s="23"/>
      <c r="EP383" s="23"/>
      <c r="EQ383" s="23"/>
      <c r="ER383" s="3">
        <v>47500</v>
      </c>
      <c r="ES383" s="2">
        <f t="shared" ref="ES383:ES394" si="168">Z383-ER383</f>
        <v>0</v>
      </c>
    </row>
    <row r="384" spans="1:150" ht="14.45" hidden="1" customHeight="1" x14ac:dyDescent="0.25">
      <c r="A384" s="112"/>
      <c r="B384" s="130">
        <v>378</v>
      </c>
      <c r="C384" s="112"/>
      <c r="D384" s="112"/>
      <c r="E384" s="112"/>
      <c r="F384" s="107" t="s">
        <v>1437</v>
      </c>
      <c r="G384" s="107" t="s">
        <v>1437</v>
      </c>
      <c r="H384" s="117" t="s">
        <v>1805</v>
      </c>
      <c r="I384" s="115" t="str">
        <f t="shared" si="148"/>
        <v xml:space="preserve"> 344</v>
      </c>
      <c r="J384" t="s">
        <v>1805</v>
      </c>
      <c r="K384" s="116">
        <f t="shared" si="149"/>
        <v>0</v>
      </c>
      <c r="L384" s="113" t="s">
        <v>248</v>
      </c>
      <c r="M384" t="s">
        <v>1642</v>
      </c>
      <c r="P384" s="45" t="s">
        <v>709</v>
      </c>
      <c r="Q384" s="56">
        <v>0</v>
      </c>
      <c r="R384" s="122">
        <f t="shared" si="161"/>
        <v>54000</v>
      </c>
      <c r="S384" s="47">
        <v>54000</v>
      </c>
      <c r="T384" s="48">
        <f t="shared" ref="T384" si="169">S384-V384</f>
        <v>7900</v>
      </c>
      <c r="U384" s="46" t="s">
        <v>711</v>
      </c>
      <c r="V384" s="49">
        <f t="shared" ref="V384" si="170">S384-W384</f>
        <v>46100</v>
      </c>
      <c r="W384" s="51">
        <f>4850+600+200+250+2000</f>
        <v>7900</v>
      </c>
      <c r="X384" s="2">
        <f t="shared" si="159"/>
        <v>54000</v>
      </c>
      <c r="Z384" s="126">
        <f t="shared" si="150"/>
        <v>54000</v>
      </c>
      <c r="AA384" s="1" t="s">
        <v>118</v>
      </c>
      <c r="AB384" s="19">
        <f>IF(AX384&lt;&gt;"",#REF!- AX384, 0)</f>
        <v>0</v>
      </c>
      <c r="AC384" s="19" t="e">
        <f>IF(CF384&lt;&gt;"",#REF!- CF384, 0)</f>
        <v>#REF!</v>
      </c>
      <c r="AD384" s="19">
        <f>IF(BJ384&lt;&gt;"",#REF!- BJ384, 0)</f>
        <v>0</v>
      </c>
      <c r="AE384" s="19">
        <f>IF(CN384&lt;&gt;"",#REF!- CN384, 0)</f>
        <v>0</v>
      </c>
      <c r="AF384" s="19">
        <f>IF(BV384&lt;&gt;"",#REF!- BV384, 0)</f>
        <v>0</v>
      </c>
      <c r="AG384" s="19">
        <f>IF(CV384&lt;&gt;"",#REF!- CV384, 0)</f>
        <v>0</v>
      </c>
      <c r="AH384" s="19">
        <f>IF(DF384&lt;&gt;"",#REF!-DF384, 0)</f>
        <v>0</v>
      </c>
      <c r="AI384" s="19">
        <f>IF(DR384&lt;&gt;"",#REF!-DR384, 0)</f>
        <v>0</v>
      </c>
      <c r="AJ384" s="19">
        <f>IF(EB384&lt;&gt;"",#REF!- EB384, 0)</f>
        <v>0</v>
      </c>
      <c r="AK384" s="19">
        <f>IF(EJ384&lt;&gt;"",#REF!- EJ384, 0)</f>
        <v>0</v>
      </c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7"/>
      <c r="BU384" s="27"/>
      <c r="BV384" s="27"/>
      <c r="BW384" s="27"/>
      <c r="BX384" s="27"/>
      <c r="BY384" s="27"/>
      <c r="BZ384" s="27"/>
      <c r="CA384" s="27"/>
      <c r="CB384" s="27"/>
      <c r="CC384" s="27"/>
      <c r="CD384" s="27"/>
      <c r="CE384" s="27"/>
      <c r="CF384" s="24">
        <v>75060</v>
      </c>
      <c r="CG384" s="24">
        <f t="shared" si="164"/>
        <v>21060</v>
      </c>
      <c r="CH384" s="34">
        <f t="shared" si="165"/>
        <v>0.2805755395683453</v>
      </c>
      <c r="CI384" s="24" t="e">
        <f>#REF!-CF384</f>
        <v>#REF!</v>
      </c>
      <c r="CJ384" s="23" t="s">
        <v>28</v>
      </c>
      <c r="CK384" s="24"/>
      <c r="CL384" s="24"/>
      <c r="CM384" s="24"/>
      <c r="CN384" s="27"/>
      <c r="CO384" s="27"/>
      <c r="CP384" s="27"/>
      <c r="CQ384" s="27"/>
      <c r="CR384" s="27"/>
      <c r="CS384" s="27"/>
      <c r="CT384" s="27"/>
      <c r="CU384" s="27"/>
      <c r="CV384" s="31"/>
      <c r="CW384" s="31"/>
      <c r="CX384" s="31"/>
      <c r="CY384" s="31"/>
      <c r="CZ384" s="31"/>
      <c r="DA384" s="31"/>
      <c r="DB384" s="31"/>
      <c r="DC384" s="31"/>
      <c r="DD384" s="30"/>
      <c r="DE384" s="25"/>
      <c r="DF384" s="28"/>
      <c r="DG384" s="28"/>
      <c r="DH384" s="28"/>
      <c r="DI384" s="28"/>
      <c r="DJ384" s="28"/>
      <c r="DK384" s="28"/>
      <c r="DL384" s="28"/>
      <c r="DM384" s="28"/>
      <c r="DN384" s="28"/>
      <c r="DO384" s="28"/>
      <c r="DP384" s="31"/>
      <c r="DQ384" s="31"/>
      <c r="DR384" s="31"/>
      <c r="DS384" s="31"/>
      <c r="DT384" s="31"/>
      <c r="DU384" s="31"/>
      <c r="DV384" s="31"/>
      <c r="DW384" s="31"/>
      <c r="DX384" s="31"/>
      <c r="DY384" s="31"/>
      <c r="DZ384" s="31"/>
      <c r="EA384" s="31"/>
      <c r="EB384" s="28"/>
      <c r="EC384" s="28"/>
      <c r="ED384" s="28"/>
      <c r="EE384" s="28"/>
      <c r="EF384" s="28"/>
      <c r="EG384" s="28"/>
      <c r="EH384" s="28"/>
      <c r="EI384" s="28"/>
      <c r="EJ384" s="23"/>
      <c r="EK384" s="23"/>
      <c r="EL384" s="23"/>
      <c r="EM384" s="23"/>
      <c r="EN384" s="23"/>
      <c r="EO384" s="23"/>
      <c r="EP384" s="23"/>
      <c r="EQ384" s="23"/>
      <c r="ER384" s="3"/>
      <c r="ES384" s="2">
        <f t="shared" si="168"/>
        <v>54000</v>
      </c>
    </row>
    <row r="385" spans="1:150" ht="14.45" hidden="1" customHeight="1" x14ac:dyDescent="0.25">
      <c r="A385" s="112"/>
      <c r="B385" s="43">
        <v>379</v>
      </c>
      <c r="C385" s="112"/>
      <c r="D385" s="112"/>
      <c r="E385" s="112"/>
      <c r="F385" s="113" t="s">
        <v>186</v>
      </c>
      <c r="G385" s="107" t="s">
        <v>186</v>
      </c>
      <c r="H385" s="117" t="s">
        <v>667</v>
      </c>
      <c r="I385" s="115" t="str">
        <f t="shared" si="148"/>
        <v xml:space="preserve"> 881</v>
      </c>
      <c r="J385" t="s">
        <v>667</v>
      </c>
      <c r="K385" s="116">
        <f t="shared" si="149"/>
        <v>0</v>
      </c>
      <c r="L385" s="113" t="s">
        <v>235</v>
      </c>
      <c r="M385" t="s">
        <v>1635</v>
      </c>
      <c r="P385" s="45" t="s">
        <v>709</v>
      </c>
      <c r="Q385" s="56">
        <v>65000</v>
      </c>
      <c r="R385" s="122">
        <f t="shared" si="161"/>
        <v>58900</v>
      </c>
      <c r="S385" s="47">
        <v>58900</v>
      </c>
      <c r="T385" s="48">
        <f t="shared" si="166"/>
        <v>7900</v>
      </c>
      <c r="U385" s="46" t="s">
        <v>711</v>
      </c>
      <c r="V385" s="49">
        <f t="shared" si="167"/>
        <v>51000</v>
      </c>
      <c r="W385" s="51">
        <f>2000+4850+600+200+250</f>
        <v>7900</v>
      </c>
      <c r="X385" s="2">
        <f t="shared" si="159"/>
        <v>-6100</v>
      </c>
      <c r="Z385" s="126">
        <f t="shared" si="150"/>
        <v>58900</v>
      </c>
      <c r="AA385" s="1" t="s">
        <v>159</v>
      </c>
      <c r="AB385" s="19">
        <f>IF(AX385&lt;&gt;"",#REF!- AX385, 0)</f>
        <v>0</v>
      </c>
      <c r="AC385" s="19">
        <f>IF(CF385&lt;&gt;"",#REF!- CF385, 0)</f>
        <v>0</v>
      </c>
      <c r="AD385" s="19">
        <f>IF(BJ385&lt;&gt;"",#REF!- BJ385, 0)</f>
        <v>0</v>
      </c>
      <c r="AE385" s="19">
        <f>IF(CN385&lt;&gt;"",#REF!- CN385, 0)</f>
        <v>0</v>
      </c>
      <c r="AF385" s="19" t="e">
        <f>IF(BV385&lt;&gt;"",#REF!- BV385, 0)</f>
        <v>#REF!</v>
      </c>
      <c r="AG385" s="19">
        <f>IF(CV385&lt;&gt;"",#REF!- CV385, 0)</f>
        <v>0</v>
      </c>
      <c r="AH385" s="19" t="e">
        <f>IF(DF385&lt;&gt;"",#REF!-DF385, 0)</f>
        <v>#REF!</v>
      </c>
      <c r="AI385" s="19" t="e">
        <f>IF(DR385&lt;&gt;"",#REF!-DR385, 0)</f>
        <v>#REF!</v>
      </c>
      <c r="AJ385" s="19">
        <f>IF(EB385&lt;&gt;"",#REF!- EB385, 0)</f>
        <v>0</v>
      </c>
      <c r="AK385" s="19">
        <f>IF(EJ385&lt;&gt;"",#REF!- EJ385, 0)</f>
        <v>0</v>
      </c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9">
        <v>69131</v>
      </c>
      <c r="BU385" s="29">
        <v>2500</v>
      </c>
      <c r="BV385" s="25">
        <f t="shared" ref="BV385:BV390" si="171">BT385+BU385</f>
        <v>71631</v>
      </c>
      <c r="BW385" s="25">
        <f t="shared" ref="BW385:BW390" si="172">BV385-Z385</f>
        <v>12731</v>
      </c>
      <c r="BX385" s="26">
        <f t="shared" ref="BX385:BX390" si="173">BW385/BT385</f>
        <v>0.18415761380567328</v>
      </c>
      <c r="BY385" s="25" t="e">
        <f>#REF!-BV385</f>
        <v>#REF!</v>
      </c>
      <c r="BZ385" s="28" t="s">
        <v>28</v>
      </c>
      <c r="CA385" s="27"/>
      <c r="CB385" s="27"/>
      <c r="CC385" s="27"/>
      <c r="CD385" s="27"/>
      <c r="CE385" s="27"/>
      <c r="CF385" s="23"/>
      <c r="CG385" s="23"/>
      <c r="CH385" s="23"/>
      <c r="CI385" s="23"/>
      <c r="CJ385" s="23"/>
      <c r="CK385" s="23"/>
      <c r="CL385" s="23"/>
      <c r="CM385" s="23"/>
      <c r="CN385" s="27"/>
      <c r="CO385" s="27"/>
      <c r="CP385" s="27"/>
      <c r="CQ385" s="27"/>
      <c r="CR385" s="27"/>
      <c r="CS385" s="27"/>
      <c r="CT385" s="27"/>
      <c r="CU385" s="27"/>
      <c r="CV385" s="31"/>
      <c r="CW385" s="31"/>
      <c r="CX385" s="31"/>
      <c r="CY385" s="31"/>
      <c r="CZ385" s="31"/>
      <c r="DA385" s="31"/>
      <c r="DB385" s="31"/>
      <c r="DC385" s="31"/>
      <c r="DD385" s="29">
        <v>69169</v>
      </c>
      <c r="DE385" s="25">
        <v>2500</v>
      </c>
      <c r="DF385" s="29">
        <f>DD385+DE385</f>
        <v>71669</v>
      </c>
      <c r="DG385" s="25">
        <f>DF385-Z385</f>
        <v>12769</v>
      </c>
      <c r="DH385" s="26">
        <f>DG385/DF385</f>
        <v>0.17816629226025199</v>
      </c>
      <c r="DI385" s="25" t="e">
        <f>#REF!-DF385</f>
        <v>#REF!</v>
      </c>
      <c r="DJ385" s="28" t="s">
        <v>28</v>
      </c>
      <c r="DK385" s="28"/>
      <c r="DL385" s="28"/>
      <c r="DM385" s="28"/>
      <c r="DN385" s="28"/>
      <c r="DO385" s="28"/>
      <c r="DP385" s="21">
        <v>69037</v>
      </c>
      <c r="DQ385" s="21">
        <v>2500</v>
      </c>
      <c r="DR385" s="21">
        <f>DP385+DQ385</f>
        <v>71537</v>
      </c>
      <c r="DS385" s="21">
        <f>DR385-Z385</f>
        <v>12637</v>
      </c>
      <c r="DT385" s="32">
        <f>DS385/DR385</f>
        <v>0.17664984553447866</v>
      </c>
      <c r="DU385" s="33" t="e">
        <f>#REF!-DR385</f>
        <v>#REF!</v>
      </c>
      <c r="DV385" s="31" t="s">
        <v>28</v>
      </c>
      <c r="DW385" s="31"/>
      <c r="DX385" s="31"/>
      <c r="DY385" s="31"/>
      <c r="DZ385" s="31"/>
      <c r="EA385" s="31"/>
      <c r="EB385" s="28"/>
      <c r="EC385" s="28"/>
      <c r="ED385" s="28"/>
      <c r="EE385" s="28"/>
      <c r="EF385" s="28"/>
      <c r="EG385" s="28"/>
      <c r="EH385" s="28"/>
      <c r="EI385" s="28"/>
      <c r="EJ385" s="23"/>
      <c r="EK385" s="23"/>
      <c r="EL385" s="23"/>
      <c r="EM385" s="23"/>
      <c r="EN385" s="23"/>
      <c r="EO385" s="23"/>
      <c r="EP385" s="23"/>
      <c r="EQ385" s="23"/>
      <c r="ER385" s="3">
        <v>58000</v>
      </c>
      <c r="ES385" s="2">
        <f t="shared" si="168"/>
        <v>900</v>
      </c>
      <c r="ET385" s="1" t="s">
        <v>1829</v>
      </c>
    </row>
    <row r="386" spans="1:150" ht="14.45" hidden="1" customHeight="1" x14ac:dyDescent="0.25">
      <c r="A386" s="112"/>
      <c r="B386" s="130">
        <v>380</v>
      </c>
      <c r="C386" s="112"/>
      <c r="D386" s="112"/>
      <c r="E386" s="112"/>
      <c r="F386" s="113" t="s">
        <v>186</v>
      </c>
      <c r="G386" s="107" t="s">
        <v>186</v>
      </c>
      <c r="H386" s="117" t="s">
        <v>668</v>
      </c>
      <c r="I386" s="115" t="str">
        <f t="shared" si="148"/>
        <v xml:space="preserve"> 326</v>
      </c>
      <c r="J386" t="s">
        <v>668</v>
      </c>
      <c r="K386" s="116">
        <f t="shared" si="149"/>
        <v>0</v>
      </c>
      <c r="L386" s="113" t="s">
        <v>325</v>
      </c>
      <c r="M386" t="s">
        <v>1635</v>
      </c>
      <c r="P386" s="45" t="s">
        <v>709</v>
      </c>
      <c r="Q386" s="56">
        <v>65000</v>
      </c>
      <c r="R386" s="122">
        <f t="shared" si="161"/>
        <v>58000</v>
      </c>
      <c r="S386" s="47">
        <v>58000</v>
      </c>
      <c r="T386" s="48">
        <f t="shared" si="166"/>
        <v>7900</v>
      </c>
      <c r="U386" s="46" t="s">
        <v>711</v>
      </c>
      <c r="V386" s="49">
        <f t="shared" si="167"/>
        <v>50100</v>
      </c>
      <c r="W386" s="51">
        <f>2000+600+200+250+4850</f>
        <v>7900</v>
      </c>
      <c r="X386" s="2">
        <f t="shared" si="159"/>
        <v>-7000</v>
      </c>
      <c r="Z386" s="126">
        <f t="shared" si="150"/>
        <v>58000</v>
      </c>
      <c r="AA386" s="1" t="s">
        <v>159</v>
      </c>
      <c r="AB386" s="19">
        <f>IF(AX386&lt;&gt;"",#REF!- AX386, 0)</f>
        <v>0</v>
      </c>
      <c r="AC386" s="19">
        <f>IF(CF386&lt;&gt;"",#REF!- CF386, 0)</f>
        <v>0</v>
      </c>
      <c r="AD386" s="19">
        <f>IF(BJ386&lt;&gt;"",#REF!- BJ386, 0)</f>
        <v>0</v>
      </c>
      <c r="AE386" s="19">
        <f>IF(CN386&lt;&gt;"",#REF!- CN386, 0)</f>
        <v>0</v>
      </c>
      <c r="AF386" s="19" t="e">
        <f>IF(BV386&lt;&gt;"",#REF!- BV386, 0)</f>
        <v>#REF!</v>
      </c>
      <c r="AG386" s="19">
        <f>IF(CV386&lt;&gt;"",#REF!- CV386, 0)</f>
        <v>0</v>
      </c>
      <c r="AH386" s="19" t="e">
        <f>IF(DF386&lt;&gt;"",#REF!-DF386, 0)</f>
        <v>#REF!</v>
      </c>
      <c r="AI386" s="19" t="e">
        <f>IF(DR386&lt;&gt;"",#REF!-DR386, 0)</f>
        <v>#REF!</v>
      </c>
      <c r="AJ386" s="19">
        <f>IF(EB386&lt;&gt;"",#REF!- EB386, 0)</f>
        <v>0</v>
      </c>
      <c r="AK386" s="19">
        <f>IF(EJ386&lt;&gt;"",#REF!- EJ386, 0)</f>
        <v>0</v>
      </c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  <c r="BG386" s="28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9">
        <v>69131</v>
      </c>
      <c r="BU386" s="29">
        <v>2500</v>
      </c>
      <c r="BV386" s="25">
        <f t="shared" si="171"/>
        <v>71631</v>
      </c>
      <c r="BW386" s="25">
        <f t="shared" si="172"/>
        <v>13631</v>
      </c>
      <c r="BX386" s="26">
        <f t="shared" si="173"/>
        <v>0.19717637528749765</v>
      </c>
      <c r="BY386" s="25" t="e">
        <f>#REF!-BV386</f>
        <v>#REF!</v>
      </c>
      <c r="BZ386" s="28" t="s">
        <v>28</v>
      </c>
      <c r="CA386" s="27"/>
      <c r="CB386" s="27"/>
      <c r="CC386" s="27"/>
      <c r="CD386" s="27"/>
      <c r="CE386" s="27"/>
      <c r="CF386" s="23"/>
      <c r="CG386" s="23"/>
      <c r="CH386" s="23"/>
      <c r="CI386" s="23"/>
      <c r="CJ386" s="23"/>
      <c r="CK386" s="23"/>
      <c r="CL386" s="23"/>
      <c r="CM386" s="23"/>
      <c r="CN386" s="27"/>
      <c r="CO386" s="27"/>
      <c r="CP386" s="27"/>
      <c r="CQ386" s="27"/>
      <c r="CR386" s="27"/>
      <c r="CS386" s="27"/>
      <c r="CT386" s="27"/>
      <c r="CU386" s="27"/>
      <c r="CV386" s="31"/>
      <c r="CW386" s="31"/>
      <c r="CX386" s="31"/>
      <c r="CY386" s="31"/>
      <c r="CZ386" s="31"/>
      <c r="DA386" s="31"/>
      <c r="DB386" s="31"/>
      <c r="DC386" s="31"/>
      <c r="DD386" s="29">
        <v>69169</v>
      </c>
      <c r="DE386" s="25">
        <v>2500</v>
      </c>
      <c r="DF386" s="29">
        <f>DD386+DE386</f>
        <v>71669</v>
      </c>
      <c r="DG386" s="25">
        <f>DF386-Z386</f>
        <v>13669</v>
      </c>
      <c r="DH386" s="26">
        <f>DG386/DF386</f>
        <v>0.19072402293878804</v>
      </c>
      <c r="DI386" s="25" t="e">
        <f>#REF!-DF386</f>
        <v>#REF!</v>
      </c>
      <c r="DJ386" s="28" t="s">
        <v>28</v>
      </c>
      <c r="DK386" s="28"/>
      <c r="DL386" s="28"/>
      <c r="DM386" s="28"/>
      <c r="DN386" s="28"/>
      <c r="DO386" s="28"/>
      <c r="DP386" s="21">
        <v>69037</v>
      </c>
      <c r="DQ386" s="21">
        <v>2500</v>
      </c>
      <c r="DR386" s="21">
        <f>DP386+DQ386</f>
        <v>71537</v>
      </c>
      <c r="DS386" s="21">
        <f>DR386-Z386</f>
        <v>13537</v>
      </c>
      <c r="DT386" s="32">
        <f>DS386/DR386</f>
        <v>0.18923074772495352</v>
      </c>
      <c r="DU386" s="33" t="e">
        <f>#REF!-DR386</f>
        <v>#REF!</v>
      </c>
      <c r="DV386" s="31" t="s">
        <v>28</v>
      </c>
      <c r="DW386" s="31"/>
      <c r="DX386" s="31"/>
      <c r="DY386" s="31"/>
      <c r="DZ386" s="31"/>
      <c r="EA386" s="31"/>
      <c r="EB386" s="28"/>
      <c r="EC386" s="28"/>
      <c r="ED386" s="28"/>
      <c r="EE386" s="28"/>
      <c r="EF386" s="28"/>
      <c r="EG386" s="28"/>
      <c r="EH386" s="28"/>
      <c r="EI386" s="28"/>
      <c r="EJ386" s="23"/>
      <c r="EK386" s="23"/>
      <c r="EL386" s="23"/>
      <c r="EM386" s="23"/>
      <c r="EN386" s="23"/>
      <c r="EO386" s="23"/>
      <c r="EP386" s="23"/>
      <c r="EQ386" s="23"/>
      <c r="ER386" s="3">
        <v>58000</v>
      </c>
      <c r="ES386" s="2">
        <f t="shared" si="168"/>
        <v>0</v>
      </c>
    </row>
    <row r="387" spans="1:150" ht="14.45" hidden="1" customHeight="1" x14ac:dyDescent="0.25">
      <c r="A387" s="112"/>
      <c r="B387" s="130">
        <v>381</v>
      </c>
      <c r="C387" s="112"/>
      <c r="D387" s="112"/>
      <c r="E387" s="112"/>
      <c r="F387" s="113" t="s">
        <v>188</v>
      </c>
      <c r="G387" s="107" t="s">
        <v>188</v>
      </c>
      <c r="H387" s="117" t="s">
        <v>669</v>
      </c>
      <c r="I387" s="115" t="str">
        <f t="shared" si="148"/>
        <v xml:space="preserve"> 872</v>
      </c>
      <c r="J387" t="s">
        <v>669</v>
      </c>
      <c r="K387" s="116">
        <f t="shared" si="149"/>
        <v>0</v>
      </c>
      <c r="L387" s="113" t="s">
        <v>326</v>
      </c>
      <c r="M387" t="s">
        <v>1643</v>
      </c>
      <c r="P387" s="45" t="s">
        <v>709</v>
      </c>
      <c r="Q387" s="56">
        <v>69000</v>
      </c>
      <c r="R387" s="122">
        <f t="shared" si="161"/>
        <v>59000</v>
      </c>
      <c r="S387" s="47">
        <v>59000</v>
      </c>
      <c r="T387" s="48">
        <f t="shared" si="166"/>
        <v>7900</v>
      </c>
      <c r="U387" s="46" t="s">
        <v>711</v>
      </c>
      <c r="V387" s="49">
        <f t="shared" si="167"/>
        <v>51100</v>
      </c>
      <c r="W387" s="51">
        <f>2000+4850+600+200+250</f>
        <v>7900</v>
      </c>
      <c r="X387" s="2">
        <f t="shared" si="159"/>
        <v>-10000</v>
      </c>
      <c r="Z387" s="126">
        <f t="shared" si="150"/>
        <v>59000</v>
      </c>
      <c r="AA387" s="1" t="s">
        <v>159</v>
      </c>
      <c r="AB387" s="19">
        <f>IF(AX387&lt;&gt;"",#REF!- AX387, 0)</f>
        <v>0</v>
      </c>
      <c r="AC387" s="19">
        <f>IF(CF387&lt;&gt;"",#REF!- CF387, 0)</f>
        <v>0</v>
      </c>
      <c r="AD387" s="19">
        <f>IF(BJ387&lt;&gt;"",#REF!- BJ387, 0)</f>
        <v>0</v>
      </c>
      <c r="AE387" s="19">
        <f>IF(CN387&lt;&gt;"",#REF!- CN387, 0)</f>
        <v>0</v>
      </c>
      <c r="AF387" s="19" t="e">
        <f>IF(BV387&lt;&gt;"",#REF!- BV387, 0)</f>
        <v>#REF!</v>
      </c>
      <c r="AG387" s="19">
        <f>IF(CV387&lt;&gt;"",#REF!- CV387, 0)</f>
        <v>0</v>
      </c>
      <c r="AH387" s="19" t="e">
        <f>IF(DF387&lt;&gt;"",#REF!-DF387, 0)</f>
        <v>#REF!</v>
      </c>
      <c r="AI387" s="19" t="e">
        <f>IF(DR387&lt;&gt;"",#REF!-DR387, 0)</f>
        <v>#REF!</v>
      </c>
      <c r="AJ387" s="19">
        <f>IF(EB387&lt;&gt;"",#REF!- EB387, 0)</f>
        <v>0</v>
      </c>
      <c r="AK387" s="19">
        <f>IF(EJ387&lt;&gt;"",#REF!- EJ387, 0)</f>
        <v>0</v>
      </c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9">
        <v>69131</v>
      </c>
      <c r="BU387" s="29">
        <v>2500</v>
      </c>
      <c r="BV387" s="25">
        <f t="shared" si="171"/>
        <v>71631</v>
      </c>
      <c r="BW387" s="25">
        <f t="shared" si="172"/>
        <v>12631</v>
      </c>
      <c r="BX387" s="26">
        <f t="shared" si="173"/>
        <v>0.18271108475213724</v>
      </c>
      <c r="BY387" s="25" t="e">
        <f>#REF!-BV387</f>
        <v>#REF!</v>
      </c>
      <c r="BZ387" s="28" t="s">
        <v>28</v>
      </c>
      <c r="CA387" s="27"/>
      <c r="CB387" s="27"/>
      <c r="CC387" s="27"/>
      <c r="CD387" s="27"/>
      <c r="CE387" s="27"/>
      <c r="CF387" s="23"/>
      <c r="CG387" s="23"/>
      <c r="CH387" s="23"/>
      <c r="CI387" s="23"/>
      <c r="CJ387" s="23"/>
      <c r="CK387" s="23"/>
      <c r="CL387" s="23"/>
      <c r="CM387" s="23"/>
      <c r="CN387" s="27"/>
      <c r="CO387" s="27"/>
      <c r="CP387" s="27"/>
      <c r="CQ387" s="27"/>
      <c r="CR387" s="27"/>
      <c r="CS387" s="27"/>
      <c r="CT387" s="27"/>
      <c r="CU387" s="27"/>
      <c r="CV387" s="31"/>
      <c r="CW387" s="31"/>
      <c r="CX387" s="31"/>
      <c r="CY387" s="31"/>
      <c r="CZ387" s="31"/>
      <c r="DA387" s="31"/>
      <c r="DB387" s="31"/>
      <c r="DC387" s="31"/>
      <c r="DD387" s="29">
        <v>69169</v>
      </c>
      <c r="DE387" s="25">
        <v>2500</v>
      </c>
      <c r="DF387" s="29">
        <f>DD387+DE387</f>
        <v>71669</v>
      </c>
      <c r="DG387" s="25">
        <f>DF387-Z387</f>
        <v>12669</v>
      </c>
      <c r="DH387" s="26">
        <f>DG387/DF387</f>
        <v>0.17677098885152576</v>
      </c>
      <c r="DI387" s="25" t="e">
        <f>#REF!-DF387</f>
        <v>#REF!</v>
      </c>
      <c r="DJ387" s="28" t="s">
        <v>28</v>
      </c>
      <c r="DK387" s="28"/>
      <c r="DL387" s="28"/>
      <c r="DM387" s="28"/>
      <c r="DN387" s="28"/>
      <c r="DO387" s="28"/>
      <c r="DP387" s="21">
        <v>69037</v>
      </c>
      <c r="DQ387" s="21">
        <v>2500</v>
      </c>
      <c r="DR387" s="21">
        <f>DP387+DQ387</f>
        <v>71537</v>
      </c>
      <c r="DS387" s="21">
        <f>DR387-Z387</f>
        <v>12537</v>
      </c>
      <c r="DT387" s="32">
        <f>DS387/DR387</f>
        <v>0.17525196751331479</v>
      </c>
      <c r="DU387" s="33" t="e">
        <f>#REF!-DR387</f>
        <v>#REF!</v>
      </c>
      <c r="DV387" s="31" t="s">
        <v>28</v>
      </c>
      <c r="DW387" s="31"/>
      <c r="DX387" s="31"/>
      <c r="DY387" s="31"/>
      <c r="DZ387" s="31"/>
      <c r="EA387" s="31"/>
      <c r="EB387" s="28"/>
      <c r="EC387" s="28"/>
      <c r="ED387" s="28"/>
      <c r="EE387" s="28"/>
      <c r="EF387" s="28"/>
      <c r="EG387" s="28"/>
      <c r="EH387" s="28"/>
      <c r="EI387" s="28"/>
      <c r="EJ387" s="23"/>
      <c r="EK387" s="23"/>
      <c r="EL387" s="23"/>
      <c r="EM387" s="23"/>
      <c r="EN387" s="23"/>
      <c r="EO387" s="23"/>
      <c r="EP387" s="23"/>
      <c r="EQ387" s="23"/>
      <c r="ER387" s="3">
        <v>59000</v>
      </c>
      <c r="ES387" s="2">
        <f t="shared" si="168"/>
        <v>0</v>
      </c>
    </row>
    <row r="388" spans="1:150" ht="14.45" hidden="1" customHeight="1" x14ac:dyDescent="0.25">
      <c r="A388" s="112"/>
      <c r="B388" s="130">
        <v>382</v>
      </c>
      <c r="C388" s="112"/>
      <c r="D388" s="112"/>
      <c r="E388" s="112"/>
      <c r="F388" s="113" t="s">
        <v>169</v>
      </c>
      <c r="G388" s="107" t="s">
        <v>169</v>
      </c>
      <c r="H388" s="114" t="s">
        <v>670</v>
      </c>
      <c r="I388" s="115" t="str">
        <f t="shared" si="148"/>
        <v xml:space="preserve"> 291</v>
      </c>
      <c r="J388" t="s">
        <v>670</v>
      </c>
      <c r="K388" s="116">
        <f t="shared" si="149"/>
        <v>0</v>
      </c>
      <c r="L388" s="113" t="s">
        <v>310</v>
      </c>
      <c r="M388" t="s">
        <v>1625</v>
      </c>
      <c r="P388" s="45" t="s">
        <v>709</v>
      </c>
      <c r="Q388" s="56">
        <v>97500</v>
      </c>
      <c r="R388" s="122">
        <f t="shared" si="161"/>
        <v>92500</v>
      </c>
      <c r="S388" s="47">
        <v>92500</v>
      </c>
      <c r="T388" s="48">
        <f t="shared" si="166"/>
        <v>8250</v>
      </c>
      <c r="U388" s="46" t="s">
        <v>711</v>
      </c>
      <c r="V388" s="49">
        <f t="shared" si="167"/>
        <v>84250</v>
      </c>
      <c r="W388" s="51">
        <f>2000+5200+600+200+250</f>
        <v>8250</v>
      </c>
      <c r="X388" s="2">
        <f t="shared" si="159"/>
        <v>-5000</v>
      </c>
      <c r="Z388" s="126">
        <f t="shared" si="150"/>
        <v>92500</v>
      </c>
      <c r="AA388" s="1" t="s">
        <v>160</v>
      </c>
      <c r="AB388" s="19">
        <f>IF(AX388&lt;&gt;"",#REF!- AX388, 0)</f>
        <v>0</v>
      </c>
      <c r="AC388" s="19">
        <f>IF(CF388&lt;&gt;"",#REF!- CF388, 0)</f>
        <v>0</v>
      </c>
      <c r="AD388" s="19">
        <f>IF(BJ388&lt;&gt;"",#REF!- BJ388, 0)</f>
        <v>0</v>
      </c>
      <c r="AE388" s="19">
        <f>IF(CN388&lt;&gt;"",#REF!- CN388, 0)</f>
        <v>0</v>
      </c>
      <c r="AF388" s="19" t="e">
        <f>IF(BV388&lt;&gt;"",#REF!- BV388, 0)</f>
        <v>#REF!</v>
      </c>
      <c r="AG388" s="19">
        <f>IF(CV388&lt;&gt;"",#REF!- CV388, 0)</f>
        <v>0</v>
      </c>
      <c r="AH388" s="19">
        <f>IF(DF388&lt;&gt;"",#REF!-DF388, 0)</f>
        <v>0</v>
      </c>
      <c r="AI388" s="19">
        <f>IF(DR388&lt;&gt;"",#REF!-DR388, 0)</f>
        <v>0</v>
      </c>
      <c r="AJ388" s="19">
        <f>IF(EB388&lt;&gt;"",#REF!- EB388, 0)</f>
        <v>0</v>
      </c>
      <c r="AK388" s="19">
        <f>IF(EJ388&lt;&gt;"",#REF!- EJ388, 0)</f>
        <v>0</v>
      </c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9">
        <v>79425</v>
      </c>
      <c r="BU388" s="29">
        <v>2500</v>
      </c>
      <c r="BV388" s="25">
        <f t="shared" si="171"/>
        <v>81925</v>
      </c>
      <c r="BW388" s="25">
        <f t="shared" si="172"/>
        <v>-10575</v>
      </c>
      <c r="BX388" s="26">
        <f t="shared" si="173"/>
        <v>-0.13314447592067988</v>
      </c>
      <c r="BY388" s="25" t="e">
        <f>#REF!-BV388</f>
        <v>#REF!</v>
      </c>
      <c r="BZ388" s="28" t="s">
        <v>28</v>
      </c>
      <c r="CA388" s="27"/>
      <c r="CB388" s="27"/>
      <c r="CC388" s="27"/>
      <c r="CD388" s="27"/>
      <c r="CE388" s="27"/>
      <c r="CF388" s="23"/>
      <c r="CG388" s="23"/>
      <c r="CH388" s="23"/>
      <c r="CI388" s="23"/>
      <c r="CJ388" s="23"/>
      <c r="CK388" s="23"/>
      <c r="CL388" s="23"/>
      <c r="CM388" s="23"/>
      <c r="CN388" s="27"/>
      <c r="CO388" s="27"/>
      <c r="CP388" s="27"/>
      <c r="CQ388" s="27"/>
      <c r="CR388" s="27"/>
      <c r="CS388" s="27"/>
      <c r="CT388" s="27"/>
      <c r="CU388" s="27"/>
      <c r="CV388" s="31"/>
      <c r="CW388" s="31"/>
      <c r="CX388" s="31"/>
      <c r="CY388" s="31"/>
      <c r="CZ388" s="31"/>
      <c r="DA388" s="31"/>
      <c r="DB388" s="31"/>
      <c r="DC388" s="31"/>
      <c r="DD388" s="30"/>
      <c r="DE388" s="25"/>
      <c r="DF388" s="28"/>
      <c r="DG388" s="28"/>
      <c r="DH388" s="28"/>
      <c r="DI388" s="28"/>
      <c r="DJ388" s="28"/>
      <c r="DK388" s="28"/>
      <c r="DL388" s="28"/>
      <c r="DM388" s="28"/>
      <c r="DN388" s="28"/>
      <c r="DO388" s="28"/>
      <c r="DP388" s="31"/>
      <c r="DQ388" s="31"/>
      <c r="DR388" s="31"/>
      <c r="DS388" s="31"/>
      <c r="DT388" s="31"/>
      <c r="DU388" s="31"/>
      <c r="DV388" s="31"/>
      <c r="DW388" s="31"/>
      <c r="DX388" s="31"/>
      <c r="DY388" s="31"/>
      <c r="DZ388" s="31"/>
      <c r="EA388" s="31"/>
      <c r="EB388" s="28"/>
      <c r="EC388" s="28"/>
      <c r="ED388" s="28"/>
      <c r="EE388" s="28"/>
      <c r="EF388" s="28"/>
      <c r="EG388" s="28"/>
      <c r="EH388" s="28"/>
      <c r="EI388" s="28"/>
      <c r="EJ388" s="23"/>
      <c r="EK388" s="23"/>
      <c r="EL388" s="23"/>
      <c r="EM388" s="23"/>
      <c r="EN388" s="23"/>
      <c r="EO388" s="23"/>
      <c r="EP388" s="23"/>
      <c r="EQ388" s="23"/>
      <c r="ER388" s="3">
        <v>92500</v>
      </c>
      <c r="ES388" s="2">
        <f t="shared" si="168"/>
        <v>0</v>
      </c>
    </row>
    <row r="389" spans="1:150" ht="14.45" hidden="1" customHeight="1" x14ac:dyDescent="0.25">
      <c r="A389" s="112"/>
      <c r="B389" s="130">
        <v>383</v>
      </c>
      <c r="C389" s="112"/>
      <c r="D389" s="112"/>
      <c r="E389" s="112"/>
      <c r="F389" s="113" t="s">
        <v>189</v>
      </c>
      <c r="G389" s="107" t="s">
        <v>189</v>
      </c>
      <c r="H389" s="117" t="s">
        <v>671</v>
      </c>
      <c r="I389" s="115" t="str">
        <f t="shared" si="148"/>
        <v xml:space="preserve"> 070</v>
      </c>
      <c r="J389" t="s">
        <v>671</v>
      </c>
      <c r="K389" s="116">
        <f t="shared" si="149"/>
        <v>0</v>
      </c>
      <c r="L389" s="113" t="s">
        <v>254</v>
      </c>
      <c r="M389" t="s">
        <v>1627</v>
      </c>
      <c r="P389" s="62" t="s">
        <v>710</v>
      </c>
      <c r="Q389" s="63">
        <v>77500</v>
      </c>
      <c r="R389" s="127">
        <v>80000</v>
      </c>
      <c r="S389" s="47">
        <v>80000</v>
      </c>
      <c r="T389" s="48">
        <f t="shared" si="166"/>
        <v>8250</v>
      </c>
      <c r="U389" s="46" t="s">
        <v>711</v>
      </c>
      <c r="V389" s="49">
        <f t="shared" si="167"/>
        <v>71750</v>
      </c>
      <c r="W389" s="51">
        <v>8250</v>
      </c>
      <c r="X389" s="2">
        <f t="shared" si="159"/>
        <v>2500</v>
      </c>
      <c r="Z389" s="126">
        <f t="shared" si="150"/>
        <v>80000</v>
      </c>
      <c r="AA389" s="1" t="s">
        <v>160</v>
      </c>
      <c r="AB389" s="19">
        <f>IF(AX389&lt;&gt;"",#REF!- AX389, 0)</f>
        <v>0</v>
      </c>
      <c r="AC389" s="19">
        <f>IF(CF389&lt;&gt;"",#REF!- CF389, 0)</f>
        <v>0</v>
      </c>
      <c r="AD389" s="19">
        <f>IF(BJ389&lt;&gt;"",#REF!- BJ389, 0)</f>
        <v>0</v>
      </c>
      <c r="AE389" s="19">
        <f>IF(CN389&lt;&gt;"",#REF!- CN389, 0)</f>
        <v>0</v>
      </c>
      <c r="AF389" s="19" t="e">
        <f>IF(BV389&lt;&gt;"",#REF!- BV389, 0)</f>
        <v>#REF!</v>
      </c>
      <c r="AG389" s="19">
        <f>IF(CV389&lt;&gt;"",#REF!- CV389, 0)</f>
        <v>0</v>
      </c>
      <c r="AH389" s="19">
        <f>IF(DF389&lt;&gt;"",#REF!-DF389, 0)</f>
        <v>0</v>
      </c>
      <c r="AI389" s="19">
        <f>IF(DR389&lt;&gt;"",#REF!-DR389, 0)</f>
        <v>0</v>
      </c>
      <c r="AJ389" s="19">
        <f>IF(EB389&lt;&gt;"",#REF!- EB389, 0)</f>
        <v>0</v>
      </c>
      <c r="AK389" s="19">
        <f>IF(EJ389&lt;&gt;"",#REF!- EJ389, 0)</f>
        <v>0</v>
      </c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9">
        <v>79425</v>
      </c>
      <c r="BU389" s="29">
        <v>2500</v>
      </c>
      <c r="BV389" s="25">
        <f t="shared" si="171"/>
        <v>81925</v>
      </c>
      <c r="BW389" s="25">
        <f t="shared" si="172"/>
        <v>1925</v>
      </c>
      <c r="BX389" s="26">
        <f t="shared" si="173"/>
        <v>2.4236701290525652E-2</v>
      </c>
      <c r="BY389" s="25" t="e">
        <f>#REF!-BV389</f>
        <v>#REF!</v>
      </c>
      <c r="BZ389" s="28" t="s">
        <v>28</v>
      </c>
      <c r="CA389" s="27"/>
      <c r="CB389" s="27"/>
      <c r="CC389" s="27"/>
      <c r="CD389" s="27"/>
      <c r="CE389" s="27"/>
      <c r="CF389" s="23"/>
      <c r="CG389" s="23"/>
      <c r="CH389" s="23"/>
      <c r="CI389" s="23"/>
      <c r="CJ389" s="23"/>
      <c r="CK389" s="23"/>
      <c r="CL389" s="23"/>
      <c r="CM389" s="23"/>
      <c r="CN389" s="27"/>
      <c r="CO389" s="27"/>
      <c r="CP389" s="27"/>
      <c r="CQ389" s="27"/>
      <c r="CR389" s="27"/>
      <c r="CS389" s="27"/>
      <c r="CT389" s="27"/>
      <c r="CU389" s="27"/>
      <c r="CV389" s="31"/>
      <c r="CW389" s="31"/>
      <c r="CX389" s="31"/>
      <c r="CY389" s="31"/>
      <c r="CZ389" s="31"/>
      <c r="DA389" s="31"/>
      <c r="DB389" s="31"/>
      <c r="DC389" s="31"/>
      <c r="DD389" s="30"/>
      <c r="DE389" s="25"/>
      <c r="DF389" s="28"/>
      <c r="DG389" s="28"/>
      <c r="DH389" s="28"/>
      <c r="DI389" s="28"/>
      <c r="DJ389" s="28"/>
      <c r="DK389" s="28"/>
      <c r="DL389" s="28"/>
      <c r="DM389" s="28"/>
      <c r="DN389" s="28"/>
      <c r="DO389" s="28"/>
      <c r="DP389" s="31"/>
      <c r="DQ389" s="31"/>
      <c r="DR389" s="31"/>
      <c r="DS389" s="31"/>
      <c r="DT389" s="31"/>
      <c r="DU389" s="31"/>
      <c r="DV389" s="31"/>
      <c r="DW389" s="31"/>
      <c r="DX389" s="31"/>
      <c r="DY389" s="31"/>
      <c r="DZ389" s="31"/>
      <c r="EA389" s="31"/>
      <c r="EB389" s="28"/>
      <c r="EC389" s="28"/>
      <c r="ED389" s="28"/>
      <c r="EE389" s="28"/>
      <c r="EF389" s="28"/>
      <c r="EG389" s="28"/>
      <c r="EH389" s="28"/>
      <c r="EI389" s="28"/>
      <c r="EJ389" s="23"/>
      <c r="EK389" s="23"/>
      <c r="EL389" s="23"/>
      <c r="EM389" s="23"/>
      <c r="EN389" s="23"/>
      <c r="EO389" s="23"/>
      <c r="EP389" s="23"/>
      <c r="EQ389" s="23"/>
      <c r="ER389" s="3">
        <v>80000</v>
      </c>
      <c r="ES389" s="1">
        <f t="shared" si="168"/>
        <v>0</v>
      </c>
    </row>
    <row r="390" spans="1:150" ht="14.45" hidden="1" customHeight="1" x14ac:dyDescent="0.25">
      <c r="A390" s="112"/>
      <c r="B390" s="43">
        <v>384</v>
      </c>
      <c r="C390" s="112"/>
      <c r="D390" s="112"/>
      <c r="E390" s="112"/>
      <c r="F390" s="113" t="s">
        <v>181</v>
      </c>
      <c r="G390" s="107" t="s">
        <v>181</v>
      </c>
      <c r="H390" s="117" t="s">
        <v>672</v>
      </c>
      <c r="I390" s="115" t="str">
        <f t="shared" si="148"/>
        <v xml:space="preserve"> 791</v>
      </c>
      <c r="J390" t="s">
        <v>672</v>
      </c>
      <c r="K390" s="116">
        <f t="shared" si="149"/>
        <v>0</v>
      </c>
      <c r="L390" s="113" t="s">
        <v>315</v>
      </c>
      <c r="M390" t="s">
        <v>1625</v>
      </c>
      <c r="P390" s="45" t="s">
        <v>709</v>
      </c>
      <c r="Q390" s="56">
        <v>80000</v>
      </c>
      <c r="R390" s="122">
        <f t="shared" ref="R390:R400" si="174">V390+W390</f>
        <v>69500</v>
      </c>
      <c r="S390" s="47">
        <v>69500</v>
      </c>
      <c r="T390" s="48">
        <f t="shared" si="166"/>
        <v>9150</v>
      </c>
      <c r="U390" s="46" t="s">
        <v>711</v>
      </c>
      <c r="V390" s="49">
        <f t="shared" si="167"/>
        <v>60350</v>
      </c>
      <c r="W390" s="51">
        <f>2000+5100+600+200+250+1000</f>
        <v>9150</v>
      </c>
      <c r="X390" s="2">
        <f t="shared" si="159"/>
        <v>-10500</v>
      </c>
      <c r="Z390" s="126">
        <f t="shared" si="150"/>
        <v>69500</v>
      </c>
      <c r="AA390" s="1" t="s">
        <v>160</v>
      </c>
      <c r="AB390" s="19">
        <f>IF(AX390&lt;&gt;"",#REF!- AX390, 0)</f>
        <v>0</v>
      </c>
      <c r="AC390" s="19">
        <f>IF(CF390&lt;&gt;"",#REF!- CF390, 0)</f>
        <v>0</v>
      </c>
      <c r="AD390" s="19">
        <f>IF(BJ390&lt;&gt;"",#REF!- BJ390, 0)</f>
        <v>0</v>
      </c>
      <c r="AE390" s="19">
        <f>IF(CN390&lt;&gt;"",#REF!- CN390, 0)</f>
        <v>0</v>
      </c>
      <c r="AF390" s="19" t="e">
        <f>IF(BV390&lt;&gt;"",#REF!- BV390, 0)</f>
        <v>#REF!</v>
      </c>
      <c r="AG390" s="19">
        <f>IF(CV390&lt;&gt;"",#REF!- CV390, 0)</f>
        <v>0</v>
      </c>
      <c r="AH390" s="19">
        <f>IF(DF390&lt;&gt;"",#REF!-DF390, 0)</f>
        <v>0</v>
      </c>
      <c r="AI390" s="19">
        <f>IF(DR390&lt;&gt;"",#REF!-DR390, 0)</f>
        <v>0</v>
      </c>
      <c r="AJ390" s="19">
        <f>IF(EB390&lt;&gt;"",#REF!- EB390, 0)</f>
        <v>0</v>
      </c>
      <c r="AK390" s="19">
        <f>IF(EJ390&lt;&gt;"",#REF!- EJ390, 0)</f>
        <v>0</v>
      </c>
      <c r="AL390" s="20">
        <f>IF(BE390&lt;&gt;"",#REF!- BE390, 0)</f>
        <v>0</v>
      </c>
      <c r="AM390" s="20" t="e">
        <f>IF(CK390&lt;&gt;"",#REF!- CK390, 0)</f>
        <v>#REF!</v>
      </c>
      <c r="AN390" s="20">
        <f>IF(BQ390&lt;&gt;"",#REF!- BQ390, )</f>
        <v>0</v>
      </c>
      <c r="AO390" s="20" t="e">
        <f>IF(CS390&lt;&gt;"",#REF!- CS390, 0)</f>
        <v>#REF!</v>
      </c>
      <c r="AP390" s="20" t="e">
        <f>IF(CA390&lt;&gt;"",#REF!-CA390, 0)</f>
        <v>#REF!</v>
      </c>
      <c r="AQ390" s="20" t="e">
        <f>IF(DA390&lt;&gt;"",#REF!- DA390, 0)</f>
        <v>#REF!</v>
      </c>
      <c r="AR390" s="20" t="e">
        <f>IF(DM390&lt;&gt;"",#REF!- DK390, 0)</f>
        <v>#REF!</v>
      </c>
      <c r="AS390" s="20" t="e">
        <f>IF(DW390&lt;&gt;"",#REF!- DW390, 0)</f>
        <v>#REF!</v>
      </c>
      <c r="AT390" s="20" t="e">
        <f>IF(EG390&lt;&gt;"",#REF!- EG390, 0)</f>
        <v>#REF!</v>
      </c>
      <c r="AU390" s="20">
        <f>IF(EO390&lt;&gt;"",#REF!- EO390, 0)</f>
        <v>0</v>
      </c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9">
        <v>69131</v>
      </c>
      <c r="BU390" s="29">
        <v>2500</v>
      </c>
      <c r="BV390" s="25">
        <f t="shared" si="171"/>
        <v>71631</v>
      </c>
      <c r="BW390" s="25">
        <f t="shared" si="172"/>
        <v>2131</v>
      </c>
      <c r="BX390" s="26">
        <f t="shared" si="173"/>
        <v>3.0825534130853018E-2</v>
      </c>
      <c r="BY390" s="25" t="e">
        <f>#REF!-BV390</f>
        <v>#REF!</v>
      </c>
      <c r="BZ390" s="28" t="s">
        <v>28</v>
      </c>
      <c r="CA390" s="29">
        <f>CC390+CB390</f>
        <v>73268</v>
      </c>
      <c r="CB390" s="29">
        <v>2500</v>
      </c>
      <c r="CC390" s="29">
        <v>70768</v>
      </c>
      <c r="CD390" s="29">
        <v>80550</v>
      </c>
      <c r="CE390" s="29">
        <v>65700</v>
      </c>
      <c r="CF390" s="23"/>
      <c r="CG390" s="23"/>
      <c r="CH390" s="23"/>
      <c r="CI390" s="23"/>
      <c r="CJ390" s="23"/>
      <c r="CK390" s="24">
        <v>75915</v>
      </c>
      <c r="CL390" s="24">
        <v>80190</v>
      </c>
      <c r="CM390" s="24">
        <v>74520</v>
      </c>
      <c r="CN390" s="27"/>
      <c r="CO390" s="27"/>
      <c r="CP390" s="27"/>
      <c r="CQ390" s="27"/>
      <c r="CR390" s="27"/>
      <c r="CS390" s="29">
        <v>70384</v>
      </c>
      <c r="CT390" s="29">
        <v>74520</v>
      </c>
      <c r="CU390" s="29">
        <v>59346</v>
      </c>
      <c r="CV390" s="31"/>
      <c r="CW390" s="31"/>
      <c r="CX390" s="31"/>
      <c r="CY390" s="31"/>
      <c r="CZ390" s="31"/>
      <c r="DA390" s="21">
        <v>66785</v>
      </c>
      <c r="DB390" s="21">
        <v>72450</v>
      </c>
      <c r="DC390" s="21">
        <v>55650</v>
      </c>
      <c r="DD390" s="30"/>
      <c r="DE390" s="25"/>
      <c r="DF390" s="28"/>
      <c r="DG390" s="28"/>
      <c r="DH390" s="28"/>
      <c r="DI390" s="28"/>
      <c r="DJ390" s="28"/>
      <c r="DK390" s="38">
        <f>DM390+DL390</f>
        <v>68744</v>
      </c>
      <c r="DL390" s="28">
        <v>2500</v>
      </c>
      <c r="DM390" s="29">
        <v>66244</v>
      </c>
      <c r="DN390" s="29">
        <v>69825</v>
      </c>
      <c r="DO390" s="29">
        <v>58747</v>
      </c>
      <c r="DP390" s="31"/>
      <c r="DQ390" s="31"/>
      <c r="DR390" s="31"/>
      <c r="DS390" s="31"/>
      <c r="DT390" s="31"/>
      <c r="DU390" s="31"/>
      <c r="DV390" s="31"/>
      <c r="DW390" s="37">
        <f>DY390+DX390</f>
        <v>69929</v>
      </c>
      <c r="DX390" s="24">
        <v>2500</v>
      </c>
      <c r="DY390" s="21">
        <v>67429</v>
      </c>
      <c r="DZ390" s="21">
        <v>86625</v>
      </c>
      <c r="EA390" s="21">
        <v>55860</v>
      </c>
      <c r="EB390" s="28"/>
      <c r="EC390" s="28"/>
      <c r="ED390" s="28"/>
      <c r="EE390" s="28"/>
      <c r="EF390" s="28"/>
      <c r="EG390" s="29">
        <v>85000</v>
      </c>
      <c r="EH390" s="29">
        <v>85000</v>
      </c>
      <c r="EI390" s="29">
        <v>85000</v>
      </c>
      <c r="EJ390" s="23"/>
      <c r="EK390" s="23"/>
      <c r="EL390" s="23"/>
      <c r="EM390" s="23"/>
      <c r="EN390" s="23"/>
      <c r="EO390" s="23"/>
      <c r="EP390" s="23"/>
      <c r="EQ390" s="23"/>
      <c r="ER390" s="3">
        <v>69500</v>
      </c>
      <c r="ES390" s="2">
        <f t="shared" si="168"/>
        <v>0</v>
      </c>
    </row>
    <row r="391" spans="1:150" ht="14.45" hidden="1" customHeight="1" x14ac:dyDescent="0.25">
      <c r="A391" s="112"/>
      <c r="B391" s="130">
        <v>385</v>
      </c>
      <c r="C391" s="112"/>
      <c r="D391" s="112"/>
      <c r="E391" s="112"/>
      <c r="F391" s="113" t="s">
        <v>189</v>
      </c>
      <c r="G391" s="107" t="s">
        <v>189</v>
      </c>
      <c r="H391" s="114" t="s">
        <v>673</v>
      </c>
      <c r="I391" s="115" t="str">
        <f t="shared" ref="I391:I426" si="175">REPLACE(H391,1,3, )</f>
        <v xml:space="preserve"> 615</v>
      </c>
      <c r="J391" t="s">
        <v>673</v>
      </c>
      <c r="K391" s="116">
        <f t="shared" ref="K391:K426" si="176">IF(H391=J391,0,1)</f>
        <v>0</v>
      </c>
      <c r="L391" s="113" t="s">
        <v>321</v>
      </c>
      <c r="M391" t="s">
        <v>1625</v>
      </c>
      <c r="P391" s="62" t="s">
        <v>710</v>
      </c>
      <c r="Q391" s="63">
        <v>50500</v>
      </c>
      <c r="R391" s="64">
        <f t="shared" si="174"/>
        <v>52500</v>
      </c>
      <c r="S391" s="47">
        <v>52500</v>
      </c>
      <c r="T391" s="48">
        <f t="shared" si="166"/>
        <v>7900</v>
      </c>
      <c r="U391" s="46" t="s">
        <v>711</v>
      </c>
      <c r="V391" s="49">
        <f t="shared" si="167"/>
        <v>44600</v>
      </c>
      <c r="W391" s="49">
        <f>2000+4850+600+200+250</f>
        <v>7900</v>
      </c>
      <c r="X391" s="2">
        <f t="shared" si="159"/>
        <v>2000</v>
      </c>
      <c r="Z391" s="126">
        <f t="shared" si="150"/>
        <v>52500</v>
      </c>
      <c r="AA391" s="1" t="s">
        <v>157</v>
      </c>
      <c r="AB391" s="19">
        <f>IF(AX391&lt;&gt;"",#REF!- AX391, 0)</f>
        <v>0</v>
      </c>
      <c r="AC391" s="19">
        <f>IF(CF391&lt;&gt;"",#REF!- CF391, 0)</f>
        <v>0</v>
      </c>
      <c r="AD391" s="19">
        <f>IF(BJ391&lt;&gt;"",#REF!- BJ391, 0)</f>
        <v>0</v>
      </c>
      <c r="AE391" s="19">
        <f>IF(CN391&lt;&gt;"",#REF!- CN391, 0)</f>
        <v>0</v>
      </c>
      <c r="AF391" s="19">
        <f>IF(BV391&lt;&gt;"",#REF!- BV391, 0)</f>
        <v>0</v>
      </c>
      <c r="AG391" s="19">
        <f>IF(CV391&lt;&gt;"",#REF!- CV391, 0)</f>
        <v>0</v>
      </c>
      <c r="AH391" s="19">
        <f>IF(DF391&lt;&gt;"",#REF!-DF391, 0)</f>
        <v>0</v>
      </c>
      <c r="AI391" s="19">
        <f>IF(DR391&lt;&gt;"",#REF!-DR391, 0)</f>
        <v>0</v>
      </c>
      <c r="AJ391" s="19">
        <f>IF(EB391&lt;&gt;"",#REF!- EB391, 0)</f>
        <v>0</v>
      </c>
      <c r="AK391" s="19">
        <f>IF(EJ391&lt;&gt;"",#REF!- EJ391, 0)</f>
        <v>0</v>
      </c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8"/>
      <c r="BU391" s="28"/>
      <c r="BV391" s="28"/>
      <c r="BW391" s="28"/>
      <c r="BX391" s="28"/>
      <c r="BY391" s="28"/>
      <c r="BZ391" s="28"/>
      <c r="CA391" s="28"/>
      <c r="CB391" s="28"/>
      <c r="CC391" s="28"/>
      <c r="CD391" s="28"/>
      <c r="CE391" s="28"/>
      <c r="CF391" s="23"/>
      <c r="CG391" s="23"/>
      <c r="CH391" s="23"/>
      <c r="CI391" s="23"/>
      <c r="CJ391" s="23"/>
      <c r="CK391" s="23"/>
      <c r="CL391" s="23"/>
      <c r="CM391" s="23"/>
      <c r="CN391" s="28"/>
      <c r="CO391" s="28"/>
      <c r="CP391" s="28"/>
      <c r="CQ391" s="28"/>
      <c r="CR391" s="28"/>
      <c r="CS391" s="28"/>
      <c r="CT391" s="28"/>
      <c r="CU391" s="28"/>
      <c r="CV391" s="23"/>
      <c r="CW391" s="23"/>
      <c r="CX391" s="23"/>
      <c r="CY391" s="23"/>
      <c r="CZ391" s="23"/>
      <c r="DA391" s="23"/>
      <c r="DB391" s="23"/>
      <c r="DC391" s="23"/>
      <c r="DD391" s="27"/>
      <c r="DE391" s="27"/>
      <c r="DF391" s="27"/>
      <c r="DG391" s="27"/>
      <c r="DH391" s="27"/>
      <c r="DI391" s="27"/>
      <c r="DJ391" s="27"/>
      <c r="DK391" s="27"/>
      <c r="DL391" s="27"/>
      <c r="DM391" s="27"/>
      <c r="DN391" s="27"/>
      <c r="DO391" s="27"/>
      <c r="DP391" s="23"/>
      <c r="DQ391" s="23"/>
      <c r="DR391" s="23"/>
      <c r="DS391" s="23"/>
      <c r="DT391" s="23"/>
      <c r="DU391" s="23"/>
      <c r="DV391" s="23"/>
      <c r="DW391" s="23"/>
      <c r="DX391" s="23"/>
      <c r="DY391" s="23"/>
      <c r="DZ391" s="23"/>
      <c r="EA391" s="23"/>
      <c r="EB391" s="28"/>
      <c r="EC391" s="28"/>
      <c r="ED391" s="28"/>
      <c r="EE391" s="28"/>
      <c r="EF391" s="28"/>
      <c r="EG391" s="28"/>
      <c r="EH391" s="28"/>
      <c r="EI391" s="28"/>
      <c r="EJ391" s="23"/>
      <c r="EK391" s="23"/>
      <c r="EL391" s="23"/>
      <c r="EM391" s="23"/>
      <c r="EN391" s="23"/>
      <c r="EO391" s="23"/>
      <c r="EP391" s="23"/>
      <c r="EQ391" s="23"/>
      <c r="ER391" s="3">
        <v>52500</v>
      </c>
      <c r="ES391" s="1">
        <f t="shared" si="168"/>
        <v>0</v>
      </c>
    </row>
    <row r="392" spans="1:150" ht="14.45" hidden="1" customHeight="1" x14ac:dyDescent="0.25">
      <c r="A392" s="112"/>
      <c r="B392" s="43">
        <v>386</v>
      </c>
      <c r="C392" s="112"/>
      <c r="D392" s="112"/>
      <c r="E392" s="112"/>
      <c r="F392" s="113" t="s">
        <v>189</v>
      </c>
      <c r="G392" s="107" t="s">
        <v>189</v>
      </c>
      <c r="H392" s="114" t="s">
        <v>674</v>
      </c>
      <c r="I392" s="115" t="str">
        <f t="shared" si="175"/>
        <v xml:space="preserve"> 686</v>
      </c>
      <c r="J392" t="s">
        <v>674</v>
      </c>
      <c r="K392" s="116">
        <f t="shared" si="176"/>
        <v>0</v>
      </c>
      <c r="L392" s="113" t="s">
        <v>290</v>
      </c>
      <c r="M392" t="s">
        <v>1629</v>
      </c>
      <c r="P392" s="45" t="s">
        <v>709</v>
      </c>
      <c r="Q392" s="56">
        <v>100000</v>
      </c>
      <c r="R392" s="122">
        <f t="shared" si="174"/>
        <v>72500</v>
      </c>
      <c r="S392" s="47">
        <v>72500</v>
      </c>
      <c r="T392" s="48">
        <f t="shared" si="166"/>
        <v>9050</v>
      </c>
      <c r="U392" s="46" t="s">
        <v>711</v>
      </c>
      <c r="V392" s="49">
        <f t="shared" si="167"/>
        <v>63450</v>
      </c>
      <c r="W392" s="49">
        <f>2000+5100+600+200+250+900</f>
        <v>9050</v>
      </c>
      <c r="X392" s="2">
        <f t="shared" si="159"/>
        <v>-27500</v>
      </c>
      <c r="Z392" s="126">
        <f t="shared" ref="Z392:Z426" si="177">R392</f>
        <v>72500</v>
      </c>
      <c r="AA392" s="1" t="s">
        <v>157</v>
      </c>
      <c r="AB392" s="19">
        <f>IF(AX392&lt;&gt;"",#REF!- AX392, 0)</f>
        <v>0</v>
      </c>
      <c r="AC392" s="19">
        <f>IF(CF392&lt;&gt;"",#REF!- CF392, 0)</f>
        <v>0</v>
      </c>
      <c r="AD392" s="19">
        <f>IF(BJ392&lt;&gt;"",#REF!- BJ392, 0)</f>
        <v>0</v>
      </c>
      <c r="AE392" s="19">
        <f>IF(CN392&lt;&gt;"",#REF!- CN392, 0)</f>
        <v>0</v>
      </c>
      <c r="AF392" s="19">
        <f>IF(BV392&lt;&gt;"",#REF!- BV392, 0)</f>
        <v>0</v>
      </c>
      <c r="AG392" s="19">
        <f>IF(CV392&lt;&gt;"",#REF!- CV392, 0)</f>
        <v>0</v>
      </c>
      <c r="AH392" s="19">
        <f>IF(DF392&lt;&gt;"",#REF!-DF392, 0)</f>
        <v>0</v>
      </c>
      <c r="AI392" s="19">
        <f>IF(DR392&lt;&gt;"",#REF!-DR392, 0)</f>
        <v>0</v>
      </c>
      <c r="AJ392" s="19">
        <f>IF(EB392&lt;&gt;"",#REF!- EB392, 0)</f>
        <v>0</v>
      </c>
      <c r="AK392" s="19">
        <f>IF(EJ392&lt;&gt;"",#REF!- EJ392, 0)</f>
        <v>0</v>
      </c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8"/>
      <c r="BU392" s="28"/>
      <c r="BV392" s="28"/>
      <c r="BW392" s="28"/>
      <c r="BX392" s="28"/>
      <c r="BY392" s="28"/>
      <c r="BZ392" s="28"/>
      <c r="CA392" s="28"/>
      <c r="CB392" s="28"/>
      <c r="CC392" s="28"/>
      <c r="CD392" s="28"/>
      <c r="CE392" s="28"/>
      <c r="CF392" s="23"/>
      <c r="CG392" s="23"/>
      <c r="CH392" s="23"/>
      <c r="CI392" s="23"/>
      <c r="CJ392" s="23"/>
      <c r="CK392" s="23"/>
      <c r="CL392" s="23"/>
      <c r="CM392" s="23"/>
      <c r="CN392" s="28"/>
      <c r="CO392" s="28"/>
      <c r="CP392" s="28"/>
      <c r="CQ392" s="28"/>
      <c r="CR392" s="28"/>
      <c r="CS392" s="28"/>
      <c r="CT392" s="28"/>
      <c r="CU392" s="28"/>
      <c r="CV392" s="23"/>
      <c r="CW392" s="23"/>
      <c r="CX392" s="23"/>
      <c r="CY392" s="23"/>
      <c r="CZ392" s="23"/>
      <c r="DA392" s="23"/>
      <c r="DB392" s="23"/>
      <c r="DC392" s="23"/>
      <c r="DD392" s="27"/>
      <c r="DE392" s="27"/>
      <c r="DF392" s="27"/>
      <c r="DG392" s="27"/>
      <c r="DH392" s="27"/>
      <c r="DI392" s="27"/>
      <c r="DJ392" s="27"/>
      <c r="DK392" s="27"/>
      <c r="DL392" s="27"/>
      <c r="DM392" s="27"/>
      <c r="DN392" s="27"/>
      <c r="DO392" s="27"/>
      <c r="DP392" s="23"/>
      <c r="DQ392" s="23"/>
      <c r="DR392" s="23"/>
      <c r="DS392" s="23"/>
      <c r="DT392" s="23"/>
      <c r="DU392" s="23"/>
      <c r="DV392" s="23"/>
      <c r="DW392" s="23"/>
      <c r="DX392" s="23"/>
      <c r="DY392" s="23"/>
      <c r="DZ392" s="23"/>
      <c r="EA392" s="23"/>
      <c r="EB392" s="28"/>
      <c r="EC392" s="28"/>
      <c r="ED392" s="28"/>
      <c r="EE392" s="28"/>
      <c r="EF392" s="28"/>
      <c r="EG392" s="28"/>
      <c r="EH392" s="28"/>
      <c r="EI392" s="28"/>
      <c r="EJ392" s="23"/>
      <c r="EK392" s="23"/>
      <c r="EL392" s="23"/>
      <c r="EM392" s="23"/>
      <c r="EN392" s="23"/>
      <c r="EO392" s="23"/>
      <c r="EP392" s="23"/>
      <c r="EQ392" s="23"/>
      <c r="ER392" s="3">
        <v>72500</v>
      </c>
      <c r="ES392" s="2">
        <f t="shared" si="168"/>
        <v>0</v>
      </c>
    </row>
    <row r="393" spans="1:150" ht="14.45" hidden="1" customHeight="1" x14ac:dyDescent="0.25">
      <c r="A393" s="112"/>
      <c r="B393" s="130">
        <v>387</v>
      </c>
      <c r="C393" s="112"/>
      <c r="D393" s="112"/>
      <c r="E393" s="112"/>
      <c r="F393" s="113" t="s">
        <v>189</v>
      </c>
      <c r="G393" s="107" t="s">
        <v>189</v>
      </c>
      <c r="H393" s="114" t="s">
        <v>683</v>
      </c>
      <c r="I393" s="115" t="str">
        <f t="shared" si="175"/>
        <v xml:space="preserve"> 684</v>
      </c>
      <c r="J393" t="s">
        <v>683</v>
      </c>
      <c r="K393" s="116">
        <f t="shared" si="176"/>
        <v>0</v>
      </c>
      <c r="L393" s="113" t="s">
        <v>312</v>
      </c>
      <c r="M393" t="s">
        <v>1625</v>
      </c>
      <c r="P393" s="45" t="s">
        <v>709</v>
      </c>
      <c r="Q393" s="56">
        <v>85000</v>
      </c>
      <c r="R393" s="122">
        <f t="shared" si="174"/>
        <v>67500</v>
      </c>
      <c r="S393" s="47">
        <v>67500</v>
      </c>
      <c r="T393" s="48">
        <f t="shared" si="166"/>
        <v>8900</v>
      </c>
      <c r="U393" s="46" t="s">
        <v>711</v>
      </c>
      <c r="V393" s="49">
        <f t="shared" si="167"/>
        <v>58600</v>
      </c>
      <c r="W393" s="51">
        <f>2000+4850+600+200+250+1000</f>
        <v>8900</v>
      </c>
      <c r="X393" s="2">
        <f t="shared" si="159"/>
        <v>-17500</v>
      </c>
      <c r="Z393" s="126">
        <f t="shared" si="177"/>
        <v>67500</v>
      </c>
      <c r="AA393" s="1" t="s">
        <v>157</v>
      </c>
      <c r="AB393" s="19">
        <f>IF(AX393&lt;&gt;"",#REF!- AX393, 0)</f>
        <v>0</v>
      </c>
      <c r="AC393" s="19">
        <f>IF(CF393&lt;&gt;"",#REF!- CF393, 0)</f>
        <v>0</v>
      </c>
      <c r="AD393" s="19">
        <f>IF(BJ393&lt;&gt;"",#REF!- BJ393, 0)</f>
        <v>0</v>
      </c>
      <c r="AE393" s="19">
        <f>IF(CN393&lt;&gt;"",#REF!- CN393, 0)</f>
        <v>0</v>
      </c>
      <c r="AF393" s="19">
        <f>IF(BV393&lt;&gt;"",#REF!- BV393, 0)</f>
        <v>0</v>
      </c>
      <c r="AG393" s="19">
        <f>IF(CV393&lt;&gt;"",#REF!- CV393, 0)</f>
        <v>0</v>
      </c>
      <c r="AH393" s="19">
        <f>IF(DF393&lt;&gt;"",#REF!-DF393, 0)</f>
        <v>0</v>
      </c>
      <c r="AI393" s="19">
        <f>IF(DR393&lt;&gt;"",#REF!-DR393, 0)</f>
        <v>0</v>
      </c>
      <c r="AJ393" s="19">
        <f>IF(EB393&lt;&gt;"",#REF!- EB393, 0)</f>
        <v>0</v>
      </c>
      <c r="AK393" s="19">
        <f>IF(EJ393&lt;&gt;"",#REF!- EJ393, 0)</f>
        <v>0</v>
      </c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8"/>
      <c r="BU393" s="28"/>
      <c r="BV393" s="28"/>
      <c r="BW393" s="28"/>
      <c r="BX393" s="28"/>
      <c r="BY393" s="28"/>
      <c r="BZ393" s="28"/>
      <c r="CA393" s="28"/>
      <c r="CB393" s="28"/>
      <c r="CC393" s="28"/>
      <c r="CD393" s="28"/>
      <c r="CE393" s="28"/>
      <c r="CF393" s="23"/>
      <c r="CG393" s="23"/>
      <c r="CH393" s="23"/>
      <c r="CI393" s="23"/>
      <c r="CJ393" s="23"/>
      <c r="CK393" s="23"/>
      <c r="CL393" s="23"/>
      <c r="CM393" s="23"/>
      <c r="CN393" s="28"/>
      <c r="CO393" s="28"/>
      <c r="CP393" s="28"/>
      <c r="CQ393" s="28"/>
      <c r="CR393" s="28"/>
      <c r="CS393" s="28"/>
      <c r="CT393" s="28"/>
      <c r="CU393" s="28"/>
      <c r="CV393" s="23"/>
      <c r="CW393" s="23"/>
      <c r="CX393" s="23"/>
      <c r="CY393" s="23"/>
      <c r="CZ393" s="23"/>
      <c r="DA393" s="23"/>
      <c r="DB393" s="23"/>
      <c r="DC393" s="23"/>
      <c r="DD393" s="27"/>
      <c r="DE393" s="27"/>
      <c r="DF393" s="27"/>
      <c r="DG393" s="27"/>
      <c r="DH393" s="27"/>
      <c r="DI393" s="27"/>
      <c r="DJ393" s="27"/>
      <c r="DK393" s="27"/>
      <c r="DL393" s="27"/>
      <c r="DM393" s="27"/>
      <c r="DN393" s="27"/>
      <c r="DO393" s="27"/>
      <c r="DP393" s="23"/>
      <c r="DQ393" s="23"/>
      <c r="DR393" s="23"/>
      <c r="DS393" s="23"/>
      <c r="DT393" s="23"/>
      <c r="DU393" s="23"/>
      <c r="DV393" s="23"/>
      <c r="DW393" s="23"/>
      <c r="DX393" s="23"/>
      <c r="DY393" s="23"/>
      <c r="DZ393" s="23"/>
      <c r="EA393" s="23"/>
      <c r="EB393" s="28"/>
      <c r="EC393" s="28"/>
      <c r="ED393" s="28"/>
      <c r="EE393" s="28"/>
      <c r="EF393" s="28"/>
      <c r="EG393" s="28"/>
      <c r="EH393" s="28"/>
      <c r="EI393" s="28"/>
      <c r="EJ393" s="23"/>
      <c r="EK393" s="23"/>
      <c r="EL393" s="23"/>
      <c r="EM393" s="23"/>
      <c r="EN393" s="23"/>
      <c r="EO393" s="23"/>
      <c r="EP393" s="23"/>
      <c r="EQ393" s="23"/>
      <c r="ER393" s="3">
        <v>67500</v>
      </c>
      <c r="ES393" s="2">
        <f t="shared" si="168"/>
        <v>0</v>
      </c>
    </row>
    <row r="394" spans="1:150" ht="14.45" hidden="1" customHeight="1" x14ac:dyDescent="0.25">
      <c r="A394" s="112"/>
      <c r="B394" s="130">
        <v>388</v>
      </c>
      <c r="C394" s="112"/>
      <c r="D394" s="112"/>
      <c r="E394" s="112"/>
      <c r="F394" s="113" t="s">
        <v>59</v>
      </c>
      <c r="G394" s="107" t="s">
        <v>189</v>
      </c>
      <c r="H394" s="117" t="s">
        <v>676</v>
      </c>
      <c r="I394" s="115" t="str">
        <f t="shared" si="175"/>
        <v xml:space="preserve"> 829</v>
      </c>
      <c r="J394" t="s">
        <v>676</v>
      </c>
      <c r="K394" s="116">
        <f t="shared" si="176"/>
        <v>0</v>
      </c>
      <c r="L394" s="113" t="s">
        <v>298</v>
      </c>
      <c r="M394" t="s">
        <v>1645</v>
      </c>
      <c r="P394" s="45" t="s">
        <v>709</v>
      </c>
      <c r="Q394" s="56">
        <v>75000</v>
      </c>
      <c r="R394" s="122">
        <f t="shared" si="174"/>
        <v>69000</v>
      </c>
      <c r="S394" s="47">
        <v>69000</v>
      </c>
      <c r="T394" s="48">
        <f t="shared" si="166"/>
        <v>8900</v>
      </c>
      <c r="U394" s="46" t="s">
        <v>711</v>
      </c>
      <c r="V394" s="49">
        <f t="shared" si="167"/>
        <v>60100</v>
      </c>
      <c r="W394" s="49">
        <f>2000+4850+600+200+250+1000</f>
        <v>8900</v>
      </c>
      <c r="X394" s="2">
        <f t="shared" si="159"/>
        <v>-6000</v>
      </c>
      <c r="Z394" s="126">
        <f t="shared" si="177"/>
        <v>69000</v>
      </c>
      <c r="AA394" s="1" t="s">
        <v>157</v>
      </c>
      <c r="AB394" s="19">
        <f>IF(AX394&lt;&gt;"",#REF!- AX394, 0)</f>
        <v>0</v>
      </c>
      <c r="AC394" s="19">
        <f>IF(CF394&lt;&gt;"",#REF!- CF394, 0)</f>
        <v>0</v>
      </c>
      <c r="AD394" s="19">
        <f>IF(BJ394&lt;&gt;"",#REF!- BJ394, 0)</f>
        <v>0</v>
      </c>
      <c r="AE394" s="19">
        <f>IF(CN394&lt;&gt;"",#REF!- CN394, 0)</f>
        <v>0</v>
      </c>
      <c r="AF394" s="19">
        <f>IF(BV394&lt;&gt;"",#REF!- BV394, 0)</f>
        <v>0</v>
      </c>
      <c r="AG394" s="19">
        <f>IF(CV394&lt;&gt;"",#REF!- CV394, 0)</f>
        <v>0</v>
      </c>
      <c r="AH394" s="19">
        <f>IF(DF394&lt;&gt;"",#REF!-DF394, 0)</f>
        <v>0</v>
      </c>
      <c r="AI394" s="19">
        <f>IF(DR394&lt;&gt;"",#REF!-DR394, 0)</f>
        <v>0</v>
      </c>
      <c r="AJ394" s="19">
        <f>IF(EB394&lt;&gt;"",#REF!- EB394, 0)</f>
        <v>0</v>
      </c>
      <c r="AK394" s="19">
        <f>IF(EJ394&lt;&gt;"",#REF!- EJ394, 0)</f>
        <v>0</v>
      </c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8"/>
      <c r="BU394" s="28"/>
      <c r="BV394" s="28"/>
      <c r="BW394" s="28"/>
      <c r="BX394" s="28"/>
      <c r="BY394" s="28"/>
      <c r="BZ394" s="28"/>
      <c r="CA394" s="28"/>
      <c r="CB394" s="28"/>
      <c r="CC394" s="28"/>
      <c r="CD394" s="28"/>
      <c r="CE394" s="28"/>
      <c r="CF394" s="23"/>
      <c r="CG394" s="23"/>
      <c r="CH394" s="23"/>
      <c r="CI394" s="23"/>
      <c r="CJ394" s="23"/>
      <c r="CK394" s="23"/>
      <c r="CL394" s="23"/>
      <c r="CM394" s="23"/>
      <c r="CN394" s="28"/>
      <c r="CO394" s="28"/>
      <c r="CP394" s="28"/>
      <c r="CQ394" s="28"/>
      <c r="CR394" s="28"/>
      <c r="CS394" s="28"/>
      <c r="CT394" s="28"/>
      <c r="CU394" s="28"/>
      <c r="CV394" s="23"/>
      <c r="CW394" s="23"/>
      <c r="CX394" s="23"/>
      <c r="CY394" s="23"/>
      <c r="CZ394" s="23"/>
      <c r="DA394" s="23"/>
      <c r="DB394" s="23"/>
      <c r="DC394" s="23"/>
      <c r="DD394" s="27"/>
      <c r="DE394" s="27"/>
      <c r="DF394" s="27"/>
      <c r="DG394" s="27"/>
      <c r="DH394" s="27"/>
      <c r="DI394" s="27"/>
      <c r="DJ394" s="27"/>
      <c r="DK394" s="27"/>
      <c r="DL394" s="27"/>
      <c r="DM394" s="27"/>
      <c r="DN394" s="27"/>
      <c r="DO394" s="27"/>
      <c r="DP394" s="23"/>
      <c r="DQ394" s="23"/>
      <c r="DR394" s="23"/>
      <c r="DS394" s="23"/>
      <c r="DT394" s="23"/>
      <c r="DU394" s="23"/>
      <c r="DV394" s="23"/>
      <c r="DW394" s="23"/>
      <c r="DX394" s="23"/>
      <c r="DY394" s="23"/>
      <c r="DZ394" s="23"/>
      <c r="EA394" s="23"/>
      <c r="EB394" s="28"/>
      <c r="EC394" s="28"/>
      <c r="ED394" s="28"/>
      <c r="EE394" s="28"/>
      <c r="EF394" s="28"/>
      <c r="EG394" s="28"/>
      <c r="EH394" s="28"/>
      <c r="EI394" s="28"/>
      <c r="EJ394" s="23"/>
      <c r="EK394" s="23"/>
      <c r="EL394" s="23"/>
      <c r="EM394" s="23"/>
      <c r="EN394" s="23"/>
      <c r="EO394" s="23"/>
      <c r="EP394" s="23"/>
      <c r="EQ394" s="23"/>
      <c r="ER394" s="3">
        <v>69000</v>
      </c>
      <c r="ES394" s="2">
        <f t="shared" si="168"/>
        <v>0</v>
      </c>
    </row>
    <row r="395" spans="1:150" ht="14.45" hidden="1" customHeight="1" x14ac:dyDescent="0.25">
      <c r="A395" s="112"/>
      <c r="B395" s="43">
        <v>389</v>
      </c>
      <c r="C395" s="112"/>
      <c r="D395" s="112"/>
      <c r="E395" s="112"/>
      <c r="F395" s="113" t="s">
        <v>189</v>
      </c>
      <c r="G395" s="107" t="s">
        <v>189</v>
      </c>
      <c r="H395" s="117" t="s">
        <v>677</v>
      </c>
      <c r="I395" s="115" t="str">
        <f t="shared" si="175"/>
        <v xml:space="preserve"> 663</v>
      </c>
      <c r="J395" t="s">
        <v>677</v>
      </c>
      <c r="K395" s="116">
        <f t="shared" si="176"/>
        <v>0</v>
      </c>
      <c r="L395" s="113" t="s">
        <v>318</v>
      </c>
      <c r="M395" t="s">
        <v>1625</v>
      </c>
      <c r="P395" s="45" t="s">
        <v>709</v>
      </c>
      <c r="Q395" s="56">
        <v>70000</v>
      </c>
      <c r="R395" s="122">
        <f t="shared" si="174"/>
        <v>65000</v>
      </c>
      <c r="S395" s="47">
        <v>65000</v>
      </c>
      <c r="T395" s="48">
        <f t="shared" si="166"/>
        <v>8400</v>
      </c>
      <c r="U395" s="46" t="s">
        <v>711</v>
      </c>
      <c r="V395" s="49">
        <f t="shared" si="167"/>
        <v>56600</v>
      </c>
      <c r="W395" s="49">
        <f>2000+4850+600+200+250+500</f>
        <v>8400</v>
      </c>
      <c r="X395" s="2">
        <f t="shared" si="159"/>
        <v>-5000</v>
      </c>
      <c r="Z395" s="126">
        <f t="shared" si="177"/>
        <v>65000</v>
      </c>
      <c r="AA395" s="1" t="s">
        <v>157</v>
      </c>
      <c r="AB395" s="19">
        <f>IF(AX395&lt;&gt;"",#REF!- AX395, 0)</f>
        <v>0</v>
      </c>
      <c r="AC395" s="19">
        <f>IF(CF395&lt;&gt;"",#REF!- CF395, 0)</f>
        <v>0</v>
      </c>
      <c r="AD395" s="19">
        <f>IF(BJ395&lt;&gt;"",#REF!- BJ395, 0)</f>
        <v>0</v>
      </c>
      <c r="AE395" s="19">
        <f>IF(CN395&lt;&gt;"",#REF!- CN395, 0)</f>
        <v>0</v>
      </c>
      <c r="AF395" s="19">
        <f>IF(BV395&lt;&gt;"",#REF!- BV395, 0)</f>
        <v>0</v>
      </c>
      <c r="AG395" s="19">
        <f>IF(CV395&lt;&gt;"",#REF!- CV395, 0)</f>
        <v>0</v>
      </c>
      <c r="AH395" s="19">
        <f>IF(DF395&lt;&gt;"",#REF!-DF395, 0)</f>
        <v>0</v>
      </c>
      <c r="AI395" s="19">
        <f>IF(DR395&lt;&gt;"",#REF!-DR395, 0)</f>
        <v>0</v>
      </c>
      <c r="AJ395" s="19">
        <f>IF(EB395&lt;&gt;"",#REF!- EB395, 0)</f>
        <v>0</v>
      </c>
      <c r="AK395" s="19">
        <f>IF(EJ395&lt;&gt;"",#REF!- EJ395, 0)</f>
        <v>0</v>
      </c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8"/>
      <c r="BU395" s="28"/>
      <c r="BV395" s="28"/>
      <c r="BW395" s="28"/>
      <c r="BX395" s="28"/>
      <c r="BY395" s="28"/>
      <c r="BZ395" s="28"/>
      <c r="CA395" s="28"/>
      <c r="CB395" s="28"/>
      <c r="CC395" s="28"/>
      <c r="CD395" s="28"/>
      <c r="CE395" s="28"/>
      <c r="CF395" s="23"/>
      <c r="CG395" s="23"/>
      <c r="CH395" s="23"/>
      <c r="CI395" s="23"/>
      <c r="CJ395" s="23"/>
      <c r="CK395" s="23"/>
      <c r="CL395" s="23"/>
      <c r="CM395" s="23"/>
      <c r="CN395" s="28"/>
      <c r="CO395" s="28"/>
      <c r="CP395" s="28"/>
      <c r="CQ395" s="28"/>
      <c r="CR395" s="28"/>
      <c r="CS395" s="28"/>
      <c r="CT395" s="28"/>
      <c r="CU395" s="28"/>
      <c r="CV395" s="23"/>
      <c r="CW395" s="23"/>
      <c r="CX395" s="23"/>
      <c r="CY395" s="23"/>
      <c r="CZ395" s="23"/>
      <c r="DA395" s="23"/>
      <c r="DB395" s="23"/>
      <c r="DC395" s="23"/>
      <c r="DD395" s="27"/>
      <c r="DE395" s="27"/>
      <c r="DF395" s="27"/>
      <c r="DG395" s="27"/>
      <c r="DH395" s="27"/>
      <c r="DI395" s="27"/>
      <c r="DJ395" s="27"/>
      <c r="DK395" s="27"/>
      <c r="DL395" s="27"/>
      <c r="DM395" s="27"/>
      <c r="DN395" s="27"/>
      <c r="DO395" s="27"/>
      <c r="DP395" s="23"/>
      <c r="DQ395" s="23"/>
      <c r="DR395" s="23"/>
      <c r="DS395" s="23"/>
      <c r="DT395" s="23"/>
      <c r="DU395" s="23"/>
      <c r="DV395" s="23"/>
      <c r="DW395" s="23"/>
      <c r="DX395" s="23"/>
      <c r="DY395" s="23"/>
      <c r="DZ395" s="23"/>
      <c r="EA395" s="23"/>
      <c r="EB395" s="28"/>
      <c r="EC395" s="28"/>
      <c r="ED395" s="28"/>
      <c r="EE395" s="28"/>
      <c r="EF395" s="28"/>
      <c r="EG395" s="28"/>
      <c r="EH395" s="28"/>
      <c r="EI395" s="28"/>
      <c r="EJ395" s="23"/>
      <c r="EK395" s="23"/>
      <c r="EL395" s="23"/>
      <c r="EM395" s="23"/>
      <c r="EN395" s="23"/>
      <c r="EO395" s="23"/>
      <c r="EP395" s="23"/>
      <c r="EQ395" s="23"/>
      <c r="ER395" s="3">
        <v>65000</v>
      </c>
      <c r="ES395" s="2">
        <f t="shared" ref="ES395:ES396" si="178">ER395-Z395</f>
        <v>0</v>
      </c>
    </row>
    <row r="396" spans="1:150" ht="14.45" hidden="1" customHeight="1" x14ac:dyDescent="0.25">
      <c r="A396" s="112"/>
      <c r="B396" s="43">
        <v>390</v>
      </c>
      <c r="C396" s="112"/>
      <c r="D396" s="112"/>
      <c r="E396" s="112"/>
      <c r="F396" s="113" t="s">
        <v>50</v>
      </c>
      <c r="G396" s="107" t="s">
        <v>50</v>
      </c>
      <c r="H396" s="114" t="s">
        <v>678</v>
      </c>
      <c r="I396" s="115" t="str">
        <f t="shared" si="175"/>
        <v xml:space="preserve"> 777</v>
      </c>
      <c r="J396" t="s">
        <v>678</v>
      </c>
      <c r="K396" s="116">
        <f t="shared" si="176"/>
        <v>0</v>
      </c>
      <c r="L396" s="113" t="s">
        <v>321</v>
      </c>
      <c r="M396" t="s">
        <v>1625</v>
      </c>
      <c r="P396" s="45" t="s">
        <v>709</v>
      </c>
      <c r="Q396" s="56">
        <v>70000</v>
      </c>
      <c r="R396" s="122">
        <f t="shared" si="174"/>
        <v>64000</v>
      </c>
      <c r="S396" s="47">
        <v>64000</v>
      </c>
      <c r="T396" s="48">
        <f t="shared" si="166"/>
        <v>7900</v>
      </c>
      <c r="U396" s="46" t="s">
        <v>711</v>
      </c>
      <c r="V396" s="49">
        <f t="shared" si="167"/>
        <v>56100</v>
      </c>
      <c r="W396" s="49">
        <f>2000+4850+600+200+250</f>
        <v>7900</v>
      </c>
      <c r="X396" s="2">
        <f t="shared" ref="X396:X426" si="179">R396-Q396</f>
        <v>-6000</v>
      </c>
      <c r="Z396" s="126">
        <f t="shared" si="177"/>
        <v>64000</v>
      </c>
      <c r="AA396" s="1" t="s">
        <v>157</v>
      </c>
      <c r="AB396" s="19">
        <f>IF(AX396&lt;&gt;"",#REF!- AX396, 0)</f>
        <v>0</v>
      </c>
      <c r="AC396" s="19">
        <f>IF(CF396&lt;&gt;"",#REF!- CF396, 0)</f>
        <v>0</v>
      </c>
      <c r="AD396" s="19">
        <f>IF(BJ396&lt;&gt;"",#REF!- BJ396, 0)</f>
        <v>0</v>
      </c>
      <c r="AE396" s="19">
        <f>IF(CN396&lt;&gt;"",#REF!- CN396, 0)</f>
        <v>0</v>
      </c>
      <c r="AF396" s="19">
        <f>IF(BV396&lt;&gt;"",#REF!- BV396, 0)</f>
        <v>0</v>
      </c>
      <c r="AG396" s="19">
        <f>IF(CV396&lt;&gt;"",#REF!- CV396, 0)</f>
        <v>0</v>
      </c>
      <c r="AH396" s="19">
        <f>IF(DF396&lt;&gt;"",#REF!-DF396, 0)</f>
        <v>0</v>
      </c>
      <c r="AI396" s="19">
        <f>IF(DR396&lt;&gt;"",#REF!-DR396, 0)</f>
        <v>0</v>
      </c>
      <c r="AJ396" s="19">
        <f>IF(EB396&lt;&gt;"",#REF!- EB396, 0)</f>
        <v>0</v>
      </c>
      <c r="AK396" s="19">
        <f>IF(EJ396&lt;&gt;"",#REF!- EJ396, 0)</f>
        <v>0</v>
      </c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8"/>
      <c r="BU396" s="28"/>
      <c r="BV396" s="28"/>
      <c r="BW396" s="28"/>
      <c r="BX396" s="28"/>
      <c r="BY396" s="28"/>
      <c r="BZ396" s="28"/>
      <c r="CA396" s="28"/>
      <c r="CB396" s="28"/>
      <c r="CC396" s="28"/>
      <c r="CD396" s="28"/>
      <c r="CE396" s="28"/>
      <c r="CF396" s="23"/>
      <c r="CG396" s="23"/>
      <c r="CH396" s="23"/>
      <c r="CI396" s="23"/>
      <c r="CJ396" s="23"/>
      <c r="CK396" s="23"/>
      <c r="CL396" s="23"/>
      <c r="CM396" s="23"/>
      <c r="CN396" s="28"/>
      <c r="CO396" s="28"/>
      <c r="CP396" s="28"/>
      <c r="CQ396" s="28"/>
      <c r="CR396" s="28"/>
      <c r="CS396" s="28"/>
      <c r="CT396" s="28"/>
      <c r="CU396" s="28"/>
      <c r="CV396" s="23"/>
      <c r="CW396" s="23"/>
      <c r="CX396" s="23"/>
      <c r="CY396" s="23"/>
      <c r="CZ396" s="23"/>
      <c r="DA396" s="23"/>
      <c r="DB396" s="23"/>
      <c r="DC396" s="23"/>
      <c r="DD396" s="27"/>
      <c r="DE396" s="27"/>
      <c r="DF396" s="27"/>
      <c r="DG396" s="27"/>
      <c r="DH396" s="27"/>
      <c r="DI396" s="27"/>
      <c r="DJ396" s="27"/>
      <c r="DK396" s="27"/>
      <c r="DL396" s="27"/>
      <c r="DM396" s="27"/>
      <c r="DN396" s="27"/>
      <c r="DO396" s="27"/>
      <c r="DP396" s="23"/>
      <c r="DQ396" s="23"/>
      <c r="DR396" s="23"/>
      <c r="DS396" s="23"/>
      <c r="DT396" s="23"/>
      <c r="DU396" s="23"/>
      <c r="DV396" s="23"/>
      <c r="DW396" s="23"/>
      <c r="DX396" s="23"/>
      <c r="DY396" s="23"/>
      <c r="DZ396" s="23"/>
      <c r="EA396" s="23"/>
      <c r="EB396" s="28"/>
      <c r="EC396" s="28"/>
      <c r="ED396" s="28"/>
      <c r="EE396" s="28"/>
      <c r="EF396" s="28"/>
      <c r="EG396" s="28"/>
      <c r="EH396" s="28"/>
      <c r="EI396" s="28"/>
      <c r="EJ396" s="23"/>
      <c r="EK396" s="23"/>
      <c r="EL396" s="23"/>
      <c r="EM396" s="23"/>
      <c r="EN396" s="23"/>
      <c r="EO396" s="23"/>
      <c r="EP396" s="23"/>
      <c r="EQ396" s="23"/>
      <c r="ER396" s="3">
        <v>64000</v>
      </c>
      <c r="ES396" s="1">
        <f t="shared" si="178"/>
        <v>0</v>
      </c>
    </row>
    <row r="397" spans="1:150" ht="14.45" hidden="1" customHeight="1" x14ac:dyDescent="0.25">
      <c r="A397" s="112"/>
      <c r="B397" s="130">
        <v>391</v>
      </c>
      <c r="C397" s="112"/>
      <c r="D397" s="112"/>
      <c r="E397" s="112"/>
      <c r="F397" s="113" t="s">
        <v>189</v>
      </c>
      <c r="G397" s="107" t="s">
        <v>189</v>
      </c>
      <c r="H397" s="117" t="s">
        <v>679</v>
      </c>
      <c r="I397" s="115" t="str">
        <f t="shared" si="175"/>
        <v xml:space="preserve"> 988</v>
      </c>
      <c r="J397" t="s">
        <v>679</v>
      </c>
      <c r="K397" s="116">
        <f t="shared" si="176"/>
        <v>0</v>
      </c>
      <c r="L397" s="113" t="s">
        <v>328</v>
      </c>
      <c r="M397" t="s">
        <v>1625</v>
      </c>
      <c r="P397" s="45" t="s">
        <v>709</v>
      </c>
      <c r="Q397" s="56">
        <v>80000</v>
      </c>
      <c r="R397" s="122">
        <f t="shared" si="174"/>
        <v>65000</v>
      </c>
      <c r="S397" s="47">
        <v>65000</v>
      </c>
      <c r="T397" s="48">
        <f t="shared" si="166"/>
        <v>7900</v>
      </c>
      <c r="U397" s="46" t="s">
        <v>711</v>
      </c>
      <c r="V397" s="49">
        <f t="shared" si="167"/>
        <v>57100</v>
      </c>
      <c r="W397" s="49">
        <f>2000+4850+600+200+250</f>
        <v>7900</v>
      </c>
      <c r="X397" s="2">
        <f t="shared" si="179"/>
        <v>-15000</v>
      </c>
      <c r="Z397" s="126">
        <f t="shared" si="177"/>
        <v>65000</v>
      </c>
      <c r="AA397" s="1" t="s">
        <v>157</v>
      </c>
      <c r="AB397" s="19">
        <f>IF(AX397&lt;&gt;"",#REF!- AX397, 0)</f>
        <v>0</v>
      </c>
      <c r="AC397" s="19">
        <f>IF(CF397&lt;&gt;"",#REF!- CF397, 0)</f>
        <v>0</v>
      </c>
      <c r="AD397" s="19">
        <f>IF(BJ397&lt;&gt;"",#REF!- BJ397, 0)</f>
        <v>0</v>
      </c>
      <c r="AE397" s="19">
        <f>IF(CN397&lt;&gt;"",#REF!- CN397, 0)</f>
        <v>0</v>
      </c>
      <c r="AF397" s="19">
        <f>IF(BV397&lt;&gt;"",#REF!- BV397, 0)</f>
        <v>0</v>
      </c>
      <c r="AG397" s="19">
        <f>IF(CV397&lt;&gt;"",#REF!- CV397, 0)</f>
        <v>0</v>
      </c>
      <c r="AH397" s="19">
        <f>IF(DF397&lt;&gt;"",#REF!-DF397, 0)</f>
        <v>0</v>
      </c>
      <c r="AI397" s="19">
        <f>IF(DR397&lt;&gt;"",#REF!-DR397, 0)</f>
        <v>0</v>
      </c>
      <c r="AJ397" s="19">
        <f>IF(EB397&lt;&gt;"",#REF!- EB397, 0)</f>
        <v>0</v>
      </c>
      <c r="AK397" s="19">
        <f>IF(EJ397&lt;&gt;"",#REF!- EJ397, 0)</f>
        <v>0</v>
      </c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8"/>
      <c r="BU397" s="28"/>
      <c r="BV397" s="28"/>
      <c r="BW397" s="28"/>
      <c r="BX397" s="28"/>
      <c r="BY397" s="28"/>
      <c r="BZ397" s="28"/>
      <c r="CA397" s="28"/>
      <c r="CB397" s="28"/>
      <c r="CC397" s="28"/>
      <c r="CD397" s="28"/>
      <c r="CE397" s="28"/>
      <c r="CF397" s="23"/>
      <c r="CG397" s="23"/>
      <c r="CH397" s="23"/>
      <c r="CI397" s="23"/>
      <c r="CJ397" s="23"/>
      <c r="CK397" s="23"/>
      <c r="CL397" s="23"/>
      <c r="CM397" s="23"/>
      <c r="CN397" s="28"/>
      <c r="CO397" s="28"/>
      <c r="CP397" s="28"/>
      <c r="CQ397" s="28"/>
      <c r="CR397" s="28"/>
      <c r="CS397" s="28"/>
      <c r="CT397" s="28"/>
      <c r="CU397" s="28"/>
      <c r="CV397" s="23"/>
      <c r="CW397" s="23"/>
      <c r="CX397" s="23"/>
      <c r="CY397" s="23"/>
      <c r="CZ397" s="23"/>
      <c r="DA397" s="23"/>
      <c r="DB397" s="23"/>
      <c r="DC397" s="23"/>
      <c r="DD397" s="27"/>
      <c r="DE397" s="27"/>
      <c r="DF397" s="27"/>
      <c r="DG397" s="27"/>
      <c r="DH397" s="27"/>
      <c r="DI397" s="27"/>
      <c r="DJ397" s="27"/>
      <c r="DK397" s="27"/>
      <c r="DL397" s="27"/>
      <c r="DM397" s="27"/>
      <c r="DN397" s="27"/>
      <c r="DO397" s="27"/>
      <c r="DP397" s="23"/>
      <c r="DQ397" s="23"/>
      <c r="DR397" s="23"/>
      <c r="DS397" s="23"/>
      <c r="DT397" s="23"/>
      <c r="DU397" s="23"/>
      <c r="DV397" s="23"/>
      <c r="DW397" s="23"/>
      <c r="DX397" s="23"/>
      <c r="DY397" s="23"/>
      <c r="DZ397" s="23"/>
      <c r="EA397" s="23"/>
      <c r="EB397" s="28"/>
      <c r="EC397" s="28"/>
      <c r="ED397" s="28"/>
      <c r="EE397" s="28"/>
      <c r="EF397" s="28"/>
      <c r="EG397" s="28"/>
      <c r="EH397" s="28"/>
      <c r="EI397" s="28"/>
      <c r="EJ397" s="23"/>
      <c r="EK397" s="23"/>
      <c r="EL397" s="23"/>
      <c r="EM397" s="23"/>
      <c r="EN397" s="23"/>
      <c r="EO397" s="23"/>
      <c r="EP397" s="23"/>
      <c r="EQ397" s="23"/>
      <c r="ER397" s="3">
        <v>65000</v>
      </c>
      <c r="ES397" s="2">
        <f t="shared" ref="ES397:ES398" si="180">Z397-ER397</f>
        <v>0</v>
      </c>
    </row>
    <row r="398" spans="1:150" ht="14.45" hidden="1" customHeight="1" x14ac:dyDescent="0.25">
      <c r="A398" s="112"/>
      <c r="B398" s="130">
        <v>392</v>
      </c>
      <c r="C398" s="112"/>
      <c r="D398" s="112"/>
      <c r="E398" s="112"/>
      <c r="F398" s="113" t="s">
        <v>189</v>
      </c>
      <c r="G398" s="107" t="s">
        <v>189</v>
      </c>
      <c r="H398" s="117" t="s">
        <v>680</v>
      </c>
      <c r="I398" s="115" t="str">
        <f t="shared" si="175"/>
        <v xml:space="preserve"> 883</v>
      </c>
      <c r="J398" t="s">
        <v>680</v>
      </c>
      <c r="K398" s="116">
        <f t="shared" si="176"/>
        <v>0</v>
      </c>
      <c r="L398" s="113" t="s">
        <v>328</v>
      </c>
      <c r="M398" t="s">
        <v>1625</v>
      </c>
      <c r="P398" s="45" t="s">
        <v>709</v>
      </c>
      <c r="Q398" s="56">
        <v>80000</v>
      </c>
      <c r="R398" s="122">
        <f t="shared" si="174"/>
        <v>65000</v>
      </c>
      <c r="S398" s="47">
        <v>65000</v>
      </c>
      <c r="T398" s="48">
        <f t="shared" si="166"/>
        <v>7900</v>
      </c>
      <c r="U398" s="46" t="s">
        <v>711</v>
      </c>
      <c r="V398" s="49">
        <f t="shared" si="167"/>
        <v>57100</v>
      </c>
      <c r="W398" s="49">
        <f>2000+4850+600+200+250</f>
        <v>7900</v>
      </c>
      <c r="X398" s="2">
        <f t="shared" si="179"/>
        <v>-15000</v>
      </c>
      <c r="Z398" s="126">
        <f t="shared" si="177"/>
        <v>65000</v>
      </c>
      <c r="AA398" s="1" t="s">
        <v>157</v>
      </c>
      <c r="AB398" s="19">
        <f>IF(AX398&lt;&gt;"",#REF!- AX398, 0)</f>
        <v>0</v>
      </c>
      <c r="AC398" s="19">
        <f>IF(CF398&lt;&gt;"",#REF!- CF398, 0)</f>
        <v>0</v>
      </c>
      <c r="AD398" s="19">
        <f>IF(BJ398&lt;&gt;"",#REF!- BJ398, 0)</f>
        <v>0</v>
      </c>
      <c r="AE398" s="19">
        <f>IF(CN398&lt;&gt;"",#REF!- CN398, 0)</f>
        <v>0</v>
      </c>
      <c r="AF398" s="19">
        <f>IF(BV398&lt;&gt;"",#REF!- BV398, 0)</f>
        <v>0</v>
      </c>
      <c r="AG398" s="19">
        <f>IF(CV398&lt;&gt;"",#REF!- CV398, 0)</f>
        <v>0</v>
      </c>
      <c r="AH398" s="19">
        <f>IF(DF398&lt;&gt;"",#REF!-DF398, 0)</f>
        <v>0</v>
      </c>
      <c r="AI398" s="19">
        <f>IF(DR398&lt;&gt;"",#REF!-DR398, 0)</f>
        <v>0</v>
      </c>
      <c r="AJ398" s="19">
        <f>IF(EB398&lt;&gt;"",#REF!- EB398, 0)</f>
        <v>0</v>
      </c>
      <c r="AK398" s="19">
        <f>IF(EJ398&lt;&gt;"",#REF!- EJ398, 0)</f>
        <v>0</v>
      </c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8"/>
      <c r="BU398" s="28"/>
      <c r="BV398" s="28"/>
      <c r="BW398" s="28"/>
      <c r="BX398" s="28"/>
      <c r="BY398" s="28"/>
      <c r="BZ398" s="28"/>
      <c r="CA398" s="28"/>
      <c r="CB398" s="28"/>
      <c r="CC398" s="28"/>
      <c r="CD398" s="28"/>
      <c r="CE398" s="28"/>
      <c r="CF398" s="23"/>
      <c r="CG398" s="23"/>
      <c r="CH398" s="23"/>
      <c r="CI398" s="23"/>
      <c r="CJ398" s="23"/>
      <c r="CK398" s="23"/>
      <c r="CL398" s="23"/>
      <c r="CM398" s="23"/>
      <c r="CN398" s="28"/>
      <c r="CO398" s="28"/>
      <c r="CP398" s="28"/>
      <c r="CQ398" s="28"/>
      <c r="CR398" s="28"/>
      <c r="CS398" s="28"/>
      <c r="CT398" s="28"/>
      <c r="CU398" s="28"/>
      <c r="CV398" s="23"/>
      <c r="CW398" s="23"/>
      <c r="CX398" s="23"/>
      <c r="CY398" s="23"/>
      <c r="CZ398" s="23"/>
      <c r="DA398" s="23"/>
      <c r="DB398" s="23"/>
      <c r="DC398" s="23"/>
      <c r="DD398" s="27"/>
      <c r="DE398" s="27"/>
      <c r="DF398" s="27"/>
      <c r="DG398" s="27"/>
      <c r="DH398" s="27"/>
      <c r="DI398" s="27"/>
      <c r="DJ398" s="27"/>
      <c r="DK398" s="27"/>
      <c r="DL398" s="27"/>
      <c r="DM398" s="27"/>
      <c r="DN398" s="27"/>
      <c r="DO398" s="27"/>
      <c r="DP398" s="23"/>
      <c r="DQ398" s="23"/>
      <c r="DR398" s="23"/>
      <c r="DS398" s="23"/>
      <c r="DT398" s="23"/>
      <c r="DU398" s="23"/>
      <c r="DV398" s="23"/>
      <c r="DW398" s="23"/>
      <c r="DX398" s="23"/>
      <c r="DY398" s="23"/>
      <c r="DZ398" s="23"/>
      <c r="EA398" s="23"/>
      <c r="EB398" s="28"/>
      <c r="EC398" s="28"/>
      <c r="ED398" s="28"/>
      <c r="EE398" s="28"/>
      <c r="EF398" s="28"/>
      <c r="EG398" s="28"/>
      <c r="EH398" s="28"/>
      <c r="EI398" s="28"/>
      <c r="EJ398" s="23"/>
      <c r="EK398" s="23"/>
      <c r="EL398" s="23"/>
      <c r="EM398" s="23"/>
      <c r="EN398" s="23"/>
      <c r="EO398" s="23"/>
      <c r="EP398" s="23"/>
      <c r="EQ398" s="23"/>
      <c r="ER398" s="3">
        <v>65000</v>
      </c>
      <c r="ES398" s="2">
        <f t="shared" si="180"/>
        <v>0</v>
      </c>
    </row>
    <row r="399" spans="1:150" ht="14.45" hidden="1" customHeight="1" x14ac:dyDescent="0.25">
      <c r="A399" s="112"/>
      <c r="B399" s="130">
        <v>393</v>
      </c>
      <c r="C399" s="112"/>
      <c r="D399" s="112"/>
      <c r="E399" s="112"/>
      <c r="F399" s="113" t="s">
        <v>189</v>
      </c>
      <c r="G399" s="107" t="s">
        <v>189</v>
      </c>
      <c r="H399" s="114" t="s">
        <v>681</v>
      </c>
      <c r="I399" s="115" t="str">
        <f t="shared" si="175"/>
        <v xml:space="preserve"> 836</v>
      </c>
      <c r="J399" t="s">
        <v>681</v>
      </c>
      <c r="K399" s="116">
        <f t="shared" si="176"/>
        <v>0</v>
      </c>
      <c r="L399" s="113" t="s">
        <v>284</v>
      </c>
      <c r="M399" t="s">
        <v>1625</v>
      </c>
      <c r="P399" s="62" t="s">
        <v>710</v>
      </c>
      <c r="Q399" s="63">
        <v>70000</v>
      </c>
      <c r="R399" s="64">
        <f t="shared" si="174"/>
        <v>72000</v>
      </c>
      <c r="S399" s="47">
        <v>72000</v>
      </c>
      <c r="T399" s="48">
        <f t="shared" si="166"/>
        <v>8750</v>
      </c>
      <c r="U399" s="46" t="s">
        <v>711</v>
      </c>
      <c r="V399" s="49">
        <f t="shared" si="167"/>
        <v>63250</v>
      </c>
      <c r="W399" s="49">
        <f>2000+5200+600+200+250+500</f>
        <v>8750</v>
      </c>
      <c r="X399" s="2">
        <f t="shared" si="179"/>
        <v>2000</v>
      </c>
      <c r="Z399" s="126">
        <f t="shared" si="177"/>
        <v>72000</v>
      </c>
      <c r="AA399" s="1" t="s">
        <v>157</v>
      </c>
      <c r="AB399" s="19">
        <f>IF(AX399&lt;&gt;"",#REF!- AX399, 0)</f>
        <v>0</v>
      </c>
      <c r="AC399" s="19">
        <f>IF(CF399&lt;&gt;"",#REF!- CF399, 0)</f>
        <v>0</v>
      </c>
      <c r="AD399" s="19">
        <f>IF(BJ399&lt;&gt;"",#REF!- BJ399, 0)</f>
        <v>0</v>
      </c>
      <c r="AE399" s="19">
        <f>IF(CN399&lt;&gt;"",#REF!- CN399, 0)</f>
        <v>0</v>
      </c>
      <c r="AF399" s="19">
        <f>IF(BV399&lt;&gt;"",#REF!- BV399, 0)</f>
        <v>0</v>
      </c>
      <c r="AG399" s="19">
        <f>IF(CV399&lt;&gt;"",#REF!- CV399, 0)</f>
        <v>0</v>
      </c>
      <c r="AH399" s="19">
        <f>IF(DF399&lt;&gt;"",#REF!-DF399, 0)</f>
        <v>0</v>
      </c>
      <c r="AI399" s="19">
        <f>IF(DR399&lt;&gt;"",#REF!-DR399, 0)</f>
        <v>0</v>
      </c>
      <c r="AJ399" s="19">
        <f>IF(EB399&lt;&gt;"",#REF!- EB399, 0)</f>
        <v>0</v>
      </c>
      <c r="AK399" s="19">
        <f>IF(EJ399&lt;&gt;"",#REF!- EJ399, 0)</f>
        <v>0</v>
      </c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8"/>
      <c r="BU399" s="28"/>
      <c r="BV399" s="28"/>
      <c r="BW399" s="28"/>
      <c r="BX399" s="28"/>
      <c r="BY399" s="28"/>
      <c r="BZ399" s="28"/>
      <c r="CA399" s="28"/>
      <c r="CB399" s="28"/>
      <c r="CC399" s="28"/>
      <c r="CD399" s="28"/>
      <c r="CE399" s="28"/>
      <c r="CF399" s="23"/>
      <c r="CG399" s="23"/>
      <c r="CH399" s="23"/>
      <c r="CI399" s="23"/>
      <c r="CJ399" s="23"/>
      <c r="CK399" s="23"/>
      <c r="CL399" s="23"/>
      <c r="CM399" s="23"/>
      <c r="CN399" s="28"/>
      <c r="CO399" s="28"/>
      <c r="CP399" s="28"/>
      <c r="CQ399" s="28"/>
      <c r="CR399" s="28"/>
      <c r="CS399" s="28"/>
      <c r="CT399" s="28"/>
      <c r="CU399" s="28"/>
      <c r="CV399" s="23"/>
      <c r="CW399" s="23"/>
      <c r="CX399" s="23"/>
      <c r="CY399" s="23"/>
      <c r="CZ399" s="23"/>
      <c r="DA399" s="23"/>
      <c r="DB399" s="23"/>
      <c r="DC399" s="23"/>
      <c r="DD399" s="27"/>
      <c r="DE399" s="27"/>
      <c r="DF399" s="27"/>
      <c r="DG399" s="27"/>
      <c r="DH399" s="27"/>
      <c r="DI399" s="27"/>
      <c r="DJ399" s="27"/>
      <c r="DK399" s="27"/>
      <c r="DL399" s="27"/>
      <c r="DM399" s="27"/>
      <c r="DN399" s="27"/>
      <c r="DO399" s="27"/>
      <c r="DP399" s="23"/>
      <c r="DQ399" s="23"/>
      <c r="DR399" s="23"/>
      <c r="DS399" s="23"/>
      <c r="DT399" s="23"/>
      <c r="DU399" s="23"/>
      <c r="DV399" s="23"/>
      <c r="DW399" s="23"/>
      <c r="DX399" s="23"/>
      <c r="DY399" s="23"/>
      <c r="DZ399" s="23"/>
      <c r="EA399" s="23"/>
      <c r="EB399" s="28"/>
      <c r="EC399" s="28"/>
      <c r="ED399" s="28"/>
      <c r="EE399" s="28"/>
      <c r="EF399" s="28"/>
      <c r="EG399" s="28"/>
      <c r="EH399" s="28"/>
      <c r="EI399" s="28"/>
      <c r="EJ399" s="23"/>
      <c r="EK399" s="23"/>
      <c r="EL399" s="23"/>
      <c r="EM399" s="23"/>
      <c r="EN399" s="23"/>
      <c r="EO399" s="23"/>
      <c r="EP399" s="23"/>
      <c r="EQ399" s="23"/>
      <c r="ER399" s="3">
        <v>72000</v>
      </c>
      <c r="ES399" s="2">
        <f>Z399-ER399</f>
        <v>0</v>
      </c>
    </row>
    <row r="400" spans="1:150" ht="14.45" hidden="1" customHeight="1" x14ac:dyDescent="0.25">
      <c r="A400" s="112"/>
      <c r="B400" s="130">
        <v>394</v>
      </c>
      <c r="C400" s="112"/>
      <c r="D400" s="112"/>
      <c r="E400" s="112"/>
      <c r="F400" s="113" t="s">
        <v>189</v>
      </c>
      <c r="G400" s="107" t="s">
        <v>189</v>
      </c>
      <c r="H400" s="114" t="s">
        <v>682</v>
      </c>
      <c r="I400" s="115" t="str">
        <f t="shared" si="175"/>
        <v xml:space="preserve"> 588</v>
      </c>
      <c r="J400" t="s">
        <v>682</v>
      </c>
      <c r="K400" s="116">
        <f t="shared" si="176"/>
        <v>0</v>
      </c>
      <c r="L400" s="113" t="s">
        <v>321</v>
      </c>
      <c r="M400" t="s">
        <v>1625</v>
      </c>
      <c r="P400" s="62" t="s">
        <v>710</v>
      </c>
      <c r="Q400" s="63">
        <v>56000</v>
      </c>
      <c r="R400" s="64">
        <f t="shared" si="174"/>
        <v>57500</v>
      </c>
      <c r="S400" s="47">
        <v>57500</v>
      </c>
      <c r="T400" s="48">
        <f t="shared" si="166"/>
        <v>7900</v>
      </c>
      <c r="U400" s="46" t="s">
        <v>711</v>
      </c>
      <c r="V400" s="49">
        <f t="shared" si="167"/>
        <v>49600</v>
      </c>
      <c r="W400" s="49">
        <f>2000+4850+600+200+250</f>
        <v>7900</v>
      </c>
      <c r="X400" s="2">
        <f t="shared" si="179"/>
        <v>1500</v>
      </c>
      <c r="Z400" s="126">
        <f t="shared" si="177"/>
        <v>57500</v>
      </c>
      <c r="AA400" s="1" t="s">
        <v>157</v>
      </c>
      <c r="AB400" s="19">
        <f>IF(AX400&lt;&gt;"",#REF!- AX400, 0)</f>
        <v>0</v>
      </c>
      <c r="AC400" s="19">
        <f>IF(CF400&lt;&gt;"",#REF!- CF400, 0)</f>
        <v>0</v>
      </c>
      <c r="AD400" s="19">
        <f>IF(BJ400&lt;&gt;"",#REF!- BJ400, 0)</f>
        <v>0</v>
      </c>
      <c r="AE400" s="19">
        <f>IF(CN400&lt;&gt;"",#REF!- CN400, 0)</f>
        <v>0</v>
      </c>
      <c r="AF400" s="19">
        <f>IF(BV400&lt;&gt;"",#REF!- BV400, 0)</f>
        <v>0</v>
      </c>
      <c r="AG400" s="19">
        <f>IF(CV400&lt;&gt;"",#REF!- CV400, 0)</f>
        <v>0</v>
      </c>
      <c r="AH400" s="19">
        <f>IF(DF400&lt;&gt;"",#REF!-DF400, 0)</f>
        <v>0</v>
      </c>
      <c r="AI400" s="19">
        <f>IF(DR400&lt;&gt;"",#REF!-DR400, 0)</f>
        <v>0</v>
      </c>
      <c r="AJ400" s="19">
        <f>IF(EB400&lt;&gt;"",#REF!- EB400, 0)</f>
        <v>0</v>
      </c>
      <c r="AK400" s="19">
        <f>IF(EJ400&lt;&gt;"",#REF!- EJ400, 0)</f>
        <v>0</v>
      </c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8"/>
      <c r="BU400" s="28"/>
      <c r="BV400" s="28"/>
      <c r="BW400" s="28"/>
      <c r="BX400" s="28"/>
      <c r="BY400" s="28"/>
      <c r="BZ400" s="28"/>
      <c r="CA400" s="28"/>
      <c r="CB400" s="28"/>
      <c r="CC400" s="28"/>
      <c r="CD400" s="28"/>
      <c r="CE400" s="28"/>
      <c r="CF400" s="23"/>
      <c r="CG400" s="23"/>
      <c r="CH400" s="23"/>
      <c r="CI400" s="23"/>
      <c r="CJ400" s="23"/>
      <c r="CK400" s="23"/>
      <c r="CL400" s="23"/>
      <c r="CM400" s="23"/>
      <c r="CN400" s="28"/>
      <c r="CO400" s="28"/>
      <c r="CP400" s="28"/>
      <c r="CQ400" s="28"/>
      <c r="CR400" s="28"/>
      <c r="CS400" s="28"/>
      <c r="CT400" s="28"/>
      <c r="CU400" s="28"/>
      <c r="CV400" s="23"/>
      <c r="CW400" s="23"/>
      <c r="CX400" s="23"/>
      <c r="CY400" s="23"/>
      <c r="CZ400" s="23"/>
      <c r="DA400" s="23"/>
      <c r="DB400" s="23"/>
      <c r="DC400" s="23"/>
      <c r="DD400" s="27"/>
      <c r="DE400" s="27"/>
      <c r="DF400" s="27"/>
      <c r="DG400" s="27"/>
      <c r="DH400" s="27"/>
      <c r="DI400" s="27"/>
      <c r="DJ400" s="27"/>
      <c r="DK400" s="27"/>
      <c r="DL400" s="27"/>
      <c r="DM400" s="27"/>
      <c r="DN400" s="27"/>
      <c r="DO400" s="27"/>
      <c r="DP400" s="23"/>
      <c r="DQ400" s="23"/>
      <c r="DR400" s="23"/>
      <c r="DS400" s="23"/>
      <c r="DT400" s="23"/>
      <c r="DU400" s="23"/>
      <c r="DV400" s="23"/>
      <c r="DW400" s="23"/>
      <c r="DX400" s="23"/>
      <c r="DY400" s="23"/>
      <c r="DZ400" s="23"/>
      <c r="EA400" s="23"/>
      <c r="EB400" s="28"/>
      <c r="EC400" s="28"/>
      <c r="ED400" s="28"/>
      <c r="EE400" s="28"/>
      <c r="EF400" s="28"/>
      <c r="EG400" s="28"/>
      <c r="EH400" s="28"/>
      <c r="EI400" s="28"/>
      <c r="EJ400" s="23"/>
      <c r="EK400" s="23"/>
      <c r="EL400" s="23"/>
      <c r="EM400" s="23"/>
      <c r="EN400" s="23"/>
      <c r="EO400" s="23"/>
      <c r="EP400" s="23"/>
      <c r="EQ400" s="23"/>
      <c r="ER400" s="3">
        <v>57500</v>
      </c>
      <c r="ES400" s="2">
        <f>Z400-ER400</f>
        <v>0</v>
      </c>
    </row>
    <row r="401" spans="1:150" ht="14.45" customHeight="1" x14ac:dyDescent="0.25">
      <c r="A401" s="112"/>
      <c r="B401" s="130">
        <v>395</v>
      </c>
      <c r="C401" s="112"/>
      <c r="D401" s="112"/>
      <c r="E401" s="112"/>
      <c r="F401" s="113" t="s">
        <v>190</v>
      </c>
      <c r="G401" s="107" t="s">
        <v>190</v>
      </c>
      <c r="H401" s="117" t="s">
        <v>684</v>
      </c>
      <c r="I401" s="115" t="str">
        <f t="shared" si="175"/>
        <v xml:space="preserve"> 303</v>
      </c>
      <c r="J401" t="s">
        <v>684</v>
      </c>
      <c r="K401" s="116">
        <f t="shared" si="176"/>
        <v>0</v>
      </c>
      <c r="L401" s="113" t="s">
        <v>329</v>
      </c>
      <c r="M401" t="s">
        <v>1625</v>
      </c>
      <c r="P401" s="62" t="s">
        <v>710</v>
      </c>
      <c r="Q401" s="63">
        <v>56000</v>
      </c>
      <c r="R401" s="64">
        <v>56000</v>
      </c>
      <c r="S401" s="47"/>
      <c r="T401" s="48">
        <f t="shared" si="166"/>
        <v>0</v>
      </c>
      <c r="U401" s="46"/>
      <c r="V401" s="49">
        <f t="shared" si="167"/>
        <v>0</v>
      </c>
      <c r="W401" s="49"/>
      <c r="X401" s="2">
        <f t="shared" si="179"/>
        <v>0</v>
      </c>
      <c r="Z401" s="126">
        <f t="shared" si="177"/>
        <v>56000</v>
      </c>
      <c r="AA401" s="1" t="s">
        <v>157</v>
      </c>
      <c r="AB401" s="19">
        <f>IF(AX401&lt;&gt;"",#REF!- AX401, 0)</f>
        <v>0</v>
      </c>
      <c r="AC401" s="19">
        <f>IF(CF401&lt;&gt;"",#REF!- CF401, 0)</f>
        <v>0</v>
      </c>
      <c r="AD401" s="19">
        <f>IF(BJ401&lt;&gt;"",#REF!- BJ401, 0)</f>
        <v>0</v>
      </c>
      <c r="AE401" s="19">
        <f>IF(CN401&lt;&gt;"",#REF!- CN401, 0)</f>
        <v>0</v>
      </c>
      <c r="AF401" s="19">
        <f>IF(BV401&lt;&gt;"",#REF!- BV401, 0)</f>
        <v>0</v>
      </c>
      <c r="AG401" s="19">
        <f>IF(CV401&lt;&gt;"",#REF!- CV401, 0)</f>
        <v>0</v>
      </c>
      <c r="AH401" s="19">
        <f>IF(DF401&lt;&gt;"",#REF!-DF401, 0)</f>
        <v>0</v>
      </c>
      <c r="AI401" s="19">
        <f>IF(DR401&lt;&gt;"",#REF!-DR401, 0)</f>
        <v>0</v>
      </c>
      <c r="AJ401" s="19">
        <f>IF(EB401&lt;&gt;"",#REF!- EB401, 0)</f>
        <v>0</v>
      </c>
      <c r="AK401" s="19">
        <f>IF(EJ401&lt;&gt;"",#REF!- EJ401, 0)</f>
        <v>0</v>
      </c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8"/>
      <c r="BU401" s="28"/>
      <c r="BV401" s="28"/>
      <c r="BW401" s="28"/>
      <c r="BX401" s="28"/>
      <c r="BY401" s="28"/>
      <c r="BZ401" s="28"/>
      <c r="CA401" s="28"/>
      <c r="CB401" s="28"/>
      <c r="CC401" s="28"/>
      <c r="CD401" s="28"/>
      <c r="CE401" s="28"/>
      <c r="CF401" s="23"/>
      <c r="CG401" s="23"/>
      <c r="CH401" s="23"/>
      <c r="CI401" s="23"/>
      <c r="CJ401" s="23"/>
      <c r="CK401" s="23"/>
      <c r="CL401" s="23"/>
      <c r="CM401" s="23"/>
      <c r="CN401" s="28"/>
      <c r="CO401" s="28"/>
      <c r="CP401" s="28"/>
      <c r="CQ401" s="28"/>
      <c r="CR401" s="28"/>
      <c r="CS401" s="28"/>
      <c r="CT401" s="28"/>
      <c r="CU401" s="28"/>
      <c r="CV401" s="23"/>
      <c r="CW401" s="23"/>
      <c r="CX401" s="23"/>
      <c r="CY401" s="23"/>
      <c r="CZ401" s="23"/>
      <c r="DA401" s="23"/>
      <c r="DB401" s="23"/>
      <c r="DC401" s="23"/>
      <c r="DD401" s="27"/>
      <c r="DE401" s="27"/>
      <c r="DF401" s="27"/>
      <c r="DG401" s="27"/>
      <c r="DH401" s="27"/>
      <c r="DI401" s="27"/>
      <c r="DJ401" s="27"/>
      <c r="DK401" s="27"/>
      <c r="DL401" s="27"/>
      <c r="DM401" s="27"/>
      <c r="DN401" s="27"/>
      <c r="DO401" s="27"/>
      <c r="DP401" s="23"/>
      <c r="DQ401" s="23"/>
      <c r="DR401" s="23"/>
      <c r="DS401" s="23"/>
      <c r="DT401" s="23"/>
      <c r="DU401" s="23"/>
      <c r="DV401" s="23"/>
      <c r="DW401" s="23"/>
      <c r="DX401" s="23"/>
      <c r="DY401" s="23"/>
      <c r="DZ401" s="23"/>
      <c r="EA401" s="23"/>
      <c r="EB401" s="28"/>
      <c r="EC401" s="28"/>
      <c r="ED401" s="28"/>
      <c r="EE401" s="28"/>
      <c r="EF401" s="28"/>
      <c r="EG401" s="28"/>
      <c r="EH401" s="28"/>
      <c r="EI401" s="28"/>
      <c r="EJ401" s="23"/>
      <c r="EK401" s="23"/>
      <c r="EL401" s="23"/>
      <c r="EM401" s="23"/>
      <c r="EN401" s="23"/>
      <c r="EO401" s="23"/>
      <c r="EP401" s="23"/>
      <c r="EQ401" s="23"/>
      <c r="ER401" s="3">
        <v>60000</v>
      </c>
      <c r="ES401" s="2">
        <f>Z401-ER401</f>
        <v>-4000</v>
      </c>
      <c r="ET401" s="1" t="s">
        <v>1838</v>
      </c>
    </row>
    <row r="402" spans="1:150" ht="14.45" hidden="1" customHeight="1" x14ac:dyDescent="0.25">
      <c r="A402" s="112"/>
      <c r="B402" s="130">
        <v>396</v>
      </c>
      <c r="C402" s="112"/>
      <c r="D402" s="112"/>
      <c r="E402" s="112"/>
      <c r="F402" s="113" t="s">
        <v>189</v>
      </c>
      <c r="G402" s="107" t="s">
        <v>189</v>
      </c>
      <c r="H402" s="117" t="s">
        <v>675</v>
      </c>
      <c r="I402" s="115" t="str">
        <f t="shared" si="175"/>
        <v xml:space="preserve"> 723</v>
      </c>
      <c r="J402" t="s">
        <v>675</v>
      </c>
      <c r="K402" s="116">
        <f t="shared" si="176"/>
        <v>0</v>
      </c>
      <c r="L402" s="113" t="s">
        <v>327</v>
      </c>
      <c r="M402" t="s">
        <v>1648</v>
      </c>
      <c r="P402" s="62" t="s">
        <v>710</v>
      </c>
      <c r="Q402" s="63">
        <v>57000</v>
      </c>
      <c r="R402" s="64">
        <f>V402+W402</f>
        <v>60000</v>
      </c>
      <c r="S402" s="47">
        <v>60000</v>
      </c>
      <c r="T402" s="48">
        <f t="shared" si="166"/>
        <v>7900</v>
      </c>
      <c r="U402" s="46" t="s">
        <v>711</v>
      </c>
      <c r="V402" s="49">
        <f t="shared" si="167"/>
        <v>52100</v>
      </c>
      <c r="W402" s="49">
        <f>4850+600+200+250+2000</f>
        <v>7900</v>
      </c>
      <c r="X402" s="2">
        <f t="shared" si="179"/>
        <v>3000</v>
      </c>
      <c r="Z402" s="126">
        <f t="shared" si="177"/>
        <v>60000</v>
      </c>
      <c r="AA402" s="1" t="s">
        <v>157</v>
      </c>
      <c r="AB402" s="19">
        <f>IF(AX402&lt;&gt;"",#REF!- AX402, 0)</f>
        <v>0</v>
      </c>
      <c r="AC402" s="19">
        <f>IF(CF402&lt;&gt;"",#REF!- CF402, 0)</f>
        <v>0</v>
      </c>
      <c r="AD402" s="19">
        <f>IF(BJ402&lt;&gt;"",#REF!- BJ402, 0)</f>
        <v>0</v>
      </c>
      <c r="AE402" s="19">
        <f>IF(CN402&lt;&gt;"",#REF!- CN402, 0)</f>
        <v>0</v>
      </c>
      <c r="AF402" s="19">
        <f>IF(BV402&lt;&gt;"",#REF!- BV402, 0)</f>
        <v>0</v>
      </c>
      <c r="AG402" s="19">
        <f>IF(CV402&lt;&gt;"",#REF!- CV402, 0)</f>
        <v>0</v>
      </c>
      <c r="AH402" s="19">
        <f>IF(DF402&lt;&gt;"",#REF!-DF402, 0)</f>
        <v>0</v>
      </c>
      <c r="AI402" s="19">
        <f>IF(DR402&lt;&gt;"",#REF!-DR402, 0)</f>
        <v>0</v>
      </c>
      <c r="AJ402" s="19">
        <f>IF(EB402&lt;&gt;"",#REF!- EB402, 0)</f>
        <v>0</v>
      </c>
      <c r="AK402" s="19">
        <f>IF(EJ402&lt;&gt;"",#REF!- EJ402, 0)</f>
        <v>0</v>
      </c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8"/>
      <c r="BU402" s="28"/>
      <c r="BV402" s="28"/>
      <c r="BW402" s="28"/>
      <c r="BX402" s="28"/>
      <c r="BY402" s="28"/>
      <c r="BZ402" s="28"/>
      <c r="CA402" s="28"/>
      <c r="CB402" s="28"/>
      <c r="CC402" s="28"/>
      <c r="CD402" s="28"/>
      <c r="CE402" s="28"/>
      <c r="CF402" s="23"/>
      <c r="CG402" s="23"/>
      <c r="CH402" s="23"/>
      <c r="CI402" s="23"/>
      <c r="CJ402" s="23"/>
      <c r="CK402" s="23"/>
      <c r="CL402" s="23"/>
      <c r="CM402" s="23"/>
      <c r="CN402" s="28"/>
      <c r="CO402" s="28"/>
      <c r="CP402" s="28"/>
      <c r="CQ402" s="28"/>
      <c r="CR402" s="28"/>
      <c r="CS402" s="28"/>
      <c r="CT402" s="28"/>
      <c r="CU402" s="28"/>
      <c r="CV402" s="23"/>
      <c r="CW402" s="23"/>
      <c r="CX402" s="23"/>
      <c r="CY402" s="23"/>
      <c r="CZ402" s="23"/>
      <c r="DA402" s="23"/>
      <c r="DB402" s="23"/>
      <c r="DC402" s="23"/>
      <c r="DD402" s="27"/>
      <c r="DE402" s="27"/>
      <c r="DF402" s="27"/>
      <c r="DG402" s="27"/>
      <c r="DH402" s="27"/>
      <c r="DI402" s="27"/>
      <c r="DJ402" s="27"/>
      <c r="DK402" s="27"/>
      <c r="DL402" s="27"/>
      <c r="DM402" s="27"/>
      <c r="DN402" s="27"/>
      <c r="DO402" s="27"/>
      <c r="DP402" s="23"/>
      <c r="DQ402" s="23"/>
      <c r="DR402" s="23"/>
      <c r="DS402" s="23"/>
      <c r="DT402" s="23"/>
      <c r="DU402" s="23"/>
      <c r="DV402" s="23"/>
      <c r="DW402" s="23"/>
      <c r="DX402" s="23"/>
      <c r="DY402" s="23"/>
      <c r="DZ402" s="23"/>
      <c r="EA402" s="23"/>
      <c r="EB402" s="28"/>
      <c r="EC402" s="28"/>
      <c r="ED402" s="28"/>
      <c r="EE402" s="28"/>
      <c r="EF402" s="28"/>
      <c r="EG402" s="28"/>
      <c r="EH402" s="28"/>
      <c r="EI402" s="28"/>
      <c r="EJ402" s="23"/>
      <c r="EK402" s="23"/>
      <c r="EL402" s="23"/>
      <c r="EM402" s="23"/>
      <c r="EN402" s="23"/>
      <c r="EO402" s="23"/>
      <c r="EP402" s="23"/>
      <c r="EQ402" s="23"/>
      <c r="ER402" s="3"/>
      <c r="ES402" s="2">
        <f>Z402-ER402</f>
        <v>60000</v>
      </c>
    </row>
    <row r="403" spans="1:150" ht="14.45" customHeight="1" x14ac:dyDescent="0.25">
      <c r="A403" s="112"/>
      <c r="B403" s="130">
        <v>397</v>
      </c>
      <c r="C403" s="112"/>
      <c r="D403" s="112"/>
      <c r="E403" s="112"/>
      <c r="F403" s="113" t="s">
        <v>189</v>
      </c>
      <c r="G403" s="107" t="s">
        <v>189</v>
      </c>
      <c r="H403" s="114" t="s">
        <v>685</v>
      </c>
      <c r="I403" s="115" t="str">
        <f t="shared" si="175"/>
        <v xml:space="preserve"> 157</v>
      </c>
      <c r="J403" t="s">
        <v>685</v>
      </c>
      <c r="K403" s="116">
        <f t="shared" si="176"/>
        <v>0</v>
      </c>
      <c r="L403" s="113" t="s">
        <v>329</v>
      </c>
      <c r="M403" t="s">
        <v>1635</v>
      </c>
      <c r="P403" s="45" t="s">
        <v>709</v>
      </c>
      <c r="Q403" s="56">
        <v>70000</v>
      </c>
      <c r="R403" s="122">
        <f>V403+W403</f>
        <v>62000</v>
      </c>
      <c r="S403" s="47">
        <v>62000</v>
      </c>
      <c r="T403" s="48">
        <f t="shared" si="166"/>
        <v>7900</v>
      </c>
      <c r="U403" s="46" t="s">
        <v>711</v>
      </c>
      <c r="V403" s="49">
        <f t="shared" si="167"/>
        <v>54100</v>
      </c>
      <c r="W403" s="49">
        <f>4850+600+200+250+2000</f>
        <v>7900</v>
      </c>
      <c r="X403" s="2">
        <f t="shared" si="179"/>
        <v>-8000</v>
      </c>
      <c r="Z403" s="126">
        <f t="shared" si="177"/>
        <v>62000</v>
      </c>
      <c r="AA403" s="1" t="s">
        <v>157</v>
      </c>
      <c r="AB403" s="19">
        <f>IF(AX403&lt;&gt;"",#REF!- AX403, 0)</f>
        <v>0</v>
      </c>
      <c r="AC403" s="19">
        <f>IF(CF403&lt;&gt;"",#REF!- CF403, 0)</f>
        <v>0</v>
      </c>
      <c r="AD403" s="19">
        <f>IF(BJ403&lt;&gt;"",#REF!- BJ403, 0)</f>
        <v>0</v>
      </c>
      <c r="AE403" s="19">
        <f>IF(CN403&lt;&gt;"",#REF!- CN403, 0)</f>
        <v>0</v>
      </c>
      <c r="AF403" s="19">
        <f>IF(BV403&lt;&gt;"",#REF!- BV403, 0)</f>
        <v>0</v>
      </c>
      <c r="AG403" s="19">
        <f>IF(CV403&lt;&gt;"",#REF!- CV403, 0)</f>
        <v>0</v>
      </c>
      <c r="AH403" s="19">
        <f>IF(DF403&lt;&gt;"",#REF!-DF403, 0)</f>
        <v>0</v>
      </c>
      <c r="AI403" s="19">
        <f>IF(DR403&lt;&gt;"",#REF!-DR403, 0)</f>
        <v>0</v>
      </c>
      <c r="AJ403" s="19">
        <f>IF(EB403&lt;&gt;"",#REF!- EB403, 0)</f>
        <v>0</v>
      </c>
      <c r="AK403" s="19">
        <f>IF(EJ403&lt;&gt;"",#REF!- EJ403, 0)</f>
        <v>0</v>
      </c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8"/>
      <c r="BU403" s="28"/>
      <c r="BV403" s="28"/>
      <c r="BW403" s="28"/>
      <c r="BX403" s="28"/>
      <c r="BY403" s="28"/>
      <c r="BZ403" s="28"/>
      <c r="CA403" s="28"/>
      <c r="CB403" s="28"/>
      <c r="CC403" s="28"/>
      <c r="CD403" s="28"/>
      <c r="CE403" s="28"/>
      <c r="CF403" s="23"/>
      <c r="CG403" s="23"/>
      <c r="CH403" s="23"/>
      <c r="CI403" s="23"/>
      <c r="CJ403" s="23"/>
      <c r="CK403" s="23"/>
      <c r="CL403" s="23"/>
      <c r="CM403" s="23"/>
      <c r="CN403" s="28"/>
      <c r="CO403" s="28"/>
      <c r="CP403" s="28"/>
      <c r="CQ403" s="28"/>
      <c r="CR403" s="28"/>
      <c r="CS403" s="28"/>
      <c r="CT403" s="28"/>
      <c r="CU403" s="28"/>
      <c r="CV403" s="23"/>
      <c r="CW403" s="23"/>
      <c r="CX403" s="23"/>
      <c r="CY403" s="23"/>
      <c r="CZ403" s="23"/>
      <c r="DA403" s="23"/>
      <c r="DB403" s="23"/>
      <c r="DC403" s="23"/>
      <c r="DD403" s="27"/>
      <c r="DE403" s="27"/>
      <c r="DF403" s="27"/>
      <c r="DG403" s="27"/>
      <c r="DH403" s="27"/>
      <c r="DI403" s="27"/>
      <c r="DJ403" s="27"/>
      <c r="DK403" s="27"/>
      <c r="DL403" s="27"/>
      <c r="DM403" s="27"/>
      <c r="DN403" s="27"/>
      <c r="DO403" s="27"/>
      <c r="DP403" s="23"/>
      <c r="DQ403" s="23"/>
      <c r="DR403" s="23"/>
      <c r="DS403" s="23"/>
      <c r="DT403" s="23"/>
      <c r="DU403" s="23"/>
      <c r="DV403" s="23"/>
      <c r="DW403" s="23"/>
      <c r="DX403" s="23"/>
      <c r="DY403" s="23"/>
      <c r="DZ403" s="23"/>
      <c r="EA403" s="23"/>
      <c r="EB403" s="28"/>
      <c r="EC403" s="28"/>
      <c r="ED403" s="28"/>
      <c r="EE403" s="28"/>
      <c r="EF403" s="28"/>
      <c r="EG403" s="28"/>
      <c r="EH403" s="28"/>
      <c r="EI403" s="28"/>
      <c r="EJ403" s="23"/>
      <c r="EK403" s="23"/>
      <c r="EL403" s="23"/>
      <c r="EM403" s="23"/>
      <c r="EN403" s="23"/>
      <c r="EO403" s="23"/>
      <c r="EP403" s="23"/>
      <c r="EQ403" s="23"/>
      <c r="ER403" s="3">
        <v>62000</v>
      </c>
      <c r="ES403" s="2">
        <f t="shared" ref="ES403:ES404" si="181">Z403-ER403</f>
        <v>0</v>
      </c>
    </row>
    <row r="404" spans="1:150" ht="14.45" customHeight="1" x14ac:dyDescent="0.25">
      <c r="A404" s="112"/>
      <c r="B404" s="130">
        <v>398</v>
      </c>
      <c r="C404" s="112"/>
      <c r="D404" s="112"/>
      <c r="E404" s="112"/>
      <c r="F404" s="113" t="s">
        <v>189</v>
      </c>
      <c r="G404" s="107" t="s">
        <v>189</v>
      </c>
      <c r="H404" s="114" t="s">
        <v>686</v>
      </c>
      <c r="I404" s="115" t="str">
        <f t="shared" si="175"/>
        <v xml:space="preserve"> 656</v>
      </c>
      <c r="J404" t="s">
        <v>686</v>
      </c>
      <c r="K404" s="116">
        <f t="shared" si="176"/>
        <v>0</v>
      </c>
      <c r="L404" s="113" t="s">
        <v>329</v>
      </c>
      <c r="M404" t="s">
        <v>1635</v>
      </c>
      <c r="P404" s="45" t="s">
        <v>709</v>
      </c>
      <c r="Q404" s="56">
        <v>70000</v>
      </c>
      <c r="R404" s="122">
        <f>V404+W404</f>
        <v>62000</v>
      </c>
      <c r="S404" s="47">
        <v>62000</v>
      </c>
      <c r="T404" s="48">
        <f t="shared" si="166"/>
        <v>7900</v>
      </c>
      <c r="U404" s="46" t="s">
        <v>711</v>
      </c>
      <c r="V404" s="49">
        <f t="shared" si="167"/>
        <v>54100</v>
      </c>
      <c r="W404" s="49">
        <f>4850+600+200+250+2000</f>
        <v>7900</v>
      </c>
      <c r="X404" s="2">
        <f t="shared" si="179"/>
        <v>-8000</v>
      </c>
      <c r="Z404" s="126">
        <f t="shared" si="177"/>
        <v>62000</v>
      </c>
      <c r="AA404" s="1" t="s">
        <v>157</v>
      </c>
      <c r="AB404" s="19">
        <f>IF(AX404&lt;&gt;"",#REF!- AX404, 0)</f>
        <v>0</v>
      </c>
      <c r="AC404" s="19">
        <f>IF(CF404&lt;&gt;"",#REF!- CF404, 0)</f>
        <v>0</v>
      </c>
      <c r="AD404" s="19">
        <f>IF(BJ404&lt;&gt;"",#REF!- BJ404, 0)</f>
        <v>0</v>
      </c>
      <c r="AE404" s="19">
        <f>IF(CN404&lt;&gt;"",#REF!- CN404, 0)</f>
        <v>0</v>
      </c>
      <c r="AF404" s="19">
        <f>IF(BV404&lt;&gt;"",#REF!- BV404, 0)</f>
        <v>0</v>
      </c>
      <c r="AG404" s="19">
        <f>IF(CV404&lt;&gt;"",#REF!- CV404, 0)</f>
        <v>0</v>
      </c>
      <c r="AH404" s="19">
        <f>IF(DF404&lt;&gt;"",#REF!-DF404, 0)</f>
        <v>0</v>
      </c>
      <c r="AI404" s="19">
        <f>IF(DR404&lt;&gt;"",#REF!-DR404, 0)</f>
        <v>0</v>
      </c>
      <c r="AJ404" s="19">
        <f>IF(EB404&lt;&gt;"",#REF!- EB404, 0)</f>
        <v>0</v>
      </c>
      <c r="AK404" s="19">
        <f>IF(EJ404&lt;&gt;"",#REF!- EJ404, 0)</f>
        <v>0</v>
      </c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8"/>
      <c r="BU404" s="28"/>
      <c r="BV404" s="28"/>
      <c r="BW404" s="28"/>
      <c r="BX404" s="28"/>
      <c r="BY404" s="28"/>
      <c r="BZ404" s="28"/>
      <c r="CA404" s="28"/>
      <c r="CB404" s="28"/>
      <c r="CC404" s="28"/>
      <c r="CD404" s="28"/>
      <c r="CE404" s="28"/>
      <c r="CF404" s="23"/>
      <c r="CG404" s="23"/>
      <c r="CH404" s="23"/>
      <c r="CI404" s="23"/>
      <c r="CJ404" s="23"/>
      <c r="CK404" s="23"/>
      <c r="CL404" s="23"/>
      <c r="CM404" s="23"/>
      <c r="CN404" s="28"/>
      <c r="CO404" s="28"/>
      <c r="CP404" s="28"/>
      <c r="CQ404" s="28"/>
      <c r="CR404" s="28"/>
      <c r="CS404" s="28"/>
      <c r="CT404" s="28"/>
      <c r="CU404" s="28"/>
      <c r="CV404" s="23"/>
      <c r="CW404" s="23"/>
      <c r="CX404" s="23"/>
      <c r="CY404" s="23"/>
      <c r="CZ404" s="23"/>
      <c r="DA404" s="23"/>
      <c r="DB404" s="23"/>
      <c r="DC404" s="23"/>
      <c r="DD404" s="27"/>
      <c r="DE404" s="27"/>
      <c r="DF404" s="27"/>
      <c r="DG404" s="27"/>
      <c r="DH404" s="27"/>
      <c r="DI404" s="27"/>
      <c r="DJ404" s="27"/>
      <c r="DK404" s="27"/>
      <c r="DL404" s="27"/>
      <c r="DM404" s="27"/>
      <c r="DN404" s="27"/>
      <c r="DO404" s="27"/>
      <c r="DP404" s="23"/>
      <c r="DQ404" s="23"/>
      <c r="DR404" s="23"/>
      <c r="DS404" s="23"/>
      <c r="DT404" s="23"/>
      <c r="DU404" s="23"/>
      <c r="DV404" s="23"/>
      <c r="DW404" s="23"/>
      <c r="DX404" s="23"/>
      <c r="DY404" s="23"/>
      <c r="DZ404" s="23"/>
      <c r="EA404" s="23"/>
      <c r="EB404" s="28"/>
      <c r="EC404" s="28"/>
      <c r="ED404" s="28"/>
      <c r="EE404" s="28"/>
      <c r="EF404" s="28"/>
      <c r="EG404" s="28"/>
      <c r="EH404" s="28"/>
      <c r="EI404" s="28"/>
      <c r="EJ404" s="23"/>
      <c r="EK404" s="23"/>
      <c r="EL404" s="23"/>
      <c r="EM404" s="23"/>
      <c r="EN404" s="23"/>
      <c r="EO404" s="23"/>
      <c r="EP404" s="23"/>
      <c r="EQ404" s="23"/>
      <c r="ER404" s="3">
        <v>62000</v>
      </c>
      <c r="ES404" s="2">
        <f t="shared" si="181"/>
        <v>0</v>
      </c>
    </row>
    <row r="405" spans="1:150" ht="14.45" hidden="1" customHeight="1" x14ac:dyDescent="0.25">
      <c r="A405" s="112"/>
      <c r="B405" s="130">
        <v>399</v>
      </c>
      <c r="C405" s="112"/>
      <c r="D405" s="112"/>
      <c r="E405" s="112"/>
      <c r="F405" s="113" t="s">
        <v>189</v>
      </c>
      <c r="G405" s="107" t="s">
        <v>189</v>
      </c>
      <c r="H405" s="114" t="s">
        <v>687</v>
      </c>
      <c r="I405" s="115" t="str">
        <f t="shared" si="175"/>
        <v xml:space="preserve"> 146</v>
      </c>
      <c r="J405" t="s">
        <v>687</v>
      </c>
      <c r="K405" s="116">
        <f t="shared" si="176"/>
        <v>0</v>
      </c>
      <c r="L405" s="113" t="s">
        <v>217</v>
      </c>
      <c r="M405" t="s">
        <v>1635</v>
      </c>
      <c r="P405" s="45" t="s">
        <v>709</v>
      </c>
      <c r="Q405" s="56">
        <v>71000</v>
      </c>
      <c r="R405" s="122">
        <f>V405+W405</f>
        <v>68000</v>
      </c>
      <c r="S405" s="47">
        <v>68000</v>
      </c>
      <c r="T405" s="48">
        <f t="shared" si="166"/>
        <v>7900</v>
      </c>
      <c r="U405" s="46" t="s">
        <v>711</v>
      </c>
      <c r="V405" s="49">
        <f t="shared" si="167"/>
        <v>60100</v>
      </c>
      <c r="W405" s="49">
        <f>2000+4850+600+200+250</f>
        <v>7900</v>
      </c>
      <c r="X405" s="2">
        <f t="shared" si="179"/>
        <v>-3000</v>
      </c>
      <c r="Z405" s="126">
        <f t="shared" si="177"/>
        <v>68000</v>
      </c>
      <c r="AA405" s="1" t="s">
        <v>157</v>
      </c>
      <c r="AB405" s="19">
        <f>IF(AX405&lt;&gt;"",#REF!- AX405, 0)</f>
        <v>0</v>
      </c>
      <c r="AC405" s="19">
        <f>IF(CF405&lt;&gt;"",#REF!- CF405, 0)</f>
        <v>0</v>
      </c>
      <c r="AD405" s="19">
        <f>IF(BJ405&lt;&gt;"",#REF!- BJ405, 0)</f>
        <v>0</v>
      </c>
      <c r="AE405" s="19">
        <f>IF(CN405&lt;&gt;"",#REF!- CN405, 0)</f>
        <v>0</v>
      </c>
      <c r="AF405" s="19">
        <f>IF(BV405&lt;&gt;"",#REF!- BV405, 0)</f>
        <v>0</v>
      </c>
      <c r="AG405" s="19">
        <f>IF(CV405&lt;&gt;"",#REF!- CV405, 0)</f>
        <v>0</v>
      </c>
      <c r="AH405" s="19">
        <f>IF(DF405&lt;&gt;"",#REF!-DF405, 0)</f>
        <v>0</v>
      </c>
      <c r="AI405" s="19">
        <f>IF(DR405&lt;&gt;"",#REF!-DR405, 0)</f>
        <v>0</v>
      </c>
      <c r="AJ405" s="19">
        <f>IF(EB405&lt;&gt;"",#REF!- EB405, 0)</f>
        <v>0</v>
      </c>
      <c r="AK405" s="19">
        <f>IF(EJ405&lt;&gt;"",#REF!- EJ405, 0)</f>
        <v>0</v>
      </c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8"/>
      <c r="BU405" s="28"/>
      <c r="BV405" s="28"/>
      <c r="BW405" s="28"/>
      <c r="BX405" s="28"/>
      <c r="BY405" s="28"/>
      <c r="BZ405" s="28"/>
      <c r="CA405" s="28"/>
      <c r="CB405" s="28"/>
      <c r="CC405" s="28"/>
      <c r="CD405" s="28"/>
      <c r="CE405" s="28"/>
      <c r="CF405" s="23"/>
      <c r="CG405" s="23"/>
      <c r="CH405" s="23"/>
      <c r="CI405" s="23"/>
      <c r="CJ405" s="23"/>
      <c r="CK405" s="23"/>
      <c r="CL405" s="23"/>
      <c r="CM405" s="23"/>
      <c r="CN405" s="28"/>
      <c r="CO405" s="28"/>
      <c r="CP405" s="28"/>
      <c r="CQ405" s="28"/>
      <c r="CR405" s="28"/>
      <c r="CS405" s="28"/>
      <c r="CT405" s="28"/>
      <c r="CU405" s="28"/>
      <c r="CV405" s="23"/>
      <c r="CW405" s="23"/>
      <c r="CX405" s="23"/>
      <c r="CY405" s="23"/>
      <c r="CZ405" s="23"/>
      <c r="DA405" s="23"/>
      <c r="DB405" s="23"/>
      <c r="DC405" s="23"/>
      <c r="DD405" s="27"/>
      <c r="DE405" s="27"/>
      <c r="DF405" s="27"/>
      <c r="DG405" s="27"/>
      <c r="DH405" s="27"/>
      <c r="DI405" s="27"/>
      <c r="DJ405" s="27"/>
      <c r="DK405" s="27"/>
      <c r="DL405" s="27"/>
      <c r="DM405" s="27"/>
      <c r="DN405" s="27"/>
      <c r="DO405" s="27"/>
      <c r="DP405" s="23"/>
      <c r="DQ405" s="23"/>
      <c r="DR405" s="23"/>
      <c r="DS405" s="23"/>
      <c r="DT405" s="23"/>
      <c r="DU405" s="23"/>
      <c r="DV405" s="23"/>
      <c r="DW405" s="23"/>
      <c r="DX405" s="23"/>
      <c r="DY405" s="23"/>
      <c r="DZ405" s="23"/>
      <c r="EA405" s="23"/>
      <c r="EB405" s="28"/>
      <c r="EC405" s="28"/>
      <c r="ED405" s="28"/>
      <c r="EE405" s="28"/>
      <c r="EF405" s="28"/>
      <c r="EG405" s="28"/>
      <c r="EH405" s="28"/>
      <c r="EI405" s="28"/>
      <c r="EJ405" s="23"/>
      <c r="EK405" s="23"/>
      <c r="EL405" s="23"/>
      <c r="EM405" s="23"/>
      <c r="EN405" s="23"/>
      <c r="EO405" s="23"/>
      <c r="EP405" s="23"/>
      <c r="EQ405" s="23"/>
      <c r="ER405" s="3">
        <v>68000</v>
      </c>
      <c r="ES405" s="2">
        <f>Z405-ER405</f>
        <v>0</v>
      </c>
    </row>
    <row r="406" spans="1:150" ht="14.45" hidden="1" customHeight="1" x14ac:dyDescent="0.25">
      <c r="A406" s="112"/>
      <c r="B406" s="130">
        <v>400</v>
      </c>
      <c r="C406" s="112"/>
      <c r="D406" s="112"/>
      <c r="E406" s="112"/>
      <c r="F406" s="113" t="s">
        <v>190</v>
      </c>
      <c r="G406" s="107" t="s">
        <v>190</v>
      </c>
      <c r="H406" s="117" t="s">
        <v>688</v>
      </c>
      <c r="I406" s="115" t="str">
        <f t="shared" si="175"/>
        <v xml:space="preserve"> 181</v>
      </c>
      <c r="J406" t="s">
        <v>688</v>
      </c>
      <c r="K406" s="116">
        <f t="shared" si="176"/>
        <v>0</v>
      </c>
      <c r="L406" s="113" t="s">
        <v>330</v>
      </c>
      <c r="M406" t="s">
        <v>1635</v>
      </c>
      <c r="P406" s="62" t="s">
        <v>710</v>
      </c>
      <c r="Q406" s="63">
        <v>54000</v>
      </c>
      <c r="R406" s="64">
        <v>54000</v>
      </c>
      <c r="S406" s="47"/>
      <c r="T406" s="48">
        <f t="shared" si="166"/>
        <v>0</v>
      </c>
      <c r="U406" s="46"/>
      <c r="V406" s="49">
        <f t="shared" si="167"/>
        <v>0</v>
      </c>
      <c r="W406" s="49"/>
      <c r="X406" s="2">
        <f t="shared" si="179"/>
        <v>0</v>
      </c>
      <c r="Z406" s="126">
        <f t="shared" si="177"/>
        <v>54000</v>
      </c>
      <c r="AA406" s="1" t="s">
        <v>157</v>
      </c>
      <c r="AB406" s="19">
        <f>IF(AX406&lt;&gt;"",#REF!- AX406, 0)</f>
        <v>0</v>
      </c>
      <c r="AC406" s="19">
        <f>IF(CF406&lt;&gt;"",#REF!- CF406, 0)</f>
        <v>0</v>
      </c>
      <c r="AD406" s="19">
        <f>IF(BJ406&lt;&gt;"",#REF!- BJ406, 0)</f>
        <v>0</v>
      </c>
      <c r="AE406" s="19">
        <f>IF(CN406&lt;&gt;"",#REF!- CN406, 0)</f>
        <v>0</v>
      </c>
      <c r="AF406" s="19">
        <f>IF(BV406&lt;&gt;"",#REF!- BV406, 0)</f>
        <v>0</v>
      </c>
      <c r="AG406" s="19">
        <f>IF(CV406&lt;&gt;"",#REF!- CV406, 0)</f>
        <v>0</v>
      </c>
      <c r="AH406" s="19">
        <f>IF(DF406&lt;&gt;"",#REF!-DF406, 0)</f>
        <v>0</v>
      </c>
      <c r="AI406" s="19">
        <f>IF(DR406&lt;&gt;"",#REF!-DR406, 0)</f>
        <v>0</v>
      </c>
      <c r="AJ406" s="19">
        <f>IF(EB406&lt;&gt;"",#REF!- EB406, 0)</f>
        <v>0</v>
      </c>
      <c r="AK406" s="19">
        <f>IF(EJ406&lt;&gt;"",#REF!- EJ406, 0)</f>
        <v>0</v>
      </c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8"/>
      <c r="BU406" s="28"/>
      <c r="BV406" s="28"/>
      <c r="BW406" s="28"/>
      <c r="BX406" s="28"/>
      <c r="BY406" s="28"/>
      <c r="BZ406" s="28"/>
      <c r="CA406" s="28"/>
      <c r="CB406" s="28"/>
      <c r="CC406" s="28"/>
      <c r="CD406" s="28"/>
      <c r="CE406" s="28"/>
      <c r="CF406" s="23"/>
      <c r="CG406" s="23"/>
      <c r="CH406" s="23"/>
      <c r="CI406" s="23"/>
      <c r="CJ406" s="23"/>
      <c r="CK406" s="23"/>
      <c r="CL406" s="23"/>
      <c r="CM406" s="23"/>
      <c r="CN406" s="28"/>
      <c r="CO406" s="28"/>
      <c r="CP406" s="28"/>
      <c r="CQ406" s="28"/>
      <c r="CR406" s="28"/>
      <c r="CS406" s="28"/>
      <c r="CT406" s="28"/>
      <c r="CU406" s="28"/>
      <c r="CV406" s="23"/>
      <c r="CW406" s="23"/>
      <c r="CX406" s="23"/>
      <c r="CY406" s="23"/>
      <c r="CZ406" s="23"/>
      <c r="DA406" s="23"/>
      <c r="DB406" s="23"/>
      <c r="DC406" s="23"/>
      <c r="DD406" s="27"/>
      <c r="DE406" s="27"/>
      <c r="DF406" s="27"/>
      <c r="DG406" s="27"/>
      <c r="DH406" s="27"/>
      <c r="DI406" s="27"/>
      <c r="DJ406" s="27"/>
      <c r="DK406" s="27"/>
      <c r="DL406" s="27"/>
      <c r="DM406" s="27"/>
      <c r="DN406" s="27"/>
      <c r="DO406" s="27"/>
      <c r="DP406" s="23"/>
      <c r="DQ406" s="23"/>
      <c r="DR406" s="23"/>
      <c r="DS406" s="23"/>
      <c r="DT406" s="23"/>
      <c r="DU406" s="23"/>
      <c r="DV406" s="23"/>
      <c r="DW406" s="23"/>
      <c r="DX406" s="23"/>
      <c r="DY406" s="23"/>
      <c r="DZ406" s="23"/>
      <c r="EA406" s="23"/>
      <c r="EB406" s="28"/>
      <c r="EC406" s="28"/>
      <c r="ED406" s="28"/>
      <c r="EE406" s="28"/>
      <c r="EF406" s="28"/>
      <c r="EG406" s="28"/>
      <c r="EH406" s="28"/>
      <c r="EI406" s="28"/>
      <c r="EJ406" s="23"/>
      <c r="EK406" s="23"/>
      <c r="EL406" s="23"/>
      <c r="EM406" s="23"/>
      <c r="EN406" s="23"/>
      <c r="EO406" s="23"/>
      <c r="EP406" s="23"/>
      <c r="EQ406" s="23"/>
      <c r="ER406" s="3">
        <v>52000</v>
      </c>
      <c r="ES406" s="2">
        <f>Z406-ER406</f>
        <v>2000</v>
      </c>
      <c r="ET406" s="1" t="s">
        <v>1835</v>
      </c>
    </row>
    <row r="407" spans="1:150" ht="14.45" hidden="1" customHeight="1" x14ac:dyDescent="0.25">
      <c r="A407" s="112"/>
      <c r="B407" s="130">
        <v>401</v>
      </c>
      <c r="C407" s="112"/>
      <c r="D407" s="112"/>
      <c r="E407" s="112"/>
      <c r="F407" s="113" t="s">
        <v>189</v>
      </c>
      <c r="G407" s="107" t="s">
        <v>189</v>
      </c>
      <c r="H407" s="117" t="s">
        <v>689</v>
      </c>
      <c r="I407" s="115" t="str">
        <f t="shared" si="175"/>
        <v xml:space="preserve"> 371</v>
      </c>
      <c r="J407" t="s">
        <v>689</v>
      </c>
      <c r="K407" s="116">
        <f t="shared" si="176"/>
        <v>0</v>
      </c>
      <c r="L407" s="113" t="s">
        <v>328</v>
      </c>
      <c r="M407" t="s">
        <v>1635</v>
      </c>
      <c r="P407" s="45" t="s">
        <v>709</v>
      </c>
      <c r="Q407" s="56">
        <v>80000</v>
      </c>
      <c r="R407" s="122">
        <f>V407+W407</f>
        <v>65000</v>
      </c>
      <c r="S407" s="47">
        <v>65000</v>
      </c>
      <c r="T407" s="48">
        <f t="shared" si="166"/>
        <v>7900</v>
      </c>
      <c r="U407" s="46" t="s">
        <v>711</v>
      </c>
      <c r="V407" s="49">
        <f t="shared" si="167"/>
        <v>57100</v>
      </c>
      <c r="W407" s="49">
        <f>2000+4850+600+200+250</f>
        <v>7900</v>
      </c>
      <c r="X407" s="2">
        <f t="shared" si="179"/>
        <v>-15000</v>
      </c>
      <c r="Z407" s="126">
        <f t="shared" si="177"/>
        <v>65000</v>
      </c>
      <c r="AA407" s="1" t="s">
        <v>157</v>
      </c>
      <c r="AB407" s="19">
        <f>IF(AX407&lt;&gt;"",#REF!- AX407, 0)</f>
        <v>0</v>
      </c>
      <c r="AC407" s="19">
        <f>IF(CF407&lt;&gt;"",#REF!- CF407, 0)</f>
        <v>0</v>
      </c>
      <c r="AD407" s="19">
        <f>IF(BJ407&lt;&gt;"",#REF!- BJ407, 0)</f>
        <v>0</v>
      </c>
      <c r="AE407" s="19">
        <f>IF(CN407&lt;&gt;"",#REF!- CN407, 0)</f>
        <v>0</v>
      </c>
      <c r="AF407" s="19">
        <f>IF(BV407&lt;&gt;"",#REF!- BV407, 0)</f>
        <v>0</v>
      </c>
      <c r="AG407" s="19">
        <f>IF(CV407&lt;&gt;"",#REF!- CV407, 0)</f>
        <v>0</v>
      </c>
      <c r="AH407" s="19">
        <f>IF(DF407&lt;&gt;"",#REF!-DF407, 0)</f>
        <v>0</v>
      </c>
      <c r="AI407" s="19">
        <f>IF(DR407&lt;&gt;"",#REF!-DR407, 0)</f>
        <v>0</v>
      </c>
      <c r="AJ407" s="19">
        <f>IF(EB407&lt;&gt;"",#REF!- EB407, 0)</f>
        <v>0</v>
      </c>
      <c r="AK407" s="19">
        <f>IF(EJ407&lt;&gt;"",#REF!- EJ407, 0)</f>
        <v>0</v>
      </c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8"/>
      <c r="BU407" s="28"/>
      <c r="BV407" s="28"/>
      <c r="BW407" s="28"/>
      <c r="BX407" s="28"/>
      <c r="BY407" s="28"/>
      <c r="BZ407" s="28"/>
      <c r="CA407" s="28"/>
      <c r="CB407" s="28"/>
      <c r="CC407" s="28"/>
      <c r="CD407" s="28"/>
      <c r="CE407" s="28"/>
      <c r="CF407" s="23"/>
      <c r="CG407" s="23"/>
      <c r="CH407" s="23"/>
      <c r="CI407" s="23"/>
      <c r="CJ407" s="23"/>
      <c r="CK407" s="23"/>
      <c r="CL407" s="23"/>
      <c r="CM407" s="23"/>
      <c r="CN407" s="28"/>
      <c r="CO407" s="28"/>
      <c r="CP407" s="28"/>
      <c r="CQ407" s="28"/>
      <c r="CR407" s="28"/>
      <c r="CS407" s="28"/>
      <c r="CT407" s="28"/>
      <c r="CU407" s="28"/>
      <c r="CV407" s="23"/>
      <c r="CW407" s="23"/>
      <c r="CX407" s="23"/>
      <c r="CY407" s="23"/>
      <c r="CZ407" s="23"/>
      <c r="DA407" s="23"/>
      <c r="DB407" s="23"/>
      <c r="DC407" s="23"/>
      <c r="DD407" s="27"/>
      <c r="DE407" s="27"/>
      <c r="DF407" s="27"/>
      <c r="DG407" s="27"/>
      <c r="DH407" s="27"/>
      <c r="DI407" s="27"/>
      <c r="DJ407" s="27"/>
      <c r="DK407" s="27"/>
      <c r="DL407" s="27"/>
      <c r="DM407" s="27"/>
      <c r="DN407" s="27"/>
      <c r="DO407" s="27"/>
      <c r="DP407" s="23"/>
      <c r="DQ407" s="23"/>
      <c r="DR407" s="23"/>
      <c r="DS407" s="23"/>
      <c r="DT407" s="23"/>
      <c r="DU407" s="23"/>
      <c r="DV407" s="23"/>
      <c r="DW407" s="23"/>
      <c r="DX407" s="23"/>
      <c r="DY407" s="23"/>
      <c r="DZ407" s="23"/>
      <c r="EA407" s="23"/>
      <c r="EB407" s="28"/>
      <c r="EC407" s="28"/>
      <c r="ED407" s="28"/>
      <c r="EE407" s="28"/>
      <c r="EF407" s="28"/>
      <c r="EG407" s="28"/>
      <c r="EH407" s="28"/>
      <c r="EI407" s="28"/>
      <c r="EJ407" s="23"/>
      <c r="EK407" s="23"/>
      <c r="EL407" s="23"/>
      <c r="EM407" s="23"/>
      <c r="EN407" s="23"/>
      <c r="EO407" s="23"/>
      <c r="EP407" s="23"/>
      <c r="EQ407" s="23"/>
      <c r="ER407" s="3">
        <v>65000</v>
      </c>
      <c r="ES407" s="2">
        <f>Z407-ER407</f>
        <v>0</v>
      </c>
    </row>
    <row r="408" spans="1:150" ht="14.45" hidden="1" customHeight="1" x14ac:dyDescent="0.25">
      <c r="A408" s="112"/>
      <c r="B408" s="130">
        <v>402</v>
      </c>
      <c r="C408" s="112"/>
      <c r="D408" s="112"/>
      <c r="E408" s="112"/>
      <c r="F408" s="113" t="s">
        <v>190</v>
      </c>
      <c r="G408" s="107" t="s">
        <v>190</v>
      </c>
      <c r="H408" s="117" t="s">
        <v>690</v>
      </c>
      <c r="I408" s="115" t="str">
        <f t="shared" si="175"/>
        <v xml:space="preserve"> 325</v>
      </c>
      <c r="J408" t="s">
        <v>690</v>
      </c>
      <c r="K408" s="116">
        <f t="shared" si="176"/>
        <v>0</v>
      </c>
      <c r="L408" s="113" t="s">
        <v>330</v>
      </c>
      <c r="M408" t="s">
        <v>1635</v>
      </c>
      <c r="P408" s="62" t="s">
        <v>710</v>
      </c>
      <c r="Q408" s="63">
        <v>57000</v>
      </c>
      <c r="R408" s="64">
        <v>57000</v>
      </c>
      <c r="S408" s="47"/>
      <c r="T408" s="48">
        <f t="shared" si="166"/>
        <v>0</v>
      </c>
      <c r="U408" s="46"/>
      <c r="V408" s="49">
        <f t="shared" si="167"/>
        <v>0</v>
      </c>
      <c r="W408" s="49"/>
      <c r="X408" s="2">
        <f t="shared" si="179"/>
        <v>0</v>
      </c>
      <c r="Z408" s="126">
        <f t="shared" si="177"/>
        <v>57000</v>
      </c>
      <c r="AA408" s="1" t="s">
        <v>157</v>
      </c>
      <c r="AB408" s="19">
        <f>IF(AX408&lt;&gt;"",#REF!- AX408, 0)</f>
        <v>0</v>
      </c>
      <c r="AC408" s="19">
        <f>IF(CF408&lt;&gt;"",#REF!- CF408, 0)</f>
        <v>0</v>
      </c>
      <c r="AD408" s="19">
        <f>IF(BJ408&lt;&gt;"",#REF!- BJ408, 0)</f>
        <v>0</v>
      </c>
      <c r="AE408" s="19">
        <f>IF(CN408&lt;&gt;"",#REF!- CN408, 0)</f>
        <v>0</v>
      </c>
      <c r="AF408" s="19" t="e">
        <f>IF(BV408&lt;&gt;"",#REF!- BV408, 0)</f>
        <v>#REF!</v>
      </c>
      <c r="AG408" s="19">
        <f>IF(CV408&lt;&gt;"",#REF!- CV408, 0)</f>
        <v>0</v>
      </c>
      <c r="AH408" s="19">
        <f>IF(DF408&lt;&gt;"",#REF!-DF408, 0)</f>
        <v>0</v>
      </c>
      <c r="AI408" s="19">
        <f>IF(DR408&lt;&gt;"",#REF!-DR408, 0)</f>
        <v>0</v>
      </c>
      <c r="AJ408" s="19">
        <f>IF(EB408&lt;&gt;"",#REF!- EB408, 0)</f>
        <v>0</v>
      </c>
      <c r="AK408" s="19">
        <f>IF(EJ408&lt;&gt;"",#REF!- EJ408, 0)</f>
        <v>0</v>
      </c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9">
        <v>92700</v>
      </c>
      <c r="BU408" s="29">
        <v>3000</v>
      </c>
      <c r="BV408" s="25">
        <f>BT408+BU408</f>
        <v>95700</v>
      </c>
      <c r="BW408" s="25">
        <f>BV408-Z408</f>
        <v>38700</v>
      </c>
      <c r="BX408" s="26">
        <f>BW408/BT408</f>
        <v>0.41747572815533979</v>
      </c>
      <c r="BY408" s="25" t="e">
        <f>#REF!-BV408</f>
        <v>#REF!</v>
      </c>
      <c r="BZ408" s="28" t="s">
        <v>98</v>
      </c>
      <c r="CA408" s="28"/>
      <c r="CB408" s="28"/>
      <c r="CC408" s="28"/>
      <c r="CD408" s="28"/>
      <c r="CE408" s="28"/>
      <c r="CF408" s="23"/>
      <c r="CG408" s="23"/>
      <c r="CH408" s="23"/>
      <c r="CI408" s="23"/>
      <c r="CJ408" s="23"/>
      <c r="CK408" s="23"/>
      <c r="CL408" s="23"/>
      <c r="CM408" s="23"/>
      <c r="CN408" s="28"/>
      <c r="CO408" s="28"/>
      <c r="CP408" s="28"/>
      <c r="CQ408" s="28"/>
      <c r="CR408" s="28"/>
      <c r="CS408" s="28"/>
      <c r="CT408" s="28"/>
      <c r="CU408" s="28"/>
      <c r="CV408" s="23"/>
      <c r="CW408" s="23"/>
      <c r="CX408" s="23"/>
      <c r="CY408" s="23"/>
      <c r="CZ408" s="23"/>
      <c r="DA408" s="23"/>
      <c r="DB408" s="23"/>
      <c r="DC408" s="23"/>
      <c r="DD408" s="27"/>
      <c r="DE408" s="27"/>
      <c r="DF408" s="27"/>
      <c r="DG408" s="27"/>
      <c r="DH408" s="27"/>
      <c r="DI408" s="27"/>
      <c r="DJ408" s="27"/>
      <c r="DK408" s="27"/>
      <c r="DL408" s="27"/>
      <c r="DM408" s="27"/>
      <c r="DN408" s="27"/>
      <c r="DO408" s="27"/>
      <c r="DP408" s="23"/>
      <c r="DQ408" s="23"/>
      <c r="DR408" s="23"/>
      <c r="DS408" s="23"/>
      <c r="DT408" s="23"/>
      <c r="DU408" s="23"/>
      <c r="DV408" s="23"/>
      <c r="DW408" s="23"/>
      <c r="DX408" s="23"/>
      <c r="DY408" s="23"/>
      <c r="DZ408" s="23"/>
      <c r="EA408" s="23"/>
      <c r="EB408" s="28"/>
      <c r="EC408" s="28"/>
      <c r="ED408" s="28"/>
      <c r="EE408" s="28"/>
      <c r="EF408" s="28"/>
      <c r="EG408" s="28"/>
      <c r="EH408" s="28"/>
      <c r="EI408" s="28"/>
      <c r="EJ408" s="23"/>
      <c r="EK408" s="23"/>
      <c r="EL408" s="23"/>
      <c r="EM408" s="23"/>
      <c r="EN408" s="23"/>
      <c r="EO408" s="23"/>
      <c r="EP408" s="23"/>
      <c r="EQ408" s="23"/>
      <c r="ER408" s="3">
        <v>55000</v>
      </c>
      <c r="ES408" s="2">
        <f>Z408-ER408</f>
        <v>2000</v>
      </c>
      <c r="ET408" s="1" t="s">
        <v>1835</v>
      </c>
    </row>
    <row r="409" spans="1:150" ht="14.45" hidden="1" customHeight="1" x14ac:dyDescent="0.25">
      <c r="A409" s="112"/>
      <c r="B409" s="130">
        <v>403</v>
      </c>
      <c r="C409" s="112"/>
      <c r="D409" s="112"/>
      <c r="E409" s="112"/>
      <c r="F409" s="113" t="s">
        <v>188</v>
      </c>
      <c r="G409" s="107" t="s">
        <v>188</v>
      </c>
      <c r="H409" s="114" t="s">
        <v>691</v>
      </c>
      <c r="I409" s="115" t="str">
        <f t="shared" si="175"/>
        <v xml:space="preserve"> 123</v>
      </c>
      <c r="J409" t="s">
        <v>691</v>
      </c>
      <c r="K409" s="116">
        <f t="shared" si="176"/>
        <v>0</v>
      </c>
      <c r="L409" s="113" t="s">
        <v>222</v>
      </c>
      <c r="M409" t="s">
        <v>1625</v>
      </c>
      <c r="P409" s="45" t="s">
        <v>709</v>
      </c>
      <c r="Q409" s="56">
        <v>65000</v>
      </c>
      <c r="R409" s="122">
        <f>V409+W409</f>
        <v>62500</v>
      </c>
      <c r="S409" s="47">
        <v>62500</v>
      </c>
      <c r="T409" s="48">
        <f t="shared" si="166"/>
        <v>7900</v>
      </c>
      <c r="U409" s="46" t="s">
        <v>711</v>
      </c>
      <c r="V409" s="49">
        <f t="shared" si="167"/>
        <v>54600</v>
      </c>
      <c r="W409" s="49">
        <f>2000+4850+600+200+250</f>
        <v>7900</v>
      </c>
      <c r="X409" s="2">
        <f t="shared" si="179"/>
        <v>-2500</v>
      </c>
      <c r="Z409" s="126">
        <f t="shared" si="177"/>
        <v>62500</v>
      </c>
      <c r="AA409" s="1" t="s">
        <v>157</v>
      </c>
      <c r="AB409" s="19">
        <f>IF(AX409&lt;&gt;"",#REF!- AX409, 0)</f>
        <v>0</v>
      </c>
      <c r="AC409" s="19">
        <f>IF(CF409&lt;&gt;"",#REF!- CF409, 0)</f>
        <v>0</v>
      </c>
      <c r="AD409" s="19">
        <f>IF(BJ409&lt;&gt;"",#REF!- BJ409, 0)</f>
        <v>0</v>
      </c>
      <c r="AE409" s="19">
        <f>IF(CN409&lt;&gt;"",#REF!- CN409, 0)</f>
        <v>0</v>
      </c>
      <c r="AF409" s="19">
        <f>IF(BV409&lt;&gt;"",#REF!- BV409, 0)</f>
        <v>0</v>
      </c>
      <c r="AG409" s="19">
        <f>IF(CV409&lt;&gt;"",#REF!- CV409, 0)</f>
        <v>0</v>
      </c>
      <c r="AH409" s="19">
        <f>IF(DF409&lt;&gt;"",#REF!-DF409, 0)</f>
        <v>0</v>
      </c>
      <c r="AI409" s="19">
        <f>IF(DR409&lt;&gt;"",#REF!-DR409, 0)</f>
        <v>0</v>
      </c>
      <c r="AJ409" s="19">
        <f>IF(EB409&lt;&gt;"",#REF!- EB409, 0)</f>
        <v>0</v>
      </c>
      <c r="AK409" s="19">
        <f>IF(EJ409&lt;&gt;"",#REF!- EJ409, 0)</f>
        <v>0</v>
      </c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8"/>
      <c r="BU409" s="28"/>
      <c r="BV409" s="28"/>
      <c r="BW409" s="28"/>
      <c r="BX409" s="28"/>
      <c r="BY409" s="28"/>
      <c r="BZ409" s="28"/>
      <c r="CA409" s="28"/>
      <c r="CB409" s="28"/>
      <c r="CC409" s="28"/>
      <c r="CD409" s="28"/>
      <c r="CE409" s="28"/>
      <c r="CF409" s="23"/>
      <c r="CG409" s="23"/>
      <c r="CH409" s="23"/>
      <c r="CI409" s="23"/>
      <c r="CJ409" s="23"/>
      <c r="CK409" s="23"/>
      <c r="CL409" s="23"/>
      <c r="CM409" s="23"/>
      <c r="CN409" s="28"/>
      <c r="CO409" s="28"/>
      <c r="CP409" s="28"/>
      <c r="CQ409" s="28"/>
      <c r="CR409" s="28"/>
      <c r="CS409" s="28"/>
      <c r="CT409" s="28"/>
      <c r="CU409" s="28"/>
      <c r="CV409" s="23"/>
      <c r="CW409" s="23"/>
      <c r="CX409" s="23"/>
      <c r="CY409" s="23"/>
      <c r="CZ409" s="23"/>
      <c r="DA409" s="23"/>
      <c r="DB409" s="23"/>
      <c r="DC409" s="23"/>
      <c r="DD409" s="27"/>
      <c r="DE409" s="27"/>
      <c r="DF409" s="27"/>
      <c r="DG409" s="27"/>
      <c r="DH409" s="27"/>
      <c r="DI409" s="27"/>
      <c r="DJ409" s="27"/>
      <c r="DK409" s="27"/>
      <c r="DL409" s="27"/>
      <c r="DM409" s="27"/>
      <c r="DN409" s="27"/>
      <c r="DO409" s="27"/>
      <c r="DP409" s="23"/>
      <c r="DQ409" s="23"/>
      <c r="DR409" s="23"/>
      <c r="DS409" s="23"/>
      <c r="DT409" s="23"/>
      <c r="DU409" s="23"/>
      <c r="DV409" s="23"/>
      <c r="DW409" s="23"/>
      <c r="DX409" s="23"/>
      <c r="DY409" s="23"/>
      <c r="DZ409" s="23"/>
      <c r="EA409" s="23"/>
      <c r="EB409" s="28"/>
      <c r="EC409" s="28"/>
      <c r="ED409" s="28"/>
      <c r="EE409" s="28"/>
      <c r="EF409" s="28"/>
      <c r="EG409" s="28"/>
      <c r="EH409" s="28"/>
      <c r="EI409" s="28"/>
      <c r="EJ409" s="23"/>
      <c r="EK409" s="23"/>
      <c r="EL409" s="23"/>
      <c r="EM409" s="23"/>
      <c r="EN409" s="23"/>
      <c r="EO409" s="23"/>
      <c r="EP409" s="23"/>
      <c r="EQ409" s="23"/>
      <c r="ER409" s="3">
        <v>62500</v>
      </c>
      <c r="ES409" s="2">
        <f>Z409-ER409</f>
        <v>0</v>
      </c>
    </row>
    <row r="410" spans="1:150" ht="14.45" hidden="1" customHeight="1" x14ac:dyDescent="0.25">
      <c r="A410" s="112"/>
      <c r="B410" s="130">
        <v>404</v>
      </c>
      <c r="C410" s="112"/>
      <c r="D410" s="112"/>
      <c r="E410" s="112"/>
      <c r="F410" s="113" t="s">
        <v>188</v>
      </c>
      <c r="G410" s="107" t="s">
        <v>188</v>
      </c>
      <c r="H410" s="117" t="s">
        <v>692</v>
      </c>
      <c r="I410" s="115" t="str">
        <f t="shared" si="175"/>
        <v xml:space="preserve"> 480</v>
      </c>
      <c r="J410" t="s">
        <v>692</v>
      </c>
      <c r="K410" s="116">
        <f t="shared" si="176"/>
        <v>0</v>
      </c>
      <c r="L410" s="113" t="s">
        <v>331</v>
      </c>
      <c r="M410" t="s">
        <v>1625</v>
      </c>
      <c r="P410" s="45" t="s">
        <v>709</v>
      </c>
      <c r="Q410" s="56">
        <v>64000</v>
      </c>
      <c r="R410" s="122">
        <f>V410+W410</f>
        <v>60000</v>
      </c>
      <c r="S410" s="47">
        <v>60000</v>
      </c>
      <c r="T410" s="48">
        <f t="shared" si="166"/>
        <v>7900</v>
      </c>
      <c r="U410" s="46" t="s">
        <v>711</v>
      </c>
      <c r="V410" s="49">
        <f t="shared" si="167"/>
        <v>52100</v>
      </c>
      <c r="W410" s="49">
        <f>2000+4850+600+200+250</f>
        <v>7900</v>
      </c>
      <c r="X410" s="2">
        <f t="shared" si="179"/>
        <v>-4000</v>
      </c>
      <c r="Z410" s="126">
        <f t="shared" si="177"/>
        <v>60000</v>
      </c>
      <c r="AA410" s="1" t="s">
        <v>157</v>
      </c>
      <c r="AB410" s="19">
        <f>IF(AX410&lt;&gt;"",#REF!- AX410, 0)</f>
        <v>0</v>
      </c>
      <c r="AC410" s="19">
        <f>IF(CF410&lt;&gt;"",#REF!- CF410, 0)</f>
        <v>0</v>
      </c>
      <c r="AD410" s="19">
        <f>IF(BJ410&lt;&gt;"",#REF!- BJ410, 0)</f>
        <v>0</v>
      </c>
      <c r="AE410" s="19">
        <f>IF(CN410&lt;&gt;"",#REF!- CN410, 0)</f>
        <v>0</v>
      </c>
      <c r="AF410" s="19">
        <f>IF(BV410&lt;&gt;"",#REF!- BV410, 0)</f>
        <v>0</v>
      </c>
      <c r="AG410" s="19">
        <f>IF(CV410&lt;&gt;"",#REF!- CV410, 0)</f>
        <v>0</v>
      </c>
      <c r="AH410" s="19">
        <f>IF(DF410&lt;&gt;"",#REF!-DF410, 0)</f>
        <v>0</v>
      </c>
      <c r="AI410" s="19">
        <f>IF(DR410&lt;&gt;"",#REF!-DR410, 0)</f>
        <v>0</v>
      </c>
      <c r="AJ410" s="19">
        <f>IF(EB410&lt;&gt;"",#REF!- EB410, 0)</f>
        <v>0</v>
      </c>
      <c r="AK410" s="19">
        <f>IF(EJ410&lt;&gt;"",#REF!- EJ410, 0)</f>
        <v>0</v>
      </c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8"/>
      <c r="BU410" s="28"/>
      <c r="BV410" s="28"/>
      <c r="BW410" s="28"/>
      <c r="BX410" s="28"/>
      <c r="BY410" s="28"/>
      <c r="BZ410" s="28"/>
      <c r="CA410" s="28"/>
      <c r="CB410" s="28"/>
      <c r="CC410" s="28"/>
      <c r="CD410" s="28"/>
      <c r="CE410" s="28"/>
      <c r="CF410" s="23"/>
      <c r="CG410" s="23"/>
      <c r="CH410" s="23"/>
      <c r="CI410" s="23"/>
      <c r="CJ410" s="23"/>
      <c r="CK410" s="23"/>
      <c r="CL410" s="23"/>
      <c r="CM410" s="23"/>
      <c r="CN410" s="28"/>
      <c r="CO410" s="28"/>
      <c r="CP410" s="28"/>
      <c r="CQ410" s="28"/>
      <c r="CR410" s="28"/>
      <c r="CS410" s="28"/>
      <c r="CT410" s="28"/>
      <c r="CU410" s="28"/>
      <c r="CV410" s="23"/>
      <c r="CW410" s="23"/>
      <c r="CX410" s="23"/>
      <c r="CY410" s="23"/>
      <c r="CZ410" s="23"/>
      <c r="DA410" s="23"/>
      <c r="DB410" s="23"/>
      <c r="DC410" s="23"/>
      <c r="DD410" s="27"/>
      <c r="DE410" s="27"/>
      <c r="DF410" s="27"/>
      <c r="DG410" s="27"/>
      <c r="DH410" s="27"/>
      <c r="DI410" s="27"/>
      <c r="DJ410" s="27"/>
      <c r="DK410" s="27"/>
      <c r="DL410" s="27"/>
      <c r="DM410" s="27"/>
      <c r="DN410" s="27"/>
      <c r="DO410" s="27"/>
      <c r="DP410" s="23"/>
      <c r="DQ410" s="23"/>
      <c r="DR410" s="23"/>
      <c r="DS410" s="23"/>
      <c r="DT410" s="23"/>
      <c r="DU410" s="23"/>
      <c r="DV410" s="23"/>
      <c r="DW410" s="23"/>
      <c r="DX410" s="23"/>
      <c r="DY410" s="23"/>
      <c r="DZ410" s="23"/>
      <c r="EA410" s="23"/>
      <c r="EB410" s="28"/>
      <c r="EC410" s="28"/>
      <c r="ED410" s="28"/>
      <c r="EE410" s="28"/>
      <c r="EF410" s="28"/>
      <c r="EG410" s="28"/>
      <c r="EH410" s="28"/>
      <c r="EI410" s="28"/>
      <c r="EJ410" s="23"/>
      <c r="EK410" s="23"/>
      <c r="EL410" s="23"/>
      <c r="EM410" s="23"/>
      <c r="EN410" s="23"/>
      <c r="EO410" s="23"/>
      <c r="EP410" s="23"/>
      <c r="EQ410" s="23"/>
      <c r="ER410" s="3">
        <v>60000</v>
      </c>
      <c r="ES410" s="2">
        <f>Z410-ER410</f>
        <v>0</v>
      </c>
    </row>
    <row r="411" spans="1:150" ht="14.45" hidden="1" customHeight="1" x14ac:dyDescent="0.25">
      <c r="A411" s="112"/>
      <c r="B411" s="130">
        <v>405</v>
      </c>
      <c r="C411" s="112"/>
      <c r="D411" s="112"/>
      <c r="E411" s="112"/>
      <c r="F411" s="113" t="s">
        <v>188</v>
      </c>
      <c r="G411" s="107" t="s">
        <v>188</v>
      </c>
      <c r="H411" s="117" t="s">
        <v>693</v>
      </c>
      <c r="I411" s="115" t="str">
        <f t="shared" si="175"/>
        <v xml:space="preserve"> 808</v>
      </c>
      <c r="J411" t="s">
        <v>693</v>
      </c>
      <c r="K411" s="116">
        <f t="shared" si="176"/>
        <v>0</v>
      </c>
      <c r="L411" s="113" t="s">
        <v>330</v>
      </c>
      <c r="M411" t="s">
        <v>1629</v>
      </c>
      <c r="P411" s="62" t="s">
        <v>710</v>
      </c>
      <c r="Q411" s="63">
        <v>55000</v>
      </c>
      <c r="R411" s="64">
        <v>55000</v>
      </c>
      <c r="S411" s="47"/>
      <c r="T411" s="48">
        <f t="shared" si="166"/>
        <v>0</v>
      </c>
      <c r="U411" s="46"/>
      <c r="V411" s="49">
        <f t="shared" si="167"/>
        <v>0</v>
      </c>
      <c r="W411" s="49"/>
      <c r="X411" s="2">
        <f t="shared" si="179"/>
        <v>0</v>
      </c>
      <c r="Z411" s="126">
        <f t="shared" si="177"/>
        <v>55000</v>
      </c>
      <c r="AA411" s="1" t="s">
        <v>157</v>
      </c>
      <c r="AB411" s="19">
        <f>IF(AX411&lt;&gt;"",#REF!- AX411, 0)</f>
        <v>0</v>
      </c>
      <c r="AC411" s="19">
        <f>IF(CF411&lt;&gt;"",#REF!- CF411, 0)</f>
        <v>0</v>
      </c>
      <c r="AD411" s="19">
        <f>IF(BJ411&lt;&gt;"",#REF!- BJ411, 0)</f>
        <v>0</v>
      </c>
      <c r="AE411" s="19">
        <f>IF(CN411&lt;&gt;"",#REF!- CN411, 0)</f>
        <v>0</v>
      </c>
      <c r="AF411" s="19">
        <f>IF(BV411&lt;&gt;"",#REF!- BV411, 0)</f>
        <v>0</v>
      </c>
      <c r="AG411" s="19">
        <f>IF(CV411&lt;&gt;"",#REF!- CV411, 0)</f>
        <v>0</v>
      </c>
      <c r="AH411" s="19">
        <f>IF(DF411&lt;&gt;"",#REF!-DF411, 0)</f>
        <v>0</v>
      </c>
      <c r="AI411" s="19">
        <f>IF(DR411&lt;&gt;"",#REF!-DR411, 0)</f>
        <v>0</v>
      </c>
      <c r="AJ411" s="19">
        <f>IF(EB411&lt;&gt;"",#REF!- EB411, 0)</f>
        <v>0</v>
      </c>
      <c r="AK411" s="19">
        <f>IF(EJ411&lt;&gt;"",#REF!- EJ411, 0)</f>
        <v>0</v>
      </c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8"/>
      <c r="BU411" s="28"/>
      <c r="BV411" s="28"/>
      <c r="BW411" s="28"/>
      <c r="BX411" s="28"/>
      <c r="BY411" s="28"/>
      <c r="BZ411" s="28"/>
      <c r="CA411" s="28"/>
      <c r="CB411" s="28"/>
      <c r="CC411" s="28"/>
      <c r="CD411" s="28"/>
      <c r="CE411" s="28"/>
      <c r="CF411" s="23"/>
      <c r="CG411" s="23"/>
      <c r="CH411" s="23"/>
      <c r="CI411" s="23"/>
      <c r="CJ411" s="23"/>
      <c r="CK411" s="23"/>
      <c r="CL411" s="23"/>
      <c r="CM411" s="23"/>
      <c r="CN411" s="28"/>
      <c r="CO411" s="28"/>
      <c r="CP411" s="28"/>
      <c r="CQ411" s="28"/>
      <c r="CR411" s="28"/>
      <c r="CS411" s="28"/>
      <c r="CT411" s="28"/>
      <c r="CU411" s="28"/>
      <c r="CV411" s="23"/>
      <c r="CW411" s="23"/>
      <c r="CX411" s="23"/>
      <c r="CY411" s="23"/>
      <c r="CZ411" s="23"/>
      <c r="DA411" s="23"/>
      <c r="DB411" s="23"/>
      <c r="DC411" s="23"/>
      <c r="DD411" s="27"/>
      <c r="DE411" s="27"/>
      <c r="DF411" s="27"/>
      <c r="DG411" s="27"/>
      <c r="DH411" s="27"/>
      <c r="DI411" s="27"/>
      <c r="DJ411" s="27"/>
      <c r="DK411" s="27"/>
      <c r="DL411" s="27"/>
      <c r="DM411" s="27"/>
      <c r="DN411" s="27"/>
      <c r="DO411" s="27"/>
      <c r="DP411" s="23"/>
      <c r="DQ411" s="23"/>
      <c r="DR411" s="23"/>
      <c r="DS411" s="23"/>
      <c r="DT411" s="23"/>
      <c r="DU411" s="23"/>
      <c r="DV411" s="23"/>
      <c r="DW411" s="23"/>
      <c r="DX411" s="23"/>
      <c r="DY411" s="23"/>
      <c r="DZ411" s="23"/>
      <c r="EA411" s="23"/>
      <c r="EB411" s="28"/>
      <c r="EC411" s="28"/>
      <c r="ED411" s="28"/>
      <c r="EE411" s="28"/>
      <c r="EF411" s="28"/>
      <c r="EG411" s="28"/>
      <c r="EH411" s="28"/>
      <c r="EI411" s="28"/>
      <c r="EJ411" s="23"/>
      <c r="EK411" s="23"/>
      <c r="EL411" s="23"/>
      <c r="EM411" s="23"/>
      <c r="EN411" s="23"/>
      <c r="EO411" s="23"/>
      <c r="EP411" s="23"/>
      <c r="EQ411" s="23"/>
      <c r="ER411" s="3">
        <v>55000</v>
      </c>
      <c r="ES411" s="2">
        <f>Z411-ER411</f>
        <v>0</v>
      </c>
      <c r="ET411" s="1" t="s">
        <v>1836</v>
      </c>
    </row>
    <row r="412" spans="1:150" ht="14.45" hidden="1" customHeight="1" x14ac:dyDescent="0.25">
      <c r="A412" s="112"/>
      <c r="B412" s="130">
        <v>406</v>
      </c>
      <c r="C412" s="112"/>
      <c r="D412" s="112"/>
      <c r="E412" s="112"/>
      <c r="F412" s="113" t="s">
        <v>188</v>
      </c>
      <c r="G412" s="107" t="s">
        <v>188</v>
      </c>
      <c r="H412" s="114" t="s">
        <v>694</v>
      </c>
      <c r="I412" s="115" t="str">
        <f t="shared" si="175"/>
        <v xml:space="preserve"> 602</v>
      </c>
      <c r="J412" t="s">
        <v>694</v>
      </c>
      <c r="K412" s="116">
        <f t="shared" si="176"/>
        <v>0</v>
      </c>
      <c r="L412" s="113" t="s">
        <v>222</v>
      </c>
      <c r="M412" t="s">
        <v>1625</v>
      </c>
      <c r="P412" s="45" t="s">
        <v>709</v>
      </c>
      <c r="Q412" s="56">
        <v>67500</v>
      </c>
      <c r="R412" s="122">
        <f>V412+W412</f>
        <v>66000</v>
      </c>
      <c r="S412" s="47">
        <v>66000</v>
      </c>
      <c r="T412" s="48">
        <f t="shared" si="166"/>
        <v>7900</v>
      </c>
      <c r="U412" s="46" t="s">
        <v>711</v>
      </c>
      <c r="V412" s="49">
        <f t="shared" si="167"/>
        <v>58100</v>
      </c>
      <c r="W412" s="49">
        <f>2000+4850+600+200+250</f>
        <v>7900</v>
      </c>
      <c r="X412" s="2">
        <f t="shared" si="179"/>
        <v>-1500</v>
      </c>
      <c r="Z412" s="126">
        <f t="shared" si="177"/>
        <v>66000</v>
      </c>
      <c r="AA412" s="1" t="s">
        <v>157</v>
      </c>
      <c r="AB412" s="19">
        <f>IF(AX412&lt;&gt;"",#REF!- AX412, 0)</f>
        <v>0</v>
      </c>
      <c r="AC412" s="19">
        <f>IF(CF412&lt;&gt;"",#REF!- CF412, 0)</f>
        <v>0</v>
      </c>
      <c r="AD412" s="19">
        <f>IF(BJ412&lt;&gt;"",#REF!- BJ412, 0)</f>
        <v>0</v>
      </c>
      <c r="AE412" s="19">
        <f>IF(CN412&lt;&gt;"",#REF!- CN412, 0)</f>
        <v>0</v>
      </c>
      <c r="AF412" s="19">
        <f>IF(BV412&lt;&gt;"",#REF!- BV412, 0)</f>
        <v>0</v>
      </c>
      <c r="AG412" s="19">
        <f>IF(CV412&lt;&gt;"",#REF!- CV412, 0)</f>
        <v>0</v>
      </c>
      <c r="AH412" s="19">
        <f>IF(DF412&lt;&gt;"",#REF!-DF412, 0)</f>
        <v>0</v>
      </c>
      <c r="AI412" s="19">
        <f>IF(DR412&lt;&gt;"",#REF!-DR412, 0)</f>
        <v>0</v>
      </c>
      <c r="AJ412" s="19">
        <f>IF(EB412&lt;&gt;"",#REF!- EB412, 0)</f>
        <v>0</v>
      </c>
      <c r="AK412" s="19">
        <f>IF(EJ412&lt;&gt;"",#REF!- EJ412, 0)</f>
        <v>0</v>
      </c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8"/>
      <c r="BU412" s="28"/>
      <c r="BV412" s="28"/>
      <c r="BW412" s="28"/>
      <c r="BX412" s="28"/>
      <c r="BY412" s="28"/>
      <c r="BZ412" s="28"/>
      <c r="CA412" s="28"/>
      <c r="CB412" s="28"/>
      <c r="CC412" s="28"/>
      <c r="CD412" s="28"/>
      <c r="CE412" s="28"/>
      <c r="CF412" s="23"/>
      <c r="CG412" s="23"/>
      <c r="CH412" s="23"/>
      <c r="CI412" s="23"/>
      <c r="CJ412" s="23"/>
      <c r="CK412" s="23"/>
      <c r="CL412" s="23"/>
      <c r="CM412" s="23"/>
      <c r="CN412" s="28"/>
      <c r="CO412" s="28"/>
      <c r="CP412" s="28"/>
      <c r="CQ412" s="28"/>
      <c r="CR412" s="28"/>
      <c r="CS412" s="28"/>
      <c r="CT412" s="28"/>
      <c r="CU412" s="28"/>
      <c r="CV412" s="23"/>
      <c r="CW412" s="23"/>
      <c r="CX412" s="23"/>
      <c r="CY412" s="23"/>
      <c r="CZ412" s="23"/>
      <c r="DA412" s="23"/>
      <c r="DB412" s="23"/>
      <c r="DC412" s="23"/>
      <c r="DD412" s="27"/>
      <c r="DE412" s="27"/>
      <c r="DF412" s="27"/>
      <c r="DG412" s="27"/>
      <c r="DH412" s="27"/>
      <c r="DI412" s="27"/>
      <c r="DJ412" s="27"/>
      <c r="DK412" s="27"/>
      <c r="DL412" s="27"/>
      <c r="DM412" s="27"/>
      <c r="DN412" s="27"/>
      <c r="DO412" s="27"/>
      <c r="DP412" s="23"/>
      <c r="DQ412" s="23"/>
      <c r="DR412" s="23"/>
      <c r="DS412" s="23"/>
      <c r="DT412" s="23"/>
      <c r="DU412" s="23"/>
      <c r="DV412" s="23"/>
      <c r="DW412" s="23"/>
      <c r="DX412" s="23"/>
      <c r="DY412" s="23"/>
      <c r="DZ412" s="23"/>
      <c r="EA412" s="23"/>
      <c r="EB412" s="28"/>
      <c r="EC412" s="28"/>
      <c r="ED412" s="28"/>
      <c r="EE412" s="28"/>
      <c r="EF412" s="28"/>
      <c r="EG412" s="28"/>
      <c r="EH412" s="28"/>
      <c r="EI412" s="28"/>
      <c r="EJ412" s="23"/>
      <c r="EK412" s="23"/>
      <c r="EL412" s="23"/>
      <c r="EM412" s="23"/>
      <c r="EN412" s="23"/>
      <c r="EO412" s="23"/>
      <c r="EP412" s="23"/>
      <c r="EQ412" s="23"/>
      <c r="ER412" s="3">
        <v>66000</v>
      </c>
      <c r="ES412" s="2">
        <f>Z412-ER412</f>
        <v>0</v>
      </c>
    </row>
    <row r="413" spans="1:150" ht="14.45" hidden="1" customHeight="1" x14ac:dyDescent="0.25">
      <c r="A413" s="112"/>
      <c r="B413" s="130">
        <v>407</v>
      </c>
      <c r="C413" s="112"/>
      <c r="D413" s="112"/>
      <c r="E413" s="112"/>
      <c r="F413" s="113" t="s">
        <v>188</v>
      </c>
      <c r="G413" s="107" t="s">
        <v>188</v>
      </c>
      <c r="H413" s="114" t="s">
        <v>695</v>
      </c>
      <c r="I413" s="115" t="str">
        <f t="shared" si="175"/>
        <v xml:space="preserve"> 675</v>
      </c>
      <c r="J413" t="s">
        <v>695</v>
      </c>
      <c r="K413" s="116">
        <f t="shared" si="176"/>
        <v>0</v>
      </c>
      <c r="L413" s="113" t="s">
        <v>321</v>
      </c>
      <c r="M413" t="s">
        <v>1625</v>
      </c>
      <c r="P413" s="45" t="s">
        <v>709</v>
      </c>
      <c r="Q413" s="56">
        <v>65000</v>
      </c>
      <c r="R413" s="122">
        <f>V413+W413</f>
        <v>62500</v>
      </c>
      <c r="S413" s="47">
        <v>62500</v>
      </c>
      <c r="T413" s="48">
        <f t="shared" si="166"/>
        <v>7900</v>
      </c>
      <c r="U413" s="46" t="s">
        <v>711</v>
      </c>
      <c r="V413" s="49">
        <f t="shared" si="167"/>
        <v>54600</v>
      </c>
      <c r="W413" s="49">
        <f>2000+4850+600+200+250</f>
        <v>7900</v>
      </c>
      <c r="X413" s="2">
        <f t="shared" si="179"/>
        <v>-2500</v>
      </c>
      <c r="Z413" s="126">
        <f t="shared" si="177"/>
        <v>62500</v>
      </c>
      <c r="AA413" s="1" t="s">
        <v>157</v>
      </c>
      <c r="AB413" s="19">
        <f>IF(AX413&lt;&gt;"",#REF!- AX413, 0)</f>
        <v>0</v>
      </c>
      <c r="AC413" s="19">
        <f>IF(CF413&lt;&gt;"",#REF!- CF413, 0)</f>
        <v>0</v>
      </c>
      <c r="AD413" s="19">
        <f>IF(BJ413&lt;&gt;"",#REF!- BJ413, 0)</f>
        <v>0</v>
      </c>
      <c r="AE413" s="19">
        <f>IF(CN413&lt;&gt;"",#REF!- CN413, 0)</f>
        <v>0</v>
      </c>
      <c r="AF413" s="19">
        <f>IF(BV413&lt;&gt;"",#REF!- BV413, 0)</f>
        <v>0</v>
      </c>
      <c r="AG413" s="19">
        <f>IF(CV413&lt;&gt;"",#REF!- CV413, 0)</f>
        <v>0</v>
      </c>
      <c r="AH413" s="19">
        <f>IF(DF413&lt;&gt;"",#REF!-DF413, 0)</f>
        <v>0</v>
      </c>
      <c r="AI413" s="19">
        <f>IF(DR413&lt;&gt;"",#REF!-DR413, 0)</f>
        <v>0</v>
      </c>
      <c r="AJ413" s="19">
        <f>IF(EB413&lt;&gt;"",#REF!- EB413, 0)</f>
        <v>0</v>
      </c>
      <c r="AK413" s="19">
        <f>IF(EJ413&lt;&gt;"",#REF!- EJ413, 0)</f>
        <v>0</v>
      </c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8"/>
      <c r="BU413" s="28"/>
      <c r="BV413" s="28"/>
      <c r="BW413" s="28"/>
      <c r="BX413" s="28"/>
      <c r="BY413" s="28"/>
      <c r="BZ413" s="28"/>
      <c r="CA413" s="28"/>
      <c r="CB413" s="28"/>
      <c r="CC413" s="28"/>
      <c r="CD413" s="28"/>
      <c r="CE413" s="28"/>
      <c r="CF413" s="23"/>
      <c r="CG413" s="23"/>
      <c r="CH413" s="23"/>
      <c r="CI413" s="23"/>
      <c r="CJ413" s="23"/>
      <c r="CK413" s="23"/>
      <c r="CL413" s="23"/>
      <c r="CM413" s="23"/>
      <c r="CN413" s="28"/>
      <c r="CO413" s="28"/>
      <c r="CP413" s="28"/>
      <c r="CQ413" s="28"/>
      <c r="CR413" s="28"/>
      <c r="CS413" s="28"/>
      <c r="CT413" s="28"/>
      <c r="CU413" s="28"/>
      <c r="CV413" s="23"/>
      <c r="CW413" s="23"/>
      <c r="CX413" s="23"/>
      <c r="CY413" s="23"/>
      <c r="CZ413" s="23"/>
      <c r="DA413" s="23"/>
      <c r="DB413" s="23"/>
      <c r="DC413" s="23"/>
      <c r="DD413" s="27"/>
      <c r="DE413" s="27"/>
      <c r="DF413" s="27"/>
      <c r="DG413" s="27"/>
      <c r="DH413" s="27"/>
      <c r="DI413" s="27"/>
      <c r="DJ413" s="27"/>
      <c r="DK413" s="27"/>
      <c r="DL413" s="27"/>
      <c r="DM413" s="27"/>
      <c r="DN413" s="27"/>
      <c r="DO413" s="27"/>
      <c r="DP413" s="23"/>
      <c r="DQ413" s="23"/>
      <c r="DR413" s="23"/>
      <c r="DS413" s="23"/>
      <c r="DT413" s="23"/>
      <c r="DU413" s="23"/>
      <c r="DV413" s="23"/>
      <c r="DW413" s="23"/>
      <c r="DX413" s="23"/>
      <c r="DY413" s="23"/>
      <c r="DZ413" s="23"/>
      <c r="EA413" s="23"/>
      <c r="EB413" s="28"/>
      <c r="EC413" s="28"/>
      <c r="ED413" s="28"/>
      <c r="EE413" s="28"/>
      <c r="EF413" s="28"/>
      <c r="EG413" s="28"/>
      <c r="EH413" s="28"/>
      <c r="EI413" s="28"/>
      <c r="EJ413" s="23"/>
      <c r="EK413" s="23"/>
      <c r="EL413" s="23"/>
      <c r="EM413" s="23"/>
      <c r="EN413" s="23"/>
      <c r="EO413" s="23"/>
      <c r="EP413" s="23"/>
      <c r="EQ413" s="23"/>
      <c r="ER413" s="3">
        <v>62500</v>
      </c>
      <c r="ES413" s="2">
        <f>Z413-ER413</f>
        <v>0</v>
      </c>
    </row>
    <row r="414" spans="1:150" ht="14.45" hidden="1" customHeight="1" x14ac:dyDescent="0.25">
      <c r="A414" s="112"/>
      <c r="B414" s="130">
        <v>408</v>
      </c>
      <c r="C414" s="112"/>
      <c r="D414" s="112"/>
      <c r="E414" s="112"/>
      <c r="F414" s="113" t="s">
        <v>188</v>
      </c>
      <c r="G414" s="107" t="s">
        <v>188</v>
      </c>
      <c r="H414" s="117" t="s">
        <v>696</v>
      </c>
      <c r="I414" s="115" t="str">
        <f t="shared" si="175"/>
        <v xml:space="preserve"> 488</v>
      </c>
      <c r="J414" t="s">
        <v>696</v>
      </c>
      <c r="K414" s="116">
        <f t="shared" si="176"/>
        <v>0</v>
      </c>
      <c r="L414" s="113" t="s">
        <v>330</v>
      </c>
      <c r="M414" t="s">
        <v>1629</v>
      </c>
      <c r="P414" s="62" t="s">
        <v>710</v>
      </c>
      <c r="Q414" s="63">
        <v>55000</v>
      </c>
      <c r="R414" s="64">
        <v>55000</v>
      </c>
      <c r="S414" s="47"/>
      <c r="T414" s="48">
        <f t="shared" si="166"/>
        <v>0</v>
      </c>
      <c r="U414" s="46"/>
      <c r="V414" s="49">
        <f t="shared" si="167"/>
        <v>0</v>
      </c>
      <c r="W414" s="49"/>
      <c r="X414" s="2">
        <f t="shared" si="179"/>
        <v>0</v>
      </c>
      <c r="Z414" s="126">
        <f t="shared" si="177"/>
        <v>55000</v>
      </c>
      <c r="AA414" s="1" t="s">
        <v>157</v>
      </c>
      <c r="AB414" s="19">
        <f>IF(AX414&lt;&gt;"",#REF!- AX414, 0)</f>
        <v>0</v>
      </c>
      <c r="AC414" s="19">
        <f>IF(CF414&lt;&gt;"",#REF!- CF414, 0)</f>
        <v>0</v>
      </c>
      <c r="AD414" s="19">
        <f>IF(BJ414&lt;&gt;"",#REF!- BJ414, 0)</f>
        <v>0</v>
      </c>
      <c r="AE414" s="19">
        <f>IF(CN414&lt;&gt;"",#REF!- CN414, 0)</f>
        <v>0</v>
      </c>
      <c r="AF414" s="19">
        <f>IF(BV414&lt;&gt;"",#REF!- BV414, 0)</f>
        <v>0</v>
      </c>
      <c r="AG414" s="19">
        <f>IF(CV414&lt;&gt;"",#REF!- CV414, 0)</f>
        <v>0</v>
      </c>
      <c r="AH414" s="19">
        <f>IF(DF414&lt;&gt;"",#REF!-DF414, 0)</f>
        <v>0</v>
      </c>
      <c r="AI414" s="19">
        <f>IF(DR414&lt;&gt;"",#REF!-DR414, 0)</f>
        <v>0</v>
      </c>
      <c r="AJ414" s="19">
        <f>IF(EB414&lt;&gt;"",#REF!- EB414, 0)</f>
        <v>0</v>
      </c>
      <c r="AK414" s="19">
        <f>IF(EJ414&lt;&gt;"",#REF!- EJ414, 0)</f>
        <v>0</v>
      </c>
      <c r="AL414" s="20">
        <f>IF(BC414&lt;&gt;"",#REF!- BC414, 0)</f>
        <v>0</v>
      </c>
      <c r="AM414" s="20" t="e">
        <f>IF(CK414&lt;&gt;"",#REF!- CK414, 0)</f>
        <v>#REF!</v>
      </c>
      <c r="AN414" s="20">
        <f>IF(BO414&lt;&gt;"",#REF!- BO414, )</f>
        <v>0</v>
      </c>
      <c r="AO414" s="20" t="e">
        <f>IF(CS414&lt;&gt;"",#REF!- CS414, 0)</f>
        <v>#REF!</v>
      </c>
      <c r="AP414" s="20" t="e">
        <f>IF(CA414&lt;&gt;"",#REF!-CA414, 0)</f>
        <v>#REF!</v>
      </c>
      <c r="AQ414" s="20" t="e">
        <f>IF(DA414&lt;&gt;"",#REF!- DA414, 0)</f>
        <v>#REF!</v>
      </c>
      <c r="AR414" s="20" t="e">
        <f>IF(DK414&lt;&gt;"",#REF!- DK414, 0)</f>
        <v>#REF!</v>
      </c>
      <c r="AS414" s="20" t="e">
        <f>IF(DW414&lt;&gt;"",#REF!- DW414, 0)</f>
        <v>#REF!</v>
      </c>
      <c r="AT414" s="20" t="e">
        <f>IF(EG414&lt;&gt;"",#REF!- EG414, 0)</f>
        <v>#REF!</v>
      </c>
      <c r="AU414" s="20">
        <f>IF(EO414&lt;&gt;"",#REF!- EO414, 0)</f>
        <v>0</v>
      </c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8"/>
      <c r="BU414" s="28"/>
      <c r="BV414" s="28"/>
      <c r="BW414" s="28"/>
      <c r="BX414" s="28"/>
      <c r="BY414" s="28"/>
      <c r="BZ414" s="28"/>
      <c r="CA414" s="29">
        <f>CC414+CB414</f>
        <v>87885</v>
      </c>
      <c r="CB414" s="29">
        <v>2500</v>
      </c>
      <c r="CC414" s="29">
        <v>85385</v>
      </c>
      <c r="CD414" s="29">
        <v>109350</v>
      </c>
      <c r="CE414" s="29">
        <v>70200</v>
      </c>
      <c r="CF414" s="23"/>
      <c r="CG414" s="23"/>
      <c r="CH414" s="23"/>
      <c r="CI414" s="23"/>
      <c r="CJ414" s="23"/>
      <c r="CK414" s="24">
        <v>95400</v>
      </c>
      <c r="CL414" s="24">
        <v>108000</v>
      </c>
      <c r="CM414" s="24">
        <v>76950</v>
      </c>
      <c r="CN414" s="28"/>
      <c r="CO414" s="28"/>
      <c r="CP414" s="28"/>
      <c r="CQ414" s="28"/>
      <c r="CR414" s="28"/>
      <c r="CS414" s="29">
        <v>93462</v>
      </c>
      <c r="CT414" s="29">
        <v>111726</v>
      </c>
      <c r="CU414" s="29">
        <v>70146</v>
      </c>
      <c r="CV414" s="23"/>
      <c r="CW414" s="23"/>
      <c r="CX414" s="23"/>
      <c r="CY414" s="23"/>
      <c r="CZ414" s="23"/>
      <c r="DA414" s="24">
        <v>91192</v>
      </c>
      <c r="DB414" s="24">
        <v>104212</v>
      </c>
      <c r="DC414" s="24">
        <v>71925</v>
      </c>
      <c r="DD414" s="27"/>
      <c r="DE414" s="27"/>
      <c r="DF414" s="27"/>
      <c r="DG414" s="27"/>
      <c r="DH414" s="27"/>
      <c r="DI414" s="27"/>
      <c r="DJ414" s="27"/>
      <c r="DK414" s="29">
        <f>DM414+DL414</f>
        <v>91008</v>
      </c>
      <c r="DL414" s="29">
        <v>2500</v>
      </c>
      <c r="DM414" s="29">
        <v>88508</v>
      </c>
      <c r="DN414" s="29">
        <v>97755</v>
      </c>
      <c r="DO414" s="29">
        <v>67987</v>
      </c>
      <c r="DP414" s="23"/>
      <c r="DQ414" s="23"/>
      <c r="DR414" s="23"/>
      <c r="DS414" s="23"/>
      <c r="DT414" s="23"/>
      <c r="DU414" s="23"/>
      <c r="DV414" s="23"/>
      <c r="DW414" s="37">
        <f>DY414+DX414</f>
        <v>90913</v>
      </c>
      <c r="DX414" s="24">
        <v>2500</v>
      </c>
      <c r="DY414" s="24">
        <v>88413</v>
      </c>
      <c r="DZ414" s="24">
        <v>97755</v>
      </c>
      <c r="EA414" s="24">
        <v>66412</v>
      </c>
      <c r="EB414" s="28"/>
      <c r="EC414" s="28"/>
      <c r="ED414" s="28"/>
      <c r="EE414" s="28"/>
      <c r="EF414" s="28"/>
      <c r="EG414" s="29">
        <v>107187</v>
      </c>
      <c r="EH414" s="29">
        <v>141000</v>
      </c>
      <c r="EI414" s="29">
        <v>72000</v>
      </c>
      <c r="EJ414" s="23"/>
      <c r="EK414" s="23"/>
      <c r="EL414" s="23"/>
      <c r="EM414" s="23"/>
      <c r="EN414" s="23"/>
      <c r="EO414" s="23"/>
      <c r="EP414" s="23"/>
      <c r="EQ414" s="23"/>
      <c r="ER414" s="3">
        <v>55000</v>
      </c>
      <c r="ES414" s="2">
        <f>Z414-ER414</f>
        <v>0</v>
      </c>
      <c r="ET414" s="1" t="s">
        <v>1836</v>
      </c>
    </row>
    <row r="415" spans="1:150" ht="14.45" hidden="1" customHeight="1" x14ac:dyDescent="0.25">
      <c r="A415" s="112"/>
      <c r="B415" s="130">
        <v>409</v>
      </c>
      <c r="C415" s="112"/>
      <c r="D415" s="112"/>
      <c r="E415" s="112"/>
      <c r="F415" s="113" t="s">
        <v>188</v>
      </c>
      <c r="G415" s="107" t="s">
        <v>188</v>
      </c>
      <c r="H415" s="114" t="s">
        <v>697</v>
      </c>
      <c r="I415" s="115" t="str">
        <f t="shared" si="175"/>
        <v xml:space="preserve"> 797</v>
      </c>
      <c r="J415" t="s">
        <v>697</v>
      </c>
      <c r="K415" s="116">
        <f t="shared" si="176"/>
        <v>0</v>
      </c>
      <c r="L415" s="113" t="s">
        <v>280</v>
      </c>
      <c r="M415" t="s">
        <v>1654</v>
      </c>
      <c r="P415" s="62" t="s">
        <v>710</v>
      </c>
      <c r="Q415" s="63">
        <v>45000</v>
      </c>
      <c r="R415" s="64">
        <f t="shared" ref="R415:R426" si="182">V415+W415</f>
        <v>45000</v>
      </c>
      <c r="S415" s="47">
        <v>45000</v>
      </c>
      <c r="T415" s="48">
        <f t="shared" si="166"/>
        <v>7900</v>
      </c>
      <c r="U415" s="46" t="s">
        <v>711</v>
      </c>
      <c r="V415" s="49">
        <f t="shared" si="167"/>
        <v>37100</v>
      </c>
      <c r="W415" s="49">
        <f t="shared" ref="W415:W426" si="183">2000+4850+600+200+250</f>
        <v>7900</v>
      </c>
      <c r="X415" s="2">
        <f t="shared" si="179"/>
        <v>0</v>
      </c>
      <c r="Z415" s="126">
        <f t="shared" si="177"/>
        <v>45000</v>
      </c>
      <c r="AA415" s="1" t="s">
        <v>87</v>
      </c>
      <c r="AB415" s="19">
        <f>IF(AX415&lt;&gt;"",#REF!- AX415, 0)</f>
        <v>0</v>
      </c>
      <c r="AC415" s="19">
        <f>IF(CF415&lt;&gt;"",#REF!- CF415, 0)</f>
        <v>0</v>
      </c>
      <c r="AD415" s="19">
        <f>IF(BH415&lt;&gt;"",#REF!- BH415, 0)</f>
        <v>0</v>
      </c>
      <c r="AE415" s="19">
        <f>IF(CN415&lt;&gt;"",#REF!- CN415, 0)</f>
        <v>0</v>
      </c>
      <c r="AF415" s="19">
        <f>IF(BV415&lt;&gt;"",#REF!- BV415, 0)</f>
        <v>0</v>
      </c>
      <c r="AG415" s="19">
        <f>IF(CV415&lt;&gt;"",#REF!- CV415, 0)</f>
        <v>0</v>
      </c>
      <c r="AH415" s="19">
        <f>IF(DF415&lt;&gt;"",#REF!-DF415, 0)</f>
        <v>0</v>
      </c>
      <c r="AI415" s="19">
        <f>IF(DR415&lt;&gt;"",#REF!-DR415, 0)</f>
        <v>0</v>
      </c>
      <c r="AJ415" s="19">
        <f>IF(EB415&lt;&gt;"",#REF!- EB415, 0)</f>
        <v>0</v>
      </c>
      <c r="AK415" s="19">
        <f>IF(EJ415&lt;&gt;"",#REF!- EJ415, 0)</f>
        <v>0</v>
      </c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36"/>
      <c r="BI415" s="36"/>
      <c r="BJ415" s="36"/>
      <c r="BK415" s="36"/>
      <c r="BL415" s="36"/>
      <c r="BM415" s="36"/>
      <c r="BN415" s="36"/>
      <c r="BO415" s="36"/>
      <c r="BP415" s="36"/>
      <c r="BQ415" s="36"/>
      <c r="BR415" s="36"/>
      <c r="BS415" s="36"/>
      <c r="BT415" s="28"/>
      <c r="BU415" s="28"/>
      <c r="BV415" s="28"/>
      <c r="BW415" s="28"/>
      <c r="BX415" s="28"/>
      <c r="BY415" s="28"/>
      <c r="BZ415" s="28"/>
      <c r="CA415" s="28"/>
      <c r="CB415" s="28"/>
      <c r="CC415" s="28"/>
      <c r="CD415" s="28"/>
      <c r="CE415" s="28"/>
      <c r="CF415" s="23"/>
      <c r="CG415" s="23"/>
      <c r="CH415" s="23"/>
      <c r="CI415" s="23"/>
      <c r="CJ415" s="23"/>
      <c r="CK415" s="23"/>
      <c r="CL415" s="23"/>
      <c r="CM415" s="23"/>
      <c r="CN415" s="28"/>
      <c r="CO415" s="28"/>
      <c r="CP415" s="28"/>
      <c r="CQ415" s="28"/>
      <c r="CR415" s="28"/>
      <c r="CS415" s="28"/>
      <c r="CT415" s="28"/>
      <c r="CU415" s="28"/>
      <c r="CV415" s="23"/>
      <c r="CW415" s="23"/>
      <c r="CX415" s="23"/>
      <c r="CY415" s="23"/>
      <c r="CZ415" s="23"/>
      <c r="DA415" s="23"/>
      <c r="DB415" s="23"/>
      <c r="DC415" s="23"/>
      <c r="DD415" s="28"/>
      <c r="DE415" s="28"/>
      <c r="DF415" s="28"/>
      <c r="DG415" s="28"/>
      <c r="DH415" s="28"/>
      <c r="DI415" s="28"/>
      <c r="DJ415" s="28"/>
      <c r="DK415" s="28"/>
      <c r="DL415" s="28"/>
      <c r="DM415" s="28"/>
      <c r="DN415" s="28"/>
      <c r="DO415" s="28"/>
      <c r="DP415" s="23"/>
      <c r="DQ415" s="23"/>
      <c r="DR415" s="23"/>
      <c r="DS415" s="23"/>
      <c r="DT415" s="23"/>
      <c r="DU415" s="23"/>
      <c r="DV415" s="23"/>
      <c r="DW415" s="23"/>
      <c r="DX415" s="23"/>
      <c r="DY415" s="23"/>
      <c r="DZ415" s="23"/>
      <c r="EA415" s="23"/>
      <c r="EB415" s="28"/>
      <c r="EC415" s="28"/>
      <c r="ED415" s="28"/>
      <c r="EE415" s="28"/>
      <c r="EF415" s="28"/>
      <c r="EG415" s="28"/>
      <c r="EH415" s="28"/>
      <c r="EI415" s="28"/>
      <c r="EJ415" s="23"/>
      <c r="EK415" s="23"/>
      <c r="EL415" s="23"/>
      <c r="EM415" s="23"/>
      <c r="EN415" s="23"/>
      <c r="EO415" s="23"/>
      <c r="EP415" s="23"/>
      <c r="EQ415" s="23"/>
      <c r="ER415" s="3">
        <v>45000</v>
      </c>
      <c r="ES415" s="2">
        <f t="shared" ref="ES415:ES416" si="184">Z415-ER415</f>
        <v>0</v>
      </c>
    </row>
    <row r="416" spans="1:150" ht="14.45" hidden="1" customHeight="1" x14ac:dyDescent="0.25">
      <c r="A416" s="112"/>
      <c r="B416" s="43">
        <v>410</v>
      </c>
      <c r="C416" s="112"/>
      <c r="D416" s="112"/>
      <c r="E416" s="112"/>
      <c r="F416" s="113" t="s">
        <v>188</v>
      </c>
      <c r="G416" s="107" t="s">
        <v>188</v>
      </c>
      <c r="H416" s="114" t="s">
        <v>698</v>
      </c>
      <c r="I416" s="115" t="str">
        <f t="shared" si="175"/>
        <v xml:space="preserve"> 863</v>
      </c>
      <c r="J416" s="114" t="s">
        <v>698</v>
      </c>
      <c r="K416" s="116">
        <f t="shared" si="176"/>
        <v>0</v>
      </c>
      <c r="L416" s="113" t="s">
        <v>280</v>
      </c>
      <c r="M416" t="s">
        <v>1625</v>
      </c>
      <c r="P416" s="45" t="s">
        <v>709</v>
      </c>
      <c r="Q416" s="56">
        <v>60000</v>
      </c>
      <c r="R416" s="122">
        <f t="shared" si="182"/>
        <v>47500</v>
      </c>
      <c r="S416" s="47">
        <v>47500</v>
      </c>
      <c r="T416" s="48">
        <f t="shared" si="166"/>
        <v>7900</v>
      </c>
      <c r="U416" s="46" t="s">
        <v>711</v>
      </c>
      <c r="V416" s="49">
        <f t="shared" si="167"/>
        <v>39600</v>
      </c>
      <c r="W416" s="49">
        <f t="shared" si="183"/>
        <v>7900</v>
      </c>
      <c r="X416" s="2">
        <f t="shared" si="179"/>
        <v>-12500</v>
      </c>
      <c r="Z416" s="126">
        <f t="shared" si="177"/>
        <v>47500</v>
      </c>
      <c r="AA416" s="1" t="s">
        <v>87</v>
      </c>
      <c r="AB416" s="19">
        <f>IF(AX416&lt;&gt;"",#REF!- AX416, 0)</f>
        <v>0</v>
      </c>
      <c r="AC416" s="19">
        <f>IF(CF416&lt;&gt;"",#REF!- CF416, 0)</f>
        <v>0</v>
      </c>
      <c r="AD416" s="19">
        <f>IF(BH416&lt;&gt;"",#REF!- BH416, 0)</f>
        <v>0</v>
      </c>
      <c r="AE416" s="19">
        <f>IF(CN416&lt;&gt;"",#REF!- CN416, 0)</f>
        <v>0</v>
      </c>
      <c r="AF416" s="19">
        <f>IF(BV416&lt;&gt;"",#REF!- BV416, 0)</f>
        <v>0</v>
      </c>
      <c r="AG416" s="19">
        <f>IF(CV416&lt;&gt;"",#REF!- CV416, 0)</f>
        <v>0</v>
      </c>
      <c r="AH416" s="19">
        <f>IF(DF416&lt;&gt;"",#REF!-DF416, 0)</f>
        <v>0</v>
      </c>
      <c r="AI416" s="19">
        <f>IF(DR416&lt;&gt;"",#REF!-DR416, 0)</f>
        <v>0</v>
      </c>
      <c r="AJ416" s="19">
        <f>IF(EB416&lt;&gt;"",#REF!- EB416, 0)</f>
        <v>0</v>
      </c>
      <c r="AK416" s="19">
        <f>IF(EJ416&lt;&gt;"",#REF!- EJ416, 0)</f>
        <v>0</v>
      </c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36"/>
      <c r="BI416" s="36"/>
      <c r="BJ416" s="36"/>
      <c r="BK416" s="36"/>
      <c r="BL416" s="36"/>
      <c r="BM416" s="36"/>
      <c r="BN416" s="36"/>
      <c r="BO416" s="36"/>
      <c r="BP416" s="36"/>
      <c r="BQ416" s="36"/>
      <c r="BR416" s="36"/>
      <c r="BS416" s="36"/>
      <c r="BT416" s="28"/>
      <c r="BU416" s="28"/>
      <c r="BV416" s="28"/>
      <c r="BW416" s="28"/>
      <c r="BX416" s="28"/>
      <c r="BY416" s="28"/>
      <c r="BZ416" s="28"/>
      <c r="CA416" s="28"/>
      <c r="CB416" s="28"/>
      <c r="CC416" s="28"/>
      <c r="CD416" s="28"/>
      <c r="CE416" s="28"/>
      <c r="CF416" s="23"/>
      <c r="CG416" s="23"/>
      <c r="CH416" s="23"/>
      <c r="CI416" s="23"/>
      <c r="CJ416" s="23"/>
      <c r="CK416" s="23"/>
      <c r="CL416" s="23"/>
      <c r="CM416" s="23"/>
      <c r="CN416" s="28"/>
      <c r="CO416" s="28"/>
      <c r="CP416" s="28"/>
      <c r="CQ416" s="28"/>
      <c r="CR416" s="28"/>
      <c r="CS416" s="28"/>
      <c r="CT416" s="28"/>
      <c r="CU416" s="28"/>
      <c r="CV416" s="23"/>
      <c r="CW416" s="23"/>
      <c r="CX416" s="23"/>
      <c r="CY416" s="23"/>
      <c r="CZ416" s="23"/>
      <c r="DA416" s="23"/>
      <c r="DB416" s="23"/>
      <c r="DC416" s="23"/>
      <c r="DD416" s="28"/>
      <c r="DE416" s="28"/>
      <c r="DF416" s="28"/>
      <c r="DG416" s="28"/>
      <c r="DH416" s="28"/>
      <c r="DI416" s="28"/>
      <c r="DJ416" s="28"/>
      <c r="DK416" s="28"/>
      <c r="DL416" s="28"/>
      <c r="DM416" s="28"/>
      <c r="DN416" s="28"/>
      <c r="DO416" s="28"/>
      <c r="DP416" s="23"/>
      <c r="DQ416" s="23"/>
      <c r="DR416" s="23"/>
      <c r="DS416" s="23"/>
      <c r="DT416" s="23"/>
      <c r="DU416" s="23"/>
      <c r="DV416" s="23"/>
      <c r="DW416" s="23"/>
      <c r="DX416" s="23"/>
      <c r="DY416" s="23"/>
      <c r="DZ416" s="23"/>
      <c r="EA416" s="23"/>
      <c r="EB416" s="28"/>
      <c r="EC416" s="28"/>
      <c r="ED416" s="28"/>
      <c r="EE416" s="28"/>
      <c r="EF416" s="28"/>
      <c r="EG416" s="28"/>
      <c r="EH416" s="28"/>
      <c r="EI416" s="28"/>
      <c r="EJ416" s="23"/>
      <c r="EK416" s="23"/>
      <c r="EL416" s="23"/>
      <c r="EM416" s="23"/>
      <c r="EN416" s="23"/>
      <c r="EO416" s="23"/>
      <c r="EP416" s="23"/>
      <c r="EQ416" s="23"/>
      <c r="ER416" s="3">
        <v>47500</v>
      </c>
      <c r="ES416" s="2">
        <f t="shared" si="184"/>
        <v>0</v>
      </c>
    </row>
    <row r="417" spans="1:150" ht="14.45" hidden="1" customHeight="1" x14ac:dyDescent="0.25">
      <c r="A417" s="112"/>
      <c r="B417" s="130">
        <v>411</v>
      </c>
      <c r="C417" s="112"/>
      <c r="D417" s="112"/>
      <c r="E417" s="112"/>
      <c r="F417" s="113" t="s">
        <v>188</v>
      </c>
      <c r="G417" s="107" t="s">
        <v>188</v>
      </c>
      <c r="H417" s="117" t="s">
        <v>699</v>
      </c>
      <c r="I417" s="115" t="str">
        <f t="shared" si="175"/>
        <v xml:space="preserve"> 560</v>
      </c>
      <c r="J417" t="s">
        <v>699</v>
      </c>
      <c r="K417" s="116">
        <f t="shared" si="176"/>
        <v>0</v>
      </c>
      <c r="L417" s="113" t="s">
        <v>324</v>
      </c>
      <c r="M417" t="s">
        <v>1625</v>
      </c>
      <c r="P417" s="45" t="s">
        <v>709</v>
      </c>
      <c r="Q417" s="56">
        <v>62000</v>
      </c>
      <c r="R417" s="122">
        <f t="shared" si="182"/>
        <v>56000</v>
      </c>
      <c r="S417" s="47">
        <v>56000</v>
      </c>
      <c r="T417" s="48">
        <f t="shared" si="166"/>
        <v>7900</v>
      </c>
      <c r="U417" s="46" t="s">
        <v>711</v>
      </c>
      <c r="V417" s="49">
        <f t="shared" si="167"/>
        <v>48100</v>
      </c>
      <c r="W417" s="49">
        <f t="shared" si="183"/>
        <v>7900</v>
      </c>
      <c r="X417" s="2">
        <f t="shared" si="179"/>
        <v>-6000</v>
      </c>
      <c r="Z417" s="126">
        <f t="shared" si="177"/>
        <v>56000</v>
      </c>
      <c r="AA417" s="1" t="s">
        <v>87</v>
      </c>
      <c r="AB417" s="19">
        <f>IF(AX417&lt;&gt;"",#REF!- AX417, 0)</f>
        <v>0</v>
      </c>
      <c r="AC417" s="19">
        <f>IF(CF417&lt;&gt;"",#REF!- CF417, 0)</f>
        <v>0</v>
      </c>
      <c r="AD417" s="19">
        <f>IF(BH417&lt;&gt;"",#REF!- BH417, 0)</f>
        <v>0</v>
      </c>
      <c r="AE417" s="19">
        <f>IF(CN417&lt;&gt;"",#REF!- CN417, 0)</f>
        <v>0</v>
      </c>
      <c r="AF417" s="19">
        <f>IF(BV417&lt;&gt;"",#REF!- BV417, 0)</f>
        <v>0</v>
      </c>
      <c r="AG417" s="19">
        <f>IF(CV417&lt;&gt;"",#REF!- CV417, 0)</f>
        <v>0</v>
      </c>
      <c r="AH417" s="19">
        <f>IF(DF417&lt;&gt;"",#REF!-DF417, 0)</f>
        <v>0</v>
      </c>
      <c r="AI417" s="19">
        <f>IF(DR417&lt;&gt;"",#REF!-DR417, 0)</f>
        <v>0</v>
      </c>
      <c r="AJ417" s="19">
        <f>IF(EB417&lt;&gt;"",#REF!- EB417, 0)</f>
        <v>0</v>
      </c>
      <c r="AK417" s="19">
        <f>IF(EJ417&lt;&gt;"",#REF!- EJ417, 0)</f>
        <v>0</v>
      </c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36"/>
      <c r="BI417" s="36"/>
      <c r="BJ417" s="36"/>
      <c r="BK417" s="36"/>
      <c r="BL417" s="36"/>
      <c r="BM417" s="36"/>
      <c r="BN417" s="36"/>
      <c r="BO417" s="36"/>
      <c r="BP417" s="36"/>
      <c r="BQ417" s="36"/>
      <c r="BR417" s="36"/>
      <c r="BS417" s="36"/>
      <c r="BT417" s="28"/>
      <c r="BU417" s="28"/>
      <c r="BV417" s="28"/>
      <c r="BW417" s="28"/>
      <c r="BX417" s="28"/>
      <c r="BY417" s="28"/>
      <c r="BZ417" s="28"/>
      <c r="CA417" s="28"/>
      <c r="CB417" s="28"/>
      <c r="CC417" s="28"/>
      <c r="CD417" s="28"/>
      <c r="CE417" s="28"/>
      <c r="CF417" s="23"/>
      <c r="CG417" s="23"/>
      <c r="CH417" s="23"/>
      <c r="CI417" s="23"/>
      <c r="CJ417" s="23"/>
      <c r="CK417" s="23"/>
      <c r="CL417" s="23"/>
      <c r="CM417" s="23"/>
      <c r="CN417" s="28"/>
      <c r="CO417" s="28"/>
      <c r="CP417" s="28"/>
      <c r="CQ417" s="28"/>
      <c r="CR417" s="28"/>
      <c r="CS417" s="28"/>
      <c r="CT417" s="28"/>
      <c r="CU417" s="28"/>
      <c r="CV417" s="23"/>
      <c r="CW417" s="23"/>
      <c r="CX417" s="23"/>
      <c r="CY417" s="23"/>
      <c r="CZ417" s="23"/>
      <c r="DA417" s="23"/>
      <c r="DB417" s="23"/>
      <c r="DC417" s="23"/>
      <c r="DD417" s="28"/>
      <c r="DE417" s="28"/>
      <c r="DF417" s="28"/>
      <c r="DG417" s="28"/>
      <c r="DH417" s="28"/>
      <c r="DI417" s="28"/>
      <c r="DJ417" s="28"/>
      <c r="DK417" s="28"/>
      <c r="DL417" s="28"/>
      <c r="DM417" s="28"/>
      <c r="DN417" s="28"/>
      <c r="DO417" s="28"/>
      <c r="DP417" s="23"/>
      <c r="DQ417" s="23"/>
      <c r="DR417" s="23"/>
      <c r="DS417" s="23"/>
      <c r="DT417" s="23"/>
      <c r="DU417" s="23"/>
      <c r="DV417" s="23"/>
      <c r="DW417" s="23"/>
      <c r="DX417" s="23"/>
      <c r="DY417" s="23"/>
      <c r="DZ417" s="23"/>
      <c r="EA417" s="23"/>
      <c r="EB417" s="28"/>
      <c r="EC417" s="28"/>
      <c r="ED417" s="28"/>
      <c r="EE417" s="28"/>
      <c r="EF417" s="28"/>
      <c r="EG417" s="28"/>
      <c r="EH417" s="28"/>
      <c r="EI417" s="28"/>
      <c r="EJ417" s="23"/>
      <c r="EK417" s="23"/>
      <c r="EL417" s="23"/>
      <c r="EM417" s="23"/>
      <c r="EN417" s="23"/>
      <c r="EO417" s="23"/>
      <c r="EP417" s="23"/>
      <c r="EQ417" s="23"/>
      <c r="ER417" s="3">
        <v>56000</v>
      </c>
      <c r="ES417" s="2">
        <f>Z417-ER417</f>
        <v>0</v>
      </c>
    </row>
    <row r="418" spans="1:150" ht="14.45" hidden="1" customHeight="1" x14ac:dyDescent="0.25">
      <c r="A418" s="112"/>
      <c r="B418" s="43">
        <v>412</v>
      </c>
      <c r="C418" s="112"/>
      <c r="D418" s="112"/>
      <c r="E418" s="112"/>
      <c r="F418" s="113" t="s">
        <v>188</v>
      </c>
      <c r="G418" s="107" t="s">
        <v>188</v>
      </c>
      <c r="H418" s="114" t="s">
        <v>700</v>
      </c>
      <c r="I418" s="115" t="str">
        <f t="shared" si="175"/>
        <v xml:space="preserve"> 237</v>
      </c>
      <c r="J418" t="s">
        <v>700</v>
      </c>
      <c r="K418" s="116">
        <f t="shared" si="176"/>
        <v>0</v>
      </c>
      <c r="L418" s="113" t="s">
        <v>237</v>
      </c>
      <c r="M418" t="s">
        <v>1635</v>
      </c>
      <c r="P418" s="45" t="s">
        <v>709</v>
      </c>
      <c r="Q418" s="56">
        <v>62500</v>
      </c>
      <c r="R418" s="122">
        <f t="shared" si="182"/>
        <v>57000</v>
      </c>
      <c r="S418" s="47">
        <v>57000</v>
      </c>
      <c r="T418" s="48">
        <f t="shared" si="166"/>
        <v>7900</v>
      </c>
      <c r="U418" s="46" t="s">
        <v>711</v>
      </c>
      <c r="V418" s="49">
        <f t="shared" si="167"/>
        <v>49100</v>
      </c>
      <c r="W418" s="49">
        <f t="shared" si="183"/>
        <v>7900</v>
      </c>
      <c r="X418" s="2">
        <f t="shared" si="179"/>
        <v>-5500</v>
      </c>
      <c r="Z418" s="126">
        <f t="shared" si="177"/>
        <v>57000</v>
      </c>
      <c r="AA418" s="1" t="s">
        <v>156</v>
      </c>
      <c r="AB418" s="19">
        <f>IF(AX418&lt;&gt;"",#REF!- AX418, 0)</f>
        <v>0</v>
      </c>
      <c r="AC418" s="19">
        <f>IF(CF418&lt;&gt;"",#REF!- CF418, 0)</f>
        <v>0</v>
      </c>
      <c r="AD418" s="19">
        <f>IF(BJ418&lt;&gt;"",#REF!- BJ418, 0)</f>
        <v>0</v>
      </c>
      <c r="AE418" s="19">
        <f>IF(CN418&lt;&gt;"",#REF!- CN418, 0)</f>
        <v>0</v>
      </c>
      <c r="AF418" s="19">
        <f>IF(BV418&lt;&gt;"",#REF!- BV418, 0)</f>
        <v>0</v>
      </c>
      <c r="AG418" s="19">
        <f>IF(CV418&lt;&gt;"",#REF!- CV418, 0)</f>
        <v>0</v>
      </c>
      <c r="AH418" s="19">
        <f>IF(DF418&lt;&gt;"",#REF!-DF418, 0)</f>
        <v>0</v>
      </c>
      <c r="AI418" s="19">
        <f>IF(DR418&lt;&gt;"",#REF!-DR418, 0)</f>
        <v>0</v>
      </c>
      <c r="AJ418" s="19">
        <f>IF(EB418&lt;&gt;"",#REF!- EB418, 0)</f>
        <v>0</v>
      </c>
      <c r="AK418" s="19">
        <f>IF(EJ418&lt;&gt;"",#REF!- EJ418, 0)</f>
        <v>0</v>
      </c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8"/>
      <c r="BU418" s="28"/>
      <c r="BV418" s="28"/>
      <c r="BW418" s="28"/>
      <c r="BX418" s="28"/>
      <c r="BY418" s="28"/>
      <c r="BZ418" s="28"/>
      <c r="CA418" s="28"/>
      <c r="CB418" s="28"/>
      <c r="CC418" s="28"/>
      <c r="CD418" s="28"/>
      <c r="CE418" s="28"/>
      <c r="CF418" s="23"/>
      <c r="CG418" s="23"/>
      <c r="CH418" s="23"/>
      <c r="CI418" s="23"/>
      <c r="CJ418" s="23"/>
      <c r="CK418" s="23"/>
      <c r="CL418" s="23"/>
      <c r="CM418" s="23"/>
      <c r="CN418" s="28"/>
      <c r="CO418" s="28"/>
      <c r="CP418" s="28"/>
      <c r="CQ418" s="28"/>
      <c r="CR418" s="28"/>
      <c r="CS418" s="28"/>
      <c r="CT418" s="28"/>
      <c r="CU418" s="28"/>
      <c r="CV418" s="24"/>
      <c r="CW418" s="24"/>
      <c r="CX418" s="24"/>
      <c r="CY418" s="24"/>
      <c r="CZ418" s="24"/>
      <c r="DA418" s="24"/>
      <c r="DB418" s="24"/>
      <c r="DC418" s="24"/>
      <c r="DD418" s="28"/>
      <c r="DE418" s="28"/>
      <c r="DF418" s="28"/>
      <c r="DG418" s="28"/>
      <c r="DH418" s="28"/>
      <c r="DI418" s="28"/>
      <c r="DJ418" s="28"/>
      <c r="DK418" s="28"/>
      <c r="DL418" s="28"/>
      <c r="DM418" s="28"/>
      <c r="DN418" s="28"/>
      <c r="DO418" s="28"/>
      <c r="DP418" s="24"/>
      <c r="DQ418" s="24"/>
      <c r="DR418" s="24"/>
      <c r="DS418" s="24"/>
      <c r="DT418" s="24"/>
      <c r="DU418" s="24"/>
      <c r="DV418" s="24"/>
      <c r="DW418" s="24"/>
      <c r="DX418" s="24"/>
      <c r="DY418" s="24"/>
      <c r="DZ418" s="24"/>
      <c r="EA418" s="24"/>
      <c r="EB418" s="28"/>
      <c r="EC418" s="28"/>
      <c r="ED418" s="28"/>
      <c r="EE418" s="28"/>
      <c r="EF418" s="28"/>
      <c r="EG418" s="28"/>
      <c r="EH418" s="28"/>
      <c r="EI418" s="28"/>
      <c r="EJ418" s="23"/>
      <c r="EK418" s="23"/>
      <c r="EL418" s="23"/>
      <c r="EM418" s="23"/>
      <c r="EN418" s="23"/>
      <c r="EO418" s="23"/>
      <c r="EP418" s="23"/>
      <c r="EQ418" s="23"/>
      <c r="ER418" s="3">
        <v>57000</v>
      </c>
      <c r="ES418" s="1">
        <f>Z418-ER418</f>
        <v>0</v>
      </c>
    </row>
    <row r="419" spans="1:150" ht="14.45" hidden="1" customHeight="1" x14ac:dyDescent="0.25">
      <c r="A419" s="112"/>
      <c r="B419" s="130">
        <v>413</v>
      </c>
      <c r="C419" s="112"/>
      <c r="D419" s="112"/>
      <c r="E419" s="112"/>
      <c r="F419" s="113" t="s">
        <v>188</v>
      </c>
      <c r="G419" s="107" t="s">
        <v>188</v>
      </c>
      <c r="H419" s="117" t="s">
        <v>701</v>
      </c>
      <c r="I419" s="115" t="str">
        <f t="shared" si="175"/>
        <v xml:space="preserve"> 644</v>
      </c>
      <c r="J419" t="s">
        <v>701</v>
      </c>
      <c r="K419" s="116">
        <f t="shared" si="176"/>
        <v>0</v>
      </c>
      <c r="L419" s="113" t="s">
        <v>267</v>
      </c>
      <c r="M419" t="s">
        <v>1635</v>
      </c>
      <c r="P419" s="45" t="s">
        <v>709</v>
      </c>
      <c r="Q419" s="56">
        <v>65000</v>
      </c>
      <c r="R419" s="122">
        <f t="shared" si="182"/>
        <v>58000</v>
      </c>
      <c r="S419" s="47">
        <v>58000</v>
      </c>
      <c r="T419" s="48">
        <f t="shared" si="166"/>
        <v>7900</v>
      </c>
      <c r="U419" s="46" t="s">
        <v>711</v>
      </c>
      <c r="V419" s="49">
        <f t="shared" si="167"/>
        <v>50100</v>
      </c>
      <c r="W419" s="49">
        <f t="shared" si="183"/>
        <v>7900</v>
      </c>
      <c r="X419" s="2">
        <f t="shared" si="179"/>
        <v>-7000</v>
      </c>
      <c r="Z419" s="126">
        <f t="shared" si="177"/>
        <v>58000</v>
      </c>
      <c r="AA419" s="1" t="s">
        <v>156</v>
      </c>
      <c r="AB419" s="19">
        <f>IF(AX419&lt;&gt;"",#REF!- AX419, 0)</f>
        <v>0</v>
      </c>
      <c r="AC419" s="19">
        <f>IF(CF419&lt;&gt;"",#REF!- CF419, 0)</f>
        <v>0</v>
      </c>
      <c r="AD419" s="19">
        <f>IF(BJ419&lt;&gt;"",#REF!- BJ419, 0)</f>
        <v>0</v>
      </c>
      <c r="AE419" s="19">
        <f>IF(CN419&lt;&gt;"",#REF!- CN419, 0)</f>
        <v>0</v>
      </c>
      <c r="AF419" s="19">
        <f>IF(BV419&lt;&gt;"",#REF!- BV419, 0)</f>
        <v>0</v>
      </c>
      <c r="AG419" s="19">
        <f>IF(CV419&lt;&gt;"",#REF!- CV419, 0)</f>
        <v>0</v>
      </c>
      <c r="AH419" s="19">
        <f>IF(DF419&lt;&gt;"",#REF!-DF419, 0)</f>
        <v>0</v>
      </c>
      <c r="AI419" s="19">
        <f>IF(DR419&lt;&gt;"",#REF!-DR419, 0)</f>
        <v>0</v>
      </c>
      <c r="AJ419" s="19">
        <f>IF(EB419&lt;&gt;"",#REF!- EB419, 0)</f>
        <v>0</v>
      </c>
      <c r="AK419" s="19">
        <f>IF(EJ419&lt;&gt;"",#REF!- EJ419, 0)</f>
        <v>0</v>
      </c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8"/>
      <c r="BU419" s="28"/>
      <c r="BV419" s="28"/>
      <c r="BW419" s="28"/>
      <c r="BX419" s="28"/>
      <c r="BY419" s="28"/>
      <c r="BZ419" s="28"/>
      <c r="CA419" s="28"/>
      <c r="CB419" s="28"/>
      <c r="CC419" s="28"/>
      <c r="CD419" s="28"/>
      <c r="CE419" s="28"/>
      <c r="CF419" s="23"/>
      <c r="CG419" s="23"/>
      <c r="CH419" s="23"/>
      <c r="CI419" s="23"/>
      <c r="CJ419" s="23"/>
      <c r="CK419" s="23"/>
      <c r="CL419" s="23"/>
      <c r="CM419" s="23"/>
      <c r="CN419" s="28"/>
      <c r="CO419" s="28"/>
      <c r="CP419" s="28"/>
      <c r="CQ419" s="28"/>
      <c r="CR419" s="28"/>
      <c r="CS419" s="28"/>
      <c r="CT419" s="28"/>
      <c r="CU419" s="28"/>
      <c r="CV419" s="24"/>
      <c r="CW419" s="24"/>
      <c r="CX419" s="24"/>
      <c r="CY419" s="24"/>
      <c r="CZ419" s="24"/>
      <c r="DA419" s="24"/>
      <c r="DB419" s="24"/>
      <c r="DC419" s="24"/>
      <c r="DD419" s="28"/>
      <c r="DE419" s="28"/>
      <c r="DF419" s="28"/>
      <c r="DG419" s="28"/>
      <c r="DH419" s="28"/>
      <c r="DI419" s="28"/>
      <c r="DJ419" s="28"/>
      <c r="DK419" s="28"/>
      <c r="DL419" s="28"/>
      <c r="DM419" s="28"/>
      <c r="DN419" s="28"/>
      <c r="DO419" s="28"/>
      <c r="DP419" s="24"/>
      <c r="DQ419" s="24"/>
      <c r="DR419" s="24"/>
      <c r="DS419" s="24"/>
      <c r="DT419" s="24"/>
      <c r="DU419" s="24"/>
      <c r="DV419" s="24"/>
      <c r="DW419" s="24"/>
      <c r="DX419" s="24"/>
      <c r="DY419" s="24"/>
      <c r="DZ419" s="24"/>
      <c r="EA419" s="24"/>
      <c r="EB419" s="28"/>
      <c r="EC419" s="28"/>
      <c r="ED419" s="28"/>
      <c r="EE419" s="28"/>
      <c r="EF419" s="28"/>
      <c r="EG419" s="28"/>
      <c r="EH419" s="28"/>
      <c r="EI419" s="28"/>
      <c r="EJ419" s="23"/>
      <c r="EK419" s="23"/>
      <c r="EL419" s="23"/>
      <c r="EM419" s="23"/>
      <c r="EN419" s="23"/>
      <c r="EO419" s="23"/>
      <c r="EP419" s="23"/>
      <c r="EQ419" s="23"/>
      <c r="ER419" s="3">
        <v>58000</v>
      </c>
      <c r="ES419" s="2">
        <f>Z419-ER419</f>
        <v>0</v>
      </c>
    </row>
    <row r="420" spans="1:150" ht="14.45" hidden="1" customHeight="1" x14ac:dyDescent="0.25">
      <c r="A420" s="112"/>
      <c r="B420" s="130">
        <v>414</v>
      </c>
      <c r="C420" s="112"/>
      <c r="D420" s="112"/>
      <c r="E420" s="112"/>
      <c r="F420" s="113" t="s">
        <v>188</v>
      </c>
      <c r="G420" s="107" t="s">
        <v>188</v>
      </c>
      <c r="H420" s="117" t="s">
        <v>702</v>
      </c>
      <c r="I420" s="115" t="str">
        <f t="shared" si="175"/>
        <v xml:space="preserve"> 832</v>
      </c>
      <c r="J420" t="s">
        <v>702</v>
      </c>
      <c r="K420" s="116">
        <f t="shared" si="176"/>
        <v>0</v>
      </c>
      <c r="L420" s="113" t="s">
        <v>331</v>
      </c>
      <c r="M420" t="s">
        <v>1656</v>
      </c>
      <c r="P420" s="62" t="s">
        <v>710</v>
      </c>
      <c r="Q420" s="63">
        <v>56000</v>
      </c>
      <c r="R420" s="64">
        <f t="shared" si="182"/>
        <v>58500</v>
      </c>
      <c r="S420" s="47">
        <v>58500</v>
      </c>
      <c r="T420" s="48">
        <f t="shared" si="166"/>
        <v>7900</v>
      </c>
      <c r="U420" s="46" t="s">
        <v>711</v>
      </c>
      <c r="V420" s="49">
        <f t="shared" si="167"/>
        <v>50600</v>
      </c>
      <c r="W420" s="49">
        <f t="shared" si="183"/>
        <v>7900</v>
      </c>
      <c r="X420" s="2">
        <f t="shared" si="179"/>
        <v>2500</v>
      </c>
      <c r="Z420" s="126">
        <f t="shared" si="177"/>
        <v>58500</v>
      </c>
      <c r="AA420" s="1" t="s">
        <v>156</v>
      </c>
      <c r="AB420" s="19">
        <f>IF(AX420&lt;&gt;"",#REF!- AX420, 0)</f>
        <v>0</v>
      </c>
      <c r="AC420" s="19">
        <f>IF(CF420&lt;&gt;"",#REF!- CF420, 0)</f>
        <v>0</v>
      </c>
      <c r="AD420" s="19">
        <f>IF(BJ420&lt;&gt;"",#REF!- BJ420, 0)</f>
        <v>0</v>
      </c>
      <c r="AE420" s="19">
        <f>IF(CN420&lt;&gt;"",#REF!- CN420, 0)</f>
        <v>0</v>
      </c>
      <c r="AF420" s="19">
        <f>IF(BV420&lt;&gt;"",#REF!- BV420, 0)</f>
        <v>0</v>
      </c>
      <c r="AG420" s="19">
        <f>IF(CV420&lt;&gt;"",#REF!- CV420, 0)</f>
        <v>0</v>
      </c>
      <c r="AH420" s="19">
        <f>IF(DF420&lt;&gt;"",#REF!-DF420, 0)</f>
        <v>0</v>
      </c>
      <c r="AI420" s="19">
        <f>IF(DR420&lt;&gt;"",#REF!-DR420, 0)</f>
        <v>0</v>
      </c>
      <c r="AJ420" s="19">
        <f>IF(EB420&lt;&gt;"",#REF!- EB420, 0)</f>
        <v>0</v>
      </c>
      <c r="AK420" s="19">
        <f>IF(EJ420&lt;&gt;"",#REF!- EJ420, 0)</f>
        <v>0</v>
      </c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8"/>
      <c r="BU420" s="28"/>
      <c r="BV420" s="28"/>
      <c r="BW420" s="28"/>
      <c r="BX420" s="28"/>
      <c r="BY420" s="28"/>
      <c r="BZ420" s="28"/>
      <c r="CA420" s="28"/>
      <c r="CB420" s="28"/>
      <c r="CC420" s="28"/>
      <c r="CD420" s="28"/>
      <c r="CE420" s="28"/>
      <c r="CF420" s="23"/>
      <c r="CG420" s="23"/>
      <c r="CH420" s="23"/>
      <c r="CI420" s="23"/>
      <c r="CJ420" s="23"/>
      <c r="CK420" s="23"/>
      <c r="CL420" s="23"/>
      <c r="CM420" s="23"/>
      <c r="CN420" s="28"/>
      <c r="CO420" s="28"/>
      <c r="CP420" s="28"/>
      <c r="CQ420" s="28"/>
      <c r="CR420" s="28"/>
      <c r="CS420" s="28"/>
      <c r="CT420" s="28"/>
      <c r="CU420" s="28"/>
      <c r="CV420" s="24"/>
      <c r="CW420" s="24"/>
      <c r="CX420" s="24"/>
      <c r="CY420" s="24"/>
      <c r="CZ420" s="24"/>
      <c r="DA420" s="24"/>
      <c r="DB420" s="24"/>
      <c r="DC420" s="24"/>
      <c r="DD420" s="28"/>
      <c r="DE420" s="28"/>
      <c r="DF420" s="28"/>
      <c r="DG420" s="28"/>
      <c r="DH420" s="28"/>
      <c r="DI420" s="28"/>
      <c r="DJ420" s="28"/>
      <c r="DK420" s="28"/>
      <c r="DL420" s="28"/>
      <c r="DM420" s="28"/>
      <c r="DN420" s="28"/>
      <c r="DO420" s="28"/>
      <c r="DP420" s="24"/>
      <c r="DQ420" s="24"/>
      <c r="DR420" s="24"/>
      <c r="DS420" s="24"/>
      <c r="DT420" s="24"/>
      <c r="DU420" s="24"/>
      <c r="DV420" s="24"/>
      <c r="DW420" s="24"/>
      <c r="DX420" s="24"/>
      <c r="DY420" s="24"/>
      <c r="DZ420" s="24"/>
      <c r="EA420" s="24"/>
      <c r="EB420" s="28"/>
      <c r="EC420" s="28"/>
      <c r="ED420" s="28"/>
      <c r="EE420" s="28"/>
      <c r="EF420" s="28"/>
      <c r="EG420" s="28"/>
      <c r="EH420" s="28"/>
      <c r="EI420" s="28"/>
      <c r="EJ420" s="23"/>
      <c r="EK420" s="23"/>
      <c r="EL420" s="23"/>
      <c r="EM420" s="23"/>
      <c r="EN420" s="23"/>
      <c r="EO420" s="23"/>
      <c r="EP420" s="23"/>
      <c r="EQ420" s="23"/>
      <c r="ER420" s="3">
        <v>58500</v>
      </c>
      <c r="ES420" s="2">
        <f t="shared" ref="ES420:ES421" si="185">Z420-ER420</f>
        <v>0</v>
      </c>
    </row>
    <row r="421" spans="1:150" ht="14.45" hidden="1" customHeight="1" x14ac:dyDescent="0.25">
      <c r="A421" s="112"/>
      <c r="B421" s="130">
        <v>415</v>
      </c>
      <c r="C421" s="112"/>
      <c r="D421" s="112"/>
      <c r="E421" s="112"/>
      <c r="F421" s="113" t="s">
        <v>188</v>
      </c>
      <c r="G421" s="107" t="s">
        <v>188</v>
      </c>
      <c r="H421" s="117" t="s">
        <v>703</v>
      </c>
      <c r="I421" s="115" t="str">
        <f t="shared" si="175"/>
        <v xml:space="preserve"> 107</v>
      </c>
      <c r="J421" t="s">
        <v>703</v>
      </c>
      <c r="K421" s="116">
        <f t="shared" si="176"/>
        <v>0</v>
      </c>
      <c r="L421" s="113" t="s">
        <v>331</v>
      </c>
      <c r="M421" t="s">
        <v>1656</v>
      </c>
      <c r="P421" s="62" t="s">
        <v>710</v>
      </c>
      <c r="Q421" s="63">
        <v>56000</v>
      </c>
      <c r="R421" s="64">
        <f t="shared" si="182"/>
        <v>58000</v>
      </c>
      <c r="S421" s="47">
        <v>58000</v>
      </c>
      <c r="T421" s="48">
        <f t="shared" si="166"/>
        <v>7900</v>
      </c>
      <c r="U421" s="46" t="s">
        <v>711</v>
      </c>
      <c r="V421" s="49">
        <f t="shared" si="167"/>
        <v>50100</v>
      </c>
      <c r="W421" s="49">
        <f t="shared" si="183"/>
        <v>7900</v>
      </c>
      <c r="X421" s="2">
        <f t="shared" si="179"/>
        <v>2000</v>
      </c>
      <c r="Z421" s="126">
        <f t="shared" si="177"/>
        <v>58000</v>
      </c>
      <c r="AA421" s="1" t="s">
        <v>156</v>
      </c>
      <c r="AB421" s="19">
        <f>IF(AX421&lt;&gt;"",#REF!- AX421, 0)</f>
        <v>0</v>
      </c>
      <c r="AC421" s="19">
        <f>IF(CF421&lt;&gt;"",#REF!- CF421, 0)</f>
        <v>0</v>
      </c>
      <c r="AD421" s="19">
        <f>IF(BJ421&lt;&gt;"",#REF!- BJ421, 0)</f>
        <v>0</v>
      </c>
      <c r="AE421" s="19">
        <f>IF(CN421&lt;&gt;"",#REF!- CN421, 0)</f>
        <v>0</v>
      </c>
      <c r="AF421" s="19">
        <f>IF(BV421&lt;&gt;"",#REF!- BV421, 0)</f>
        <v>0</v>
      </c>
      <c r="AG421" s="19">
        <f>IF(CV421&lt;&gt;"",#REF!- CV421, 0)</f>
        <v>0</v>
      </c>
      <c r="AH421" s="19">
        <f>IF(DF421&lt;&gt;"",#REF!-DF421, 0)</f>
        <v>0</v>
      </c>
      <c r="AI421" s="19">
        <f>IF(DR421&lt;&gt;"",#REF!-DR421, 0)</f>
        <v>0</v>
      </c>
      <c r="AJ421" s="19">
        <f>IF(EB421&lt;&gt;"",#REF!- EB421, 0)</f>
        <v>0</v>
      </c>
      <c r="AK421" s="19">
        <f>IF(EJ421&lt;&gt;"",#REF!- EJ421, 0)</f>
        <v>0</v>
      </c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8"/>
      <c r="BU421" s="28"/>
      <c r="BV421" s="28"/>
      <c r="BW421" s="28"/>
      <c r="BX421" s="28"/>
      <c r="BY421" s="28"/>
      <c r="BZ421" s="28"/>
      <c r="CA421" s="28"/>
      <c r="CB421" s="28"/>
      <c r="CC421" s="28"/>
      <c r="CD421" s="28"/>
      <c r="CE421" s="28"/>
      <c r="CF421" s="23"/>
      <c r="CG421" s="23"/>
      <c r="CH421" s="23"/>
      <c r="CI421" s="23"/>
      <c r="CJ421" s="23"/>
      <c r="CK421" s="23"/>
      <c r="CL421" s="23"/>
      <c r="CM421" s="23"/>
      <c r="CN421" s="28"/>
      <c r="CO421" s="28"/>
      <c r="CP421" s="28"/>
      <c r="CQ421" s="28"/>
      <c r="CR421" s="28"/>
      <c r="CS421" s="28"/>
      <c r="CT421" s="28"/>
      <c r="CU421" s="28"/>
      <c r="CV421" s="24"/>
      <c r="CW421" s="24"/>
      <c r="CX421" s="24"/>
      <c r="CY421" s="24"/>
      <c r="CZ421" s="24"/>
      <c r="DA421" s="24"/>
      <c r="DB421" s="24"/>
      <c r="DC421" s="24"/>
      <c r="DD421" s="28"/>
      <c r="DE421" s="28"/>
      <c r="DF421" s="28"/>
      <c r="DG421" s="28"/>
      <c r="DH421" s="28"/>
      <c r="DI421" s="28"/>
      <c r="DJ421" s="28"/>
      <c r="DK421" s="28"/>
      <c r="DL421" s="28"/>
      <c r="DM421" s="28"/>
      <c r="DN421" s="28"/>
      <c r="DO421" s="28"/>
      <c r="DP421" s="24"/>
      <c r="DQ421" s="24"/>
      <c r="DR421" s="24"/>
      <c r="DS421" s="24"/>
      <c r="DT421" s="24"/>
      <c r="DU421" s="24"/>
      <c r="DV421" s="24"/>
      <c r="DW421" s="24"/>
      <c r="DX421" s="24"/>
      <c r="DY421" s="24"/>
      <c r="DZ421" s="24"/>
      <c r="EA421" s="24"/>
      <c r="EB421" s="28"/>
      <c r="EC421" s="28"/>
      <c r="ED421" s="28"/>
      <c r="EE421" s="28"/>
      <c r="EF421" s="28"/>
      <c r="EG421" s="28"/>
      <c r="EH421" s="28"/>
      <c r="EI421" s="28"/>
      <c r="EJ421" s="23"/>
      <c r="EK421" s="23"/>
      <c r="EL421" s="23"/>
      <c r="EM421" s="23"/>
      <c r="EN421" s="23"/>
      <c r="EO421" s="23"/>
      <c r="EP421" s="23"/>
      <c r="EQ421" s="23"/>
      <c r="ER421" s="3">
        <v>58500</v>
      </c>
      <c r="ES421" s="2">
        <f t="shared" si="185"/>
        <v>-500</v>
      </c>
      <c r="ET421" s="1" t="s">
        <v>1828</v>
      </c>
    </row>
    <row r="422" spans="1:150" ht="14.45" hidden="1" customHeight="1" x14ac:dyDescent="0.25">
      <c r="A422" s="112"/>
      <c r="B422" s="130">
        <v>416</v>
      </c>
      <c r="C422" s="112"/>
      <c r="D422" s="112"/>
      <c r="E422" s="112"/>
      <c r="F422" s="113" t="s">
        <v>188</v>
      </c>
      <c r="G422" s="107" t="s">
        <v>188</v>
      </c>
      <c r="H422" s="114" t="s">
        <v>704</v>
      </c>
      <c r="I422" s="115" t="str">
        <f t="shared" si="175"/>
        <v xml:space="preserve"> 392</v>
      </c>
      <c r="J422" t="s">
        <v>704</v>
      </c>
      <c r="K422" s="116">
        <f t="shared" si="176"/>
        <v>0</v>
      </c>
      <c r="L422" s="113" t="s">
        <v>332</v>
      </c>
      <c r="M422" t="s">
        <v>1636</v>
      </c>
      <c r="P422" s="45" t="s">
        <v>709</v>
      </c>
      <c r="Q422" s="56">
        <v>65000</v>
      </c>
      <c r="R422" s="122">
        <f t="shared" si="182"/>
        <v>56000</v>
      </c>
      <c r="S422" s="47">
        <v>56000</v>
      </c>
      <c r="T422" s="48">
        <f t="shared" si="166"/>
        <v>7900</v>
      </c>
      <c r="U422" s="46" t="s">
        <v>711</v>
      </c>
      <c r="V422" s="49">
        <f t="shared" si="167"/>
        <v>48100</v>
      </c>
      <c r="W422" s="51">
        <f t="shared" si="183"/>
        <v>7900</v>
      </c>
      <c r="X422" s="2">
        <f t="shared" si="179"/>
        <v>-9000</v>
      </c>
      <c r="Z422" s="126">
        <f t="shared" si="177"/>
        <v>56000</v>
      </c>
      <c r="AA422" s="1" t="s">
        <v>156</v>
      </c>
      <c r="AB422" s="19">
        <f>IF(AX422&lt;&gt;"",#REF!- AX422, 0)</f>
        <v>0</v>
      </c>
      <c r="AC422" s="19">
        <f>IF(CF422&lt;&gt;"",#REF!- CF422, 0)</f>
        <v>0</v>
      </c>
      <c r="AD422" s="19">
        <f>IF(BJ422&lt;&gt;"",#REF!- BJ422, 0)</f>
        <v>0</v>
      </c>
      <c r="AE422" s="19">
        <f>IF(CN422&lt;&gt;"",#REF!- CN422, 0)</f>
        <v>0</v>
      </c>
      <c r="AF422" s="19">
        <f>IF(BV422&lt;&gt;"",#REF!- BV422, 0)</f>
        <v>0</v>
      </c>
      <c r="AG422" s="19">
        <f>IF(CV422&lt;&gt;"",#REF!- CV422, 0)</f>
        <v>0</v>
      </c>
      <c r="AH422" s="19">
        <f>IF(DF422&lt;&gt;"",#REF!-DF422, 0)</f>
        <v>0</v>
      </c>
      <c r="AI422" s="19">
        <f>IF(DR422&lt;&gt;"",#REF!-DR422, 0)</f>
        <v>0</v>
      </c>
      <c r="AJ422" s="19">
        <f>IF(EB422&lt;&gt;"",#REF!- EB422, 0)</f>
        <v>0</v>
      </c>
      <c r="AK422" s="19">
        <f>IF(EJ422&lt;&gt;"",#REF!- EJ422, 0)</f>
        <v>0</v>
      </c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8"/>
      <c r="BU422" s="28"/>
      <c r="BV422" s="28"/>
      <c r="BW422" s="28"/>
      <c r="BX422" s="28"/>
      <c r="BY422" s="28"/>
      <c r="BZ422" s="28"/>
      <c r="CA422" s="28"/>
      <c r="CB422" s="28"/>
      <c r="CC422" s="28"/>
      <c r="CD422" s="28"/>
      <c r="CE422" s="28"/>
      <c r="CF422" s="23"/>
      <c r="CG422" s="23"/>
      <c r="CH422" s="23"/>
      <c r="CI422" s="23"/>
      <c r="CJ422" s="23"/>
      <c r="CK422" s="23"/>
      <c r="CL422" s="23"/>
      <c r="CM422" s="23"/>
      <c r="CN422" s="28"/>
      <c r="CO422" s="28"/>
      <c r="CP422" s="28"/>
      <c r="CQ422" s="28"/>
      <c r="CR422" s="28"/>
      <c r="CS422" s="28"/>
      <c r="CT422" s="28"/>
      <c r="CU422" s="28"/>
      <c r="CV422" s="24"/>
      <c r="CW422" s="24"/>
      <c r="CX422" s="24"/>
      <c r="CY422" s="24"/>
      <c r="CZ422" s="24"/>
      <c r="DA422" s="24"/>
      <c r="DB422" s="24"/>
      <c r="DC422" s="24"/>
      <c r="DD422" s="28"/>
      <c r="DE422" s="28"/>
      <c r="DF422" s="28"/>
      <c r="DG422" s="28"/>
      <c r="DH422" s="28"/>
      <c r="DI422" s="28"/>
      <c r="DJ422" s="28"/>
      <c r="DK422" s="28"/>
      <c r="DL422" s="28"/>
      <c r="DM422" s="28"/>
      <c r="DN422" s="28"/>
      <c r="DO422" s="28"/>
      <c r="DP422" s="24"/>
      <c r="DQ422" s="24"/>
      <c r="DR422" s="24"/>
      <c r="DS422" s="24"/>
      <c r="DT422" s="24"/>
      <c r="DU422" s="24"/>
      <c r="DV422" s="24"/>
      <c r="DW422" s="24"/>
      <c r="DX422" s="24"/>
      <c r="DY422" s="24"/>
      <c r="DZ422" s="24"/>
      <c r="EA422" s="24"/>
      <c r="EB422" s="28"/>
      <c r="EC422" s="28"/>
      <c r="ED422" s="28"/>
      <c r="EE422" s="28"/>
      <c r="EF422" s="28"/>
      <c r="EG422" s="28"/>
      <c r="EH422" s="28"/>
      <c r="EI422" s="28"/>
      <c r="EJ422" s="23"/>
      <c r="EK422" s="23"/>
      <c r="EL422" s="23"/>
      <c r="EM422" s="23"/>
      <c r="EN422" s="23"/>
      <c r="EO422" s="23"/>
      <c r="EP422" s="23"/>
      <c r="EQ422" s="23"/>
      <c r="ER422" s="3">
        <v>56000</v>
      </c>
      <c r="ES422" s="2">
        <f>Z422-ER422</f>
        <v>0</v>
      </c>
    </row>
    <row r="423" spans="1:150" ht="14.45" hidden="1" customHeight="1" x14ac:dyDescent="0.25">
      <c r="A423" s="112"/>
      <c r="B423" s="130">
        <v>417</v>
      </c>
      <c r="C423" s="112"/>
      <c r="D423" s="112"/>
      <c r="E423" s="112"/>
      <c r="F423" s="113" t="s">
        <v>188</v>
      </c>
      <c r="G423" s="107" t="s">
        <v>188</v>
      </c>
      <c r="H423" s="117" t="s">
        <v>705</v>
      </c>
      <c r="I423" s="115" t="str">
        <f t="shared" si="175"/>
        <v xml:space="preserve"> 626</v>
      </c>
      <c r="J423" t="s">
        <v>705</v>
      </c>
      <c r="K423" s="116">
        <f t="shared" si="176"/>
        <v>0</v>
      </c>
      <c r="L423" s="113" t="s">
        <v>231</v>
      </c>
      <c r="M423" t="s">
        <v>1635</v>
      </c>
      <c r="P423" s="62" t="s">
        <v>710</v>
      </c>
      <c r="Q423" s="63">
        <v>55000</v>
      </c>
      <c r="R423" s="64">
        <f t="shared" si="182"/>
        <v>57000</v>
      </c>
      <c r="S423" s="47">
        <v>57000</v>
      </c>
      <c r="T423" s="48">
        <f t="shared" si="166"/>
        <v>7900</v>
      </c>
      <c r="U423" s="46" t="s">
        <v>711</v>
      </c>
      <c r="V423" s="49">
        <f t="shared" si="167"/>
        <v>49100</v>
      </c>
      <c r="W423" s="51">
        <f t="shared" si="183"/>
        <v>7900</v>
      </c>
      <c r="X423" s="2">
        <f t="shared" si="179"/>
        <v>2000</v>
      </c>
      <c r="Z423" s="126">
        <f t="shared" si="177"/>
        <v>57000</v>
      </c>
      <c r="AA423" s="1" t="s">
        <v>156</v>
      </c>
      <c r="AB423" s="19">
        <f>IF(AX423&lt;&gt;"",#REF!- AX423, 0)</f>
        <v>0</v>
      </c>
      <c r="AC423" s="19">
        <f>IF(CF423&lt;&gt;"",#REF!- CF423, 0)</f>
        <v>0</v>
      </c>
      <c r="AD423" s="19">
        <f>IF(BJ423&lt;&gt;"",#REF!- BJ423, 0)</f>
        <v>0</v>
      </c>
      <c r="AE423" s="19">
        <f>IF(CN423&lt;&gt;"",#REF!- CN423, 0)</f>
        <v>0</v>
      </c>
      <c r="AF423" s="19">
        <f>IF(BV423&lt;&gt;"",#REF!- BV423, 0)</f>
        <v>0</v>
      </c>
      <c r="AG423" s="19">
        <f>IF(CV423&lt;&gt;"",#REF!- CV423, 0)</f>
        <v>0</v>
      </c>
      <c r="AH423" s="19">
        <f>IF(DF423&lt;&gt;"",#REF!-DF423, 0)</f>
        <v>0</v>
      </c>
      <c r="AI423" s="19">
        <f>IF(DR423&lt;&gt;"",#REF!-DR423, 0)</f>
        <v>0</v>
      </c>
      <c r="AJ423" s="19">
        <f>IF(EB423&lt;&gt;"",#REF!- EB423, 0)</f>
        <v>0</v>
      </c>
      <c r="AK423" s="19">
        <f>IF(EJ423&lt;&gt;"",#REF!- EJ423, 0)</f>
        <v>0</v>
      </c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8"/>
      <c r="BU423" s="28"/>
      <c r="BV423" s="28"/>
      <c r="BW423" s="28"/>
      <c r="BX423" s="28"/>
      <c r="BY423" s="28"/>
      <c r="BZ423" s="28"/>
      <c r="CA423" s="28"/>
      <c r="CB423" s="28"/>
      <c r="CC423" s="28"/>
      <c r="CD423" s="28"/>
      <c r="CE423" s="28"/>
      <c r="CF423" s="23"/>
      <c r="CG423" s="23"/>
      <c r="CH423" s="23"/>
      <c r="CI423" s="23"/>
      <c r="CJ423" s="23"/>
      <c r="CK423" s="23"/>
      <c r="CL423" s="23"/>
      <c r="CM423" s="23"/>
      <c r="CN423" s="28"/>
      <c r="CO423" s="28"/>
      <c r="CP423" s="28"/>
      <c r="CQ423" s="28"/>
      <c r="CR423" s="28"/>
      <c r="CS423" s="28"/>
      <c r="CT423" s="28"/>
      <c r="CU423" s="28"/>
      <c r="CV423" s="24"/>
      <c r="CW423" s="24"/>
      <c r="CX423" s="24"/>
      <c r="CY423" s="24"/>
      <c r="CZ423" s="24"/>
      <c r="DA423" s="24"/>
      <c r="DB423" s="24"/>
      <c r="DC423" s="24"/>
      <c r="DD423" s="28"/>
      <c r="DE423" s="28"/>
      <c r="DF423" s="28"/>
      <c r="DG423" s="28"/>
      <c r="DH423" s="28"/>
      <c r="DI423" s="28"/>
      <c r="DJ423" s="28"/>
      <c r="DK423" s="28"/>
      <c r="DL423" s="28"/>
      <c r="DM423" s="28"/>
      <c r="DN423" s="28"/>
      <c r="DO423" s="28"/>
      <c r="DP423" s="24"/>
      <c r="DQ423" s="24"/>
      <c r="DR423" s="24"/>
      <c r="DS423" s="24"/>
      <c r="DT423" s="24"/>
      <c r="DU423" s="24"/>
      <c r="DV423" s="24"/>
      <c r="DW423" s="24"/>
      <c r="DX423" s="24"/>
      <c r="DY423" s="24"/>
      <c r="DZ423" s="24"/>
      <c r="EA423" s="24"/>
      <c r="EB423" s="28"/>
      <c r="EC423" s="28"/>
      <c r="ED423" s="28"/>
      <c r="EE423" s="28"/>
      <c r="EF423" s="28"/>
      <c r="EG423" s="28"/>
      <c r="EH423" s="28"/>
      <c r="EI423" s="28"/>
      <c r="EJ423" s="23"/>
      <c r="EK423" s="23"/>
      <c r="EL423" s="23"/>
      <c r="EM423" s="23"/>
      <c r="EN423" s="23"/>
      <c r="EO423" s="23"/>
      <c r="EP423" s="23"/>
      <c r="EQ423" s="23"/>
      <c r="ER423" s="3">
        <v>57000</v>
      </c>
      <c r="ES423" s="2">
        <f>Z423-ER423</f>
        <v>0</v>
      </c>
    </row>
    <row r="424" spans="1:150" ht="14.45" hidden="1" customHeight="1" x14ac:dyDescent="0.25">
      <c r="A424" s="112"/>
      <c r="B424" s="130">
        <v>418</v>
      </c>
      <c r="C424" s="112"/>
      <c r="D424" s="112"/>
      <c r="E424" s="112"/>
      <c r="F424" s="113" t="s">
        <v>188</v>
      </c>
      <c r="G424" s="107" t="s">
        <v>188</v>
      </c>
      <c r="H424" s="114" t="s">
        <v>706</v>
      </c>
      <c r="I424" s="115" t="str">
        <f t="shared" si="175"/>
        <v xml:space="preserve"> 854</v>
      </c>
      <c r="J424" t="s">
        <v>706</v>
      </c>
      <c r="K424" s="116">
        <f t="shared" si="176"/>
        <v>0</v>
      </c>
      <c r="L424" s="113" t="s">
        <v>321</v>
      </c>
      <c r="M424" t="s">
        <v>1657</v>
      </c>
      <c r="P424" s="45" t="s">
        <v>709</v>
      </c>
      <c r="Q424" s="56">
        <v>60000</v>
      </c>
      <c r="R424" s="122">
        <f t="shared" si="182"/>
        <v>52500</v>
      </c>
      <c r="S424" s="47">
        <v>52500</v>
      </c>
      <c r="T424" s="48">
        <f t="shared" si="166"/>
        <v>7900</v>
      </c>
      <c r="U424" s="46" t="s">
        <v>711</v>
      </c>
      <c r="V424" s="49">
        <f t="shared" si="167"/>
        <v>44600</v>
      </c>
      <c r="W424" s="49">
        <f t="shared" si="183"/>
        <v>7900</v>
      </c>
      <c r="X424" s="2">
        <f t="shared" si="179"/>
        <v>-7500</v>
      </c>
      <c r="Z424" s="126">
        <f t="shared" si="177"/>
        <v>52500</v>
      </c>
      <c r="AA424" s="1" t="s">
        <v>156</v>
      </c>
      <c r="AB424" s="19">
        <f>IF(AX424&lt;&gt;"",#REF!- AX424, 0)</f>
        <v>0</v>
      </c>
      <c r="AC424" s="19">
        <f>IF(CF424&lt;&gt;"",#REF!- CF424, 0)</f>
        <v>0</v>
      </c>
      <c r="AD424" s="19">
        <f>IF(BJ424&lt;&gt;"",#REF!- BJ424, 0)</f>
        <v>0</v>
      </c>
      <c r="AE424" s="19">
        <f>IF(CN424&lt;&gt;"",#REF!- CN424, 0)</f>
        <v>0</v>
      </c>
      <c r="AF424" s="19">
        <f>IF(BV424&lt;&gt;"",#REF!- BV424, 0)</f>
        <v>0</v>
      </c>
      <c r="AG424" s="19">
        <f>IF(CV424&lt;&gt;"",#REF!- CV424, 0)</f>
        <v>0</v>
      </c>
      <c r="AH424" s="19">
        <f>IF(DF424&lt;&gt;"",#REF!-DF424, 0)</f>
        <v>0</v>
      </c>
      <c r="AI424" s="19">
        <f>IF(DR424&lt;&gt;"",#REF!-DR424, 0)</f>
        <v>0</v>
      </c>
      <c r="AJ424" s="19">
        <f>IF(EB424&lt;&gt;"",#REF!- EB424, 0)</f>
        <v>0</v>
      </c>
      <c r="AK424" s="19">
        <f>IF(EJ424&lt;&gt;"",#REF!- EJ424, 0)</f>
        <v>0</v>
      </c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8"/>
      <c r="BU424" s="28"/>
      <c r="BV424" s="28"/>
      <c r="BW424" s="28"/>
      <c r="BX424" s="28"/>
      <c r="BY424" s="28"/>
      <c r="BZ424" s="28"/>
      <c r="CA424" s="28"/>
      <c r="CB424" s="28"/>
      <c r="CC424" s="28"/>
      <c r="CD424" s="28"/>
      <c r="CE424" s="28"/>
      <c r="CF424" s="23"/>
      <c r="CG424" s="23"/>
      <c r="CH424" s="23"/>
      <c r="CI424" s="23"/>
      <c r="CJ424" s="23"/>
      <c r="CK424" s="23"/>
      <c r="CL424" s="23"/>
      <c r="CM424" s="23"/>
      <c r="CN424" s="28"/>
      <c r="CO424" s="28"/>
      <c r="CP424" s="28"/>
      <c r="CQ424" s="28"/>
      <c r="CR424" s="28"/>
      <c r="CS424" s="28"/>
      <c r="CT424" s="28"/>
      <c r="CU424" s="28"/>
      <c r="CV424" s="24"/>
      <c r="CW424" s="24"/>
      <c r="CX424" s="24"/>
      <c r="CY424" s="24"/>
      <c r="CZ424" s="24"/>
      <c r="DA424" s="24"/>
      <c r="DB424" s="24"/>
      <c r="DC424" s="24"/>
      <c r="DD424" s="28"/>
      <c r="DE424" s="28"/>
      <c r="DF424" s="28"/>
      <c r="DG424" s="28"/>
      <c r="DH424" s="28"/>
      <c r="DI424" s="28"/>
      <c r="DJ424" s="28"/>
      <c r="DK424" s="28"/>
      <c r="DL424" s="28"/>
      <c r="DM424" s="28"/>
      <c r="DN424" s="28"/>
      <c r="DO424" s="28"/>
      <c r="DP424" s="24"/>
      <c r="DQ424" s="24"/>
      <c r="DR424" s="24"/>
      <c r="DS424" s="24"/>
      <c r="DT424" s="24"/>
      <c r="DU424" s="24"/>
      <c r="DV424" s="24"/>
      <c r="DW424" s="24"/>
      <c r="DX424" s="24"/>
      <c r="DY424" s="24"/>
      <c r="DZ424" s="24"/>
      <c r="EA424" s="24"/>
      <c r="EB424" s="28"/>
      <c r="EC424" s="28"/>
      <c r="ED424" s="28"/>
      <c r="EE424" s="28"/>
      <c r="EF424" s="28"/>
      <c r="EG424" s="28"/>
      <c r="EH424" s="28"/>
      <c r="EI424" s="28"/>
      <c r="EJ424" s="23"/>
      <c r="EK424" s="23"/>
      <c r="EL424" s="23"/>
      <c r="EM424" s="23"/>
      <c r="EN424" s="23"/>
      <c r="EO424" s="23"/>
      <c r="EP424" s="23"/>
      <c r="EQ424" s="23"/>
      <c r="ER424" s="3">
        <v>52500</v>
      </c>
      <c r="ES424" s="1">
        <f>Z424-ER424</f>
        <v>0</v>
      </c>
    </row>
    <row r="425" spans="1:150" ht="14.45" hidden="1" customHeight="1" x14ac:dyDescent="0.25">
      <c r="A425" s="112"/>
      <c r="B425" s="130">
        <v>419</v>
      </c>
      <c r="C425" s="112"/>
      <c r="D425" s="112"/>
      <c r="E425" s="112"/>
      <c r="F425" s="113" t="s">
        <v>188</v>
      </c>
      <c r="G425" s="107" t="s">
        <v>188</v>
      </c>
      <c r="H425" s="114" t="s">
        <v>707</v>
      </c>
      <c r="I425" s="115" t="str">
        <f t="shared" si="175"/>
        <v xml:space="preserve"> 834</v>
      </c>
      <c r="J425" t="s">
        <v>707</v>
      </c>
      <c r="K425" s="116">
        <f t="shared" si="176"/>
        <v>0</v>
      </c>
      <c r="L425" s="113" t="s">
        <v>332</v>
      </c>
      <c r="M425" t="s">
        <v>1636</v>
      </c>
      <c r="P425" s="62" t="s">
        <v>710</v>
      </c>
      <c r="Q425" s="63">
        <v>52500</v>
      </c>
      <c r="R425" s="64">
        <f t="shared" si="182"/>
        <v>56000</v>
      </c>
      <c r="S425" s="47">
        <v>56000</v>
      </c>
      <c r="T425" s="48">
        <f t="shared" si="166"/>
        <v>7900</v>
      </c>
      <c r="U425" s="46" t="s">
        <v>711</v>
      </c>
      <c r="V425" s="49">
        <f t="shared" si="167"/>
        <v>48100</v>
      </c>
      <c r="W425" s="51">
        <f t="shared" si="183"/>
        <v>7900</v>
      </c>
      <c r="X425" s="2">
        <f t="shared" si="179"/>
        <v>3500</v>
      </c>
      <c r="Z425" s="126">
        <f t="shared" si="177"/>
        <v>56000</v>
      </c>
      <c r="AA425" s="1" t="s">
        <v>156</v>
      </c>
      <c r="AB425" s="19">
        <f>IF(AX425&lt;&gt;"",#REF!- AX425, 0)</f>
        <v>0</v>
      </c>
      <c r="AC425" s="19">
        <f>IF(CF425&lt;&gt;"",#REF!- CF425, 0)</f>
        <v>0</v>
      </c>
      <c r="AD425" s="19">
        <f>IF(BJ425&lt;&gt;"",#REF!- BJ425, 0)</f>
        <v>0</v>
      </c>
      <c r="AE425" s="19">
        <f>IF(CN425&lt;&gt;"",#REF!- CN425, 0)</f>
        <v>0</v>
      </c>
      <c r="AF425" s="19">
        <f>IF(BV425&lt;&gt;"",#REF!- BV425, 0)</f>
        <v>0</v>
      </c>
      <c r="AG425" s="19">
        <f>IF(CV425&lt;&gt;"",#REF!- CV425, 0)</f>
        <v>0</v>
      </c>
      <c r="AH425" s="19">
        <f>IF(DF425&lt;&gt;"",#REF!-DF425, 0)</f>
        <v>0</v>
      </c>
      <c r="AI425" s="19">
        <f>IF(DR425&lt;&gt;"",#REF!-DR425, 0)</f>
        <v>0</v>
      </c>
      <c r="AJ425" s="19">
        <f>IF(EB425&lt;&gt;"",#REF!- EB425, 0)</f>
        <v>0</v>
      </c>
      <c r="AK425" s="19">
        <f>IF(EJ425&lt;&gt;"",#REF!- EJ425, 0)</f>
        <v>0</v>
      </c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8"/>
      <c r="BU425" s="28"/>
      <c r="BV425" s="28"/>
      <c r="BW425" s="28"/>
      <c r="BX425" s="28"/>
      <c r="BY425" s="28"/>
      <c r="BZ425" s="28"/>
      <c r="CA425" s="28"/>
      <c r="CB425" s="28"/>
      <c r="CC425" s="28"/>
      <c r="CD425" s="28"/>
      <c r="CE425" s="28"/>
      <c r="CF425" s="23"/>
      <c r="CG425" s="23"/>
      <c r="CH425" s="23"/>
      <c r="CI425" s="23"/>
      <c r="CJ425" s="23"/>
      <c r="CK425" s="23"/>
      <c r="CL425" s="23"/>
      <c r="CM425" s="23"/>
      <c r="CN425" s="28"/>
      <c r="CO425" s="28"/>
      <c r="CP425" s="28"/>
      <c r="CQ425" s="28"/>
      <c r="CR425" s="28"/>
      <c r="CS425" s="28"/>
      <c r="CT425" s="28"/>
      <c r="CU425" s="28"/>
      <c r="CV425" s="24"/>
      <c r="CW425" s="24"/>
      <c r="CX425" s="24"/>
      <c r="CY425" s="24"/>
      <c r="CZ425" s="24"/>
      <c r="DA425" s="24"/>
      <c r="DB425" s="24"/>
      <c r="DC425" s="24"/>
      <c r="DD425" s="28"/>
      <c r="DE425" s="28"/>
      <c r="DF425" s="28"/>
      <c r="DG425" s="28"/>
      <c r="DH425" s="28"/>
      <c r="DI425" s="28"/>
      <c r="DJ425" s="28"/>
      <c r="DK425" s="28"/>
      <c r="DL425" s="28"/>
      <c r="DM425" s="28"/>
      <c r="DN425" s="28"/>
      <c r="DO425" s="28"/>
      <c r="DP425" s="24"/>
      <c r="DQ425" s="24"/>
      <c r="DR425" s="24"/>
      <c r="DS425" s="24"/>
      <c r="DT425" s="24"/>
      <c r="DU425" s="24"/>
      <c r="DV425" s="24"/>
      <c r="DW425" s="24"/>
      <c r="DX425" s="24"/>
      <c r="DY425" s="24"/>
      <c r="DZ425" s="24"/>
      <c r="EA425" s="24"/>
      <c r="EB425" s="28"/>
      <c r="EC425" s="28"/>
      <c r="ED425" s="28"/>
      <c r="EE425" s="28"/>
      <c r="EF425" s="28"/>
      <c r="EG425" s="28"/>
      <c r="EH425" s="28"/>
      <c r="EI425" s="28"/>
      <c r="EJ425" s="23"/>
      <c r="EK425" s="23"/>
      <c r="EL425" s="23"/>
      <c r="EM425" s="23"/>
      <c r="EN425" s="23"/>
      <c r="EO425" s="23"/>
      <c r="EP425" s="23"/>
      <c r="EQ425" s="23"/>
      <c r="ER425" s="3">
        <v>56000</v>
      </c>
      <c r="ES425" s="2">
        <f t="shared" ref="ES425:ES426" si="186">Z425-ER425</f>
        <v>0</v>
      </c>
    </row>
    <row r="426" spans="1:150" ht="14.45" hidden="1" customHeight="1" x14ac:dyDescent="0.25">
      <c r="A426" s="112"/>
      <c r="B426" s="130">
        <v>420</v>
      </c>
      <c r="C426" s="112"/>
      <c r="D426" s="112"/>
      <c r="E426" s="112"/>
      <c r="F426" s="113" t="s">
        <v>188</v>
      </c>
      <c r="G426" s="107" t="s">
        <v>188</v>
      </c>
      <c r="H426" s="114" t="s">
        <v>708</v>
      </c>
      <c r="I426" s="115" t="str">
        <f t="shared" si="175"/>
        <v xml:space="preserve"> 889</v>
      </c>
      <c r="J426" t="s">
        <v>708</v>
      </c>
      <c r="K426" s="116">
        <f t="shared" si="176"/>
        <v>0</v>
      </c>
      <c r="L426" s="113" t="s">
        <v>332</v>
      </c>
      <c r="M426" t="s">
        <v>1636</v>
      </c>
      <c r="P426" s="45" t="s">
        <v>709</v>
      </c>
      <c r="Q426" s="56">
        <v>65000</v>
      </c>
      <c r="R426" s="122">
        <f t="shared" si="182"/>
        <v>56000</v>
      </c>
      <c r="S426" s="47">
        <v>56000</v>
      </c>
      <c r="T426" s="48">
        <f t="shared" si="166"/>
        <v>7900</v>
      </c>
      <c r="U426" s="46" t="s">
        <v>711</v>
      </c>
      <c r="V426" s="49">
        <f t="shared" si="167"/>
        <v>48100</v>
      </c>
      <c r="W426" s="51">
        <f t="shared" si="183"/>
        <v>7900</v>
      </c>
      <c r="X426" s="2">
        <f t="shared" si="179"/>
        <v>-9000</v>
      </c>
      <c r="Z426" s="126">
        <f t="shared" si="177"/>
        <v>56000</v>
      </c>
      <c r="AA426" s="1" t="s">
        <v>156</v>
      </c>
      <c r="AB426" s="19">
        <f>IF(AX426&lt;&gt;"",#REF!- AX426, 0)</f>
        <v>0</v>
      </c>
      <c r="AC426" s="19">
        <f>IF(CF426&lt;&gt;"",#REF!- CF426, 0)</f>
        <v>0</v>
      </c>
      <c r="AD426" s="19">
        <f>IF(BJ426&lt;&gt;"",#REF!- BJ426, 0)</f>
        <v>0</v>
      </c>
      <c r="AE426" s="19">
        <f>IF(CN426&lt;&gt;"",#REF!- CN426, 0)</f>
        <v>0</v>
      </c>
      <c r="AF426" s="19">
        <f>IF(BV426&lt;&gt;"",#REF!- BV426, 0)</f>
        <v>0</v>
      </c>
      <c r="AG426" s="19">
        <f>IF(CV426&lt;&gt;"",#REF!- CV426, 0)</f>
        <v>0</v>
      </c>
      <c r="AH426" s="19">
        <f>IF(DF426&lt;&gt;"",#REF!-DF426, 0)</f>
        <v>0</v>
      </c>
      <c r="AI426" s="19">
        <f>IF(DR426&lt;&gt;"",#REF!-DR426, 0)</f>
        <v>0</v>
      </c>
      <c r="AJ426" s="19">
        <f>IF(EB426&lt;&gt;"",#REF!- EB426, 0)</f>
        <v>0</v>
      </c>
      <c r="AK426" s="19">
        <f>IF(EJ426&lt;&gt;"",#REF!- EJ426, 0)</f>
        <v>0</v>
      </c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8"/>
      <c r="BU426" s="28"/>
      <c r="BV426" s="28"/>
      <c r="BW426" s="28"/>
      <c r="BX426" s="28"/>
      <c r="BY426" s="28"/>
      <c r="BZ426" s="28"/>
      <c r="CA426" s="28"/>
      <c r="CB426" s="28"/>
      <c r="CC426" s="28"/>
      <c r="CD426" s="28"/>
      <c r="CE426" s="28"/>
      <c r="CF426" s="23"/>
      <c r="CG426" s="23"/>
      <c r="CH426" s="23"/>
      <c r="CI426" s="23"/>
      <c r="CJ426" s="23"/>
      <c r="CK426" s="23"/>
      <c r="CL426" s="23"/>
      <c r="CM426" s="23"/>
      <c r="CN426" s="28"/>
      <c r="CO426" s="28"/>
      <c r="CP426" s="28"/>
      <c r="CQ426" s="28"/>
      <c r="CR426" s="28"/>
      <c r="CS426" s="28"/>
      <c r="CT426" s="28"/>
      <c r="CU426" s="28"/>
      <c r="CV426" s="24"/>
      <c r="CW426" s="24"/>
      <c r="CX426" s="24"/>
      <c r="CY426" s="24"/>
      <c r="CZ426" s="24"/>
      <c r="DA426" s="24"/>
      <c r="DB426" s="24"/>
      <c r="DC426" s="24"/>
      <c r="DD426" s="28"/>
      <c r="DE426" s="28"/>
      <c r="DF426" s="28"/>
      <c r="DG426" s="28"/>
      <c r="DH426" s="28"/>
      <c r="DI426" s="28"/>
      <c r="DJ426" s="28"/>
      <c r="DK426" s="28"/>
      <c r="DL426" s="28"/>
      <c r="DM426" s="28"/>
      <c r="DN426" s="28"/>
      <c r="DO426" s="28"/>
      <c r="DP426" s="24"/>
      <c r="DQ426" s="24"/>
      <c r="DR426" s="24"/>
      <c r="DS426" s="24"/>
      <c r="DT426" s="24"/>
      <c r="DU426" s="24"/>
      <c r="DV426" s="24"/>
      <c r="DW426" s="24"/>
      <c r="DX426" s="24"/>
      <c r="DY426" s="24"/>
      <c r="DZ426" s="24"/>
      <c r="EA426" s="24"/>
      <c r="EB426" s="28"/>
      <c r="EC426" s="28"/>
      <c r="ED426" s="28"/>
      <c r="EE426" s="28"/>
      <c r="EF426" s="28"/>
      <c r="EG426" s="28"/>
      <c r="EH426" s="28"/>
      <c r="EI426" s="28"/>
      <c r="EJ426" s="23"/>
      <c r="EK426" s="23"/>
      <c r="EL426" s="23"/>
      <c r="EM426" s="23"/>
      <c r="EN426" s="23"/>
      <c r="EO426" s="23"/>
      <c r="EP426" s="23"/>
      <c r="EQ426" s="23"/>
      <c r="ER426" s="3">
        <v>56000</v>
      </c>
      <c r="ES426" s="2">
        <f t="shared" si="186"/>
        <v>0</v>
      </c>
    </row>
    <row r="427" spans="1:150" x14ac:dyDescent="0.25">
      <c r="N427" s="8"/>
      <c r="O427" s="1"/>
      <c r="P427" s="2"/>
      <c r="Q427" s="12"/>
      <c r="R427" s="121"/>
      <c r="DD427" s="18"/>
      <c r="DE427" s="1"/>
      <c r="ES427" s="2">
        <f>Z427-ER427</f>
        <v>0</v>
      </c>
    </row>
    <row r="428" spans="1:150" x14ac:dyDescent="0.25">
      <c r="N428" s="8"/>
      <c r="O428" s="1"/>
      <c r="P428" s="2"/>
      <c r="Q428" s="12"/>
      <c r="R428" s="121"/>
      <c r="DD428" s="18"/>
      <c r="DE428" s="1"/>
      <c r="ES428" s="2"/>
    </row>
    <row r="429" spans="1:150" x14ac:dyDescent="0.25">
      <c r="N429" s="8"/>
      <c r="O429" s="1"/>
      <c r="P429" s="2"/>
      <c r="Q429" s="12"/>
      <c r="R429" s="121"/>
      <c r="DD429" s="18"/>
      <c r="DE429" s="1"/>
      <c r="ES429" s="2"/>
    </row>
    <row r="430" spans="1:150" x14ac:dyDescent="0.25">
      <c r="N430" s="8"/>
      <c r="O430" s="1"/>
      <c r="P430" s="2"/>
      <c r="Q430" s="12"/>
      <c r="R430" s="121"/>
      <c r="DD430" s="18"/>
      <c r="DE430" s="1"/>
      <c r="ES430" s="2"/>
    </row>
    <row r="431" spans="1:150" x14ac:dyDescent="0.25">
      <c r="N431" s="8"/>
      <c r="O431" s="1"/>
      <c r="P431" s="2"/>
      <c r="Q431" s="12"/>
      <c r="R431" s="121"/>
      <c r="DD431" s="18"/>
      <c r="DE431" s="1"/>
      <c r="ES431" s="2"/>
    </row>
    <row r="432" spans="1:150" x14ac:dyDescent="0.25">
      <c r="N432" s="8"/>
      <c r="O432" s="1"/>
      <c r="P432" s="2"/>
      <c r="Q432" s="12"/>
      <c r="R432" s="121"/>
      <c r="DD432" s="18"/>
      <c r="DE432" s="1"/>
      <c r="ES432" s="2"/>
    </row>
    <row r="433" spans="14:109" x14ac:dyDescent="0.25">
      <c r="N433" s="8"/>
      <c r="O433" s="1"/>
      <c r="P433" s="2"/>
      <c r="Q433" s="12"/>
      <c r="R433" s="121"/>
      <c r="DD433" s="18"/>
      <c r="DE433" s="1"/>
    </row>
    <row r="434" spans="14:109" x14ac:dyDescent="0.25">
      <c r="N434" s="8"/>
      <c r="O434" s="1"/>
      <c r="P434" s="2"/>
      <c r="Q434" s="12"/>
      <c r="R434" s="121"/>
      <c r="DD434" s="18"/>
      <c r="DE434" s="1"/>
    </row>
    <row r="435" spans="14:109" x14ac:dyDescent="0.25">
      <c r="N435" s="8"/>
      <c r="O435" s="1"/>
      <c r="P435" s="2"/>
      <c r="Q435" s="12"/>
      <c r="R435" s="121"/>
      <c r="DD435" s="18"/>
      <c r="DE435" s="1"/>
    </row>
    <row r="436" spans="14:109" x14ac:dyDescent="0.25">
      <c r="N436" s="8"/>
      <c r="O436" s="1"/>
      <c r="P436" s="2"/>
      <c r="Q436" s="12"/>
      <c r="R436" s="121"/>
      <c r="DD436" s="18"/>
      <c r="DE436" s="1"/>
    </row>
    <row r="437" spans="14:109" x14ac:dyDescent="0.25">
      <c r="N437" s="8"/>
      <c r="O437" s="1"/>
      <c r="P437" s="2"/>
      <c r="Q437" s="12"/>
      <c r="R437" s="121"/>
      <c r="DD437" s="18"/>
      <c r="DE437" s="1"/>
    </row>
    <row r="438" spans="14:109" x14ac:dyDescent="0.25">
      <c r="N438" s="8"/>
      <c r="O438" s="1"/>
      <c r="P438" s="2"/>
      <c r="Q438" s="12"/>
      <c r="R438" s="121"/>
      <c r="DD438" s="18"/>
      <c r="DE438" s="1"/>
    </row>
    <row r="439" spans="14:109" x14ac:dyDescent="0.25">
      <c r="N439" s="8"/>
      <c r="O439" s="1"/>
      <c r="P439" s="2"/>
      <c r="Q439" s="12"/>
      <c r="R439" s="121"/>
      <c r="DD439" s="18"/>
      <c r="DE439" s="1"/>
    </row>
    <row r="440" spans="14:109" x14ac:dyDescent="0.25">
      <c r="N440" s="8"/>
      <c r="O440" s="1"/>
      <c r="P440" s="2"/>
      <c r="Q440" s="12"/>
      <c r="R440" s="121"/>
      <c r="DD440" s="18"/>
      <c r="DE440" s="1"/>
    </row>
    <row r="441" spans="14:109" x14ac:dyDescent="0.25">
      <c r="N441" s="8"/>
      <c r="O441" s="1"/>
      <c r="P441" s="2"/>
      <c r="Q441" s="12"/>
      <c r="R441" s="121"/>
      <c r="DD441" s="18"/>
      <c r="DE441" s="1"/>
    </row>
    <row r="442" spans="14:109" x14ac:dyDescent="0.25">
      <c r="N442" s="8"/>
      <c r="O442" s="1"/>
      <c r="P442" s="2"/>
      <c r="Q442" s="12"/>
      <c r="R442" s="121"/>
      <c r="DD442" s="18"/>
      <c r="DE442" s="1"/>
    </row>
    <row r="443" spans="14:109" x14ac:dyDescent="0.25">
      <c r="N443" s="8"/>
      <c r="O443" s="1"/>
      <c r="P443" s="2"/>
      <c r="Q443" s="12"/>
      <c r="R443" s="121"/>
      <c r="DD443" s="18"/>
      <c r="DE443" s="1"/>
    </row>
    <row r="444" spans="14:109" x14ac:dyDescent="0.25">
      <c r="N444" s="8"/>
      <c r="O444" s="1"/>
      <c r="P444" s="2"/>
      <c r="Q444" s="12"/>
      <c r="R444" s="121"/>
      <c r="DD444" s="18"/>
      <c r="DE444" s="1"/>
    </row>
    <row r="445" spans="14:109" x14ac:dyDescent="0.25">
      <c r="N445" s="8"/>
      <c r="O445" s="1"/>
      <c r="P445" s="2"/>
      <c r="Q445" s="12"/>
      <c r="R445" s="121"/>
      <c r="DD445" s="18"/>
      <c r="DE445" s="1"/>
    </row>
    <row r="446" spans="14:109" x14ac:dyDescent="0.25">
      <c r="N446" s="8"/>
      <c r="O446" s="1"/>
      <c r="P446" s="2"/>
      <c r="Q446" s="12"/>
      <c r="R446" s="121"/>
      <c r="DD446" s="18"/>
      <c r="DE446" s="1"/>
    </row>
    <row r="447" spans="14:109" x14ac:dyDescent="0.25">
      <c r="N447" s="8"/>
      <c r="O447" s="1"/>
      <c r="P447" s="2"/>
      <c r="Q447" s="12"/>
      <c r="R447" s="121"/>
      <c r="DD447" s="18"/>
      <c r="DE447" s="1"/>
    </row>
    <row r="448" spans="14:109" x14ac:dyDescent="0.25">
      <c r="N448" s="8"/>
      <c r="O448" s="1"/>
      <c r="P448" s="2"/>
      <c r="Q448" s="12"/>
      <c r="R448" s="121"/>
      <c r="DD448" s="18"/>
      <c r="DE448" s="1"/>
    </row>
    <row r="449" spans="14:109" x14ac:dyDescent="0.25">
      <c r="N449" s="8"/>
      <c r="O449" s="1"/>
      <c r="P449" s="2"/>
      <c r="Q449" s="12"/>
      <c r="R449" s="121"/>
      <c r="DD449" s="18"/>
      <c r="DE449" s="1"/>
    </row>
    <row r="450" spans="14:109" x14ac:dyDescent="0.25">
      <c r="N450" s="8"/>
      <c r="O450" s="1"/>
      <c r="P450" s="2"/>
      <c r="Q450" s="12"/>
      <c r="R450" s="121"/>
      <c r="DD450" s="18"/>
      <c r="DE450" s="1"/>
    </row>
    <row r="451" spans="14:109" x14ac:dyDescent="0.25">
      <c r="N451" s="8"/>
      <c r="O451" s="1"/>
      <c r="P451" s="2"/>
      <c r="Q451" s="12"/>
      <c r="R451" s="121"/>
      <c r="DD451" s="18"/>
      <c r="DE451" s="1"/>
    </row>
    <row r="452" spans="14:109" x14ac:dyDescent="0.25">
      <c r="N452" s="8"/>
      <c r="O452" s="1"/>
      <c r="P452" s="2"/>
      <c r="Q452" s="12"/>
      <c r="R452" s="121"/>
      <c r="DD452" s="18"/>
      <c r="DE452" s="1"/>
    </row>
    <row r="453" spans="14:109" x14ac:dyDescent="0.25">
      <c r="N453" s="8"/>
      <c r="O453" s="1"/>
      <c r="P453" s="2"/>
      <c r="Q453" s="12"/>
      <c r="R453" s="121"/>
      <c r="DD453" s="18"/>
      <c r="DE453" s="1"/>
    </row>
    <row r="454" spans="14:109" x14ac:dyDescent="0.25">
      <c r="N454" s="8"/>
      <c r="O454" s="1"/>
      <c r="P454" s="2"/>
      <c r="Q454" s="12"/>
      <c r="R454" s="121"/>
      <c r="DD454" s="18"/>
      <c r="DE454" s="1"/>
    </row>
    <row r="455" spans="14:109" x14ac:dyDescent="0.25">
      <c r="N455" s="8"/>
      <c r="O455" s="1"/>
      <c r="P455" s="2"/>
      <c r="Q455" s="12"/>
      <c r="R455" s="121"/>
      <c r="DD455" s="18"/>
      <c r="DE455" s="1"/>
    </row>
    <row r="456" spans="14:109" x14ac:dyDescent="0.25">
      <c r="N456" s="8"/>
      <c r="O456" s="1"/>
      <c r="P456" s="2"/>
      <c r="Q456" s="12"/>
      <c r="R456" s="121"/>
      <c r="DD456" s="18"/>
      <c r="DE456" s="1"/>
    </row>
    <row r="457" spans="14:109" x14ac:dyDescent="0.25">
      <c r="N457" s="8"/>
      <c r="O457" s="1"/>
      <c r="P457" s="2"/>
      <c r="Q457" s="12"/>
      <c r="R457" s="121"/>
      <c r="DD457" s="18"/>
      <c r="DE457" s="1"/>
    </row>
    <row r="458" spans="14:109" x14ac:dyDescent="0.25">
      <c r="N458" s="8"/>
      <c r="O458" s="1"/>
      <c r="P458" s="2"/>
      <c r="Q458" s="12"/>
      <c r="R458" s="121"/>
      <c r="DD458" s="18"/>
      <c r="DE458" s="1"/>
    </row>
    <row r="459" spans="14:109" x14ac:dyDescent="0.25">
      <c r="N459" s="8"/>
      <c r="O459" s="1"/>
      <c r="P459" s="2"/>
      <c r="Q459" s="12"/>
      <c r="R459" s="121"/>
      <c r="DD459" s="18"/>
      <c r="DE459" s="1"/>
    </row>
    <row r="460" spans="14:109" x14ac:dyDescent="0.25">
      <c r="N460" s="8"/>
      <c r="O460" s="1"/>
      <c r="P460" s="2"/>
      <c r="Q460" s="12"/>
      <c r="R460" s="121"/>
      <c r="DD460" s="18"/>
      <c r="DE460" s="1"/>
    </row>
    <row r="461" spans="14:109" x14ac:dyDescent="0.25">
      <c r="N461" s="8"/>
      <c r="O461" s="1"/>
      <c r="P461" s="2"/>
      <c r="Q461" s="12"/>
      <c r="R461" s="121"/>
      <c r="DD461" s="18"/>
      <c r="DE461" s="1"/>
    </row>
    <row r="462" spans="14:109" x14ac:dyDescent="0.25">
      <c r="N462" s="8"/>
      <c r="O462" s="1"/>
      <c r="P462" s="2"/>
      <c r="Q462" s="12"/>
      <c r="R462" s="121"/>
      <c r="DD462" s="18"/>
      <c r="DE462" s="1"/>
    </row>
    <row r="463" spans="14:109" x14ac:dyDescent="0.25">
      <c r="N463" s="8"/>
      <c r="O463" s="1"/>
      <c r="P463" s="2"/>
      <c r="Q463" s="12"/>
      <c r="R463" s="121"/>
      <c r="DD463" s="18"/>
      <c r="DE463" s="1"/>
    </row>
    <row r="464" spans="14:109" x14ac:dyDescent="0.25">
      <c r="N464" s="8"/>
      <c r="O464" s="1"/>
      <c r="P464" s="2"/>
      <c r="Q464" s="12"/>
      <c r="R464" s="121"/>
      <c r="DD464" s="18"/>
      <c r="DE464" s="1"/>
    </row>
    <row r="465" spans="14:109" x14ac:dyDescent="0.25">
      <c r="N465" s="8"/>
      <c r="O465" s="1"/>
      <c r="P465" s="2"/>
      <c r="Q465" s="12"/>
      <c r="R465" s="121"/>
      <c r="DD465" s="18"/>
      <c r="DE465" s="1"/>
    </row>
    <row r="466" spans="14:109" x14ac:dyDescent="0.25">
      <c r="N466" s="8"/>
      <c r="O466" s="1"/>
      <c r="P466" s="2"/>
      <c r="Q466" s="12"/>
      <c r="R466" s="121"/>
      <c r="DD466" s="18"/>
      <c r="DE466" s="1"/>
    </row>
    <row r="467" spans="14:109" x14ac:dyDescent="0.25">
      <c r="N467" s="8"/>
      <c r="O467" s="1"/>
      <c r="P467" s="2"/>
      <c r="Q467" s="12"/>
      <c r="R467" s="121"/>
      <c r="DD467" s="18"/>
      <c r="DE467" s="1"/>
    </row>
    <row r="468" spans="14:109" x14ac:dyDescent="0.25">
      <c r="N468" s="8"/>
      <c r="O468" s="1"/>
      <c r="P468" s="2"/>
      <c r="Q468" s="12"/>
      <c r="R468" s="121"/>
      <c r="DD468" s="18"/>
      <c r="DE468" s="1"/>
    </row>
    <row r="469" spans="14:109" x14ac:dyDescent="0.25">
      <c r="N469" s="8"/>
      <c r="O469" s="1"/>
      <c r="P469" s="2"/>
      <c r="Q469" s="12"/>
      <c r="R469" s="121"/>
      <c r="DD469" s="18"/>
      <c r="DE469" s="1"/>
    </row>
    <row r="470" spans="14:109" x14ac:dyDescent="0.25">
      <c r="N470" s="8"/>
      <c r="O470" s="1"/>
      <c r="P470" s="2"/>
      <c r="Q470" s="12"/>
      <c r="R470" s="121"/>
      <c r="DD470" s="18"/>
      <c r="DE470" s="1"/>
    </row>
    <row r="471" spans="14:109" x14ac:dyDescent="0.25">
      <c r="N471" s="8"/>
      <c r="O471" s="1"/>
      <c r="P471" s="2"/>
      <c r="Q471" s="12"/>
      <c r="R471" s="121"/>
      <c r="DD471" s="18"/>
      <c r="DE471" s="1"/>
    </row>
    <row r="472" spans="14:109" x14ac:dyDescent="0.25">
      <c r="N472" s="8"/>
      <c r="O472" s="1"/>
      <c r="P472" s="2"/>
      <c r="Q472" s="12"/>
      <c r="R472" s="121"/>
      <c r="DD472" s="18"/>
      <c r="DE472" s="1"/>
    </row>
    <row r="473" spans="14:109" x14ac:dyDescent="0.25">
      <c r="N473" s="8"/>
      <c r="O473" s="1"/>
      <c r="P473" s="2"/>
      <c r="Q473" s="12"/>
      <c r="R473" s="121"/>
      <c r="DD473" s="18"/>
      <c r="DE473" s="1"/>
    </row>
    <row r="474" spans="14:109" x14ac:dyDescent="0.25">
      <c r="N474" s="8"/>
      <c r="O474" s="1"/>
      <c r="P474" s="2"/>
      <c r="Q474" s="12"/>
      <c r="R474" s="121"/>
      <c r="DD474" s="18"/>
      <c r="DE474" s="1"/>
    </row>
    <row r="475" spans="14:109" x14ac:dyDescent="0.25">
      <c r="N475" s="8"/>
      <c r="O475" s="1"/>
      <c r="P475" s="2"/>
      <c r="Q475" s="12"/>
      <c r="R475" s="121"/>
      <c r="DD475" s="18"/>
      <c r="DE475" s="1"/>
    </row>
    <row r="476" spans="14:109" x14ac:dyDescent="0.25">
      <c r="N476" s="8"/>
      <c r="O476" s="1"/>
      <c r="P476" s="2"/>
      <c r="Q476" s="12"/>
      <c r="R476" s="121"/>
      <c r="DD476" s="18"/>
      <c r="DE476" s="1"/>
    </row>
    <row r="477" spans="14:109" x14ac:dyDescent="0.25">
      <c r="N477" s="8"/>
      <c r="O477" s="1"/>
      <c r="P477" s="2"/>
      <c r="Q477" s="12"/>
      <c r="R477" s="121"/>
      <c r="DD477" s="18"/>
      <c r="DE477" s="1"/>
    </row>
    <row r="478" spans="14:109" x14ac:dyDescent="0.25">
      <c r="N478" s="8"/>
      <c r="O478" s="1"/>
      <c r="P478" s="2"/>
      <c r="Q478" s="12"/>
      <c r="R478" s="121"/>
      <c r="DD478" s="18"/>
      <c r="DE478" s="1"/>
    </row>
    <row r="479" spans="14:109" x14ac:dyDescent="0.25">
      <c r="N479" s="8"/>
      <c r="O479" s="1"/>
      <c r="P479" s="2"/>
      <c r="Q479" s="12"/>
      <c r="R479" s="121"/>
      <c r="DD479" s="18"/>
      <c r="DE479" s="1"/>
    </row>
    <row r="480" spans="14:109" x14ac:dyDescent="0.25">
      <c r="N480" s="8"/>
      <c r="O480" s="1"/>
      <c r="P480" s="2"/>
      <c r="Q480" s="12"/>
      <c r="R480" s="121"/>
      <c r="DD480" s="18"/>
      <c r="DE480" s="1"/>
    </row>
    <row r="481" spans="14:109" x14ac:dyDescent="0.25">
      <c r="N481" s="8"/>
      <c r="O481" s="1"/>
      <c r="P481" s="2"/>
      <c r="Q481" s="12"/>
      <c r="R481" s="121"/>
      <c r="DD481" s="18"/>
      <c r="DE481" s="1"/>
    </row>
    <row r="482" spans="14:109" x14ac:dyDescent="0.25">
      <c r="N482" s="8"/>
      <c r="O482" s="1"/>
      <c r="P482" s="2"/>
      <c r="Q482" s="12"/>
      <c r="R482" s="121"/>
      <c r="DD482" s="18"/>
      <c r="DE482" s="1"/>
    </row>
    <row r="483" spans="14:109" x14ac:dyDescent="0.25">
      <c r="N483" s="8"/>
      <c r="O483" s="1"/>
      <c r="P483" s="2"/>
      <c r="Q483" s="12"/>
      <c r="R483" s="121"/>
      <c r="DD483" s="18"/>
      <c r="DE483" s="1"/>
    </row>
    <row r="484" spans="14:109" x14ac:dyDescent="0.25">
      <c r="N484" s="8"/>
      <c r="O484" s="1"/>
      <c r="P484" s="2"/>
      <c r="Q484" s="12"/>
      <c r="R484" s="121"/>
      <c r="DD484" s="18"/>
      <c r="DE484" s="1"/>
    </row>
    <row r="485" spans="14:109" x14ac:dyDescent="0.25">
      <c r="N485" s="8"/>
      <c r="O485" s="1"/>
      <c r="P485" s="2"/>
      <c r="Q485" s="12"/>
      <c r="R485" s="121"/>
      <c r="DD485" s="18"/>
      <c r="DE485" s="1"/>
    </row>
    <row r="486" spans="14:109" x14ac:dyDescent="0.25">
      <c r="N486" s="8"/>
      <c r="O486" s="1"/>
      <c r="P486" s="2"/>
      <c r="Q486" s="12"/>
      <c r="R486" s="121"/>
      <c r="DD486" s="18"/>
      <c r="DE486" s="1"/>
    </row>
    <row r="487" spans="14:109" x14ac:dyDescent="0.25">
      <c r="N487" s="8"/>
      <c r="O487" s="1"/>
      <c r="P487" s="2"/>
      <c r="Q487" s="12"/>
      <c r="R487" s="121"/>
      <c r="DD487" s="18"/>
      <c r="DE487" s="1"/>
    </row>
    <row r="488" spans="14:109" x14ac:dyDescent="0.25">
      <c r="N488" s="8"/>
      <c r="O488" s="1"/>
      <c r="P488" s="2"/>
      <c r="Q488" s="12"/>
      <c r="R488" s="121"/>
      <c r="DD488" s="18"/>
      <c r="DE488" s="1"/>
    </row>
    <row r="489" spans="14:109" x14ac:dyDescent="0.25">
      <c r="N489" s="8"/>
      <c r="O489" s="1"/>
      <c r="P489" s="2"/>
      <c r="Q489" s="12"/>
      <c r="R489" s="121"/>
      <c r="DD489" s="18"/>
      <c r="DE489" s="1"/>
    </row>
    <row r="490" spans="14:109" x14ac:dyDescent="0.25">
      <c r="N490" s="8"/>
      <c r="O490" s="1"/>
      <c r="P490" s="2"/>
      <c r="Q490" s="12"/>
      <c r="R490" s="121"/>
      <c r="DD490" s="18"/>
      <c r="DE490" s="1"/>
    </row>
    <row r="491" spans="14:109" x14ac:dyDescent="0.25">
      <c r="N491" s="8"/>
      <c r="O491" s="1"/>
      <c r="P491" s="2"/>
      <c r="Q491" s="12"/>
      <c r="R491" s="121"/>
      <c r="DD491" s="18"/>
      <c r="DE491" s="1"/>
    </row>
    <row r="492" spans="14:109" x14ac:dyDescent="0.25">
      <c r="N492" s="8"/>
      <c r="O492" s="1"/>
      <c r="P492" s="2"/>
      <c r="Q492" s="12"/>
      <c r="R492" s="121"/>
      <c r="DD492" s="18"/>
      <c r="DE492" s="1"/>
    </row>
    <row r="493" spans="14:109" x14ac:dyDescent="0.25">
      <c r="N493" s="8"/>
      <c r="O493" s="1"/>
      <c r="P493" s="2"/>
      <c r="Q493" s="12"/>
      <c r="R493" s="121"/>
      <c r="DD493" s="18"/>
      <c r="DE493" s="1"/>
    </row>
    <row r="494" spans="14:109" x14ac:dyDescent="0.25">
      <c r="N494" s="8"/>
      <c r="O494" s="1"/>
      <c r="P494" s="2"/>
      <c r="Q494" s="12"/>
      <c r="R494" s="121"/>
      <c r="DD494" s="18"/>
      <c r="DE494" s="1"/>
    </row>
    <row r="495" spans="14:109" x14ac:dyDescent="0.25">
      <c r="N495" s="8"/>
      <c r="O495" s="1"/>
      <c r="P495" s="2"/>
      <c r="Q495" s="12"/>
      <c r="R495" s="121"/>
      <c r="DD495" s="18"/>
      <c r="DE495" s="1"/>
    </row>
    <row r="496" spans="14:109" x14ac:dyDescent="0.25">
      <c r="N496" s="8"/>
      <c r="O496" s="1"/>
      <c r="P496" s="2"/>
      <c r="Q496" s="12"/>
      <c r="R496" s="121"/>
      <c r="DD496" s="18"/>
      <c r="DE496" s="1"/>
    </row>
    <row r="497" spans="14:109" x14ac:dyDescent="0.25">
      <c r="N497" s="8"/>
      <c r="O497" s="1"/>
      <c r="P497" s="2"/>
      <c r="Q497" s="12"/>
      <c r="R497" s="121"/>
      <c r="DD497" s="18"/>
      <c r="DE497" s="1"/>
    </row>
    <row r="498" spans="14:109" x14ac:dyDescent="0.25">
      <c r="N498" s="8"/>
      <c r="O498" s="1"/>
      <c r="P498" s="2"/>
      <c r="Q498" s="12"/>
      <c r="R498" s="121"/>
      <c r="DD498" s="18"/>
      <c r="DE498" s="1"/>
    </row>
    <row r="499" spans="14:109" x14ac:dyDescent="0.25">
      <c r="N499" s="8"/>
      <c r="O499" s="1"/>
      <c r="P499" s="2"/>
      <c r="Q499" s="12"/>
      <c r="R499" s="121"/>
      <c r="DD499" s="18"/>
      <c r="DE499" s="1"/>
    </row>
    <row r="500" spans="14:109" x14ac:dyDescent="0.25">
      <c r="N500" s="8"/>
      <c r="O500" s="1"/>
      <c r="P500" s="2"/>
      <c r="Q500" s="12"/>
      <c r="R500" s="121"/>
      <c r="DD500" s="18"/>
      <c r="DE500" s="1"/>
    </row>
    <row r="501" spans="14:109" x14ac:dyDescent="0.25">
      <c r="N501" s="8"/>
      <c r="O501" s="1"/>
      <c r="P501" s="2"/>
      <c r="Q501" s="12"/>
      <c r="R501" s="121"/>
      <c r="DD501" s="18"/>
      <c r="DE501" s="1"/>
    </row>
    <row r="502" spans="14:109" x14ac:dyDescent="0.25">
      <c r="N502" s="8"/>
      <c r="O502" s="1"/>
      <c r="P502" s="2"/>
      <c r="Q502" s="12"/>
      <c r="R502" s="121"/>
      <c r="DD502" s="18"/>
      <c r="DE502" s="1"/>
    </row>
    <row r="503" spans="14:109" x14ac:dyDescent="0.25">
      <c r="N503" s="8"/>
      <c r="O503" s="1"/>
      <c r="P503" s="2"/>
      <c r="Q503" s="12"/>
      <c r="R503" s="121"/>
      <c r="DD503" s="18"/>
      <c r="DE503" s="1"/>
    </row>
    <row r="504" spans="14:109" x14ac:dyDescent="0.25">
      <c r="N504" s="8"/>
      <c r="O504" s="1"/>
      <c r="P504" s="2"/>
      <c r="Q504" s="12"/>
      <c r="R504" s="121"/>
      <c r="DD504" s="18"/>
      <c r="DE504" s="1"/>
    </row>
    <row r="505" spans="14:109" x14ac:dyDescent="0.25">
      <c r="N505" s="8"/>
      <c r="O505" s="1"/>
      <c r="P505" s="2"/>
      <c r="Q505" s="12"/>
      <c r="R505" s="121"/>
      <c r="DD505" s="18"/>
      <c r="DE505" s="1"/>
    </row>
    <row r="506" spans="14:109" x14ac:dyDescent="0.25">
      <c r="N506" s="8"/>
      <c r="O506" s="1"/>
      <c r="P506" s="2"/>
      <c r="Q506" s="12"/>
      <c r="R506" s="121"/>
      <c r="DD506" s="18"/>
      <c r="DE506" s="1"/>
    </row>
    <row r="507" spans="14:109" x14ac:dyDescent="0.25">
      <c r="N507" s="8"/>
      <c r="O507" s="1"/>
      <c r="P507" s="2"/>
      <c r="Q507" s="12"/>
      <c r="R507" s="121"/>
      <c r="DD507" s="18"/>
      <c r="DE507" s="1"/>
    </row>
    <row r="508" spans="14:109" x14ac:dyDescent="0.25">
      <c r="N508" s="8"/>
      <c r="O508" s="1"/>
      <c r="P508" s="2"/>
      <c r="Q508" s="12"/>
      <c r="R508" s="121"/>
      <c r="DD508" s="18"/>
      <c r="DE508" s="1"/>
    </row>
    <row r="509" spans="14:109" x14ac:dyDescent="0.25">
      <c r="N509" s="8"/>
      <c r="O509" s="1"/>
      <c r="P509" s="2"/>
      <c r="Q509" s="12"/>
      <c r="R509" s="121"/>
      <c r="DD509" s="18"/>
      <c r="DE509" s="1"/>
    </row>
    <row r="510" spans="14:109" x14ac:dyDescent="0.25">
      <c r="N510" s="8"/>
      <c r="O510" s="1"/>
      <c r="P510" s="2"/>
      <c r="Q510" s="12"/>
      <c r="R510" s="121"/>
      <c r="DD510" s="18"/>
      <c r="DE510" s="1"/>
    </row>
    <row r="511" spans="14:109" x14ac:dyDescent="0.25">
      <c r="N511" s="8"/>
      <c r="O511" s="1"/>
      <c r="P511" s="2"/>
      <c r="Q511" s="12"/>
      <c r="R511" s="121"/>
      <c r="DD511" s="18"/>
      <c r="DE511" s="1"/>
    </row>
    <row r="512" spans="14:109" x14ac:dyDescent="0.25">
      <c r="N512" s="8"/>
      <c r="O512" s="1"/>
      <c r="P512" s="2"/>
      <c r="Q512" s="12"/>
      <c r="R512" s="121"/>
      <c r="DD512" s="18"/>
      <c r="DE512" s="1"/>
    </row>
    <row r="513" spans="14:109" x14ac:dyDescent="0.25">
      <c r="N513" s="8"/>
      <c r="O513" s="1"/>
      <c r="P513" s="2"/>
      <c r="Q513" s="12"/>
      <c r="R513" s="121"/>
      <c r="DD513" s="18"/>
      <c r="DE513" s="1"/>
    </row>
    <row r="514" spans="14:109" x14ac:dyDescent="0.25">
      <c r="N514" s="8"/>
      <c r="O514" s="1"/>
      <c r="P514" s="2"/>
      <c r="Q514" s="12"/>
      <c r="R514" s="121"/>
      <c r="DD514" s="18"/>
      <c r="DE514" s="1"/>
    </row>
    <row r="515" spans="14:109" x14ac:dyDescent="0.25">
      <c r="N515" s="8"/>
      <c r="O515" s="1"/>
      <c r="P515" s="2"/>
      <c r="Q515" s="12"/>
      <c r="R515" s="121"/>
      <c r="DD515" s="18"/>
      <c r="DE515" s="1"/>
    </row>
    <row r="516" spans="14:109" x14ac:dyDescent="0.25">
      <c r="N516" s="8"/>
      <c r="O516" s="1"/>
      <c r="P516" s="2"/>
      <c r="Q516" s="12"/>
      <c r="R516" s="121"/>
      <c r="DD516" s="18"/>
      <c r="DE516" s="1"/>
    </row>
    <row r="517" spans="14:109" x14ac:dyDescent="0.25">
      <c r="N517" s="8"/>
      <c r="O517" s="1"/>
      <c r="P517" s="2"/>
      <c r="Q517" s="12"/>
      <c r="R517" s="121"/>
      <c r="DD517" s="18"/>
      <c r="DE517" s="1"/>
    </row>
    <row r="518" spans="14:109" x14ac:dyDescent="0.25">
      <c r="N518" s="8"/>
      <c r="O518" s="1"/>
      <c r="P518" s="2"/>
      <c r="Q518" s="12"/>
      <c r="R518" s="121"/>
      <c r="DD518" s="18"/>
      <c r="DE518" s="1"/>
    </row>
    <row r="519" spans="14:109" x14ac:dyDescent="0.25">
      <c r="N519" s="8"/>
      <c r="O519" s="1"/>
      <c r="P519" s="2"/>
      <c r="Q519" s="12"/>
      <c r="R519" s="121"/>
      <c r="DD519" s="18"/>
      <c r="DE519" s="1"/>
    </row>
  </sheetData>
  <autoFilter ref="A6:ES426">
    <filterColumn colId="9">
      <filters>
        <filter val="LAB 157"/>
        <filter val="LAB 303"/>
        <filter val="LAB 656"/>
      </filters>
    </filterColumn>
  </autoFilter>
  <mergeCells count="12">
    <mergeCell ref="AV5:BG5"/>
    <mergeCell ref="AB5:AK5"/>
    <mergeCell ref="AL5:AU5"/>
    <mergeCell ref="DP5:EA5"/>
    <mergeCell ref="EB5:EI5"/>
    <mergeCell ref="EJ5:EQ5"/>
    <mergeCell ref="CF5:CM5"/>
    <mergeCell ref="BH5:BS5"/>
    <mergeCell ref="CN5:CU5"/>
    <mergeCell ref="BT5:CE5"/>
    <mergeCell ref="CV5:DC5"/>
    <mergeCell ref="DD5:DO5"/>
  </mergeCells>
  <conditionalFormatting sqref="AL3:AU3 AL7:AU426">
    <cfRule type="cellIs" dxfId="132" priority="27261" operator="between">
      <formula>1000</formula>
      <formula>3999</formula>
    </cfRule>
    <cfRule type="cellIs" dxfId="131" priority="27262" operator="between">
      <formula>1</formula>
      <formula>999</formula>
    </cfRule>
    <cfRule type="cellIs" dxfId="130" priority="27263" operator="lessThan">
      <formula>0</formula>
    </cfRule>
    <cfRule type="cellIs" dxfId="129" priority="27264" operator="greaterThan">
      <formula>4000</formula>
    </cfRule>
  </conditionalFormatting>
  <conditionalFormatting sqref="X7:X426">
    <cfRule type="cellIs" dxfId="128" priority="24237" operator="lessThan">
      <formula>0</formula>
    </cfRule>
    <cfRule type="cellIs" dxfId="127" priority="24238" operator="greaterThan">
      <formula>0</formula>
    </cfRule>
    <cfRule type="cellIs" dxfId="126" priority="24239" operator="equal">
      <formula>0</formula>
    </cfRule>
  </conditionalFormatting>
  <conditionalFormatting sqref="AB3:AK3 AB7:AK426">
    <cfRule type="cellIs" dxfId="125" priority="11985" operator="greaterThan">
      <formula>4000</formula>
    </cfRule>
    <cfRule type="cellIs" dxfId="124" priority="11986" operator="greaterThan">
      <formula>1000</formula>
    </cfRule>
    <cfRule type="cellIs" dxfId="123" priority="11987" operator="greaterThan">
      <formula>0</formula>
    </cfRule>
    <cfRule type="cellIs" dxfId="122" priority="11988" operator="lessThan">
      <formula>0</formula>
    </cfRule>
  </conditionalFormatting>
  <conditionalFormatting sqref="I7:I426">
    <cfRule type="duplicateValues" dxfId="121" priority="3"/>
    <cfRule type="duplicateValues" dxfId="120" priority="4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96"/>
  <sheetViews>
    <sheetView topLeftCell="A58" zoomScale="80" zoomScaleNormal="80" workbookViewId="0">
      <selection activeCell="J89" sqref="J89"/>
    </sheetView>
  </sheetViews>
  <sheetFormatPr defaultRowHeight="15" x14ac:dyDescent="0.25"/>
  <cols>
    <col min="2" max="2" width="9.28515625" style="106" bestFit="1" customWidth="1"/>
    <col min="3" max="3" width="8.85546875" style="106"/>
    <col min="4" max="5" width="8.28515625" style="106" customWidth="1"/>
    <col min="6" max="6" width="6.7109375" style="106" customWidth="1"/>
    <col min="7" max="7" width="9.140625" style="106" customWidth="1"/>
    <col min="8" max="8" width="28.5703125" style="106" customWidth="1"/>
    <col min="9" max="9" width="28" style="106" bestFit="1" customWidth="1"/>
    <col min="10" max="10" width="11.28515625" bestFit="1" customWidth="1"/>
    <col min="12" max="12" width="12.85546875" bestFit="1" customWidth="1"/>
    <col min="13" max="13" width="9.140625" bestFit="1" customWidth="1"/>
    <col min="15" max="15" width="17" bestFit="1" customWidth="1"/>
    <col min="16" max="16" width="11.5703125" customWidth="1"/>
    <col min="17" max="17" width="64.28515625" style="107" bestFit="1" customWidth="1"/>
    <col min="19" max="24" width="8.85546875" style="108"/>
  </cols>
  <sheetData>
    <row r="3" spans="1:27" s="3" customFormat="1" ht="21.6" customHeight="1" x14ac:dyDescent="0.25">
      <c r="B3" s="65" t="s">
        <v>11</v>
      </c>
      <c r="C3" s="65" t="s">
        <v>12</v>
      </c>
      <c r="D3" s="65" t="s">
        <v>713</v>
      </c>
      <c r="E3" s="65" t="s">
        <v>714</v>
      </c>
      <c r="F3" s="65">
        <f>SUM(F4:F423)</f>
        <v>1</v>
      </c>
      <c r="G3" s="66" t="s">
        <v>715</v>
      </c>
      <c r="H3" s="65" t="s">
        <v>716</v>
      </c>
      <c r="I3" s="65" t="s">
        <v>717</v>
      </c>
      <c r="J3" s="65" t="s">
        <v>718</v>
      </c>
      <c r="K3" s="65" t="s">
        <v>719</v>
      </c>
      <c r="L3" s="65" t="s">
        <v>720</v>
      </c>
      <c r="M3" s="65" t="s">
        <v>721</v>
      </c>
      <c r="N3" s="65" t="s">
        <v>722</v>
      </c>
      <c r="O3" s="65" t="s">
        <v>723</v>
      </c>
      <c r="P3" s="67" t="s">
        <v>724</v>
      </c>
      <c r="Q3" s="65" t="s">
        <v>722</v>
      </c>
      <c r="R3" s="68" t="s">
        <v>27</v>
      </c>
      <c r="S3" s="69" t="s">
        <v>725</v>
      </c>
      <c r="T3" s="69" t="s">
        <v>726</v>
      </c>
      <c r="U3" s="70" t="s">
        <v>727</v>
      </c>
      <c r="V3" s="70" t="s">
        <v>728</v>
      </c>
      <c r="W3" s="70" t="s">
        <v>729</v>
      </c>
      <c r="X3" s="71" t="s">
        <v>25</v>
      </c>
      <c r="Y3" s="72" t="s">
        <v>57</v>
      </c>
      <c r="Z3" s="72" t="s">
        <v>22</v>
      </c>
      <c r="AA3" s="72"/>
    </row>
    <row r="4" spans="1:27" s="81" customFormat="1" ht="14.45" customHeight="1" x14ac:dyDescent="0.25">
      <c r="A4" s="136"/>
      <c r="B4" s="111">
        <v>421</v>
      </c>
      <c r="C4" s="73" t="s">
        <v>730</v>
      </c>
      <c r="D4" s="46" t="str">
        <f t="shared" ref="D4:D35" si="0">REPLACE(C4,1,3, )</f>
        <v xml:space="preserve"> 821</v>
      </c>
      <c r="E4" s="45" t="s">
        <v>730</v>
      </c>
      <c r="F4" s="46">
        <f t="shared" ref="F4:F35" si="1">IF(C4=E4,0,1)</f>
        <v>0</v>
      </c>
      <c r="G4" s="74" t="s">
        <v>58</v>
      </c>
      <c r="H4" s="74" t="s">
        <v>731</v>
      </c>
      <c r="I4" s="74" t="s">
        <v>732</v>
      </c>
      <c r="J4" s="52">
        <v>97000</v>
      </c>
      <c r="K4" s="48">
        <f t="shared" ref="K4:K37" si="2">J4-M4</f>
        <v>7050</v>
      </c>
      <c r="L4" s="46" t="s">
        <v>711</v>
      </c>
      <c r="M4" s="49">
        <f>J4-N4</f>
        <v>89950</v>
      </c>
      <c r="N4" s="52">
        <v>7050</v>
      </c>
      <c r="O4" s="50">
        <f t="shared" ref="O4:O41" si="3">M4+N4</f>
        <v>97000</v>
      </c>
      <c r="P4" s="75"/>
      <c r="Q4" s="49" t="s">
        <v>733</v>
      </c>
      <c r="R4" s="76"/>
      <c r="S4" s="77">
        <f t="shared" ref="S4:S35" si="4">R4+O4</f>
        <v>97000</v>
      </c>
      <c r="T4" s="77">
        <f t="shared" ref="T4:T35" si="5">S4/0.7</f>
        <v>138571.42857142858</v>
      </c>
      <c r="U4" s="78">
        <f t="shared" ref="U4:U35" si="6">T4/0.875</f>
        <v>158367.34693877553</v>
      </c>
      <c r="V4" s="79">
        <f t="shared" ref="V4:V35" si="7">(U4-T4)/U4</f>
        <v>0.12500000000000006</v>
      </c>
      <c r="W4" s="78">
        <f t="shared" ref="W4:W35" si="8">(ROUNDUP((U4/100),0))*100</f>
        <v>158400</v>
      </c>
      <c r="X4" s="80">
        <f t="shared" ref="X4:X35" si="9">(T4-O4)/T4</f>
        <v>0.30000000000000004</v>
      </c>
      <c r="Y4" s="57"/>
      <c r="Z4" s="57"/>
      <c r="AA4" s="58"/>
    </row>
    <row r="5" spans="1:27" s="81" customFormat="1" ht="14.45" customHeight="1" x14ac:dyDescent="0.25">
      <c r="A5" s="136"/>
      <c r="B5" s="110">
        <v>422</v>
      </c>
      <c r="C5" s="82" t="s">
        <v>734</v>
      </c>
      <c r="D5" s="46" t="str">
        <f t="shared" si="0"/>
        <v xml:space="preserve"> 953</v>
      </c>
      <c r="E5" s="45" t="s">
        <v>1800</v>
      </c>
      <c r="F5" s="46">
        <f t="shared" si="1"/>
        <v>1</v>
      </c>
      <c r="G5" s="44" t="s">
        <v>57</v>
      </c>
      <c r="H5" s="74" t="s">
        <v>731</v>
      </c>
      <c r="I5" s="74" t="s">
        <v>736</v>
      </c>
      <c r="J5" s="47">
        <v>105000</v>
      </c>
      <c r="K5" s="48">
        <f t="shared" si="2"/>
        <v>7600</v>
      </c>
      <c r="L5" s="46" t="s">
        <v>711</v>
      </c>
      <c r="M5" s="49">
        <f>J5-N5</f>
        <v>97400</v>
      </c>
      <c r="N5" s="51">
        <f>2000+400+600+1000+3600</f>
        <v>7600</v>
      </c>
      <c r="O5" s="50">
        <f t="shared" si="3"/>
        <v>105000</v>
      </c>
      <c r="P5" s="75"/>
      <c r="Q5" s="82" t="s">
        <v>1425</v>
      </c>
      <c r="R5" s="76"/>
      <c r="S5" s="77">
        <f t="shared" si="4"/>
        <v>105000</v>
      </c>
      <c r="T5" s="77">
        <f t="shared" si="5"/>
        <v>150000</v>
      </c>
      <c r="U5" s="78">
        <f t="shared" si="6"/>
        <v>171428.57142857142</v>
      </c>
      <c r="V5" s="79">
        <f t="shared" si="7"/>
        <v>0.12499999999999996</v>
      </c>
      <c r="W5" s="78">
        <f t="shared" si="8"/>
        <v>171500</v>
      </c>
      <c r="X5" s="80">
        <f t="shared" si="9"/>
        <v>0.3</v>
      </c>
      <c r="Y5" s="59">
        <v>147175</v>
      </c>
      <c r="Z5" s="60">
        <f>T5-Y5</f>
        <v>2825</v>
      </c>
      <c r="AA5" s="61">
        <f>Z5/Y5</f>
        <v>1.9194836079497197E-2</v>
      </c>
    </row>
    <row r="6" spans="1:27" s="81" customFormat="1" ht="14.45" customHeight="1" x14ac:dyDescent="0.25">
      <c r="A6" s="136"/>
      <c r="B6" s="111">
        <v>423</v>
      </c>
      <c r="C6" s="73" t="s">
        <v>737</v>
      </c>
      <c r="D6" s="46" t="str">
        <f t="shared" si="0"/>
        <v xml:space="preserve"> 661</v>
      </c>
      <c r="E6" s="45" t="s">
        <v>737</v>
      </c>
      <c r="F6" s="46">
        <f t="shared" si="1"/>
        <v>0</v>
      </c>
      <c r="G6" s="74" t="s">
        <v>58</v>
      </c>
      <c r="H6" s="74" t="s">
        <v>731</v>
      </c>
      <c r="I6" s="74" t="s">
        <v>732</v>
      </c>
      <c r="J6" s="47">
        <v>85000</v>
      </c>
      <c r="K6" s="48">
        <f t="shared" si="2"/>
        <v>7050</v>
      </c>
      <c r="L6" s="46" t="s">
        <v>711</v>
      </c>
      <c r="M6" s="49">
        <f>J6-N6</f>
        <v>77950</v>
      </c>
      <c r="N6" s="49">
        <v>7050</v>
      </c>
      <c r="O6" s="50">
        <f t="shared" si="3"/>
        <v>85000</v>
      </c>
      <c r="P6" s="75"/>
      <c r="Q6" s="49" t="s">
        <v>733</v>
      </c>
      <c r="R6" s="76"/>
      <c r="S6" s="77">
        <f t="shared" si="4"/>
        <v>85000</v>
      </c>
      <c r="T6" s="77">
        <f t="shared" si="5"/>
        <v>121428.57142857143</v>
      </c>
      <c r="U6" s="78">
        <f t="shared" si="6"/>
        <v>138775.51020408163</v>
      </c>
      <c r="V6" s="79">
        <f t="shared" si="7"/>
        <v>0.12499999999999992</v>
      </c>
      <c r="W6" s="78">
        <f t="shared" si="8"/>
        <v>138800</v>
      </c>
      <c r="X6" s="80">
        <f t="shared" si="9"/>
        <v>0.30000000000000004</v>
      </c>
      <c r="Y6" s="57"/>
      <c r="Z6" s="57"/>
      <c r="AA6" s="58"/>
    </row>
    <row r="7" spans="1:27" s="81" customFormat="1" ht="14.45" customHeight="1" x14ac:dyDescent="0.25">
      <c r="A7" s="136"/>
      <c r="B7" s="111">
        <v>424</v>
      </c>
      <c r="C7" s="73" t="s">
        <v>738</v>
      </c>
      <c r="D7" s="46" t="str">
        <f t="shared" si="0"/>
        <v xml:space="preserve"> 782</v>
      </c>
      <c r="E7" s="45" t="s">
        <v>738</v>
      </c>
      <c r="F7" s="46">
        <f t="shared" si="1"/>
        <v>0</v>
      </c>
      <c r="G7" s="74" t="s">
        <v>58</v>
      </c>
      <c r="H7" s="74" t="s">
        <v>731</v>
      </c>
      <c r="I7" s="74" t="s">
        <v>732</v>
      </c>
      <c r="J7" s="47">
        <v>80000</v>
      </c>
      <c r="K7" s="48">
        <f t="shared" si="2"/>
        <v>7150</v>
      </c>
      <c r="L7" s="46" t="s">
        <v>711</v>
      </c>
      <c r="M7" s="49">
        <f>J7-N7</f>
        <v>72850</v>
      </c>
      <c r="N7" s="51">
        <v>7150</v>
      </c>
      <c r="O7" s="50">
        <f t="shared" si="3"/>
        <v>80000</v>
      </c>
      <c r="P7" s="75"/>
      <c r="Q7" s="49" t="s">
        <v>733</v>
      </c>
      <c r="R7" s="76"/>
      <c r="S7" s="77">
        <f t="shared" si="4"/>
        <v>80000</v>
      </c>
      <c r="T7" s="77">
        <f t="shared" si="5"/>
        <v>114285.71428571429</v>
      </c>
      <c r="U7" s="78">
        <f t="shared" si="6"/>
        <v>130612.24489795919</v>
      </c>
      <c r="V7" s="79">
        <f t="shared" si="7"/>
        <v>0.12499999999999999</v>
      </c>
      <c r="W7" s="78">
        <f t="shared" si="8"/>
        <v>130700</v>
      </c>
      <c r="X7" s="80">
        <f t="shared" si="9"/>
        <v>0.30000000000000004</v>
      </c>
      <c r="Y7" s="57"/>
      <c r="Z7" s="57"/>
      <c r="AA7" s="58"/>
    </row>
    <row r="8" spans="1:27" s="81" customFormat="1" ht="14.45" customHeight="1" x14ac:dyDescent="0.25">
      <c r="A8" s="136"/>
      <c r="B8" s="110">
        <v>425</v>
      </c>
      <c r="C8" s="82" t="s">
        <v>739</v>
      </c>
      <c r="D8" s="46" t="str">
        <f t="shared" si="0"/>
        <v xml:space="preserve"> 713</v>
      </c>
      <c r="E8" s="45" t="s">
        <v>739</v>
      </c>
      <c r="F8" s="46">
        <f t="shared" si="1"/>
        <v>0</v>
      </c>
      <c r="G8" s="44" t="s">
        <v>57</v>
      </c>
      <c r="H8" s="74" t="s">
        <v>731</v>
      </c>
      <c r="I8" s="74" t="s">
        <v>740</v>
      </c>
      <c r="J8" s="47">
        <f>M8</f>
        <v>75000</v>
      </c>
      <c r="K8" s="85">
        <f t="shared" si="2"/>
        <v>0</v>
      </c>
      <c r="L8" s="83" t="s">
        <v>765</v>
      </c>
      <c r="M8" s="84">
        <v>75000</v>
      </c>
      <c r="N8" s="51">
        <f>2000+200+600+650+3600</f>
        <v>7050</v>
      </c>
      <c r="O8" s="50">
        <f t="shared" si="3"/>
        <v>82050</v>
      </c>
      <c r="P8" s="75"/>
      <c r="Q8" s="82" t="s">
        <v>905</v>
      </c>
      <c r="R8" s="76"/>
      <c r="S8" s="77">
        <f t="shared" si="4"/>
        <v>82050</v>
      </c>
      <c r="T8" s="77">
        <f t="shared" si="5"/>
        <v>117214.28571428572</v>
      </c>
      <c r="U8" s="78">
        <f t="shared" si="6"/>
        <v>133959.18367346941</v>
      </c>
      <c r="V8" s="79">
        <f t="shared" si="7"/>
        <v>0.12500000000000006</v>
      </c>
      <c r="W8" s="78">
        <f t="shared" si="8"/>
        <v>134000</v>
      </c>
      <c r="X8" s="80">
        <f t="shared" si="9"/>
        <v>0.30000000000000004</v>
      </c>
      <c r="Y8" s="59">
        <v>110075</v>
      </c>
      <c r="Z8" s="60">
        <f t="shared" ref="Z8:Z13" si="10">T8-Y8</f>
        <v>7139.2857142857247</v>
      </c>
      <c r="AA8" s="61">
        <f t="shared" ref="AA8:AA13" si="11">Z8/Y8</f>
        <v>6.4858375782745628E-2</v>
      </c>
    </row>
    <row r="9" spans="1:27" s="81" customFormat="1" ht="14.45" customHeight="1" x14ac:dyDescent="0.25">
      <c r="A9" s="136"/>
      <c r="B9" s="110">
        <v>426</v>
      </c>
      <c r="C9" s="82" t="s">
        <v>743</v>
      </c>
      <c r="D9" s="46" t="str">
        <f t="shared" si="0"/>
        <v xml:space="preserve"> 554</v>
      </c>
      <c r="E9" s="45" t="s">
        <v>743</v>
      </c>
      <c r="F9" s="46">
        <f t="shared" si="1"/>
        <v>0</v>
      </c>
      <c r="G9" s="44" t="s">
        <v>57</v>
      </c>
      <c r="H9" s="74" t="s">
        <v>731</v>
      </c>
      <c r="I9" s="74" t="s">
        <v>744</v>
      </c>
      <c r="J9" s="47">
        <v>82500</v>
      </c>
      <c r="K9" s="48">
        <f t="shared" si="2"/>
        <v>7400</v>
      </c>
      <c r="L9" s="46" t="s">
        <v>711</v>
      </c>
      <c r="M9" s="49">
        <f>J9-N9</f>
        <v>75100</v>
      </c>
      <c r="N9" s="51">
        <f>2000+200+600+1000+3600</f>
        <v>7400</v>
      </c>
      <c r="O9" s="50">
        <f t="shared" si="3"/>
        <v>82500</v>
      </c>
      <c r="P9" s="75"/>
      <c r="Q9" s="82" t="s">
        <v>745</v>
      </c>
      <c r="R9" s="76"/>
      <c r="S9" s="77">
        <f t="shared" si="4"/>
        <v>82500</v>
      </c>
      <c r="T9" s="77">
        <f t="shared" si="5"/>
        <v>117857.14285714287</v>
      </c>
      <c r="U9" s="78">
        <f t="shared" si="6"/>
        <v>134693.87755102041</v>
      </c>
      <c r="V9" s="79">
        <f t="shared" si="7"/>
        <v>0.12499999999999994</v>
      </c>
      <c r="W9" s="78">
        <f t="shared" si="8"/>
        <v>134700</v>
      </c>
      <c r="X9" s="80">
        <f t="shared" si="9"/>
        <v>0.3000000000000001</v>
      </c>
      <c r="Y9" s="59">
        <v>118650</v>
      </c>
      <c r="Z9" s="60">
        <f t="shared" si="10"/>
        <v>-792.85714285713038</v>
      </c>
      <c r="AA9" s="61">
        <f t="shared" si="11"/>
        <v>-6.6823189452771209E-3</v>
      </c>
    </row>
    <row r="10" spans="1:27" s="81" customFormat="1" ht="14.45" customHeight="1" x14ac:dyDescent="0.25">
      <c r="A10" s="136"/>
      <c r="B10" s="110">
        <v>427</v>
      </c>
      <c r="C10" s="82" t="s">
        <v>741</v>
      </c>
      <c r="D10" s="46" t="str">
        <f t="shared" si="0"/>
        <v xml:space="preserve"> 562</v>
      </c>
      <c r="E10" s="82" t="s">
        <v>741</v>
      </c>
      <c r="F10" s="46">
        <f t="shared" si="1"/>
        <v>0</v>
      </c>
      <c r="G10" s="44" t="s">
        <v>57</v>
      </c>
      <c r="H10" s="74" t="s">
        <v>731</v>
      </c>
      <c r="I10" s="74" t="s">
        <v>742</v>
      </c>
      <c r="J10" s="47">
        <v>72500</v>
      </c>
      <c r="K10" s="48">
        <f t="shared" si="2"/>
        <v>6800</v>
      </c>
      <c r="L10" s="46" t="s">
        <v>711</v>
      </c>
      <c r="M10" s="49">
        <f>J10-N10</f>
        <v>65700</v>
      </c>
      <c r="N10" s="51">
        <f>2000+200+600+1000+3000</f>
        <v>6800</v>
      </c>
      <c r="O10" s="50">
        <f t="shared" si="3"/>
        <v>72500</v>
      </c>
      <c r="P10" s="75"/>
      <c r="Q10" s="82" t="s">
        <v>906</v>
      </c>
      <c r="R10" s="76"/>
      <c r="S10" s="77">
        <f t="shared" si="4"/>
        <v>72500</v>
      </c>
      <c r="T10" s="77">
        <f t="shared" si="5"/>
        <v>103571.42857142858</v>
      </c>
      <c r="U10" s="78">
        <f t="shared" si="6"/>
        <v>118367.34693877552</v>
      </c>
      <c r="V10" s="79">
        <f t="shared" si="7"/>
        <v>0.12499999999999999</v>
      </c>
      <c r="W10" s="78">
        <f t="shared" si="8"/>
        <v>118400</v>
      </c>
      <c r="X10" s="80">
        <f t="shared" si="9"/>
        <v>0.30000000000000004</v>
      </c>
      <c r="Y10" s="59">
        <v>100800</v>
      </c>
      <c r="Z10" s="60">
        <f t="shared" si="10"/>
        <v>2771.4285714285797</v>
      </c>
      <c r="AA10" s="61">
        <f t="shared" si="11"/>
        <v>2.7494331065759721E-2</v>
      </c>
    </row>
    <row r="11" spans="1:27" s="81" customFormat="1" ht="14.45" customHeight="1" x14ac:dyDescent="0.25">
      <c r="A11" s="136"/>
      <c r="B11" s="110">
        <v>428</v>
      </c>
      <c r="C11" s="82" t="s">
        <v>746</v>
      </c>
      <c r="D11" s="46" t="str">
        <f t="shared" si="0"/>
        <v xml:space="preserve"> 369</v>
      </c>
      <c r="E11" s="45" t="s">
        <v>746</v>
      </c>
      <c r="F11" s="46">
        <f t="shared" si="1"/>
        <v>0</v>
      </c>
      <c r="G11" s="44" t="s">
        <v>57</v>
      </c>
      <c r="H11" s="74" t="s">
        <v>731</v>
      </c>
      <c r="I11" s="74" t="s">
        <v>747</v>
      </c>
      <c r="J11" s="47">
        <v>79000</v>
      </c>
      <c r="K11" s="48">
        <f t="shared" si="2"/>
        <v>6800</v>
      </c>
      <c r="L11" s="46" t="s">
        <v>711</v>
      </c>
      <c r="M11" s="49">
        <f>J11-N11</f>
        <v>72200</v>
      </c>
      <c r="N11" s="51">
        <f>2000+200+600+1000+3000</f>
        <v>6800</v>
      </c>
      <c r="O11" s="50">
        <f t="shared" si="3"/>
        <v>79000</v>
      </c>
      <c r="P11" s="75"/>
      <c r="Q11" s="82" t="s">
        <v>1433</v>
      </c>
      <c r="R11" s="76"/>
      <c r="S11" s="77">
        <f t="shared" si="4"/>
        <v>79000</v>
      </c>
      <c r="T11" s="77">
        <f t="shared" si="5"/>
        <v>112857.14285714287</v>
      </c>
      <c r="U11" s="78">
        <f t="shared" si="6"/>
        <v>128979.5918367347</v>
      </c>
      <c r="V11" s="79">
        <f t="shared" si="7"/>
        <v>0.12499999999999997</v>
      </c>
      <c r="W11" s="78">
        <f t="shared" si="8"/>
        <v>129000</v>
      </c>
      <c r="X11" s="80">
        <f t="shared" si="9"/>
        <v>0.3000000000000001</v>
      </c>
      <c r="Y11" s="59">
        <v>105788</v>
      </c>
      <c r="Z11" s="60">
        <f t="shared" si="10"/>
        <v>7069.1428571428696</v>
      </c>
      <c r="AA11" s="61">
        <f t="shared" si="11"/>
        <v>6.6823674302783576E-2</v>
      </c>
    </row>
    <row r="12" spans="1:27" s="81" customFormat="1" ht="14.45" customHeight="1" x14ac:dyDescent="0.25">
      <c r="A12" s="136"/>
      <c r="B12" s="110">
        <v>429</v>
      </c>
      <c r="C12" s="82" t="s">
        <v>748</v>
      </c>
      <c r="D12" s="46" t="str">
        <f t="shared" si="0"/>
        <v xml:space="preserve"> 169</v>
      </c>
      <c r="E12" s="45" t="s">
        <v>748</v>
      </c>
      <c r="F12" s="46">
        <f t="shared" si="1"/>
        <v>0</v>
      </c>
      <c r="G12" s="44" t="s">
        <v>57</v>
      </c>
      <c r="H12" s="74" t="s">
        <v>731</v>
      </c>
      <c r="I12" s="74" t="s">
        <v>744</v>
      </c>
      <c r="J12" s="47">
        <v>85000</v>
      </c>
      <c r="K12" s="48">
        <f t="shared" si="2"/>
        <v>6800</v>
      </c>
      <c r="L12" s="46" t="s">
        <v>711</v>
      </c>
      <c r="M12" s="49">
        <f>J12-N12</f>
        <v>78200</v>
      </c>
      <c r="N12" s="51">
        <f>2000+200+600+1000+3000</f>
        <v>6800</v>
      </c>
      <c r="O12" s="50">
        <f t="shared" si="3"/>
        <v>85000</v>
      </c>
      <c r="P12" s="75"/>
      <c r="Q12" s="82" t="s">
        <v>749</v>
      </c>
      <c r="R12" s="76"/>
      <c r="S12" s="77">
        <f t="shared" si="4"/>
        <v>85000</v>
      </c>
      <c r="T12" s="77">
        <f t="shared" si="5"/>
        <v>121428.57142857143</v>
      </c>
      <c r="U12" s="78">
        <f t="shared" si="6"/>
        <v>138775.51020408163</v>
      </c>
      <c r="V12" s="79">
        <f t="shared" si="7"/>
        <v>0.12499999999999992</v>
      </c>
      <c r="W12" s="78">
        <f t="shared" si="8"/>
        <v>138800</v>
      </c>
      <c r="X12" s="80">
        <f t="shared" si="9"/>
        <v>0.30000000000000004</v>
      </c>
      <c r="Y12" s="59">
        <v>122150</v>
      </c>
      <c r="Z12" s="60">
        <f t="shared" si="10"/>
        <v>-721.42857142856519</v>
      </c>
      <c r="AA12" s="61">
        <f t="shared" si="11"/>
        <v>-5.9060873633120358E-3</v>
      </c>
    </row>
    <row r="13" spans="1:27" s="81" customFormat="1" ht="14.45" customHeight="1" x14ac:dyDescent="0.25">
      <c r="A13" s="136"/>
      <c r="B13" s="110">
        <v>430</v>
      </c>
      <c r="C13" s="82" t="s">
        <v>750</v>
      </c>
      <c r="D13" s="46" t="str">
        <f t="shared" si="0"/>
        <v xml:space="preserve"> 951</v>
      </c>
      <c r="E13" s="45" t="s">
        <v>750</v>
      </c>
      <c r="F13" s="46">
        <f t="shared" si="1"/>
        <v>0</v>
      </c>
      <c r="G13" s="44" t="s">
        <v>57</v>
      </c>
      <c r="H13" s="74" t="s">
        <v>731</v>
      </c>
      <c r="I13" s="74" t="s">
        <v>740</v>
      </c>
      <c r="J13" s="47">
        <f>M13</f>
        <v>70000</v>
      </c>
      <c r="K13" s="85">
        <f t="shared" si="2"/>
        <v>0</v>
      </c>
      <c r="L13" s="83" t="s">
        <v>765</v>
      </c>
      <c r="M13" s="84">
        <v>70000</v>
      </c>
      <c r="N13" s="51">
        <f>2000+200+600+1000+3000</f>
        <v>6800</v>
      </c>
      <c r="O13" s="50">
        <f t="shared" si="3"/>
        <v>76800</v>
      </c>
      <c r="P13" s="75"/>
      <c r="Q13" s="82" t="s">
        <v>906</v>
      </c>
      <c r="R13" s="76"/>
      <c r="S13" s="77">
        <f t="shared" si="4"/>
        <v>76800</v>
      </c>
      <c r="T13" s="77">
        <f t="shared" si="5"/>
        <v>109714.28571428572</v>
      </c>
      <c r="U13" s="78">
        <f t="shared" si="6"/>
        <v>125387.75510204083</v>
      </c>
      <c r="V13" s="79">
        <f t="shared" si="7"/>
        <v>0.125</v>
      </c>
      <c r="W13" s="78">
        <f t="shared" si="8"/>
        <v>125400</v>
      </c>
      <c r="X13" s="80">
        <f t="shared" si="9"/>
        <v>0.30000000000000004</v>
      </c>
      <c r="Y13" s="59">
        <v>97213</v>
      </c>
      <c r="Z13" s="60">
        <f t="shared" si="10"/>
        <v>12501.285714285725</v>
      </c>
      <c r="AA13" s="61">
        <f t="shared" si="11"/>
        <v>0.12859685139112798</v>
      </c>
    </row>
    <row r="14" spans="1:27" s="81" customFormat="1" ht="14.45" customHeight="1" x14ac:dyDescent="0.25">
      <c r="A14" s="136"/>
      <c r="B14" s="111">
        <v>431</v>
      </c>
      <c r="C14" s="73" t="s">
        <v>752</v>
      </c>
      <c r="D14" s="46" t="str">
        <f>REPLACE(C14,1,3, )</f>
        <v xml:space="preserve"> 695</v>
      </c>
      <c r="E14" s="45" t="s">
        <v>752</v>
      </c>
      <c r="F14" s="46">
        <f t="shared" si="1"/>
        <v>0</v>
      </c>
      <c r="G14" s="74" t="s">
        <v>58</v>
      </c>
      <c r="H14" s="74" t="s">
        <v>731</v>
      </c>
      <c r="I14" s="74" t="s">
        <v>753</v>
      </c>
      <c r="J14" s="47">
        <f>M14</f>
        <v>68000</v>
      </c>
      <c r="K14" s="85">
        <f t="shared" si="2"/>
        <v>0</v>
      </c>
      <c r="L14" s="83" t="s">
        <v>765</v>
      </c>
      <c r="M14" s="84">
        <v>68000</v>
      </c>
      <c r="N14" s="51">
        <f>2000+200+600+1000+3000</f>
        <v>6800</v>
      </c>
      <c r="O14" s="50">
        <f t="shared" si="3"/>
        <v>74800</v>
      </c>
      <c r="P14" s="75"/>
      <c r="Q14" s="82" t="s">
        <v>754</v>
      </c>
      <c r="R14" s="76"/>
      <c r="S14" s="77">
        <f t="shared" si="4"/>
        <v>74800</v>
      </c>
      <c r="T14" s="77">
        <f t="shared" si="5"/>
        <v>106857.14285714287</v>
      </c>
      <c r="U14" s="78">
        <f t="shared" si="6"/>
        <v>122122.44897959185</v>
      </c>
      <c r="V14" s="79">
        <f t="shared" si="7"/>
        <v>0.12499999999999999</v>
      </c>
      <c r="W14" s="78">
        <f t="shared" si="8"/>
        <v>122200</v>
      </c>
      <c r="X14" s="80">
        <f t="shared" si="9"/>
        <v>0.3000000000000001</v>
      </c>
      <c r="Y14" s="57"/>
      <c r="Z14" s="57"/>
      <c r="AA14" s="58"/>
    </row>
    <row r="15" spans="1:27" s="81" customFormat="1" ht="14.45" customHeight="1" x14ac:dyDescent="0.25">
      <c r="A15" s="136"/>
      <c r="B15" s="110">
        <v>432</v>
      </c>
      <c r="C15" s="82" t="s">
        <v>755</v>
      </c>
      <c r="D15" s="46" t="str">
        <f t="shared" si="0"/>
        <v xml:space="preserve"> 938</v>
      </c>
      <c r="E15" s="45" t="s">
        <v>755</v>
      </c>
      <c r="F15" s="46">
        <f t="shared" si="1"/>
        <v>0</v>
      </c>
      <c r="G15" s="74" t="s">
        <v>58</v>
      </c>
      <c r="H15" s="74" t="s">
        <v>731</v>
      </c>
      <c r="I15" s="74" t="s">
        <v>756</v>
      </c>
      <c r="J15" s="47">
        <f>M15</f>
        <v>70000</v>
      </c>
      <c r="K15" s="85">
        <f t="shared" si="2"/>
        <v>0</v>
      </c>
      <c r="L15" s="83" t="s">
        <v>765</v>
      </c>
      <c r="M15" s="84">
        <v>70000</v>
      </c>
      <c r="N15" s="51">
        <f>2000+200+600+650+3000</f>
        <v>6450</v>
      </c>
      <c r="O15" s="50">
        <f t="shared" si="3"/>
        <v>76450</v>
      </c>
      <c r="P15" s="75"/>
      <c r="Q15" s="82" t="s">
        <v>904</v>
      </c>
      <c r="R15" s="76"/>
      <c r="S15" s="77">
        <f t="shared" si="4"/>
        <v>76450</v>
      </c>
      <c r="T15" s="77">
        <f t="shared" si="5"/>
        <v>109214.28571428572</v>
      </c>
      <c r="U15" s="78">
        <f t="shared" si="6"/>
        <v>124816.32653061226</v>
      </c>
      <c r="V15" s="79">
        <f t="shared" si="7"/>
        <v>0.12500000000000006</v>
      </c>
      <c r="W15" s="78">
        <f t="shared" si="8"/>
        <v>124900</v>
      </c>
      <c r="X15" s="80">
        <f t="shared" si="9"/>
        <v>0.30000000000000004</v>
      </c>
      <c r="Y15" s="57"/>
      <c r="Z15" s="57"/>
      <c r="AA15" s="58"/>
    </row>
    <row r="16" spans="1:27" s="81" customFormat="1" ht="14.45" customHeight="1" x14ac:dyDescent="0.25">
      <c r="A16" s="136"/>
      <c r="B16" s="111">
        <v>433</v>
      </c>
      <c r="C16" s="73" t="s">
        <v>757</v>
      </c>
      <c r="D16" s="46" t="str">
        <f t="shared" si="0"/>
        <v xml:space="preserve"> 911</v>
      </c>
      <c r="E16" s="45" t="s">
        <v>757</v>
      </c>
      <c r="F16" s="46">
        <f t="shared" si="1"/>
        <v>0</v>
      </c>
      <c r="G16" s="74" t="s">
        <v>58</v>
      </c>
      <c r="H16" s="74" t="s">
        <v>731</v>
      </c>
      <c r="I16" s="74" t="s">
        <v>758</v>
      </c>
      <c r="J16" s="47">
        <v>77000</v>
      </c>
      <c r="K16" s="48">
        <f t="shared" si="2"/>
        <v>6500</v>
      </c>
      <c r="L16" s="46" t="s">
        <v>711</v>
      </c>
      <c r="M16" s="49">
        <f>J16-N16</f>
        <v>70500</v>
      </c>
      <c r="N16" s="51">
        <v>6500</v>
      </c>
      <c r="O16" s="50">
        <f t="shared" si="3"/>
        <v>77000</v>
      </c>
      <c r="P16" s="75"/>
      <c r="Q16" s="49" t="s">
        <v>759</v>
      </c>
      <c r="R16" s="76"/>
      <c r="S16" s="77">
        <f t="shared" si="4"/>
        <v>77000</v>
      </c>
      <c r="T16" s="77">
        <f t="shared" si="5"/>
        <v>110000</v>
      </c>
      <c r="U16" s="78">
        <f t="shared" si="6"/>
        <v>125714.28571428571</v>
      </c>
      <c r="V16" s="79">
        <f t="shared" si="7"/>
        <v>0.12499999999999997</v>
      </c>
      <c r="W16" s="78">
        <f t="shared" si="8"/>
        <v>125800</v>
      </c>
      <c r="X16" s="80">
        <f t="shared" si="9"/>
        <v>0.3</v>
      </c>
      <c r="Y16" s="57"/>
      <c r="Z16" s="57"/>
      <c r="AA16" s="58"/>
    </row>
    <row r="17" spans="1:27" s="81" customFormat="1" ht="14.45" customHeight="1" x14ac:dyDescent="0.25">
      <c r="A17" s="136"/>
      <c r="B17" s="110">
        <v>434</v>
      </c>
      <c r="C17" s="82" t="s">
        <v>760</v>
      </c>
      <c r="D17" s="46" t="str">
        <f t="shared" si="0"/>
        <v xml:space="preserve"> 353</v>
      </c>
      <c r="E17" s="45" t="s">
        <v>760</v>
      </c>
      <c r="F17" s="46">
        <f t="shared" si="1"/>
        <v>0</v>
      </c>
      <c r="G17" s="44" t="s">
        <v>57</v>
      </c>
      <c r="H17" s="74" t="s">
        <v>731</v>
      </c>
      <c r="I17" s="74" t="s">
        <v>761</v>
      </c>
      <c r="J17" s="47">
        <f>M17</f>
        <v>71000</v>
      </c>
      <c r="K17" s="85">
        <f t="shared" si="2"/>
        <v>0</v>
      </c>
      <c r="L17" s="83" t="s">
        <v>765</v>
      </c>
      <c r="M17" s="84">
        <v>71000</v>
      </c>
      <c r="N17" s="51">
        <f>2000+200+600+1000+3000</f>
        <v>6800</v>
      </c>
      <c r="O17" s="50">
        <f t="shared" si="3"/>
        <v>77800</v>
      </c>
      <c r="P17" s="75"/>
      <c r="Q17" s="82" t="s">
        <v>906</v>
      </c>
      <c r="R17" s="76"/>
      <c r="S17" s="77">
        <f t="shared" si="4"/>
        <v>77800</v>
      </c>
      <c r="T17" s="77">
        <f t="shared" si="5"/>
        <v>111142.85714285714</v>
      </c>
      <c r="U17" s="78">
        <f t="shared" si="6"/>
        <v>127020.40816326531</v>
      </c>
      <c r="V17" s="79">
        <f t="shared" si="7"/>
        <v>0.12500000000000003</v>
      </c>
      <c r="W17" s="78">
        <f t="shared" si="8"/>
        <v>127100</v>
      </c>
      <c r="X17" s="80">
        <f t="shared" si="9"/>
        <v>0.3</v>
      </c>
      <c r="Y17" s="59">
        <v>102813</v>
      </c>
      <c r="Z17" s="60">
        <f>T17-Y17</f>
        <v>8329.8571428571449</v>
      </c>
      <c r="AA17" s="61">
        <f>Z17/Y17</f>
        <v>8.1019493088005851E-2</v>
      </c>
    </row>
    <row r="18" spans="1:27" s="81" customFormat="1" ht="14.45" customHeight="1" x14ac:dyDescent="0.25">
      <c r="A18" s="136"/>
      <c r="B18" s="110">
        <v>435</v>
      </c>
      <c r="C18" s="82" t="s">
        <v>762</v>
      </c>
      <c r="D18" s="46" t="str">
        <f t="shared" si="0"/>
        <v xml:space="preserve"> 223</v>
      </c>
      <c r="E18" s="45" t="s">
        <v>762</v>
      </c>
      <c r="F18" s="46">
        <f t="shared" si="1"/>
        <v>0</v>
      </c>
      <c r="G18" s="44" t="s">
        <v>57</v>
      </c>
      <c r="H18" s="74" t="s">
        <v>731</v>
      </c>
      <c r="I18" s="74" t="s">
        <v>736</v>
      </c>
      <c r="J18" s="47">
        <v>97500</v>
      </c>
      <c r="K18" s="48">
        <f t="shared" si="2"/>
        <v>7600</v>
      </c>
      <c r="L18" s="46" t="s">
        <v>711</v>
      </c>
      <c r="M18" s="49">
        <f>J18-N18</f>
        <v>89900</v>
      </c>
      <c r="N18" s="51">
        <f>2000+400+600+1000+3600</f>
        <v>7600</v>
      </c>
      <c r="O18" s="50">
        <f t="shared" si="3"/>
        <v>97500</v>
      </c>
      <c r="P18" s="75"/>
      <c r="Q18" s="82" t="s">
        <v>1425</v>
      </c>
      <c r="R18" s="76"/>
      <c r="S18" s="77">
        <f t="shared" si="4"/>
        <v>97500</v>
      </c>
      <c r="T18" s="77">
        <f t="shared" si="5"/>
        <v>139285.71428571429</v>
      </c>
      <c r="U18" s="78">
        <f t="shared" si="6"/>
        <v>159183.67346938775</v>
      </c>
      <c r="V18" s="79">
        <f t="shared" si="7"/>
        <v>0.12499999999999996</v>
      </c>
      <c r="W18" s="78">
        <f t="shared" si="8"/>
        <v>159200</v>
      </c>
      <c r="X18" s="80">
        <f t="shared" si="9"/>
        <v>0.30000000000000004</v>
      </c>
      <c r="Y18" s="59">
        <v>136500</v>
      </c>
      <c r="Z18" s="60">
        <f>T18-Y18</f>
        <v>2785.7142857142899</v>
      </c>
      <c r="AA18" s="61">
        <f>Z18/Y18</f>
        <v>2.0408163265306152E-2</v>
      </c>
    </row>
    <row r="19" spans="1:27" s="81" customFormat="1" ht="14.45" customHeight="1" x14ac:dyDescent="0.25">
      <c r="A19" s="136"/>
      <c r="B19" s="109">
        <v>436</v>
      </c>
      <c r="C19" s="46" t="s">
        <v>763</v>
      </c>
      <c r="D19" s="46" t="str">
        <f t="shared" si="0"/>
        <v xml:space="preserve"> 486</v>
      </c>
      <c r="E19" s="45" t="s">
        <v>763</v>
      </c>
      <c r="F19" s="46">
        <f t="shared" si="1"/>
        <v>0</v>
      </c>
      <c r="G19" s="74" t="s">
        <v>58</v>
      </c>
      <c r="H19" s="74" t="s">
        <v>731</v>
      </c>
      <c r="I19" s="74" t="s">
        <v>764</v>
      </c>
      <c r="J19" s="47">
        <f>M19</f>
        <v>63000</v>
      </c>
      <c r="K19" s="48">
        <f t="shared" si="2"/>
        <v>0</v>
      </c>
      <c r="L19" s="83" t="s">
        <v>765</v>
      </c>
      <c r="M19" s="84">
        <v>63000</v>
      </c>
      <c r="N19" s="51">
        <f>2000+200+600+650+3000</f>
        <v>6450</v>
      </c>
      <c r="O19" s="50">
        <f t="shared" si="3"/>
        <v>69450</v>
      </c>
      <c r="P19" s="75"/>
      <c r="Q19" s="82" t="s">
        <v>766</v>
      </c>
      <c r="R19" s="76"/>
      <c r="S19" s="77">
        <f t="shared" si="4"/>
        <v>69450</v>
      </c>
      <c r="T19" s="77">
        <f t="shared" si="5"/>
        <v>99214.285714285725</v>
      </c>
      <c r="U19" s="78">
        <f t="shared" si="6"/>
        <v>113387.75510204083</v>
      </c>
      <c r="V19" s="79">
        <f t="shared" si="7"/>
        <v>0.125</v>
      </c>
      <c r="W19" s="78">
        <f t="shared" si="8"/>
        <v>113400</v>
      </c>
      <c r="X19" s="80">
        <f t="shared" si="9"/>
        <v>0.3000000000000001</v>
      </c>
      <c r="Y19" s="59">
        <v>99050</v>
      </c>
      <c r="Z19" s="60">
        <f>T19-Y19</f>
        <v>164.28571428572468</v>
      </c>
      <c r="AA19" s="61">
        <f>Z19/Y19</f>
        <v>1.6586139756256909E-3</v>
      </c>
    </row>
    <row r="20" spans="1:27" s="81" customFormat="1" ht="14.45" customHeight="1" x14ac:dyDescent="0.25">
      <c r="A20" s="136"/>
      <c r="B20" s="110">
        <v>437</v>
      </c>
      <c r="C20" s="82" t="s">
        <v>767</v>
      </c>
      <c r="D20" s="46" t="str">
        <f t="shared" si="0"/>
        <v xml:space="preserve"> 439</v>
      </c>
      <c r="E20" s="45" t="s">
        <v>767</v>
      </c>
      <c r="F20" s="46">
        <f t="shared" si="1"/>
        <v>0</v>
      </c>
      <c r="G20" s="44" t="s">
        <v>57</v>
      </c>
      <c r="H20" s="74" t="s">
        <v>731</v>
      </c>
      <c r="I20" s="74" t="s">
        <v>761</v>
      </c>
      <c r="J20" s="47">
        <f>M20</f>
        <v>64000</v>
      </c>
      <c r="K20" s="85">
        <f t="shared" si="2"/>
        <v>0</v>
      </c>
      <c r="L20" s="83" t="s">
        <v>765</v>
      </c>
      <c r="M20" s="84">
        <v>64000</v>
      </c>
      <c r="N20" s="51">
        <f>2000+200+600+3000</f>
        <v>5800</v>
      </c>
      <c r="O20" s="50">
        <f t="shared" si="3"/>
        <v>69800</v>
      </c>
      <c r="P20" s="75"/>
      <c r="Q20" s="82" t="s">
        <v>906</v>
      </c>
      <c r="R20" s="76">
        <v>7000</v>
      </c>
      <c r="S20" s="77">
        <f t="shared" si="4"/>
        <v>76800</v>
      </c>
      <c r="T20" s="77">
        <f t="shared" si="5"/>
        <v>109714.28571428572</v>
      </c>
      <c r="U20" s="78">
        <f t="shared" si="6"/>
        <v>125387.75510204083</v>
      </c>
      <c r="V20" s="79">
        <f t="shared" si="7"/>
        <v>0.125</v>
      </c>
      <c r="W20" s="78">
        <f t="shared" si="8"/>
        <v>125400</v>
      </c>
      <c r="X20" s="80">
        <f t="shared" si="9"/>
        <v>0.36380208333333341</v>
      </c>
      <c r="Y20" s="59">
        <v>105088</v>
      </c>
      <c r="Z20" s="60">
        <f>T20-Y20</f>
        <v>4626.2857142857247</v>
      </c>
      <c r="AA20" s="61">
        <f>Z20/Y20</f>
        <v>4.4022968505307215E-2</v>
      </c>
    </row>
    <row r="21" spans="1:27" s="81" customFormat="1" ht="14.45" customHeight="1" x14ac:dyDescent="0.25">
      <c r="A21" s="136"/>
      <c r="B21" s="109">
        <v>438</v>
      </c>
      <c r="C21" s="82" t="s">
        <v>768</v>
      </c>
      <c r="D21" s="46" t="str">
        <f t="shared" si="0"/>
        <v xml:space="preserve"> 268</v>
      </c>
      <c r="E21" s="45" t="s">
        <v>768</v>
      </c>
      <c r="F21" s="46">
        <f t="shared" si="1"/>
        <v>0</v>
      </c>
      <c r="G21" s="74" t="s">
        <v>58</v>
      </c>
      <c r="H21" s="74" t="s">
        <v>731</v>
      </c>
      <c r="I21" s="74" t="s">
        <v>769</v>
      </c>
      <c r="J21" s="47">
        <v>78000</v>
      </c>
      <c r="K21" s="48">
        <f t="shared" si="2"/>
        <v>6400</v>
      </c>
      <c r="L21" s="46" t="s">
        <v>711</v>
      </c>
      <c r="M21" s="49">
        <f>J21-N21</f>
        <v>71600</v>
      </c>
      <c r="N21" s="49">
        <f>2000+200+600+3600</f>
        <v>6400</v>
      </c>
      <c r="O21" s="50">
        <f t="shared" si="3"/>
        <v>78000</v>
      </c>
      <c r="P21" s="75"/>
      <c r="Q21" s="82" t="s">
        <v>1423</v>
      </c>
      <c r="R21" s="76"/>
      <c r="S21" s="77">
        <f t="shared" si="4"/>
        <v>78000</v>
      </c>
      <c r="T21" s="77">
        <f t="shared" si="5"/>
        <v>111428.57142857143</v>
      </c>
      <c r="U21" s="78">
        <f t="shared" si="6"/>
        <v>127346.93877551021</v>
      </c>
      <c r="V21" s="79">
        <f t="shared" si="7"/>
        <v>0.12499999999999997</v>
      </c>
      <c r="W21" s="78">
        <f t="shared" si="8"/>
        <v>127400</v>
      </c>
      <c r="X21" s="80">
        <f t="shared" si="9"/>
        <v>0.30000000000000004</v>
      </c>
      <c r="Y21" s="59"/>
      <c r="Z21" s="60"/>
      <c r="AA21" s="61"/>
    </row>
    <row r="22" spans="1:27" s="81" customFormat="1" ht="14.45" customHeight="1" x14ac:dyDescent="0.25">
      <c r="A22" s="136"/>
      <c r="B22" s="110">
        <v>439</v>
      </c>
      <c r="C22" s="82" t="s">
        <v>770</v>
      </c>
      <c r="D22" s="46" t="str">
        <f t="shared" si="0"/>
        <v xml:space="preserve"> 390</v>
      </c>
      <c r="E22" s="45" t="s">
        <v>770</v>
      </c>
      <c r="F22" s="46">
        <f t="shared" si="1"/>
        <v>0</v>
      </c>
      <c r="G22" s="74" t="s">
        <v>58</v>
      </c>
      <c r="H22" s="74" t="s">
        <v>731</v>
      </c>
      <c r="I22" s="74" t="s">
        <v>756</v>
      </c>
      <c r="J22" s="47">
        <f>M22</f>
        <v>70000</v>
      </c>
      <c r="K22" s="85">
        <f t="shared" si="2"/>
        <v>0</v>
      </c>
      <c r="L22" s="83" t="s">
        <v>765</v>
      </c>
      <c r="M22" s="84">
        <v>70000</v>
      </c>
      <c r="N22" s="51">
        <f>2000+200+600+650+3600</f>
        <v>7050</v>
      </c>
      <c r="O22" s="50">
        <f t="shared" si="3"/>
        <v>77050</v>
      </c>
      <c r="P22" s="75"/>
      <c r="Q22" s="82" t="s">
        <v>905</v>
      </c>
      <c r="R22" s="76"/>
      <c r="S22" s="77">
        <f t="shared" si="4"/>
        <v>77050</v>
      </c>
      <c r="T22" s="77">
        <f t="shared" si="5"/>
        <v>110071.42857142858</v>
      </c>
      <c r="U22" s="78">
        <f t="shared" si="6"/>
        <v>125795.91836734695</v>
      </c>
      <c r="V22" s="79">
        <f t="shared" si="7"/>
        <v>0.12500000000000003</v>
      </c>
      <c r="W22" s="78">
        <f t="shared" si="8"/>
        <v>125800</v>
      </c>
      <c r="X22" s="80">
        <f t="shared" si="9"/>
        <v>0.30000000000000004</v>
      </c>
      <c r="Y22" s="59"/>
      <c r="Z22" s="60"/>
      <c r="AA22" s="61"/>
    </row>
    <row r="23" spans="1:27" s="81" customFormat="1" ht="14.45" customHeight="1" x14ac:dyDescent="0.25">
      <c r="A23" s="136"/>
      <c r="B23" s="109">
        <v>440</v>
      </c>
      <c r="C23" s="82" t="s">
        <v>771</v>
      </c>
      <c r="D23" s="46" t="str">
        <f t="shared" si="0"/>
        <v xml:space="preserve"> 515</v>
      </c>
      <c r="E23" s="45" t="s">
        <v>771</v>
      </c>
      <c r="F23" s="46">
        <f t="shared" si="1"/>
        <v>0</v>
      </c>
      <c r="G23" s="74" t="s">
        <v>58</v>
      </c>
      <c r="H23" s="74" t="s">
        <v>772</v>
      </c>
      <c r="I23" s="74" t="s">
        <v>732</v>
      </c>
      <c r="J23" s="47">
        <v>86000</v>
      </c>
      <c r="K23" s="48">
        <f t="shared" si="2"/>
        <v>7400</v>
      </c>
      <c r="L23" s="46" t="s">
        <v>711</v>
      </c>
      <c r="M23" s="49">
        <f>J23-N23</f>
        <v>78600</v>
      </c>
      <c r="N23" s="49">
        <f>2000+200+600+1000+3600</f>
        <v>7400</v>
      </c>
      <c r="O23" s="50">
        <f t="shared" si="3"/>
        <v>86000</v>
      </c>
      <c r="P23" s="75"/>
      <c r="Q23" s="82" t="s">
        <v>1443</v>
      </c>
      <c r="R23" s="76"/>
      <c r="S23" s="77">
        <f t="shared" si="4"/>
        <v>86000</v>
      </c>
      <c r="T23" s="77">
        <f t="shared" si="5"/>
        <v>122857.14285714287</v>
      </c>
      <c r="U23" s="78">
        <f t="shared" si="6"/>
        <v>140408.16326530612</v>
      </c>
      <c r="V23" s="79">
        <f t="shared" si="7"/>
        <v>0.12499999999999992</v>
      </c>
      <c r="W23" s="78">
        <f t="shared" si="8"/>
        <v>140500</v>
      </c>
      <c r="X23" s="80">
        <f t="shared" si="9"/>
        <v>0.30000000000000004</v>
      </c>
      <c r="Y23" s="59"/>
      <c r="Z23" s="60"/>
      <c r="AA23" s="61"/>
    </row>
    <row r="24" spans="1:27" s="81" customFormat="1" ht="14.45" customHeight="1" x14ac:dyDescent="0.25">
      <c r="A24" s="136"/>
      <c r="B24" s="110">
        <v>441</v>
      </c>
      <c r="C24" s="82" t="s">
        <v>773</v>
      </c>
      <c r="D24" s="46" t="str">
        <f t="shared" si="0"/>
        <v xml:space="preserve"> 886</v>
      </c>
      <c r="E24" s="45" t="s">
        <v>773</v>
      </c>
      <c r="F24" s="46">
        <f t="shared" si="1"/>
        <v>0</v>
      </c>
      <c r="G24" s="74" t="s">
        <v>58</v>
      </c>
      <c r="H24" s="74" t="s">
        <v>731</v>
      </c>
      <c r="I24" s="74" t="s">
        <v>756</v>
      </c>
      <c r="J24" s="47">
        <f>M24</f>
        <v>80000</v>
      </c>
      <c r="K24" s="85">
        <f t="shared" si="2"/>
        <v>0</v>
      </c>
      <c r="L24" s="83" t="s">
        <v>765</v>
      </c>
      <c r="M24" s="84">
        <v>80000</v>
      </c>
      <c r="N24" s="51">
        <f>2000+200+600+1000+3000</f>
        <v>6800</v>
      </c>
      <c r="O24" s="50">
        <f t="shared" si="3"/>
        <v>86800</v>
      </c>
      <c r="P24" s="75"/>
      <c r="Q24" s="82" t="s">
        <v>906</v>
      </c>
      <c r="R24" s="76"/>
      <c r="S24" s="77">
        <f t="shared" si="4"/>
        <v>86800</v>
      </c>
      <c r="T24" s="77">
        <f t="shared" si="5"/>
        <v>124000.00000000001</v>
      </c>
      <c r="U24" s="78">
        <f t="shared" si="6"/>
        <v>141714.28571428574</v>
      </c>
      <c r="V24" s="79">
        <f t="shared" si="7"/>
        <v>0.12500000000000006</v>
      </c>
      <c r="W24" s="78">
        <f t="shared" si="8"/>
        <v>141800</v>
      </c>
      <c r="X24" s="80">
        <f t="shared" si="9"/>
        <v>0.3000000000000001</v>
      </c>
      <c r="Y24" s="59"/>
      <c r="Z24" s="60"/>
      <c r="AA24" s="61"/>
    </row>
    <row r="25" spans="1:27" s="81" customFormat="1" ht="14.45" customHeight="1" x14ac:dyDescent="0.25">
      <c r="A25" s="136"/>
      <c r="B25" s="109">
        <v>442</v>
      </c>
      <c r="C25" s="82" t="s">
        <v>774</v>
      </c>
      <c r="D25" s="46" t="str">
        <f t="shared" si="0"/>
        <v xml:space="preserve"> 754</v>
      </c>
      <c r="E25" s="45" t="s">
        <v>774</v>
      </c>
      <c r="F25" s="46">
        <f t="shared" si="1"/>
        <v>0</v>
      </c>
      <c r="G25" s="44" t="s">
        <v>57</v>
      </c>
      <c r="H25" s="74" t="s">
        <v>735</v>
      </c>
      <c r="I25" s="74" t="s">
        <v>736</v>
      </c>
      <c r="J25" s="47">
        <v>75000</v>
      </c>
      <c r="K25" s="48">
        <f t="shared" si="2"/>
        <v>7150</v>
      </c>
      <c r="L25" s="46" t="s">
        <v>711</v>
      </c>
      <c r="M25" s="49">
        <f>J25-N25</f>
        <v>67850</v>
      </c>
      <c r="N25" s="49">
        <f>2000+300+600+650+3600</f>
        <v>7150</v>
      </c>
      <c r="O25" s="50">
        <f t="shared" si="3"/>
        <v>75000</v>
      </c>
      <c r="P25" s="75"/>
      <c r="Q25" s="82" t="s">
        <v>1426</v>
      </c>
      <c r="R25" s="76"/>
      <c r="S25" s="77">
        <f t="shared" si="4"/>
        <v>75000</v>
      </c>
      <c r="T25" s="77">
        <f t="shared" si="5"/>
        <v>107142.85714285714</v>
      </c>
      <c r="U25" s="78">
        <f t="shared" si="6"/>
        <v>122448.97959183673</v>
      </c>
      <c r="V25" s="79">
        <f t="shared" si="7"/>
        <v>0.12499999999999996</v>
      </c>
      <c r="W25" s="78">
        <f t="shared" si="8"/>
        <v>122500</v>
      </c>
      <c r="X25" s="80">
        <f t="shared" si="9"/>
        <v>0.3</v>
      </c>
      <c r="Y25" s="59">
        <v>102900</v>
      </c>
      <c r="Z25" s="60">
        <f>T25-Y25</f>
        <v>4242.8571428571449</v>
      </c>
      <c r="AA25" s="61">
        <f>Z25/Y25</f>
        <v>4.1232819658475653E-2</v>
      </c>
    </row>
    <row r="26" spans="1:27" s="81" customFormat="1" ht="14.45" customHeight="1" x14ac:dyDescent="0.25">
      <c r="A26" s="136"/>
      <c r="B26" s="110">
        <v>443</v>
      </c>
      <c r="C26" s="82" t="s">
        <v>775</v>
      </c>
      <c r="D26" s="46" t="str">
        <f t="shared" si="0"/>
        <v xml:space="preserve"> 698</v>
      </c>
      <c r="E26" s="45" t="s">
        <v>775</v>
      </c>
      <c r="F26" s="46">
        <f t="shared" si="1"/>
        <v>0</v>
      </c>
      <c r="G26" s="74" t="s">
        <v>58</v>
      </c>
      <c r="H26" s="74" t="s">
        <v>776</v>
      </c>
      <c r="I26" s="74" t="s">
        <v>777</v>
      </c>
      <c r="J26" s="47">
        <f>M26</f>
        <v>45000</v>
      </c>
      <c r="K26" s="85">
        <f t="shared" si="2"/>
        <v>0</v>
      </c>
      <c r="L26" s="83" t="s">
        <v>765</v>
      </c>
      <c r="M26" s="86">
        <v>45000</v>
      </c>
      <c r="N26" s="49">
        <f>2000+200+600+650+3000</f>
        <v>6450</v>
      </c>
      <c r="O26" s="50">
        <f t="shared" si="3"/>
        <v>51450</v>
      </c>
      <c r="P26" s="87"/>
      <c r="Q26" s="82" t="s">
        <v>904</v>
      </c>
      <c r="R26" s="76"/>
      <c r="S26" s="77">
        <f t="shared" si="4"/>
        <v>51450</v>
      </c>
      <c r="T26" s="77">
        <f t="shared" si="5"/>
        <v>73500</v>
      </c>
      <c r="U26" s="78">
        <f t="shared" si="6"/>
        <v>84000</v>
      </c>
      <c r="V26" s="79">
        <f t="shared" si="7"/>
        <v>0.125</v>
      </c>
      <c r="W26" s="78">
        <f t="shared" si="8"/>
        <v>84000</v>
      </c>
      <c r="X26" s="80">
        <f t="shared" si="9"/>
        <v>0.3</v>
      </c>
      <c r="Y26" s="59"/>
      <c r="Z26" s="60"/>
      <c r="AA26" s="61"/>
    </row>
    <row r="27" spans="1:27" s="81" customFormat="1" ht="14.45" customHeight="1" x14ac:dyDescent="0.25">
      <c r="A27" s="136"/>
      <c r="B27" s="111">
        <v>444</v>
      </c>
      <c r="C27" s="73" t="s">
        <v>778</v>
      </c>
      <c r="D27" s="46" t="str">
        <f t="shared" si="0"/>
        <v xml:space="preserve"> 812</v>
      </c>
      <c r="E27" s="45" t="s">
        <v>778</v>
      </c>
      <c r="F27" s="46">
        <f t="shared" si="1"/>
        <v>0</v>
      </c>
      <c r="G27" s="74" t="s">
        <v>58</v>
      </c>
      <c r="H27" s="74" t="s">
        <v>731</v>
      </c>
      <c r="I27" s="74" t="s">
        <v>779</v>
      </c>
      <c r="J27" s="47">
        <v>80000</v>
      </c>
      <c r="K27" s="48">
        <f t="shared" si="2"/>
        <v>7150</v>
      </c>
      <c r="L27" s="46" t="s">
        <v>711</v>
      </c>
      <c r="M27" s="49">
        <f>J27-N27</f>
        <v>72850</v>
      </c>
      <c r="N27" s="49">
        <v>7150</v>
      </c>
      <c r="O27" s="50">
        <f t="shared" si="3"/>
        <v>80000</v>
      </c>
      <c r="P27" s="75"/>
      <c r="Q27" s="82" t="s">
        <v>780</v>
      </c>
      <c r="R27" s="76"/>
      <c r="S27" s="77">
        <f t="shared" si="4"/>
        <v>80000</v>
      </c>
      <c r="T27" s="77">
        <f t="shared" si="5"/>
        <v>114285.71428571429</v>
      </c>
      <c r="U27" s="78">
        <f t="shared" si="6"/>
        <v>130612.24489795919</v>
      </c>
      <c r="V27" s="79">
        <f t="shared" si="7"/>
        <v>0.12499999999999999</v>
      </c>
      <c r="W27" s="78">
        <f t="shared" si="8"/>
        <v>130700</v>
      </c>
      <c r="X27" s="80">
        <f t="shared" si="9"/>
        <v>0.30000000000000004</v>
      </c>
      <c r="Y27" s="59"/>
      <c r="Z27" s="60"/>
      <c r="AA27" s="61"/>
    </row>
    <row r="28" spans="1:27" s="81" customFormat="1" ht="14.45" customHeight="1" x14ac:dyDescent="0.25">
      <c r="A28" s="136"/>
      <c r="B28" s="111">
        <v>445</v>
      </c>
      <c r="C28" s="73" t="s">
        <v>781</v>
      </c>
      <c r="D28" s="46" t="str">
        <f t="shared" si="0"/>
        <v xml:space="preserve"> 118</v>
      </c>
      <c r="E28" s="45" t="s">
        <v>781</v>
      </c>
      <c r="F28" s="46">
        <f t="shared" si="1"/>
        <v>0</v>
      </c>
      <c r="G28" s="74" t="s">
        <v>58</v>
      </c>
      <c r="H28" s="74" t="s">
        <v>731</v>
      </c>
      <c r="I28" s="74" t="s">
        <v>779</v>
      </c>
      <c r="J28" s="47">
        <v>85000</v>
      </c>
      <c r="K28" s="48">
        <f t="shared" si="2"/>
        <v>6550</v>
      </c>
      <c r="L28" s="46" t="s">
        <v>711</v>
      </c>
      <c r="M28" s="49">
        <f>J28-N28</f>
        <v>78450</v>
      </c>
      <c r="N28" s="49">
        <v>6550</v>
      </c>
      <c r="O28" s="50">
        <f t="shared" si="3"/>
        <v>85000</v>
      </c>
      <c r="P28" s="75"/>
      <c r="Q28" s="82" t="s">
        <v>782</v>
      </c>
      <c r="R28" s="76"/>
      <c r="S28" s="77">
        <f t="shared" si="4"/>
        <v>85000</v>
      </c>
      <c r="T28" s="77">
        <f t="shared" si="5"/>
        <v>121428.57142857143</v>
      </c>
      <c r="U28" s="78">
        <f t="shared" si="6"/>
        <v>138775.51020408163</v>
      </c>
      <c r="V28" s="79">
        <f t="shared" si="7"/>
        <v>0.12499999999999992</v>
      </c>
      <c r="W28" s="78">
        <f t="shared" si="8"/>
        <v>138800</v>
      </c>
      <c r="X28" s="80">
        <f t="shared" si="9"/>
        <v>0.30000000000000004</v>
      </c>
      <c r="Y28" s="59"/>
      <c r="Z28" s="60"/>
      <c r="AA28" s="61"/>
    </row>
    <row r="29" spans="1:27" s="81" customFormat="1" ht="14.45" customHeight="1" x14ac:dyDescent="0.25">
      <c r="A29" s="136"/>
      <c r="B29" s="109">
        <v>446</v>
      </c>
      <c r="C29" s="82" t="s">
        <v>783</v>
      </c>
      <c r="D29" s="46" t="str">
        <f t="shared" si="0"/>
        <v xml:space="preserve"> 929</v>
      </c>
      <c r="E29" s="45" t="s">
        <v>783</v>
      </c>
      <c r="F29" s="46">
        <f t="shared" si="1"/>
        <v>0</v>
      </c>
      <c r="G29" s="74" t="s">
        <v>58</v>
      </c>
      <c r="H29" s="74" t="s">
        <v>772</v>
      </c>
      <c r="I29" s="74" t="s">
        <v>784</v>
      </c>
      <c r="J29" s="47">
        <v>87500</v>
      </c>
      <c r="K29" s="48">
        <f t="shared" si="2"/>
        <v>7400</v>
      </c>
      <c r="L29" s="46" t="s">
        <v>711</v>
      </c>
      <c r="M29" s="49">
        <f>J29-N29</f>
        <v>80100</v>
      </c>
      <c r="N29" s="49">
        <f>2000+200+600+1000+3600</f>
        <v>7400</v>
      </c>
      <c r="O29" s="50">
        <f t="shared" si="3"/>
        <v>87500</v>
      </c>
      <c r="P29" s="75"/>
      <c r="Q29" s="82" t="s">
        <v>785</v>
      </c>
      <c r="R29" s="76"/>
      <c r="S29" s="77">
        <f t="shared" si="4"/>
        <v>87500</v>
      </c>
      <c r="T29" s="77">
        <f t="shared" si="5"/>
        <v>125000.00000000001</v>
      </c>
      <c r="U29" s="78">
        <f t="shared" si="6"/>
        <v>142857.14285714287</v>
      </c>
      <c r="V29" s="79">
        <f t="shared" si="7"/>
        <v>0.12499999999999997</v>
      </c>
      <c r="W29" s="78">
        <f t="shared" si="8"/>
        <v>142900</v>
      </c>
      <c r="X29" s="80">
        <f t="shared" si="9"/>
        <v>0.3000000000000001</v>
      </c>
      <c r="Y29" s="59"/>
      <c r="Z29" s="60"/>
      <c r="AA29" s="61"/>
    </row>
    <row r="30" spans="1:27" s="81" customFormat="1" ht="14.45" customHeight="1" x14ac:dyDescent="0.25">
      <c r="A30" s="136"/>
      <c r="B30" s="110">
        <v>447</v>
      </c>
      <c r="C30" s="82" t="s">
        <v>786</v>
      </c>
      <c r="D30" s="46" t="str">
        <f t="shared" si="0"/>
        <v xml:space="preserve"> 463</v>
      </c>
      <c r="E30" s="45" t="s">
        <v>786</v>
      </c>
      <c r="F30" s="46">
        <f t="shared" si="1"/>
        <v>0</v>
      </c>
      <c r="G30" s="44" t="s">
        <v>57</v>
      </c>
      <c r="H30" s="74" t="s">
        <v>735</v>
      </c>
      <c r="I30" s="74" t="s">
        <v>764</v>
      </c>
      <c r="J30" s="47">
        <f>M30</f>
        <v>49000</v>
      </c>
      <c r="K30" s="48">
        <f t="shared" si="2"/>
        <v>0</v>
      </c>
      <c r="L30" s="83" t="s">
        <v>765</v>
      </c>
      <c r="M30" s="84">
        <v>49000</v>
      </c>
      <c r="N30" s="51">
        <f>2000+2850+800+200+500</f>
        <v>6350</v>
      </c>
      <c r="O30" s="50">
        <f t="shared" si="3"/>
        <v>55350</v>
      </c>
      <c r="P30" s="75"/>
      <c r="Q30" s="82" t="s">
        <v>787</v>
      </c>
      <c r="R30" s="76"/>
      <c r="S30" s="77">
        <f t="shared" si="4"/>
        <v>55350</v>
      </c>
      <c r="T30" s="77">
        <f t="shared" si="5"/>
        <v>79071.42857142858</v>
      </c>
      <c r="U30" s="78">
        <f t="shared" si="6"/>
        <v>90367.346938775518</v>
      </c>
      <c r="V30" s="79">
        <f t="shared" si="7"/>
        <v>0.12499999999999999</v>
      </c>
      <c r="W30" s="78">
        <f t="shared" si="8"/>
        <v>90400</v>
      </c>
      <c r="X30" s="80">
        <f t="shared" si="9"/>
        <v>0.3000000000000001</v>
      </c>
      <c r="Y30" s="59">
        <v>79100</v>
      </c>
      <c r="Z30" s="60">
        <f>T30-Y30</f>
        <v>-28.571428571420256</v>
      </c>
      <c r="AA30" s="61">
        <f>Z30/Y30</f>
        <v>-3.6120642947433954E-4</v>
      </c>
    </row>
    <row r="31" spans="1:27" s="81" customFormat="1" ht="14.45" customHeight="1" x14ac:dyDescent="0.25">
      <c r="A31" s="136"/>
      <c r="B31" s="111">
        <v>448</v>
      </c>
      <c r="C31" s="73" t="s">
        <v>788</v>
      </c>
      <c r="D31" s="46" t="str">
        <f t="shared" si="0"/>
        <v xml:space="preserve"> 321</v>
      </c>
      <c r="E31" s="45" t="s">
        <v>788</v>
      </c>
      <c r="F31" s="46">
        <f t="shared" si="1"/>
        <v>0</v>
      </c>
      <c r="G31" s="74" t="s">
        <v>58</v>
      </c>
      <c r="H31" s="74" t="s">
        <v>731</v>
      </c>
      <c r="I31" s="74" t="s">
        <v>747</v>
      </c>
      <c r="J31" s="47">
        <v>62000</v>
      </c>
      <c r="K31" s="48">
        <f t="shared" si="2"/>
        <v>6900</v>
      </c>
      <c r="L31" s="46" t="s">
        <v>711</v>
      </c>
      <c r="M31" s="49">
        <f>J31-N31</f>
        <v>55100</v>
      </c>
      <c r="N31" s="49">
        <v>6900</v>
      </c>
      <c r="O31" s="50">
        <f t="shared" si="3"/>
        <v>62000</v>
      </c>
      <c r="P31" s="88"/>
      <c r="Q31" s="82" t="s">
        <v>754</v>
      </c>
      <c r="R31" s="76"/>
      <c r="S31" s="77">
        <f t="shared" si="4"/>
        <v>62000</v>
      </c>
      <c r="T31" s="77">
        <f t="shared" si="5"/>
        <v>88571.42857142858</v>
      </c>
      <c r="U31" s="78">
        <f t="shared" si="6"/>
        <v>101224.48979591837</v>
      </c>
      <c r="V31" s="79">
        <f t="shared" si="7"/>
        <v>0.12499999999999996</v>
      </c>
      <c r="W31" s="78">
        <f t="shared" si="8"/>
        <v>101300</v>
      </c>
      <c r="X31" s="80">
        <f t="shared" si="9"/>
        <v>0.30000000000000004</v>
      </c>
      <c r="Y31" s="59"/>
      <c r="Z31" s="60"/>
      <c r="AA31" s="61"/>
    </row>
    <row r="32" spans="1:27" s="81" customFormat="1" ht="14.45" customHeight="1" x14ac:dyDescent="0.25">
      <c r="A32" s="136"/>
      <c r="B32" s="110">
        <v>449</v>
      </c>
      <c r="C32" s="82" t="s">
        <v>1468</v>
      </c>
      <c r="D32" s="46" t="str">
        <f t="shared" si="0"/>
        <v xml:space="preserve"> 111</v>
      </c>
      <c r="E32" s="45" t="s">
        <v>1468</v>
      </c>
      <c r="F32" s="46">
        <f t="shared" si="1"/>
        <v>0</v>
      </c>
      <c r="G32" s="44" t="s">
        <v>57</v>
      </c>
      <c r="H32" s="74" t="s">
        <v>735</v>
      </c>
      <c r="I32" s="44" t="s">
        <v>736</v>
      </c>
      <c r="J32" s="47">
        <v>100000</v>
      </c>
      <c r="K32" s="48">
        <f t="shared" si="2"/>
        <v>7200</v>
      </c>
      <c r="L32" s="46" t="s">
        <v>711</v>
      </c>
      <c r="M32" s="49">
        <f>J32-N32</f>
        <v>92800</v>
      </c>
      <c r="N32" s="49">
        <f>2000+200+600+800+3600</f>
        <v>7200</v>
      </c>
      <c r="O32" s="50">
        <f t="shared" si="3"/>
        <v>100000</v>
      </c>
      <c r="P32" s="75"/>
      <c r="Q32" s="82" t="s">
        <v>1466</v>
      </c>
      <c r="R32" s="76"/>
      <c r="S32" s="77">
        <f t="shared" si="4"/>
        <v>100000</v>
      </c>
      <c r="T32" s="77">
        <f t="shared" si="5"/>
        <v>142857.14285714287</v>
      </c>
      <c r="U32" s="78">
        <f t="shared" si="6"/>
        <v>163265.30612244899</v>
      </c>
      <c r="V32" s="79">
        <f t="shared" si="7"/>
        <v>0.125</v>
      </c>
      <c r="W32" s="78">
        <f t="shared" si="8"/>
        <v>163300</v>
      </c>
      <c r="X32" s="80">
        <f t="shared" si="9"/>
        <v>0.30000000000000004</v>
      </c>
      <c r="Y32" s="59"/>
      <c r="Z32" s="60">
        <f>T32-Y32</f>
        <v>142857.14285714287</v>
      </c>
      <c r="AA32" s="61" t="e">
        <f>Z32/Y32</f>
        <v>#DIV/0!</v>
      </c>
    </row>
    <row r="33" spans="1:27" s="81" customFormat="1" ht="14.45" customHeight="1" x14ac:dyDescent="0.25">
      <c r="A33" s="136"/>
      <c r="B33" s="109">
        <v>450</v>
      </c>
      <c r="C33" s="82" t="s">
        <v>789</v>
      </c>
      <c r="D33" s="46" t="str">
        <f t="shared" si="0"/>
        <v xml:space="preserve"> 121</v>
      </c>
      <c r="E33" s="45" t="s">
        <v>789</v>
      </c>
      <c r="F33" s="46">
        <f t="shared" si="1"/>
        <v>0</v>
      </c>
      <c r="G33" s="44" t="s">
        <v>57</v>
      </c>
      <c r="H33" s="74" t="s">
        <v>735</v>
      </c>
      <c r="I33" s="74" t="s">
        <v>756</v>
      </c>
      <c r="J33" s="47">
        <f>M33</f>
        <v>65000</v>
      </c>
      <c r="K33" s="85">
        <f t="shared" si="2"/>
        <v>0</v>
      </c>
      <c r="L33" s="83" t="s">
        <v>765</v>
      </c>
      <c r="M33" s="84">
        <v>65000</v>
      </c>
      <c r="N33" s="51">
        <f>2000+200+600+1000+3000</f>
        <v>6800</v>
      </c>
      <c r="O33" s="50">
        <f t="shared" si="3"/>
        <v>71800</v>
      </c>
      <c r="P33" s="75"/>
      <c r="Q33" s="82" t="s">
        <v>907</v>
      </c>
      <c r="R33" s="76"/>
      <c r="S33" s="77">
        <f t="shared" si="4"/>
        <v>71800</v>
      </c>
      <c r="T33" s="77">
        <f t="shared" si="5"/>
        <v>102571.42857142858</v>
      </c>
      <c r="U33" s="78">
        <f t="shared" si="6"/>
        <v>117224.48979591837</v>
      </c>
      <c r="V33" s="79">
        <f t="shared" si="7"/>
        <v>0.12499999999999997</v>
      </c>
      <c r="W33" s="78">
        <f t="shared" si="8"/>
        <v>117300</v>
      </c>
      <c r="X33" s="80">
        <f t="shared" si="9"/>
        <v>0.30000000000000004</v>
      </c>
      <c r="Y33" s="59">
        <v>97213</v>
      </c>
      <c r="Z33" s="60">
        <f>T33-Y33</f>
        <v>5358.4285714285797</v>
      </c>
      <c r="AA33" s="61">
        <f>Z33/Y33</f>
        <v>5.5120493878684743E-2</v>
      </c>
    </row>
    <row r="34" spans="1:27" s="81" customFormat="1" ht="14.45" customHeight="1" x14ac:dyDescent="0.25">
      <c r="A34" s="136"/>
      <c r="B34" s="110">
        <v>451</v>
      </c>
      <c r="C34" s="82" t="s">
        <v>790</v>
      </c>
      <c r="D34" s="46" t="str">
        <f t="shared" si="0"/>
        <v xml:space="preserve"> 216</v>
      </c>
      <c r="E34" s="45" t="s">
        <v>790</v>
      </c>
      <c r="F34" s="46">
        <f t="shared" si="1"/>
        <v>0</v>
      </c>
      <c r="G34" s="44" t="s">
        <v>57</v>
      </c>
      <c r="H34" s="74" t="s">
        <v>735</v>
      </c>
      <c r="I34" s="74" t="s">
        <v>791</v>
      </c>
      <c r="J34" s="47">
        <f>M34</f>
        <v>58000</v>
      </c>
      <c r="K34" s="85">
        <f t="shared" si="2"/>
        <v>0</v>
      </c>
      <c r="L34" s="83" t="s">
        <v>765</v>
      </c>
      <c r="M34" s="84">
        <v>58000</v>
      </c>
      <c r="N34" s="51">
        <f>2000+200+600+1000+2000</f>
        <v>5800</v>
      </c>
      <c r="O34" s="50">
        <f t="shared" si="3"/>
        <v>63800</v>
      </c>
      <c r="P34" s="75"/>
      <c r="Q34" s="82" t="s">
        <v>1428</v>
      </c>
      <c r="R34" s="76">
        <v>7000</v>
      </c>
      <c r="S34" s="77">
        <f t="shared" si="4"/>
        <v>70800</v>
      </c>
      <c r="T34" s="77">
        <f t="shared" si="5"/>
        <v>101142.85714285714</v>
      </c>
      <c r="U34" s="78">
        <f t="shared" si="6"/>
        <v>115591.83673469388</v>
      </c>
      <c r="V34" s="79">
        <f t="shared" si="7"/>
        <v>0.12499999999999997</v>
      </c>
      <c r="W34" s="78">
        <f t="shared" si="8"/>
        <v>115600</v>
      </c>
      <c r="X34" s="80">
        <f t="shared" si="9"/>
        <v>0.36920903954802259</v>
      </c>
      <c r="Y34" s="59">
        <v>94850</v>
      </c>
      <c r="Z34" s="60">
        <f>T34-Y34</f>
        <v>6292.8571428571449</v>
      </c>
      <c r="AA34" s="61">
        <f>Z34/Y34</f>
        <v>6.6345357331124358E-2</v>
      </c>
    </row>
    <row r="35" spans="1:27" s="81" customFormat="1" ht="14.45" customHeight="1" x14ac:dyDescent="0.25">
      <c r="A35" s="136"/>
      <c r="B35" s="109">
        <v>452</v>
      </c>
      <c r="C35" s="82" t="s">
        <v>1467</v>
      </c>
      <c r="D35" s="46" t="str">
        <f t="shared" si="0"/>
        <v xml:space="preserve"> 054</v>
      </c>
      <c r="E35" s="45" t="s">
        <v>1467</v>
      </c>
      <c r="F35" s="46">
        <f t="shared" si="1"/>
        <v>0</v>
      </c>
      <c r="G35" s="44" t="s">
        <v>58</v>
      </c>
      <c r="H35" s="74" t="s">
        <v>797</v>
      </c>
      <c r="I35" s="74" t="s">
        <v>804</v>
      </c>
      <c r="J35" s="47">
        <v>41900</v>
      </c>
      <c r="K35" s="48">
        <f t="shared" si="2"/>
        <v>5800</v>
      </c>
      <c r="L35" s="46" t="s">
        <v>711</v>
      </c>
      <c r="M35" s="49">
        <f>J35-N35</f>
        <v>36100</v>
      </c>
      <c r="N35" s="49">
        <f>2000+200+600+1000+2000</f>
        <v>5800</v>
      </c>
      <c r="O35" s="50">
        <f t="shared" si="3"/>
        <v>41900</v>
      </c>
      <c r="P35" s="75"/>
      <c r="Q35" s="82" t="s">
        <v>1446</v>
      </c>
      <c r="R35" s="76"/>
      <c r="S35" s="77">
        <f t="shared" si="4"/>
        <v>41900</v>
      </c>
      <c r="T35" s="77">
        <f t="shared" si="5"/>
        <v>59857.142857142862</v>
      </c>
      <c r="U35" s="78">
        <f t="shared" si="6"/>
        <v>68408.163265306124</v>
      </c>
      <c r="V35" s="79">
        <f t="shared" si="7"/>
        <v>0.12499999999999994</v>
      </c>
      <c r="W35" s="78">
        <f t="shared" si="8"/>
        <v>68500</v>
      </c>
      <c r="X35" s="80">
        <f t="shared" si="9"/>
        <v>0.30000000000000004</v>
      </c>
      <c r="Y35" s="59"/>
      <c r="Z35" s="60"/>
      <c r="AA35" s="61"/>
    </row>
    <row r="36" spans="1:27" s="81" customFormat="1" ht="14.45" customHeight="1" x14ac:dyDescent="0.25">
      <c r="A36" s="136"/>
      <c r="B36" s="111">
        <v>453</v>
      </c>
      <c r="C36" s="73" t="s">
        <v>792</v>
      </c>
      <c r="D36" s="46" t="str">
        <f t="shared" ref="D36:D67" si="12">REPLACE(C36,1,3, )</f>
        <v xml:space="preserve"> 930</v>
      </c>
      <c r="E36" s="45" t="s">
        <v>792</v>
      </c>
      <c r="F36" s="46">
        <f t="shared" ref="F36:F67" si="13">IF(C36=E36,0,1)</f>
        <v>0</v>
      </c>
      <c r="G36" s="44" t="s">
        <v>57</v>
      </c>
      <c r="H36" s="74" t="s">
        <v>735</v>
      </c>
      <c r="I36" s="74" t="s">
        <v>793</v>
      </c>
      <c r="J36" s="47">
        <v>42250</v>
      </c>
      <c r="K36" s="48">
        <f t="shared" si="2"/>
        <v>5400</v>
      </c>
      <c r="L36" s="46" t="s">
        <v>711</v>
      </c>
      <c r="M36" s="49">
        <f>J36-N36</f>
        <v>36850</v>
      </c>
      <c r="N36" s="49">
        <v>5400</v>
      </c>
      <c r="O36" s="50">
        <f t="shared" si="3"/>
        <v>42250</v>
      </c>
      <c r="P36" s="75"/>
      <c r="Q36" s="82" t="s">
        <v>794</v>
      </c>
      <c r="R36" s="76"/>
      <c r="S36" s="77">
        <f t="shared" ref="S36:S67" si="14">R36+O36</f>
        <v>42250</v>
      </c>
      <c r="T36" s="77">
        <f t="shared" ref="T36:T67" si="15">S36/0.7</f>
        <v>60357.142857142862</v>
      </c>
      <c r="U36" s="78">
        <f t="shared" ref="U36:U67" si="16">T36/0.875</f>
        <v>68979.591836734704</v>
      </c>
      <c r="V36" s="79">
        <f t="shared" ref="V36:V67" si="17">(U36-T36)/U36</f>
        <v>0.12500000000000006</v>
      </c>
      <c r="W36" s="78">
        <f t="shared" ref="W36:W67" si="18">(ROUNDUP((U36/100),0))*100</f>
        <v>69000</v>
      </c>
      <c r="X36" s="80">
        <f t="shared" ref="X36:X67" si="19">(T36-O36)/T36</f>
        <v>0.30000000000000004</v>
      </c>
      <c r="Y36" s="59">
        <v>61863</v>
      </c>
      <c r="Z36" s="60">
        <f>T36-Y36</f>
        <v>-1505.8571428571377</v>
      </c>
      <c r="AA36" s="61">
        <f>Z36/Y36</f>
        <v>-2.434180597218269E-2</v>
      </c>
    </row>
    <row r="37" spans="1:27" s="81" customFormat="1" ht="14.45" customHeight="1" x14ac:dyDescent="0.25">
      <c r="A37" s="136"/>
      <c r="B37" s="111">
        <v>454</v>
      </c>
      <c r="C37" s="73" t="s">
        <v>795</v>
      </c>
      <c r="D37" s="46" t="str">
        <f t="shared" si="12"/>
        <v xml:space="preserve"> 860</v>
      </c>
      <c r="E37" s="45" t="s">
        <v>795</v>
      </c>
      <c r="F37" s="46">
        <f t="shared" si="13"/>
        <v>0</v>
      </c>
      <c r="G37" s="44" t="s">
        <v>57</v>
      </c>
      <c r="H37" s="74" t="s">
        <v>735</v>
      </c>
      <c r="I37" s="74" t="s">
        <v>793</v>
      </c>
      <c r="J37" s="52">
        <v>42250</v>
      </c>
      <c r="K37" s="48">
        <f t="shared" si="2"/>
        <v>5400</v>
      </c>
      <c r="L37" s="46" t="s">
        <v>711</v>
      </c>
      <c r="M37" s="49">
        <f>J37-N37</f>
        <v>36850</v>
      </c>
      <c r="N37" s="52">
        <v>5400</v>
      </c>
      <c r="O37" s="50">
        <f t="shared" si="3"/>
        <v>42250</v>
      </c>
      <c r="P37" s="75"/>
      <c r="Q37" s="82" t="s">
        <v>794</v>
      </c>
      <c r="R37" s="76"/>
      <c r="S37" s="77">
        <f t="shared" si="14"/>
        <v>42250</v>
      </c>
      <c r="T37" s="77">
        <f t="shared" si="15"/>
        <v>60357.142857142862</v>
      </c>
      <c r="U37" s="78">
        <f t="shared" si="16"/>
        <v>68979.591836734704</v>
      </c>
      <c r="V37" s="79">
        <f t="shared" si="17"/>
        <v>0.12500000000000006</v>
      </c>
      <c r="W37" s="78">
        <f t="shared" si="18"/>
        <v>69000</v>
      </c>
      <c r="X37" s="80">
        <f t="shared" si="19"/>
        <v>0.30000000000000004</v>
      </c>
      <c r="Y37" s="59">
        <v>61863</v>
      </c>
      <c r="Z37" s="60">
        <f>T37-Y37</f>
        <v>-1505.8571428571377</v>
      </c>
      <c r="AA37" s="61">
        <f>Z37/Y37</f>
        <v>-2.434180597218269E-2</v>
      </c>
    </row>
    <row r="38" spans="1:27" s="81" customFormat="1" ht="14.45" customHeight="1" x14ac:dyDescent="0.25">
      <c r="A38" s="136"/>
      <c r="B38" s="110">
        <v>455</v>
      </c>
      <c r="C38" s="82" t="s">
        <v>796</v>
      </c>
      <c r="D38" s="46" t="str">
        <f t="shared" si="12"/>
        <v xml:space="preserve"> 659</v>
      </c>
      <c r="E38" s="45" t="s">
        <v>796</v>
      </c>
      <c r="F38" s="46">
        <f t="shared" si="13"/>
        <v>0</v>
      </c>
      <c r="G38" s="44" t="s">
        <v>57</v>
      </c>
      <c r="H38" s="74" t="s">
        <v>797</v>
      </c>
      <c r="I38" s="74" t="s">
        <v>798</v>
      </c>
      <c r="J38" s="89">
        <v>35000</v>
      </c>
      <c r="K38" s="90">
        <v>0</v>
      </c>
      <c r="L38" s="91" t="s">
        <v>799</v>
      </c>
      <c r="M38" s="92">
        <f>J38</f>
        <v>35000</v>
      </c>
      <c r="N38" s="93">
        <f>2000+200+600+650+2000</f>
        <v>5450</v>
      </c>
      <c r="O38" s="94">
        <f t="shared" si="3"/>
        <v>40450</v>
      </c>
      <c r="P38" s="95"/>
      <c r="Q38" s="44" t="s">
        <v>800</v>
      </c>
      <c r="R38" s="76"/>
      <c r="S38" s="77">
        <f t="shared" si="14"/>
        <v>40450</v>
      </c>
      <c r="T38" s="77">
        <f t="shared" si="15"/>
        <v>57785.71428571429</v>
      </c>
      <c r="U38" s="78">
        <f t="shared" si="16"/>
        <v>66040.816326530621</v>
      </c>
      <c r="V38" s="79">
        <f t="shared" si="17"/>
        <v>0.12500000000000006</v>
      </c>
      <c r="W38" s="78">
        <f t="shared" si="18"/>
        <v>66100</v>
      </c>
      <c r="X38" s="80">
        <f t="shared" si="19"/>
        <v>0.30000000000000004</v>
      </c>
      <c r="Y38" s="59">
        <v>59325</v>
      </c>
      <c r="Z38" s="60">
        <f>T38-Y38</f>
        <v>-1539.2857142857101</v>
      </c>
      <c r="AA38" s="61">
        <f>Z38/Y38</f>
        <v>-2.5946661850580869E-2</v>
      </c>
    </row>
    <row r="39" spans="1:27" s="81" customFormat="1" ht="14.45" customHeight="1" x14ac:dyDescent="0.25">
      <c r="A39" s="136"/>
      <c r="B39" s="109">
        <v>456</v>
      </c>
      <c r="C39" s="82" t="s">
        <v>801</v>
      </c>
      <c r="D39" s="46" t="str">
        <f t="shared" si="12"/>
        <v xml:space="preserve"> 431</v>
      </c>
      <c r="E39" s="45" t="s">
        <v>801</v>
      </c>
      <c r="F39" s="46">
        <f t="shared" si="13"/>
        <v>0</v>
      </c>
      <c r="G39" s="44" t="s">
        <v>57</v>
      </c>
      <c r="H39" s="74" t="s">
        <v>735</v>
      </c>
      <c r="I39" s="74" t="s">
        <v>753</v>
      </c>
      <c r="J39" s="52">
        <v>48000</v>
      </c>
      <c r="K39" s="48">
        <f t="shared" ref="K39" si="20">J39-M39</f>
        <v>5450</v>
      </c>
      <c r="L39" s="46" t="s">
        <v>711</v>
      </c>
      <c r="M39" s="49">
        <f>J39-N39</f>
        <v>42550</v>
      </c>
      <c r="N39" s="52">
        <f>2000+200+600+650+2000</f>
        <v>5450</v>
      </c>
      <c r="O39" s="50">
        <f t="shared" ref="O39" si="21">M39+N39</f>
        <v>48000</v>
      </c>
      <c r="P39" s="75"/>
      <c r="Q39" s="82" t="s">
        <v>1429</v>
      </c>
      <c r="R39" s="76">
        <v>3000</v>
      </c>
      <c r="S39" s="77">
        <f t="shared" si="14"/>
        <v>51000</v>
      </c>
      <c r="T39" s="77">
        <f t="shared" si="15"/>
        <v>72857.142857142855</v>
      </c>
      <c r="U39" s="78">
        <f t="shared" si="16"/>
        <v>83265.306122448979</v>
      </c>
      <c r="V39" s="79">
        <f t="shared" si="17"/>
        <v>0.12500000000000003</v>
      </c>
      <c r="W39" s="78">
        <f t="shared" si="18"/>
        <v>83300</v>
      </c>
      <c r="X39" s="80">
        <f t="shared" si="19"/>
        <v>0.34117647058823525</v>
      </c>
      <c r="Y39" s="59">
        <v>65800</v>
      </c>
      <c r="Z39" s="60">
        <f>T39-Y39</f>
        <v>7057.1428571428551</v>
      </c>
      <c r="AA39" s="61">
        <f>Z39/Y39</f>
        <v>0.10725141120277895</v>
      </c>
    </row>
    <row r="40" spans="1:27" s="81" customFormat="1" ht="14.45" customHeight="1" x14ac:dyDescent="0.25">
      <c r="A40" s="136"/>
      <c r="B40" s="111">
        <v>457</v>
      </c>
      <c r="C40" s="73" t="s">
        <v>1414</v>
      </c>
      <c r="D40" s="46" t="str">
        <f t="shared" si="12"/>
        <v xml:space="preserve"> 928</v>
      </c>
      <c r="E40" s="45" t="s">
        <v>1414</v>
      </c>
      <c r="F40" s="46">
        <f t="shared" si="13"/>
        <v>0</v>
      </c>
      <c r="G40" s="74" t="s">
        <v>58</v>
      </c>
      <c r="H40" s="74" t="s">
        <v>797</v>
      </c>
      <c r="I40" s="74" t="s">
        <v>793</v>
      </c>
      <c r="J40" s="52">
        <v>32500</v>
      </c>
      <c r="K40" s="48">
        <f t="shared" ref="K40:K82" si="22">J40-M40</f>
        <v>5800</v>
      </c>
      <c r="L40" s="46" t="s">
        <v>711</v>
      </c>
      <c r="M40" s="49">
        <f>J40-N40</f>
        <v>26700</v>
      </c>
      <c r="N40" s="52">
        <v>5800</v>
      </c>
      <c r="O40" s="50">
        <f t="shared" si="3"/>
        <v>32500</v>
      </c>
      <c r="P40" s="75"/>
      <c r="Q40" s="82" t="s">
        <v>802</v>
      </c>
      <c r="R40" s="76"/>
      <c r="S40" s="77">
        <f t="shared" si="14"/>
        <v>32500</v>
      </c>
      <c r="T40" s="77">
        <f t="shared" si="15"/>
        <v>46428.571428571435</v>
      </c>
      <c r="U40" s="78">
        <f t="shared" si="16"/>
        <v>53061.224489795924</v>
      </c>
      <c r="V40" s="79">
        <f t="shared" si="17"/>
        <v>0.12499999999999999</v>
      </c>
      <c r="W40" s="78">
        <f t="shared" si="18"/>
        <v>53100</v>
      </c>
      <c r="X40" s="80">
        <f t="shared" si="19"/>
        <v>0.3000000000000001</v>
      </c>
      <c r="Y40" s="59"/>
      <c r="Z40" s="60"/>
      <c r="AA40" s="61"/>
    </row>
    <row r="41" spans="1:27" s="81" customFormat="1" ht="14.45" customHeight="1" x14ac:dyDescent="0.25">
      <c r="A41" s="136"/>
      <c r="B41" s="111">
        <v>458</v>
      </c>
      <c r="C41" s="73" t="s">
        <v>803</v>
      </c>
      <c r="D41" s="46" t="str">
        <f t="shared" si="12"/>
        <v xml:space="preserve"> 101</v>
      </c>
      <c r="E41" s="45" t="s">
        <v>803</v>
      </c>
      <c r="F41" s="46">
        <f t="shared" si="13"/>
        <v>0</v>
      </c>
      <c r="G41" s="74" t="s">
        <v>58</v>
      </c>
      <c r="H41" s="74" t="s">
        <v>797</v>
      </c>
      <c r="I41" s="74" t="s">
        <v>804</v>
      </c>
      <c r="J41" s="47">
        <v>41900</v>
      </c>
      <c r="K41" s="48">
        <f t="shared" si="22"/>
        <v>5900</v>
      </c>
      <c r="L41" s="46" t="s">
        <v>711</v>
      </c>
      <c r="M41" s="49">
        <f>J41-N41</f>
        <v>36000</v>
      </c>
      <c r="N41" s="49">
        <v>5900</v>
      </c>
      <c r="O41" s="50">
        <f t="shared" si="3"/>
        <v>41900</v>
      </c>
      <c r="P41" s="75"/>
      <c r="Q41" s="82" t="s">
        <v>802</v>
      </c>
      <c r="R41" s="76"/>
      <c r="S41" s="77">
        <f t="shared" si="14"/>
        <v>41900</v>
      </c>
      <c r="T41" s="77">
        <f t="shared" si="15"/>
        <v>59857.142857142862</v>
      </c>
      <c r="U41" s="78">
        <f t="shared" si="16"/>
        <v>68408.163265306124</v>
      </c>
      <c r="V41" s="79">
        <f t="shared" si="17"/>
        <v>0.12499999999999994</v>
      </c>
      <c r="W41" s="78">
        <f t="shared" si="18"/>
        <v>68500</v>
      </c>
      <c r="X41" s="80">
        <f t="shared" si="19"/>
        <v>0.30000000000000004</v>
      </c>
      <c r="Y41" s="59"/>
      <c r="Z41" s="60"/>
      <c r="AA41" s="61"/>
    </row>
    <row r="42" spans="1:27" s="81" customFormat="1" ht="14.45" customHeight="1" x14ac:dyDescent="0.25">
      <c r="A42" s="136"/>
      <c r="B42" s="110">
        <v>459</v>
      </c>
      <c r="C42" s="82" t="s">
        <v>805</v>
      </c>
      <c r="D42" s="46" t="str">
        <f t="shared" si="12"/>
        <v xml:space="preserve"> 411</v>
      </c>
      <c r="E42" s="45" t="s">
        <v>805</v>
      </c>
      <c r="F42" s="46">
        <f t="shared" si="13"/>
        <v>0</v>
      </c>
      <c r="G42" s="44" t="s">
        <v>57</v>
      </c>
      <c r="H42" s="74" t="s">
        <v>797</v>
      </c>
      <c r="I42" s="74" t="s">
        <v>806</v>
      </c>
      <c r="J42" s="96">
        <v>34000</v>
      </c>
      <c r="K42" s="90">
        <f t="shared" si="22"/>
        <v>0</v>
      </c>
      <c r="L42" s="91" t="s">
        <v>799</v>
      </c>
      <c r="M42" s="97">
        <f>J42</f>
        <v>34000</v>
      </c>
      <c r="N42" s="93">
        <f>2000+200+600+2000</f>
        <v>4800</v>
      </c>
      <c r="O42" s="98">
        <f>N42+M42</f>
        <v>38800</v>
      </c>
      <c r="P42" s="95"/>
      <c r="Q42" s="44" t="s">
        <v>807</v>
      </c>
      <c r="R42" s="76">
        <v>2000</v>
      </c>
      <c r="S42" s="77">
        <f t="shared" si="14"/>
        <v>40800</v>
      </c>
      <c r="T42" s="77">
        <f t="shared" si="15"/>
        <v>58285.71428571429</v>
      </c>
      <c r="U42" s="78">
        <f t="shared" si="16"/>
        <v>66612.244897959186</v>
      </c>
      <c r="V42" s="79">
        <f t="shared" si="17"/>
        <v>0.12499999999999997</v>
      </c>
      <c r="W42" s="78">
        <f t="shared" si="18"/>
        <v>66700</v>
      </c>
      <c r="X42" s="80">
        <f t="shared" si="19"/>
        <v>0.33431372549019611</v>
      </c>
      <c r="Y42" s="59">
        <v>56788</v>
      </c>
      <c r="Z42" s="60">
        <f>T42-Y42</f>
        <v>1497.7142857142899</v>
      </c>
      <c r="AA42" s="61">
        <f>Z42/Y42</f>
        <v>2.6373781181134922E-2</v>
      </c>
    </row>
    <row r="43" spans="1:27" s="81" customFormat="1" ht="14.45" customHeight="1" x14ac:dyDescent="0.25">
      <c r="A43" s="136"/>
      <c r="B43" s="111">
        <v>460</v>
      </c>
      <c r="C43" s="73" t="s">
        <v>808</v>
      </c>
      <c r="D43" s="46" t="str">
        <f t="shared" si="12"/>
        <v xml:space="preserve"> 581</v>
      </c>
      <c r="E43" s="45" t="s">
        <v>808</v>
      </c>
      <c r="F43" s="46">
        <f t="shared" si="13"/>
        <v>0</v>
      </c>
      <c r="G43" s="74" t="s">
        <v>58</v>
      </c>
      <c r="H43" s="74" t="s">
        <v>797</v>
      </c>
      <c r="I43" s="74" t="s">
        <v>804</v>
      </c>
      <c r="J43" s="52">
        <v>41900</v>
      </c>
      <c r="K43" s="48">
        <f t="shared" si="22"/>
        <v>5900</v>
      </c>
      <c r="L43" s="46" t="s">
        <v>711</v>
      </c>
      <c r="M43" s="49">
        <f t="shared" ref="M43:M48" si="23">J43-N43</f>
        <v>36000</v>
      </c>
      <c r="N43" s="52">
        <v>5900</v>
      </c>
      <c r="O43" s="50">
        <f t="shared" ref="O43:O50" si="24">M43+N43</f>
        <v>41900</v>
      </c>
      <c r="P43" s="75"/>
      <c r="Q43" s="82" t="s">
        <v>802</v>
      </c>
      <c r="R43" s="76"/>
      <c r="S43" s="77">
        <f t="shared" si="14"/>
        <v>41900</v>
      </c>
      <c r="T43" s="77">
        <f t="shared" si="15"/>
        <v>59857.142857142862</v>
      </c>
      <c r="U43" s="78">
        <f t="shared" si="16"/>
        <v>68408.163265306124</v>
      </c>
      <c r="V43" s="79">
        <f t="shared" si="17"/>
        <v>0.12499999999999994</v>
      </c>
      <c r="W43" s="78">
        <f t="shared" si="18"/>
        <v>68500</v>
      </c>
      <c r="X43" s="80">
        <f t="shared" si="19"/>
        <v>0.30000000000000004</v>
      </c>
      <c r="Y43" s="59"/>
      <c r="Z43" s="60"/>
      <c r="AA43" s="61"/>
    </row>
    <row r="44" spans="1:27" s="81" customFormat="1" ht="14.45" customHeight="1" x14ac:dyDescent="0.25">
      <c r="A44" s="136"/>
      <c r="B44" s="110">
        <v>461</v>
      </c>
      <c r="C44" s="82" t="s">
        <v>809</v>
      </c>
      <c r="D44" s="46" t="str">
        <f t="shared" si="12"/>
        <v xml:space="preserve"> 228</v>
      </c>
      <c r="E44" s="45" t="s">
        <v>809</v>
      </c>
      <c r="F44" s="46">
        <f t="shared" si="13"/>
        <v>0</v>
      </c>
      <c r="G44" s="74" t="s">
        <v>58</v>
      </c>
      <c r="H44" s="74" t="s">
        <v>797</v>
      </c>
      <c r="I44" s="74" t="s">
        <v>810</v>
      </c>
      <c r="J44" s="47">
        <v>37900</v>
      </c>
      <c r="K44" s="48">
        <f t="shared" si="22"/>
        <v>4800</v>
      </c>
      <c r="L44" s="46" t="s">
        <v>711</v>
      </c>
      <c r="M44" s="49">
        <f t="shared" si="23"/>
        <v>33100</v>
      </c>
      <c r="N44" s="49">
        <f>2000+200+600+2000</f>
        <v>4800</v>
      </c>
      <c r="O44" s="50">
        <f t="shared" si="24"/>
        <v>37900</v>
      </c>
      <c r="P44" s="75"/>
      <c r="Q44" s="82" t="s">
        <v>1418</v>
      </c>
      <c r="R44" s="76"/>
      <c r="S44" s="77">
        <f t="shared" si="14"/>
        <v>37900</v>
      </c>
      <c r="T44" s="77">
        <f t="shared" si="15"/>
        <v>54142.857142857145</v>
      </c>
      <c r="U44" s="78">
        <f t="shared" si="16"/>
        <v>61877.551020408166</v>
      </c>
      <c r="V44" s="79">
        <f t="shared" si="17"/>
        <v>0.125</v>
      </c>
      <c r="W44" s="78">
        <f t="shared" si="18"/>
        <v>61900</v>
      </c>
      <c r="X44" s="80">
        <f t="shared" si="19"/>
        <v>0.30000000000000004</v>
      </c>
      <c r="Y44" s="59"/>
      <c r="Z44" s="60"/>
      <c r="AA44" s="61"/>
    </row>
    <row r="45" spans="1:27" s="81" customFormat="1" ht="14.45" customHeight="1" x14ac:dyDescent="0.25">
      <c r="A45" s="136"/>
      <c r="B45" s="109">
        <v>462</v>
      </c>
      <c r="C45" s="82" t="s">
        <v>811</v>
      </c>
      <c r="D45" s="46" t="str">
        <f t="shared" si="12"/>
        <v xml:space="preserve"> 792</v>
      </c>
      <c r="E45" s="45" t="s">
        <v>811</v>
      </c>
      <c r="F45" s="46">
        <f t="shared" si="13"/>
        <v>0</v>
      </c>
      <c r="G45" s="74" t="s">
        <v>58</v>
      </c>
      <c r="H45" s="74" t="s">
        <v>797</v>
      </c>
      <c r="I45" s="74" t="s">
        <v>810</v>
      </c>
      <c r="J45" s="47">
        <v>37900</v>
      </c>
      <c r="K45" s="48">
        <f t="shared" si="22"/>
        <v>4800</v>
      </c>
      <c r="L45" s="46" t="s">
        <v>711</v>
      </c>
      <c r="M45" s="49">
        <f t="shared" si="23"/>
        <v>33100</v>
      </c>
      <c r="N45" s="49">
        <f>2000+200+600+2000</f>
        <v>4800</v>
      </c>
      <c r="O45" s="50">
        <f t="shared" si="24"/>
        <v>37900</v>
      </c>
      <c r="P45" s="75"/>
      <c r="Q45" s="82" t="s">
        <v>1418</v>
      </c>
      <c r="R45" s="76"/>
      <c r="S45" s="77">
        <f t="shared" si="14"/>
        <v>37900</v>
      </c>
      <c r="T45" s="77">
        <f t="shared" si="15"/>
        <v>54142.857142857145</v>
      </c>
      <c r="U45" s="78">
        <f t="shared" si="16"/>
        <v>61877.551020408166</v>
      </c>
      <c r="V45" s="79">
        <f t="shared" si="17"/>
        <v>0.125</v>
      </c>
      <c r="W45" s="78">
        <f t="shared" si="18"/>
        <v>61900</v>
      </c>
      <c r="X45" s="80">
        <f t="shared" si="19"/>
        <v>0.30000000000000004</v>
      </c>
      <c r="Y45" s="59"/>
      <c r="Z45" s="60"/>
      <c r="AA45" s="61"/>
    </row>
    <row r="46" spans="1:27" s="81" customFormat="1" ht="14.45" customHeight="1" x14ac:dyDescent="0.25">
      <c r="A46" s="136"/>
      <c r="B46" s="111">
        <v>463</v>
      </c>
      <c r="C46" s="73" t="s">
        <v>812</v>
      </c>
      <c r="D46" s="46" t="str">
        <f t="shared" si="12"/>
        <v xml:space="preserve"> 728</v>
      </c>
      <c r="E46" s="45" t="s">
        <v>812</v>
      </c>
      <c r="F46" s="46">
        <f t="shared" si="13"/>
        <v>0</v>
      </c>
      <c r="G46" s="74" t="s">
        <v>58</v>
      </c>
      <c r="H46" s="74" t="s">
        <v>797</v>
      </c>
      <c r="I46" s="74" t="s">
        <v>804</v>
      </c>
      <c r="J46" s="52">
        <v>39900</v>
      </c>
      <c r="K46" s="48">
        <f t="shared" si="22"/>
        <v>4900</v>
      </c>
      <c r="L46" s="46" t="s">
        <v>711</v>
      </c>
      <c r="M46" s="49">
        <f t="shared" si="23"/>
        <v>35000</v>
      </c>
      <c r="N46" s="52">
        <v>4900</v>
      </c>
      <c r="O46" s="50">
        <f t="shared" si="24"/>
        <v>39900</v>
      </c>
      <c r="P46" s="75"/>
      <c r="Q46" s="82" t="s">
        <v>813</v>
      </c>
      <c r="R46" s="76"/>
      <c r="S46" s="77">
        <f t="shared" si="14"/>
        <v>39900</v>
      </c>
      <c r="T46" s="77">
        <f t="shared" si="15"/>
        <v>57000</v>
      </c>
      <c r="U46" s="78">
        <f t="shared" si="16"/>
        <v>65142.857142857145</v>
      </c>
      <c r="V46" s="79">
        <f t="shared" si="17"/>
        <v>0.12500000000000003</v>
      </c>
      <c r="W46" s="78">
        <f t="shared" si="18"/>
        <v>65200</v>
      </c>
      <c r="X46" s="80">
        <f t="shared" si="19"/>
        <v>0.3</v>
      </c>
      <c r="Y46" s="59"/>
      <c r="Z46" s="60"/>
      <c r="AA46" s="61"/>
    </row>
    <row r="47" spans="1:27" s="81" customFormat="1" ht="14.45" customHeight="1" x14ac:dyDescent="0.25">
      <c r="A47" s="136"/>
      <c r="B47" s="109">
        <v>464</v>
      </c>
      <c r="C47" s="82" t="s">
        <v>814</v>
      </c>
      <c r="D47" s="46" t="str">
        <f t="shared" si="12"/>
        <v xml:space="preserve"> 786</v>
      </c>
      <c r="E47" s="45" t="s">
        <v>814</v>
      </c>
      <c r="F47" s="46">
        <f t="shared" si="13"/>
        <v>0</v>
      </c>
      <c r="G47" s="74" t="s">
        <v>58</v>
      </c>
      <c r="H47" s="74" t="s">
        <v>797</v>
      </c>
      <c r="I47" s="74" t="s">
        <v>810</v>
      </c>
      <c r="J47" s="47">
        <v>40900</v>
      </c>
      <c r="K47" s="48">
        <f t="shared" si="22"/>
        <v>5900</v>
      </c>
      <c r="L47" s="46" t="s">
        <v>711</v>
      </c>
      <c r="M47" s="49">
        <f t="shared" si="23"/>
        <v>35000</v>
      </c>
      <c r="N47" s="49">
        <f>2000+300+600+1000+2000</f>
        <v>5900</v>
      </c>
      <c r="O47" s="50">
        <f t="shared" si="24"/>
        <v>40900</v>
      </c>
      <c r="P47" s="75"/>
      <c r="Q47" s="82" t="s">
        <v>1446</v>
      </c>
      <c r="R47" s="76"/>
      <c r="S47" s="77">
        <f t="shared" si="14"/>
        <v>40900</v>
      </c>
      <c r="T47" s="77">
        <f t="shared" si="15"/>
        <v>58428.571428571435</v>
      </c>
      <c r="U47" s="78">
        <f t="shared" si="16"/>
        <v>66775.510204081642</v>
      </c>
      <c r="V47" s="79">
        <f t="shared" si="17"/>
        <v>0.12500000000000003</v>
      </c>
      <c r="W47" s="78">
        <f t="shared" si="18"/>
        <v>66800</v>
      </c>
      <c r="X47" s="80">
        <f t="shared" si="19"/>
        <v>0.3000000000000001</v>
      </c>
      <c r="Y47" s="59"/>
      <c r="Z47" s="60"/>
      <c r="AA47" s="61"/>
    </row>
    <row r="48" spans="1:27" s="81" customFormat="1" ht="14.45" customHeight="1" x14ac:dyDescent="0.25">
      <c r="A48" s="136"/>
      <c r="B48" s="111">
        <v>465</v>
      </c>
      <c r="C48" s="73" t="s">
        <v>1415</v>
      </c>
      <c r="D48" s="46" t="str">
        <f t="shared" si="12"/>
        <v xml:space="preserve"> 937</v>
      </c>
      <c r="E48" s="45" t="s">
        <v>1415</v>
      </c>
      <c r="F48" s="46">
        <f t="shared" si="13"/>
        <v>0</v>
      </c>
      <c r="G48" s="74" t="s">
        <v>58</v>
      </c>
      <c r="H48" s="74" t="s">
        <v>797</v>
      </c>
      <c r="I48" s="74" t="s">
        <v>793</v>
      </c>
      <c r="J48" s="47">
        <v>32500</v>
      </c>
      <c r="K48" s="48">
        <f t="shared" si="22"/>
        <v>4800</v>
      </c>
      <c r="L48" s="46" t="s">
        <v>711</v>
      </c>
      <c r="M48" s="49">
        <f t="shared" si="23"/>
        <v>27700</v>
      </c>
      <c r="N48" s="49">
        <v>4800</v>
      </c>
      <c r="O48" s="50">
        <f t="shared" si="24"/>
        <v>32500</v>
      </c>
      <c r="P48" s="75"/>
      <c r="Q48" s="82" t="s">
        <v>813</v>
      </c>
      <c r="R48" s="76"/>
      <c r="S48" s="77">
        <f t="shared" si="14"/>
        <v>32500</v>
      </c>
      <c r="T48" s="77">
        <f t="shared" si="15"/>
        <v>46428.571428571435</v>
      </c>
      <c r="U48" s="78">
        <f t="shared" si="16"/>
        <v>53061.224489795924</v>
      </c>
      <c r="V48" s="79">
        <f t="shared" si="17"/>
        <v>0.12499999999999999</v>
      </c>
      <c r="W48" s="78">
        <f t="shared" si="18"/>
        <v>53100</v>
      </c>
      <c r="X48" s="80">
        <f t="shared" si="19"/>
        <v>0.3000000000000001</v>
      </c>
      <c r="Y48" s="59"/>
      <c r="Z48" s="60"/>
      <c r="AA48" s="61"/>
    </row>
    <row r="49" spans="1:27" s="81" customFormat="1" ht="14.45" customHeight="1" x14ac:dyDescent="0.25">
      <c r="A49" s="136"/>
      <c r="B49" s="110">
        <v>467</v>
      </c>
      <c r="C49" s="82" t="s">
        <v>815</v>
      </c>
      <c r="D49" s="46" t="str">
        <f t="shared" si="12"/>
        <v xml:space="preserve"> 919</v>
      </c>
      <c r="E49" s="45" t="s">
        <v>815</v>
      </c>
      <c r="F49" s="46">
        <f t="shared" si="13"/>
        <v>0</v>
      </c>
      <c r="G49" s="44" t="s">
        <v>57</v>
      </c>
      <c r="H49" s="74" t="s">
        <v>816</v>
      </c>
      <c r="I49" s="74" t="s">
        <v>817</v>
      </c>
      <c r="J49" s="47">
        <f>M49</f>
        <v>77750</v>
      </c>
      <c r="K49" s="48">
        <f t="shared" si="22"/>
        <v>0</v>
      </c>
      <c r="L49" s="83" t="s">
        <v>765</v>
      </c>
      <c r="M49" s="84">
        <v>77750</v>
      </c>
      <c r="N49" s="51">
        <f>2000+600+200+250+650+3600+450</f>
        <v>7750</v>
      </c>
      <c r="O49" s="50">
        <f t="shared" si="24"/>
        <v>85500</v>
      </c>
      <c r="P49" s="99"/>
      <c r="Q49" s="82" t="s">
        <v>896</v>
      </c>
      <c r="R49" s="76"/>
      <c r="S49" s="77">
        <f t="shared" si="14"/>
        <v>85500</v>
      </c>
      <c r="T49" s="77">
        <f t="shared" si="15"/>
        <v>122142.85714285714</v>
      </c>
      <c r="U49" s="78">
        <f t="shared" si="16"/>
        <v>139591.83673469388</v>
      </c>
      <c r="V49" s="79">
        <f t="shared" si="17"/>
        <v>0.12499999999999997</v>
      </c>
      <c r="W49" s="78">
        <f t="shared" si="18"/>
        <v>139600</v>
      </c>
      <c r="X49" s="80">
        <f t="shared" si="19"/>
        <v>0.3</v>
      </c>
      <c r="Y49" s="59">
        <v>118388</v>
      </c>
      <c r="Z49" s="60">
        <f t="shared" ref="Z49:Z54" si="25">T49-Y49</f>
        <v>3754.8571428571449</v>
      </c>
      <c r="AA49" s="61">
        <f t="shared" ref="AA49:AA54" si="26">Z49/Y49</f>
        <v>3.1716534977000582E-2</v>
      </c>
    </row>
    <row r="50" spans="1:27" s="81" customFormat="1" ht="14.45" customHeight="1" x14ac:dyDescent="0.25">
      <c r="A50" s="136"/>
      <c r="B50" s="109">
        <v>468</v>
      </c>
      <c r="C50" s="82" t="s">
        <v>818</v>
      </c>
      <c r="D50" s="46" t="str">
        <f t="shared" si="12"/>
        <v xml:space="preserve"> 141</v>
      </c>
      <c r="E50" s="45" t="s">
        <v>818</v>
      </c>
      <c r="F50" s="46">
        <f t="shared" si="13"/>
        <v>0</v>
      </c>
      <c r="G50" s="44" t="s">
        <v>57</v>
      </c>
      <c r="H50" s="74" t="s">
        <v>816</v>
      </c>
      <c r="I50" s="74" t="s">
        <v>817</v>
      </c>
      <c r="J50" s="47">
        <f>M50</f>
        <v>77750</v>
      </c>
      <c r="K50" s="48">
        <f t="shared" si="22"/>
        <v>0</v>
      </c>
      <c r="L50" s="83" t="s">
        <v>765</v>
      </c>
      <c r="M50" s="84">
        <v>77750</v>
      </c>
      <c r="N50" s="51">
        <f>2000+600+200+250+650+3600+450</f>
        <v>7750</v>
      </c>
      <c r="O50" s="50">
        <f t="shared" si="24"/>
        <v>85500</v>
      </c>
      <c r="P50" s="99"/>
      <c r="Q50" s="82" t="s">
        <v>897</v>
      </c>
      <c r="R50" s="76"/>
      <c r="S50" s="77">
        <f t="shared" si="14"/>
        <v>85500</v>
      </c>
      <c r="T50" s="77">
        <f t="shared" si="15"/>
        <v>122142.85714285714</v>
      </c>
      <c r="U50" s="78">
        <f t="shared" si="16"/>
        <v>139591.83673469388</v>
      </c>
      <c r="V50" s="79">
        <f t="shared" si="17"/>
        <v>0.12499999999999997</v>
      </c>
      <c r="W50" s="78">
        <f t="shared" si="18"/>
        <v>139600</v>
      </c>
      <c r="X50" s="80">
        <f t="shared" si="19"/>
        <v>0.3</v>
      </c>
      <c r="Y50" s="59">
        <v>118388</v>
      </c>
      <c r="Z50" s="60">
        <f t="shared" si="25"/>
        <v>3754.8571428571449</v>
      </c>
      <c r="AA50" s="61">
        <f t="shared" si="26"/>
        <v>3.1716534977000582E-2</v>
      </c>
    </row>
    <row r="51" spans="1:27" s="81" customFormat="1" ht="14.45" customHeight="1" x14ac:dyDescent="0.25">
      <c r="A51" s="136"/>
      <c r="B51" s="110">
        <v>469</v>
      </c>
      <c r="C51" s="82" t="s">
        <v>819</v>
      </c>
      <c r="D51" s="46" t="str">
        <f t="shared" si="12"/>
        <v xml:space="preserve"> 598</v>
      </c>
      <c r="E51" s="45" t="s">
        <v>819</v>
      </c>
      <c r="F51" s="46">
        <f t="shared" si="13"/>
        <v>0</v>
      </c>
      <c r="G51" s="44" t="s">
        <v>57</v>
      </c>
      <c r="H51" s="74" t="s">
        <v>816</v>
      </c>
      <c r="I51" s="44" t="s">
        <v>824</v>
      </c>
      <c r="J51" s="96">
        <v>72000</v>
      </c>
      <c r="K51" s="48">
        <f t="shared" si="22"/>
        <v>-2000</v>
      </c>
      <c r="L51" s="91" t="s">
        <v>799</v>
      </c>
      <c r="M51" s="92">
        <v>74000</v>
      </c>
      <c r="N51" s="93">
        <f>2000+200+250+600+450+400+3600</f>
        <v>7500</v>
      </c>
      <c r="O51" s="93">
        <f>N51+M51</f>
        <v>81500</v>
      </c>
      <c r="P51" s="100"/>
      <c r="Q51" s="45" t="s">
        <v>1427</v>
      </c>
      <c r="R51" s="76"/>
      <c r="S51" s="77">
        <f t="shared" si="14"/>
        <v>81500</v>
      </c>
      <c r="T51" s="77">
        <f t="shared" si="15"/>
        <v>116428.57142857143</v>
      </c>
      <c r="U51" s="78">
        <f t="shared" si="16"/>
        <v>133061.22448979592</v>
      </c>
      <c r="V51" s="79">
        <f t="shared" si="17"/>
        <v>0.12499999999999994</v>
      </c>
      <c r="W51" s="78">
        <f t="shared" si="18"/>
        <v>133100</v>
      </c>
      <c r="X51" s="80">
        <f t="shared" si="19"/>
        <v>0.30000000000000004</v>
      </c>
      <c r="Y51" s="59">
        <v>120225</v>
      </c>
      <c r="Z51" s="60">
        <f t="shared" si="25"/>
        <v>-3796.4285714285652</v>
      </c>
      <c r="AA51" s="61">
        <f t="shared" si="26"/>
        <v>-3.1577696580815683E-2</v>
      </c>
    </row>
    <row r="52" spans="1:27" s="81" customFormat="1" ht="14.45" customHeight="1" x14ac:dyDescent="0.25">
      <c r="A52" s="136"/>
      <c r="B52" s="109">
        <v>470</v>
      </c>
      <c r="C52" s="82" t="s">
        <v>821</v>
      </c>
      <c r="D52" s="46" t="str">
        <f t="shared" si="12"/>
        <v xml:space="preserve"> 510</v>
      </c>
      <c r="E52" s="45" t="s">
        <v>821</v>
      </c>
      <c r="F52" s="46">
        <f t="shared" si="13"/>
        <v>0</v>
      </c>
      <c r="G52" s="44" t="s">
        <v>57</v>
      </c>
      <c r="H52" s="74" t="s">
        <v>816</v>
      </c>
      <c r="I52" s="74" t="s">
        <v>817</v>
      </c>
      <c r="J52" s="47">
        <f t="shared" ref="J52:J71" si="27">M52</f>
        <v>65250</v>
      </c>
      <c r="K52" s="48">
        <f t="shared" si="22"/>
        <v>0</v>
      </c>
      <c r="L52" s="83" t="s">
        <v>765</v>
      </c>
      <c r="M52" s="84">
        <v>65250</v>
      </c>
      <c r="N52" s="51">
        <f>2000+600+200+250+800+3600+450</f>
        <v>7900</v>
      </c>
      <c r="O52" s="50">
        <f t="shared" ref="O52:O77" si="28">M52+N52</f>
        <v>73150</v>
      </c>
      <c r="P52" s="99"/>
      <c r="Q52" s="82" t="s">
        <v>822</v>
      </c>
      <c r="R52" s="76"/>
      <c r="S52" s="77">
        <f t="shared" si="14"/>
        <v>73150</v>
      </c>
      <c r="T52" s="77">
        <f t="shared" si="15"/>
        <v>104500</v>
      </c>
      <c r="U52" s="78">
        <f t="shared" si="16"/>
        <v>119428.57142857143</v>
      </c>
      <c r="V52" s="79">
        <f t="shared" si="17"/>
        <v>0.12500000000000006</v>
      </c>
      <c r="W52" s="78">
        <f t="shared" si="18"/>
        <v>119500</v>
      </c>
      <c r="X52" s="80">
        <f t="shared" si="19"/>
        <v>0.3</v>
      </c>
      <c r="Y52" s="59">
        <v>96513</v>
      </c>
      <c r="Z52" s="60">
        <f t="shared" si="25"/>
        <v>7987</v>
      </c>
      <c r="AA52" s="61">
        <f t="shared" si="26"/>
        <v>8.2755690943189006E-2</v>
      </c>
    </row>
    <row r="53" spans="1:27" s="81" customFormat="1" ht="14.45" customHeight="1" x14ac:dyDescent="0.25">
      <c r="A53" s="136"/>
      <c r="B53" s="110">
        <v>471</v>
      </c>
      <c r="C53" s="82" t="s">
        <v>823</v>
      </c>
      <c r="D53" s="46" t="str">
        <f t="shared" si="12"/>
        <v xml:space="preserve"> 267</v>
      </c>
      <c r="E53" s="45" t="s">
        <v>823</v>
      </c>
      <c r="F53" s="46">
        <f t="shared" si="13"/>
        <v>0</v>
      </c>
      <c r="G53" s="44" t="s">
        <v>57</v>
      </c>
      <c r="H53" s="74" t="s">
        <v>816</v>
      </c>
      <c r="I53" s="74" t="s">
        <v>824</v>
      </c>
      <c r="J53" s="47">
        <f t="shared" si="27"/>
        <v>68000</v>
      </c>
      <c r="K53" s="85">
        <f t="shared" si="22"/>
        <v>0</v>
      </c>
      <c r="L53" s="83" t="s">
        <v>765</v>
      </c>
      <c r="M53" s="84">
        <v>68000</v>
      </c>
      <c r="N53" s="51">
        <f>2000+200+250+700+450+3600+600</f>
        <v>7800</v>
      </c>
      <c r="O53" s="50">
        <f t="shared" si="28"/>
        <v>75800</v>
      </c>
      <c r="P53" s="75"/>
      <c r="Q53" s="82" t="s">
        <v>1797</v>
      </c>
      <c r="R53" s="76"/>
      <c r="S53" s="77">
        <f t="shared" si="14"/>
        <v>75800</v>
      </c>
      <c r="T53" s="77">
        <f t="shared" si="15"/>
        <v>108285.71428571429</v>
      </c>
      <c r="U53" s="78">
        <f t="shared" si="16"/>
        <v>123755.10204081633</v>
      </c>
      <c r="V53" s="79">
        <f t="shared" si="17"/>
        <v>0.125</v>
      </c>
      <c r="W53" s="78">
        <f t="shared" si="18"/>
        <v>123800</v>
      </c>
      <c r="X53" s="80">
        <f t="shared" si="19"/>
        <v>0.30000000000000004</v>
      </c>
      <c r="Y53" s="59">
        <v>95725</v>
      </c>
      <c r="Z53" s="60">
        <f t="shared" si="25"/>
        <v>12560.71428571429</v>
      </c>
      <c r="AA53" s="61">
        <f t="shared" si="26"/>
        <v>0.13121665485206885</v>
      </c>
    </row>
    <row r="54" spans="1:27" s="81" customFormat="1" ht="14.45" customHeight="1" x14ac:dyDescent="0.25">
      <c r="A54" s="136"/>
      <c r="B54" s="109">
        <v>472</v>
      </c>
      <c r="C54" s="82" t="s">
        <v>825</v>
      </c>
      <c r="D54" s="46" t="str">
        <f t="shared" si="12"/>
        <v xml:space="preserve"> 319</v>
      </c>
      <c r="E54" s="45" t="s">
        <v>825</v>
      </c>
      <c r="F54" s="46">
        <f t="shared" si="13"/>
        <v>0</v>
      </c>
      <c r="G54" s="44" t="s">
        <v>57</v>
      </c>
      <c r="H54" s="74" t="s">
        <v>816</v>
      </c>
      <c r="I54" s="74" t="s">
        <v>817</v>
      </c>
      <c r="J54" s="47">
        <f t="shared" si="27"/>
        <v>67750</v>
      </c>
      <c r="K54" s="48">
        <f t="shared" si="22"/>
        <v>0</v>
      </c>
      <c r="L54" s="83" t="s">
        <v>765</v>
      </c>
      <c r="M54" s="84">
        <v>67750</v>
      </c>
      <c r="N54" s="51">
        <f>2000+600+200+250+700+3600+450</f>
        <v>7800</v>
      </c>
      <c r="O54" s="50">
        <f t="shared" si="28"/>
        <v>75550</v>
      </c>
      <c r="P54" s="99"/>
      <c r="Q54" s="82" t="s">
        <v>900</v>
      </c>
      <c r="R54" s="76"/>
      <c r="S54" s="77">
        <f t="shared" si="14"/>
        <v>75550</v>
      </c>
      <c r="T54" s="77">
        <f t="shared" si="15"/>
        <v>107928.57142857143</v>
      </c>
      <c r="U54" s="78">
        <f t="shared" si="16"/>
        <v>123346.93877551021</v>
      </c>
      <c r="V54" s="79">
        <f t="shared" si="17"/>
        <v>0.12499999999999997</v>
      </c>
      <c r="W54" s="78">
        <f t="shared" si="18"/>
        <v>123400</v>
      </c>
      <c r="X54" s="80">
        <f t="shared" si="19"/>
        <v>0.30000000000000004</v>
      </c>
      <c r="Y54" s="59">
        <v>102900</v>
      </c>
      <c r="Z54" s="60">
        <f t="shared" si="25"/>
        <v>5028.5714285714348</v>
      </c>
      <c r="AA54" s="61">
        <f t="shared" si="26"/>
        <v>4.886852700263785E-2</v>
      </c>
    </row>
    <row r="55" spans="1:27" s="81" customFormat="1" ht="14.45" customHeight="1" x14ac:dyDescent="0.25">
      <c r="A55" s="136"/>
      <c r="B55" s="110">
        <v>473</v>
      </c>
      <c r="C55" s="82" t="s">
        <v>826</v>
      </c>
      <c r="D55" s="46" t="str">
        <f t="shared" si="12"/>
        <v xml:space="preserve"> 669</v>
      </c>
      <c r="E55" s="45" t="s">
        <v>826</v>
      </c>
      <c r="F55" s="46">
        <f t="shared" si="13"/>
        <v>0</v>
      </c>
      <c r="G55" s="74" t="s">
        <v>58</v>
      </c>
      <c r="H55" s="74" t="s">
        <v>772</v>
      </c>
      <c r="I55" s="74" t="s">
        <v>827</v>
      </c>
      <c r="J55" s="47">
        <f t="shared" si="27"/>
        <v>69000</v>
      </c>
      <c r="K55" s="85">
        <f t="shared" si="22"/>
        <v>0</v>
      </c>
      <c r="L55" s="83" t="s">
        <v>765</v>
      </c>
      <c r="M55" s="84">
        <v>69000</v>
      </c>
      <c r="N55" s="51">
        <f>2000+200+250+600+1000+3600+450</f>
        <v>8100</v>
      </c>
      <c r="O55" s="50">
        <f t="shared" si="28"/>
        <v>77100</v>
      </c>
      <c r="P55" s="75"/>
      <c r="Q55" s="82" t="s">
        <v>828</v>
      </c>
      <c r="R55" s="76"/>
      <c r="S55" s="77">
        <f t="shared" si="14"/>
        <v>77100</v>
      </c>
      <c r="T55" s="77">
        <f t="shared" si="15"/>
        <v>110142.85714285714</v>
      </c>
      <c r="U55" s="78">
        <f t="shared" si="16"/>
        <v>125877.55102040817</v>
      </c>
      <c r="V55" s="79">
        <f t="shared" si="17"/>
        <v>0.125</v>
      </c>
      <c r="W55" s="78">
        <f t="shared" si="18"/>
        <v>125900</v>
      </c>
      <c r="X55" s="80">
        <f t="shared" si="19"/>
        <v>0.3</v>
      </c>
      <c r="Y55" s="59"/>
      <c r="Z55" s="60"/>
      <c r="AA55" s="61"/>
    </row>
    <row r="56" spans="1:27" s="81" customFormat="1" ht="14.45" customHeight="1" x14ac:dyDescent="0.25">
      <c r="A56" s="136"/>
      <c r="B56" s="109">
        <v>474</v>
      </c>
      <c r="C56" s="82" t="s">
        <v>829</v>
      </c>
      <c r="D56" s="46" t="str">
        <f t="shared" si="12"/>
        <v xml:space="preserve"> 380</v>
      </c>
      <c r="E56" s="45" t="s">
        <v>829</v>
      </c>
      <c r="F56" s="46">
        <f t="shared" si="13"/>
        <v>0</v>
      </c>
      <c r="G56" s="44" t="s">
        <v>57</v>
      </c>
      <c r="H56" s="74" t="s">
        <v>816</v>
      </c>
      <c r="I56" s="74" t="s">
        <v>817</v>
      </c>
      <c r="J56" s="47">
        <f t="shared" si="27"/>
        <v>63250</v>
      </c>
      <c r="K56" s="48">
        <f t="shared" si="22"/>
        <v>0</v>
      </c>
      <c r="L56" s="83" t="s">
        <v>765</v>
      </c>
      <c r="M56" s="84">
        <v>63250</v>
      </c>
      <c r="N56" s="51">
        <f>2000+600+200+250+800+3600+450</f>
        <v>7900</v>
      </c>
      <c r="O56" s="50">
        <f t="shared" si="28"/>
        <v>71150</v>
      </c>
      <c r="P56" s="99"/>
      <c r="Q56" s="82" t="s">
        <v>895</v>
      </c>
      <c r="R56" s="76"/>
      <c r="S56" s="77">
        <f t="shared" si="14"/>
        <v>71150</v>
      </c>
      <c r="T56" s="77">
        <f t="shared" si="15"/>
        <v>101642.85714285714</v>
      </c>
      <c r="U56" s="78">
        <f t="shared" si="16"/>
        <v>116163.26530612246</v>
      </c>
      <c r="V56" s="79">
        <f t="shared" si="17"/>
        <v>0.12500000000000003</v>
      </c>
      <c r="W56" s="78">
        <f t="shared" si="18"/>
        <v>116200</v>
      </c>
      <c r="X56" s="80">
        <f t="shared" si="19"/>
        <v>0.3</v>
      </c>
      <c r="Y56" s="59">
        <v>94325</v>
      </c>
      <c r="Z56" s="60">
        <f>T56-Y56</f>
        <v>7317.8571428571449</v>
      </c>
      <c r="AA56" s="61">
        <f>Z56/Y56</f>
        <v>7.7581310817462446E-2</v>
      </c>
    </row>
    <row r="57" spans="1:27" s="81" customFormat="1" ht="14.45" customHeight="1" x14ac:dyDescent="0.25">
      <c r="A57" s="136"/>
      <c r="B57" s="109">
        <v>475</v>
      </c>
      <c r="C57" s="82" t="s">
        <v>1362</v>
      </c>
      <c r="D57" s="46" t="str">
        <f t="shared" si="12"/>
        <v xml:space="preserve"> 549</v>
      </c>
      <c r="E57" s="82" t="s">
        <v>1362</v>
      </c>
      <c r="F57" s="46">
        <f t="shared" si="13"/>
        <v>0</v>
      </c>
      <c r="G57" s="74" t="s">
        <v>58</v>
      </c>
      <c r="H57" s="74" t="s">
        <v>816</v>
      </c>
      <c r="I57" s="74" t="s">
        <v>817</v>
      </c>
      <c r="J57" s="47">
        <f t="shared" si="27"/>
        <v>71250</v>
      </c>
      <c r="K57" s="48">
        <f t="shared" si="22"/>
        <v>0</v>
      </c>
      <c r="L57" s="83" t="s">
        <v>765</v>
      </c>
      <c r="M57" s="84">
        <v>71250</v>
      </c>
      <c r="N57" s="51">
        <f>2000+200+600+250+450+1000+800+3600</f>
        <v>8900</v>
      </c>
      <c r="O57" s="50">
        <f t="shared" si="28"/>
        <v>80150</v>
      </c>
      <c r="P57" s="99"/>
      <c r="Q57" s="82" t="s">
        <v>1421</v>
      </c>
      <c r="R57" s="76"/>
      <c r="S57" s="77">
        <f t="shared" si="14"/>
        <v>80150</v>
      </c>
      <c r="T57" s="77">
        <f t="shared" si="15"/>
        <v>114500</v>
      </c>
      <c r="U57" s="78">
        <f t="shared" si="16"/>
        <v>130857.14285714286</v>
      </c>
      <c r="V57" s="79">
        <f t="shared" si="17"/>
        <v>0.12499999999999999</v>
      </c>
      <c r="W57" s="78">
        <f t="shared" si="18"/>
        <v>130900</v>
      </c>
      <c r="X57" s="80">
        <f t="shared" si="19"/>
        <v>0.3</v>
      </c>
      <c r="Y57" s="59"/>
      <c r="Z57" s="60"/>
      <c r="AA57" s="61"/>
    </row>
    <row r="58" spans="1:27" s="81" customFormat="1" ht="14.45" customHeight="1" x14ac:dyDescent="0.25">
      <c r="A58" s="136"/>
      <c r="B58" s="110">
        <v>476</v>
      </c>
      <c r="C58" s="82" t="s">
        <v>830</v>
      </c>
      <c r="D58" s="46" t="str">
        <f t="shared" si="12"/>
        <v xml:space="preserve"> 667</v>
      </c>
      <c r="E58" s="45" t="s">
        <v>830</v>
      </c>
      <c r="F58" s="46">
        <f t="shared" si="13"/>
        <v>0</v>
      </c>
      <c r="G58" s="44" t="s">
        <v>57</v>
      </c>
      <c r="H58" s="74" t="s">
        <v>816</v>
      </c>
      <c r="I58" s="74" t="s">
        <v>817</v>
      </c>
      <c r="J58" s="47">
        <f t="shared" si="27"/>
        <v>77750</v>
      </c>
      <c r="K58" s="48">
        <f t="shared" si="22"/>
        <v>0</v>
      </c>
      <c r="L58" s="83" t="s">
        <v>765</v>
      </c>
      <c r="M58" s="84">
        <v>77750</v>
      </c>
      <c r="N58" s="51">
        <f>2000+600+200+250+650+3600+450</f>
        <v>7750</v>
      </c>
      <c r="O58" s="50">
        <f t="shared" si="28"/>
        <v>85500</v>
      </c>
      <c r="P58" s="99"/>
      <c r="Q58" s="82" t="s">
        <v>902</v>
      </c>
      <c r="R58" s="76"/>
      <c r="S58" s="77">
        <f t="shared" si="14"/>
        <v>85500</v>
      </c>
      <c r="T58" s="77">
        <f t="shared" si="15"/>
        <v>122142.85714285714</v>
      </c>
      <c r="U58" s="78">
        <f t="shared" si="16"/>
        <v>139591.83673469388</v>
      </c>
      <c r="V58" s="79">
        <f t="shared" si="17"/>
        <v>0.12499999999999997</v>
      </c>
      <c r="W58" s="78">
        <f t="shared" si="18"/>
        <v>139600</v>
      </c>
      <c r="X58" s="80">
        <f t="shared" si="19"/>
        <v>0.3</v>
      </c>
      <c r="Y58" s="59">
        <v>111300</v>
      </c>
      <c r="Z58" s="60">
        <f>T58-Y58</f>
        <v>10842.857142857145</v>
      </c>
      <c r="AA58" s="61">
        <f>Z58/Y58</f>
        <v>9.7420100115517924E-2</v>
      </c>
    </row>
    <row r="59" spans="1:27" s="81" customFormat="1" ht="14.45" customHeight="1" x14ac:dyDescent="0.25">
      <c r="A59" s="136"/>
      <c r="B59" s="73">
        <v>476</v>
      </c>
      <c r="C59" s="82" t="s">
        <v>831</v>
      </c>
      <c r="D59" s="46" t="str">
        <f t="shared" si="12"/>
        <v xml:space="preserve"> 765</v>
      </c>
      <c r="E59" s="45" t="s">
        <v>831</v>
      </c>
      <c r="F59" s="46">
        <f t="shared" si="13"/>
        <v>0</v>
      </c>
      <c r="G59" s="74" t="s">
        <v>58</v>
      </c>
      <c r="H59" s="74" t="s">
        <v>816</v>
      </c>
      <c r="I59" s="74" t="s">
        <v>832</v>
      </c>
      <c r="J59" s="47">
        <f t="shared" si="27"/>
        <v>68000</v>
      </c>
      <c r="K59" s="85">
        <f t="shared" si="22"/>
        <v>0</v>
      </c>
      <c r="L59" s="83" t="s">
        <v>765</v>
      </c>
      <c r="M59" s="84">
        <v>68000</v>
      </c>
      <c r="N59" s="51">
        <f>2000+200+250+600+1000+3600+450</f>
        <v>8100</v>
      </c>
      <c r="O59" s="50">
        <f t="shared" si="28"/>
        <v>76100</v>
      </c>
      <c r="P59" s="100"/>
      <c r="Q59" s="101" t="s">
        <v>833</v>
      </c>
      <c r="R59" s="76"/>
      <c r="S59" s="77">
        <f t="shared" si="14"/>
        <v>76100</v>
      </c>
      <c r="T59" s="77">
        <f t="shared" si="15"/>
        <v>108714.28571428572</v>
      </c>
      <c r="U59" s="78">
        <f t="shared" si="16"/>
        <v>124244.89795918368</v>
      </c>
      <c r="V59" s="79">
        <f t="shared" si="17"/>
        <v>0.12499999999999999</v>
      </c>
      <c r="W59" s="78">
        <f t="shared" si="18"/>
        <v>124300</v>
      </c>
      <c r="X59" s="80">
        <f t="shared" si="19"/>
        <v>0.30000000000000004</v>
      </c>
      <c r="Y59" s="59"/>
      <c r="Z59" s="60"/>
      <c r="AA59" s="61"/>
    </row>
    <row r="60" spans="1:27" s="81" customFormat="1" ht="14.45" customHeight="1" x14ac:dyDescent="0.25">
      <c r="A60" s="136"/>
      <c r="B60" s="110">
        <v>477</v>
      </c>
      <c r="C60" s="82" t="s">
        <v>1441</v>
      </c>
      <c r="D60" s="46" t="str">
        <f t="shared" si="12"/>
        <v xml:space="preserve"> 666</v>
      </c>
      <c r="E60" s="45" t="s">
        <v>1464</v>
      </c>
      <c r="F60" s="46">
        <f t="shared" si="13"/>
        <v>0</v>
      </c>
      <c r="G60" s="74" t="s">
        <v>58</v>
      </c>
      <c r="H60" s="74" t="s">
        <v>816</v>
      </c>
      <c r="I60" s="44" t="s">
        <v>820</v>
      </c>
      <c r="J60" s="47">
        <f t="shared" si="27"/>
        <v>82500</v>
      </c>
      <c r="K60" s="85">
        <f t="shared" si="22"/>
        <v>0</v>
      </c>
      <c r="L60" s="83" t="s">
        <v>765</v>
      </c>
      <c r="M60" s="84">
        <v>82500</v>
      </c>
      <c r="N60" s="51">
        <f>2000+200+250+650+3600+450</f>
        <v>7150</v>
      </c>
      <c r="O60" s="50">
        <f t="shared" si="28"/>
        <v>89650</v>
      </c>
      <c r="P60" s="75"/>
      <c r="Q60" s="82" t="s">
        <v>1434</v>
      </c>
      <c r="R60" s="76"/>
      <c r="S60" s="77">
        <f t="shared" si="14"/>
        <v>89650</v>
      </c>
      <c r="T60" s="77">
        <f t="shared" si="15"/>
        <v>128071.42857142858</v>
      </c>
      <c r="U60" s="78">
        <f t="shared" si="16"/>
        <v>146367.34693877553</v>
      </c>
      <c r="V60" s="79">
        <f t="shared" si="17"/>
        <v>0.12500000000000008</v>
      </c>
      <c r="W60" s="78">
        <f t="shared" si="18"/>
        <v>146400</v>
      </c>
      <c r="X60" s="80">
        <f t="shared" si="19"/>
        <v>0.30000000000000004</v>
      </c>
      <c r="Y60" s="59"/>
      <c r="Z60" s="60"/>
      <c r="AA60" s="61"/>
    </row>
    <row r="61" spans="1:27" s="81" customFormat="1" ht="14.45" customHeight="1" x14ac:dyDescent="0.25">
      <c r="A61" s="136"/>
      <c r="B61" s="109">
        <v>478</v>
      </c>
      <c r="C61" s="82" t="s">
        <v>835</v>
      </c>
      <c r="D61" s="46" t="str">
        <f t="shared" si="12"/>
        <v xml:space="preserve"> 386</v>
      </c>
      <c r="E61" s="45" t="s">
        <v>835</v>
      </c>
      <c r="F61" s="46">
        <f t="shared" si="13"/>
        <v>0</v>
      </c>
      <c r="G61" s="44" t="s">
        <v>57</v>
      </c>
      <c r="H61" s="74" t="s">
        <v>816</v>
      </c>
      <c r="I61" s="74" t="s">
        <v>817</v>
      </c>
      <c r="J61" s="47">
        <f t="shared" si="27"/>
        <v>69250</v>
      </c>
      <c r="K61" s="48">
        <f t="shared" si="22"/>
        <v>0</v>
      </c>
      <c r="L61" s="83" t="s">
        <v>765</v>
      </c>
      <c r="M61" s="84">
        <v>69250</v>
      </c>
      <c r="N61" s="51">
        <f>2000+600+200+250+400+800+3600+450</f>
        <v>8300</v>
      </c>
      <c r="O61" s="50">
        <f t="shared" si="28"/>
        <v>77550</v>
      </c>
      <c r="P61" s="99"/>
      <c r="Q61" s="82" t="s">
        <v>899</v>
      </c>
      <c r="R61" s="76"/>
      <c r="S61" s="77">
        <f t="shared" si="14"/>
        <v>77550</v>
      </c>
      <c r="T61" s="77">
        <f t="shared" si="15"/>
        <v>110785.71428571429</v>
      </c>
      <c r="U61" s="78">
        <f t="shared" si="16"/>
        <v>126612.24489795919</v>
      </c>
      <c r="V61" s="79">
        <f t="shared" si="17"/>
        <v>0.12499999999999999</v>
      </c>
      <c r="W61" s="78">
        <f t="shared" si="18"/>
        <v>126700</v>
      </c>
      <c r="X61" s="80">
        <f t="shared" si="19"/>
        <v>0.30000000000000004</v>
      </c>
      <c r="Y61" s="59">
        <v>108500</v>
      </c>
      <c r="Z61" s="60">
        <f>T61-Y61</f>
        <v>2285.7142857142899</v>
      </c>
      <c r="AA61" s="61">
        <f>Z61/Y61</f>
        <v>2.1066491112574099E-2</v>
      </c>
    </row>
    <row r="62" spans="1:27" s="81" customFormat="1" ht="14.45" customHeight="1" x14ac:dyDescent="0.25">
      <c r="A62" s="136"/>
      <c r="B62" s="110">
        <v>479</v>
      </c>
      <c r="C62" s="82" t="s">
        <v>836</v>
      </c>
      <c r="D62" s="46" t="str">
        <f t="shared" si="12"/>
        <v xml:space="preserve"> 388</v>
      </c>
      <c r="E62" s="45" t="s">
        <v>836</v>
      </c>
      <c r="F62" s="46">
        <f t="shared" si="13"/>
        <v>0</v>
      </c>
      <c r="G62" s="74" t="s">
        <v>58</v>
      </c>
      <c r="H62" s="74" t="s">
        <v>816</v>
      </c>
      <c r="I62" s="74" t="s">
        <v>837</v>
      </c>
      <c r="J62" s="47">
        <f t="shared" si="27"/>
        <v>75000</v>
      </c>
      <c r="K62" s="48">
        <f t="shared" si="22"/>
        <v>0</v>
      </c>
      <c r="L62" s="83" t="s">
        <v>765</v>
      </c>
      <c r="M62" s="84">
        <v>75000</v>
      </c>
      <c r="N62" s="51">
        <f>2000+200+250+600+1000+3600+450</f>
        <v>8100</v>
      </c>
      <c r="O62" s="50">
        <f t="shared" si="28"/>
        <v>83100</v>
      </c>
      <c r="P62" s="75"/>
      <c r="Q62" s="82" t="s">
        <v>1799</v>
      </c>
      <c r="R62" s="76"/>
      <c r="S62" s="77">
        <f t="shared" si="14"/>
        <v>83100</v>
      </c>
      <c r="T62" s="77">
        <f t="shared" si="15"/>
        <v>118714.28571428572</v>
      </c>
      <c r="U62" s="78">
        <f t="shared" si="16"/>
        <v>135673.46938775512</v>
      </c>
      <c r="V62" s="79">
        <f t="shared" si="17"/>
        <v>0.12500000000000003</v>
      </c>
      <c r="W62" s="78">
        <f t="shared" si="18"/>
        <v>135700</v>
      </c>
      <c r="X62" s="80">
        <f t="shared" si="19"/>
        <v>0.30000000000000004</v>
      </c>
      <c r="Y62" s="59"/>
      <c r="Z62" s="60"/>
      <c r="AA62" s="61"/>
    </row>
    <row r="63" spans="1:27" s="81" customFormat="1" ht="14.45" customHeight="1" x14ac:dyDescent="0.25">
      <c r="A63" s="136"/>
      <c r="B63" s="109">
        <v>480</v>
      </c>
      <c r="C63" s="82" t="s">
        <v>838</v>
      </c>
      <c r="D63" s="46" t="str">
        <f t="shared" si="12"/>
        <v xml:space="preserve"> 427</v>
      </c>
      <c r="E63" s="45" t="s">
        <v>838</v>
      </c>
      <c r="F63" s="46">
        <f t="shared" si="13"/>
        <v>0</v>
      </c>
      <c r="G63" s="74" t="s">
        <v>58</v>
      </c>
      <c r="H63" s="74" t="s">
        <v>816</v>
      </c>
      <c r="I63" s="74" t="s">
        <v>817</v>
      </c>
      <c r="J63" s="47">
        <f t="shared" si="27"/>
        <v>62750</v>
      </c>
      <c r="K63" s="48">
        <f t="shared" si="22"/>
        <v>0</v>
      </c>
      <c r="L63" s="83" t="s">
        <v>765</v>
      </c>
      <c r="M63" s="84">
        <v>62750</v>
      </c>
      <c r="N63" s="51">
        <f>2000+200+250+600+400+3600+450</f>
        <v>7500</v>
      </c>
      <c r="O63" s="50">
        <f t="shared" si="28"/>
        <v>70250</v>
      </c>
      <c r="P63" s="99"/>
      <c r="Q63" s="82" t="s">
        <v>894</v>
      </c>
      <c r="R63" s="76"/>
      <c r="S63" s="77">
        <f t="shared" si="14"/>
        <v>70250</v>
      </c>
      <c r="T63" s="77">
        <f t="shared" si="15"/>
        <v>100357.14285714287</v>
      </c>
      <c r="U63" s="78">
        <f t="shared" si="16"/>
        <v>114693.87755102043</v>
      </c>
      <c r="V63" s="79">
        <f t="shared" si="17"/>
        <v>0.12500000000000006</v>
      </c>
      <c r="W63" s="78">
        <f t="shared" si="18"/>
        <v>114700</v>
      </c>
      <c r="X63" s="80">
        <f t="shared" si="19"/>
        <v>0.3000000000000001</v>
      </c>
      <c r="Y63" s="59"/>
      <c r="Z63" s="60"/>
      <c r="AA63" s="61"/>
    </row>
    <row r="64" spans="1:27" s="81" customFormat="1" ht="14.45" customHeight="1" x14ac:dyDescent="0.25">
      <c r="A64" s="136"/>
      <c r="B64" s="110">
        <v>481</v>
      </c>
      <c r="C64" s="82" t="s">
        <v>839</v>
      </c>
      <c r="D64" s="46" t="str">
        <f t="shared" si="12"/>
        <v xml:space="preserve"> 409</v>
      </c>
      <c r="E64" s="45" t="s">
        <v>839</v>
      </c>
      <c r="F64" s="46">
        <f t="shared" si="13"/>
        <v>0</v>
      </c>
      <c r="G64" s="74" t="s">
        <v>58</v>
      </c>
      <c r="H64" s="74" t="s">
        <v>816</v>
      </c>
      <c r="I64" s="74" t="s">
        <v>834</v>
      </c>
      <c r="J64" s="47">
        <f t="shared" si="27"/>
        <v>103000</v>
      </c>
      <c r="K64" s="85">
        <f t="shared" si="22"/>
        <v>0</v>
      </c>
      <c r="L64" s="83" t="s">
        <v>765</v>
      </c>
      <c r="M64" s="84">
        <v>103000</v>
      </c>
      <c r="N64" s="51">
        <f>2000+200+250+450+1000+3600</f>
        <v>7500</v>
      </c>
      <c r="O64" s="50">
        <f t="shared" si="28"/>
        <v>110500</v>
      </c>
      <c r="P64" s="100"/>
      <c r="Q64" s="133" t="s">
        <v>1440</v>
      </c>
      <c r="R64" s="76"/>
      <c r="S64" s="77">
        <f t="shared" si="14"/>
        <v>110500</v>
      </c>
      <c r="T64" s="77">
        <f t="shared" si="15"/>
        <v>157857.14285714287</v>
      </c>
      <c r="U64" s="78">
        <f t="shared" si="16"/>
        <v>180408.16326530612</v>
      </c>
      <c r="V64" s="79">
        <f t="shared" si="17"/>
        <v>0.12499999999999994</v>
      </c>
      <c r="W64" s="78">
        <f t="shared" si="18"/>
        <v>180500</v>
      </c>
      <c r="X64" s="80">
        <f t="shared" si="19"/>
        <v>0.30000000000000004</v>
      </c>
      <c r="Y64" s="59"/>
      <c r="Z64" s="60"/>
      <c r="AA64" s="61"/>
    </row>
    <row r="65" spans="1:27" s="81" customFormat="1" ht="14.45" customHeight="1" x14ac:dyDescent="0.25">
      <c r="A65" s="136"/>
      <c r="B65" s="109">
        <v>482</v>
      </c>
      <c r="C65" s="82" t="s">
        <v>840</v>
      </c>
      <c r="D65" s="46" t="str">
        <f t="shared" si="12"/>
        <v xml:space="preserve"> 641</v>
      </c>
      <c r="E65" s="45" t="s">
        <v>840</v>
      </c>
      <c r="F65" s="46">
        <f t="shared" si="13"/>
        <v>0</v>
      </c>
      <c r="G65" s="74" t="s">
        <v>58</v>
      </c>
      <c r="H65" s="74" t="s">
        <v>772</v>
      </c>
      <c r="I65" s="74" t="s">
        <v>827</v>
      </c>
      <c r="J65" s="47">
        <f t="shared" si="27"/>
        <v>69000</v>
      </c>
      <c r="K65" s="85">
        <f t="shared" si="22"/>
        <v>0</v>
      </c>
      <c r="L65" s="83" t="s">
        <v>765</v>
      </c>
      <c r="M65" s="84">
        <v>69000</v>
      </c>
      <c r="N65" s="51">
        <f>2000+200+250+600+1000+3600+450</f>
        <v>8100</v>
      </c>
      <c r="O65" s="50">
        <f t="shared" si="28"/>
        <v>77100</v>
      </c>
      <c r="P65" s="75"/>
      <c r="Q65" s="82" t="s">
        <v>828</v>
      </c>
      <c r="R65" s="76"/>
      <c r="S65" s="77">
        <f t="shared" si="14"/>
        <v>77100</v>
      </c>
      <c r="T65" s="77">
        <f t="shared" si="15"/>
        <v>110142.85714285714</v>
      </c>
      <c r="U65" s="78">
        <f t="shared" si="16"/>
        <v>125877.55102040817</v>
      </c>
      <c r="V65" s="79">
        <f t="shared" si="17"/>
        <v>0.125</v>
      </c>
      <c r="W65" s="78">
        <f t="shared" si="18"/>
        <v>125900</v>
      </c>
      <c r="X65" s="80">
        <f t="shared" si="19"/>
        <v>0.3</v>
      </c>
      <c r="Y65" s="59"/>
      <c r="Z65" s="60"/>
      <c r="AA65" s="61"/>
    </row>
    <row r="66" spans="1:27" s="81" customFormat="1" ht="14.45" customHeight="1" x14ac:dyDescent="0.25">
      <c r="A66" s="136"/>
      <c r="B66" s="110">
        <v>483</v>
      </c>
      <c r="C66" s="82" t="s">
        <v>1379</v>
      </c>
      <c r="D66" s="46" t="str">
        <f t="shared" si="12"/>
        <v xml:space="preserve"> 100</v>
      </c>
      <c r="E66" s="45" t="s">
        <v>1379</v>
      </c>
      <c r="F66" s="46">
        <f t="shared" si="13"/>
        <v>0</v>
      </c>
      <c r="G66" s="74" t="s">
        <v>58</v>
      </c>
      <c r="H66" s="74" t="s">
        <v>816</v>
      </c>
      <c r="I66" s="44" t="s">
        <v>817</v>
      </c>
      <c r="J66" s="47">
        <f t="shared" si="27"/>
        <v>71750</v>
      </c>
      <c r="K66" s="85">
        <f t="shared" si="22"/>
        <v>0</v>
      </c>
      <c r="L66" s="83" t="s">
        <v>765</v>
      </c>
      <c r="M66" s="84">
        <v>71750</v>
      </c>
      <c r="N66" s="51">
        <f>2000+200+250+600+1000+3600+450</f>
        <v>8100</v>
      </c>
      <c r="O66" s="50">
        <f t="shared" si="28"/>
        <v>79850</v>
      </c>
      <c r="P66" s="75"/>
      <c r="Q66" s="82" t="s">
        <v>1422</v>
      </c>
      <c r="R66" s="76"/>
      <c r="S66" s="77">
        <f t="shared" si="14"/>
        <v>79850</v>
      </c>
      <c r="T66" s="77">
        <f t="shared" si="15"/>
        <v>114071.42857142858</v>
      </c>
      <c r="U66" s="78">
        <f t="shared" si="16"/>
        <v>130367.34693877552</v>
      </c>
      <c r="V66" s="79">
        <f t="shared" si="17"/>
        <v>0.12499999999999999</v>
      </c>
      <c r="W66" s="78">
        <f t="shared" si="18"/>
        <v>130400</v>
      </c>
      <c r="X66" s="80">
        <f t="shared" si="19"/>
        <v>0.30000000000000004</v>
      </c>
      <c r="Y66" s="59"/>
      <c r="Z66" s="60"/>
      <c r="AA66" s="61"/>
    </row>
    <row r="67" spans="1:27" s="81" customFormat="1" ht="14.45" customHeight="1" x14ac:dyDescent="0.25">
      <c r="A67" s="136"/>
      <c r="B67" s="109">
        <v>484</v>
      </c>
      <c r="C67" s="82" t="s">
        <v>841</v>
      </c>
      <c r="D67" s="46" t="str">
        <f t="shared" si="12"/>
        <v xml:space="preserve"> 539</v>
      </c>
      <c r="E67" s="45" t="s">
        <v>841</v>
      </c>
      <c r="F67" s="46">
        <f t="shared" si="13"/>
        <v>0</v>
      </c>
      <c r="G67" s="74" t="s">
        <v>58</v>
      </c>
      <c r="H67" s="74" t="s">
        <v>772</v>
      </c>
      <c r="I67" s="74" t="s">
        <v>827</v>
      </c>
      <c r="J67" s="47">
        <f t="shared" si="27"/>
        <v>69000</v>
      </c>
      <c r="K67" s="85">
        <f t="shared" si="22"/>
        <v>0</v>
      </c>
      <c r="L67" s="83" t="s">
        <v>765</v>
      </c>
      <c r="M67" s="84">
        <v>69000</v>
      </c>
      <c r="N67" s="51">
        <f>2000+200+250+600+1000+3600+450</f>
        <v>8100</v>
      </c>
      <c r="O67" s="50">
        <f t="shared" si="28"/>
        <v>77100</v>
      </c>
      <c r="P67" s="75"/>
      <c r="Q67" s="82" t="s">
        <v>828</v>
      </c>
      <c r="R67" s="76"/>
      <c r="S67" s="77">
        <f t="shared" si="14"/>
        <v>77100</v>
      </c>
      <c r="T67" s="77">
        <f t="shared" si="15"/>
        <v>110142.85714285714</v>
      </c>
      <c r="U67" s="78">
        <f t="shared" si="16"/>
        <v>125877.55102040817</v>
      </c>
      <c r="V67" s="79">
        <f t="shared" si="17"/>
        <v>0.125</v>
      </c>
      <c r="W67" s="78">
        <f t="shared" si="18"/>
        <v>125900</v>
      </c>
      <c r="X67" s="80">
        <f t="shared" si="19"/>
        <v>0.3</v>
      </c>
      <c r="Y67" s="59"/>
      <c r="Z67" s="60"/>
      <c r="AA67" s="61"/>
    </row>
    <row r="68" spans="1:27" s="81" customFormat="1" ht="14.45" customHeight="1" x14ac:dyDescent="0.25">
      <c r="A68" s="136"/>
      <c r="B68" s="110">
        <v>485</v>
      </c>
      <c r="C68" s="82" t="s">
        <v>842</v>
      </c>
      <c r="D68" s="46" t="str">
        <f t="shared" ref="D68:D96" si="29">REPLACE(C68,1,3, )</f>
        <v xml:space="preserve"> 415</v>
      </c>
      <c r="E68" s="45" t="s">
        <v>842</v>
      </c>
      <c r="F68" s="46">
        <f t="shared" ref="F68:F96" si="30">IF(C68=E68,0,1)</f>
        <v>0</v>
      </c>
      <c r="G68" s="74" t="s">
        <v>58</v>
      </c>
      <c r="H68" s="74" t="s">
        <v>772</v>
      </c>
      <c r="I68" s="74" t="s">
        <v>827</v>
      </c>
      <c r="J68" s="47">
        <f t="shared" si="27"/>
        <v>69000</v>
      </c>
      <c r="K68" s="85">
        <f t="shared" si="22"/>
        <v>0</v>
      </c>
      <c r="L68" s="83" t="s">
        <v>765</v>
      </c>
      <c r="M68" s="84">
        <v>69000</v>
      </c>
      <c r="N68" s="51">
        <f>2000+200+250+600+1000+3600+450</f>
        <v>8100</v>
      </c>
      <c r="O68" s="50">
        <f t="shared" si="28"/>
        <v>77100</v>
      </c>
      <c r="P68" s="75"/>
      <c r="Q68" s="82" t="s">
        <v>828</v>
      </c>
      <c r="R68" s="76"/>
      <c r="S68" s="77">
        <f t="shared" ref="S68:S96" si="31">R68+O68</f>
        <v>77100</v>
      </c>
      <c r="T68" s="77">
        <f t="shared" ref="T68:T96" si="32">S68/0.7</f>
        <v>110142.85714285714</v>
      </c>
      <c r="U68" s="78">
        <f t="shared" ref="U68:U96" si="33">T68/0.875</f>
        <v>125877.55102040817</v>
      </c>
      <c r="V68" s="79">
        <f t="shared" ref="V68:V96" si="34">(U68-T68)/U68</f>
        <v>0.125</v>
      </c>
      <c r="W68" s="78">
        <f t="shared" ref="W68:W96" si="35">(ROUNDUP((U68/100),0))*100</f>
        <v>125900</v>
      </c>
      <c r="X68" s="80">
        <f t="shared" ref="X68:X96" si="36">(T68-O68)/T68</f>
        <v>0.3</v>
      </c>
      <c r="Y68" s="59"/>
      <c r="Z68" s="60"/>
      <c r="AA68" s="61"/>
    </row>
    <row r="69" spans="1:27" s="81" customFormat="1" ht="14.45" customHeight="1" x14ac:dyDescent="0.25">
      <c r="A69" s="136"/>
      <c r="B69" s="109">
        <v>486</v>
      </c>
      <c r="C69" s="82" t="s">
        <v>843</v>
      </c>
      <c r="D69" s="46" t="str">
        <f t="shared" si="29"/>
        <v xml:space="preserve"> 537</v>
      </c>
      <c r="E69" s="45" t="s">
        <v>843</v>
      </c>
      <c r="F69" s="46">
        <f t="shared" si="30"/>
        <v>0</v>
      </c>
      <c r="G69" s="44" t="s">
        <v>57</v>
      </c>
      <c r="H69" s="74" t="s">
        <v>816</v>
      </c>
      <c r="I69" s="74" t="s">
        <v>817</v>
      </c>
      <c r="J69" s="47">
        <f t="shared" si="27"/>
        <v>71750</v>
      </c>
      <c r="K69" s="85">
        <f t="shared" si="22"/>
        <v>0</v>
      </c>
      <c r="L69" s="83" t="s">
        <v>765</v>
      </c>
      <c r="M69" s="84">
        <v>71750</v>
      </c>
      <c r="N69" s="51">
        <f>2000+600+200+250+3600+450</f>
        <v>7100</v>
      </c>
      <c r="O69" s="50">
        <f t="shared" si="28"/>
        <v>78850</v>
      </c>
      <c r="P69" s="99"/>
      <c r="Q69" s="82" t="s">
        <v>898</v>
      </c>
      <c r="R69" s="76"/>
      <c r="S69" s="77">
        <f t="shared" si="31"/>
        <v>78850</v>
      </c>
      <c r="T69" s="77">
        <f t="shared" si="32"/>
        <v>112642.85714285714</v>
      </c>
      <c r="U69" s="78">
        <f t="shared" si="33"/>
        <v>128734.69387755102</v>
      </c>
      <c r="V69" s="79">
        <f t="shared" si="34"/>
        <v>0.12499999999999999</v>
      </c>
      <c r="W69" s="78">
        <f t="shared" si="35"/>
        <v>128800</v>
      </c>
      <c r="X69" s="80">
        <f t="shared" si="36"/>
        <v>0.3</v>
      </c>
      <c r="Y69" s="59">
        <v>104650</v>
      </c>
      <c r="Z69" s="60">
        <f>T69-Y69</f>
        <v>7992.8571428571449</v>
      </c>
      <c r="AA69" s="61">
        <f>Z69/Y69</f>
        <v>7.6377039109958383E-2</v>
      </c>
    </row>
    <row r="70" spans="1:27" s="81" customFormat="1" ht="14.45" customHeight="1" x14ac:dyDescent="0.25">
      <c r="A70" s="136"/>
      <c r="B70" s="110">
        <v>487</v>
      </c>
      <c r="C70" s="82" t="s">
        <v>844</v>
      </c>
      <c r="D70" s="46" t="str">
        <f t="shared" si="29"/>
        <v xml:space="preserve"> 535</v>
      </c>
      <c r="E70" s="45" t="s">
        <v>844</v>
      </c>
      <c r="F70" s="46">
        <f t="shared" si="30"/>
        <v>0</v>
      </c>
      <c r="G70" s="74" t="s">
        <v>58</v>
      </c>
      <c r="H70" s="74" t="s">
        <v>735</v>
      </c>
      <c r="I70" s="74" t="s">
        <v>817</v>
      </c>
      <c r="J70" s="47">
        <f t="shared" si="27"/>
        <v>35000</v>
      </c>
      <c r="K70" s="85">
        <f t="shared" si="22"/>
        <v>0</v>
      </c>
      <c r="L70" s="83" t="s">
        <v>765</v>
      </c>
      <c r="M70" s="84">
        <v>35000</v>
      </c>
      <c r="N70" s="51">
        <f>2000+600+200+250+650+2500</f>
        <v>6200</v>
      </c>
      <c r="O70" s="50">
        <f t="shared" si="28"/>
        <v>41200</v>
      </c>
      <c r="P70" s="99"/>
      <c r="Q70" s="82" t="s">
        <v>845</v>
      </c>
      <c r="R70" s="76"/>
      <c r="S70" s="77">
        <f t="shared" si="31"/>
        <v>41200</v>
      </c>
      <c r="T70" s="77">
        <f t="shared" si="32"/>
        <v>58857.142857142862</v>
      </c>
      <c r="U70" s="78">
        <f t="shared" si="33"/>
        <v>67265.306122448979</v>
      </c>
      <c r="V70" s="79">
        <f t="shared" si="34"/>
        <v>0.12499999999999992</v>
      </c>
      <c r="W70" s="78">
        <f t="shared" si="35"/>
        <v>67300</v>
      </c>
      <c r="X70" s="80">
        <f t="shared" si="36"/>
        <v>0.30000000000000004</v>
      </c>
      <c r="Y70" s="59"/>
      <c r="Z70" s="60"/>
      <c r="AA70" s="61"/>
    </row>
    <row r="71" spans="1:27" s="81" customFormat="1" ht="14.45" customHeight="1" x14ac:dyDescent="0.25">
      <c r="A71" s="136"/>
      <c r="B71" s="109">
        <v>488</v>
      </c>
      <c r="C71" s="82" t="s">
        <v>846</v>
      </c>
      <c r="D71" s="46" t="str">
        <f t="shared" si="29"/>
        <v xml:space="preserve"> 817</v>
      </c>
      <c r="E71" s="45" t="s">
        <v>846</v>
      </c>
      <c r="F71" s="46">
        <f t="shared" si="30"/>
        <v>0</v>
      </c>
      <c r="G71" s="74" t="s">
        <v>58</v>
      </c>
      <c r="H71" s="74" t="s">
        <v>735</v>
      </c>
      <c r="I71" s="74" t="s">
        <v>817</v>
      </c>
      <c r="J71" s="47">
        <f t="shared" si="27"/>
        <v>60200</v>
      </c>
      <c r="K71" s="85">
        <f t="shared" si="22"/>
        <v>0</v>
      </c>
      <c r="L71" s="83" t="s">
        <v>765</v>
      </c>
      <c r="M71" s="84">
        <v>60200</v>
      </c>
      <c r="N71" s="51">
        <f>2000+600+200+250+650+3000+450</f>
        <v>7150</v>
      </c>
      <c r="O71" s="50">
        <f t="shared" si="28"/>
        <v>67350</v>
      </c>
      <c r="P71" s="99"/>
      <c r="Q71" s="82" t="s">
        <v>847</v>
      </c>
      <c r="R71" s="76"/>
      <c r="S71" s="77">
        <f t="shared" si="31"/>
        <v>67350</v>
      </c>
      <c r="T71" s="77">
        <f t="shared" si="32"/>
        <v>96214.285714285725</v>
      </c>
      <c r="U71" s="78">
        <f t="shared" si="33"/>
        <v>109959.18367346939</v>
      </c>
      <c r="V71" s="79">
        <f t="shared" si="34"/>
        <v>0.12499999999999994</v>
      </c>
      <c r="W71" s="78">
        <f t="shared" si="35"/>
        <v>110000</v>
      </c>
      <c r="X71" s="80">
        <f t="shared" si="36"/>
        <v>0.3000000000000001</v>
      </c>
      <c r="Y71" s="59"/>
      <c r="Z71" s="60"/>
      <c r="AA71" s="61"/>
    </row>
    <row r="72" spans="1:27" s="81" customFormat="1" ht="14.45" customHeight="1" x14ac:dyDescent="0.25">
      <c r="A72" s="136"/>
      <c r="B72" s="110">
        <v>489</v>
      </c>
      <c r="C72" s="82" t="s">
        <v>848</v>
      </c>
      <c r="D72" s="46" t="str">
        <f t="shared" si="29"/>
        <v xml:space="preserve"> 748</v>
      </c>
      <c r="E72" s="45" t="s">
        <v>848</v>
      </c>
      <c r="F72" s="46">
        <f t="shared" si="30"/>
        <v>0</v>
      </c>
      <c r="G72" s="74" t="s">
        <v>58</v>
      </c>
      <c r="H72" s="74" t="s">
        <v>849</v>
      </c>
      <c r="I72" s="74" t="s">
        <v>850</v>
      </c>
      <c r="J72" s="47">
        <v>35000</v>
      </c>
      <c r="K72" s="48">
        <f t="shared" si="22"/>
        <v>6450</v>
      </c>
      <c r="L72" s="46" t="s">
        <v>711</v>
      </c>
      <c r="M72" s="49">
        <f>J72-N72</f>
        <v>28550</v>
      </c>
      <c r="N72" s="49">
        <f>2000+200+600+650+3000</f>
        <v>6450</v>
      </c>
      <c r="O72" s="50">
        <f t="shared" si="28"/>
        <v>35000</v>
      </c>
      <c r="P72" s="75"/>
      <c r="Q72" s="82" t="s">
        <v>1424</v>
      </c>
      <c r="R72" s="76"/>
      <c r="S72" s="77">
        <f t="shared" si="31"/>
        <v>35000</v>
      </c>
      <c r="T72" s="77">
        <f t="shared" si="32"/>
        <v>50000</v>
      </c>
      <c r="U72" s="78">
        <f t="shared" si="33"/>
        <v>57142.857142857145</v>
      </c>
      <c r="V72" s="79">
        <f t="shared" si="34"/>
        <v>0.12500000000000003</v>
      </c>
      <c r="W72" s="78">
        <f t="shared" si="35"/>
        <v>57200</v>
      </c>
      <c r="X72" s="80">
        <f t="shared" si="36"/>
        <v>0.3</v>
      </c>
      <c r="Y72" s="59"/>
      <c r="Z72" s="60"/>
      <c r="AA72" s="61"/>
    </row>
    <row r="73" spans="1:27" s="81" customFormat="1" ht="14.45" customHeight="1" x14ac:dyDescent="0.25">
      <c r="A73" s="136"/>
      <c r="B73" s="109">
        <v>490</v>
      </c>
      <c r="C73" s="82" t="s">
        <v>851</v>
      </c>
      <c r="D73" s="46" t="str">
        <f t="shared" si="29"/>
        <v xml:space="preserve"> 398</v>
      </c>
      <c r="E73" s="45" t="s">
        <v>851</v>
      </c>
      <c r="F73" s="46">
        <f t="shared" si="30"/>
        <v>0</v>
      </c>
      <c r="G73" s="74" t="s">
        <v>58</v>
      </c>
      <c r="H73" s="74" t="s">
        <v>735</v>
      </c>
      <c r="I73" s="74" t="s">
        <v>777</v>
      </c>
      <c r="J73" s="47">
        <f>M73</f>
        <v>65000</v>
      </c>
      <c r="K73" s="85">
        <f t="shared" si="22"/>
        <v>0</v>
      </c>
      <c r="L73" s="83" t="s">
        <v>765</v>
      </c>
      <c r="M73" s="86">
        <v>65000</v>
      </c>
      <c r="N73" s="49">
        <f>2000+200+250+600+1000+3600+450</f>
        <v>8100</v>
      </c>
      <c r="O73" s="50">
        <f t="shared" si="28"/>
        <v>73100</v>
      </c>
      <c r="P73" s="87"/>
      <c r="Q73" s="82" t="s">
        <v>1431</v>
      </c>
      <c r="R73" s="76"/>
      <c r="S73" s="77">
        <f t="shared" si="31"/>
        <v>73100</v>
      </c>
      <c r="T73" s="77">
        <f t="shared" si="32"/>
        <v>104428.57142857143</v>
      </c>
      <c r="U73" s="78">
        <f t="shared" si="33"/>
        <v>119346.93877551021</v>
      </c>
      <c r="V73" s="79">
        <f t="shared" si="34"/>
        <v>0.12499999999999997</v>
      </c>
      <c r="W73" s="78">
        <f t="shared" si="35"/>
        <v>119400</v>
      </c>
      <c r="X73" s="80">
        <f t="shared" si="36"/>
        <v>0.30000000000000004</v>
      </c>
      <c r="Y73" s="59"/>
      <c r="Z73" s="60"/>
      <c r="AA73" s="61"/>
    </row>
    <row r="74" spans="1:27" s="81" customFormat="1" ht="14.45" customHeight="1" x14ac:dyDescent="0.25">
      <c r="A74" s="136"/>
      <c r="B74" s="110">
        <v>491</v>
      </c>
      <c r="C74" s="82" t="s">
        <v>852</v>
      </c>
      <c r="D74" s="46" t="str">
        <f t="shared" si="29"/>
        <v xml:space="preserve"> 893</v>
      </c>
      <c r="E74" s="45" t="s">
        <v>852</v>
      </c>
      <c r="F74" s="46">
        <f t="shared" si="30"/>
        <v>0</v>
      </c>
      <c r="G74" s="44" t="s">
        <v>57</v>
      </c>
      <c r="H74" s="74" t="s">
        <v>849</v>
      </c>
      <c r="I74" s="44" t="s">
        <v>853</v>
      </c>
      <c r="J74" s="102">
        <v>27000</v>
      </c>
      <c r="K74" s="98">
        <f t="shared" si="22"/>
        <v>0</v>
      </c>
      <c r="L74" s="103" t="s">
        <v>765</v>
      </c>
      <c r="M74" s="104">
        <f>J74</f>
        <v>27000</v>
      </c>
      <c r="N74" s="105">
        <f>2000+2850+800+200+250+800</f>
        <v>6900</v>
      </c>
      <c r="O74" s="98">
        <f t="shared" si="28"/>
        <v>33900</v>
      </c>
      <c r="P74" s="95"/>
      <c r="Q74" s="45" t="s">
        <v>854</v>
      </c>
      <c r="R74" s="76"/>
      <c r="S74" s="77">
        <f t="shared" si="31"/>
        <v>33900</v>
      </c>
      <c r="T74" s="77">
        <f t="shared" si="32"/>
        <v>48428.571428571435</v>
      </c>
      <c r="U74" s="78">
        <f t="shared" si="33"/>
        <v>55346.938775510214</v>
      </c>
      <c r="V74" s="79">
        <f t="shared" si="34"/>
        <v>0.12500000000000006</v>
      </c>
      <c r="W74" s="78">
        <f t="shared" si="35"/>
        <v>55400</v>
      </c>
      <c r="X74" s="80">
        <f t="shared" si="36"/>
        <v>0.3000000000000001</v>
      </c>
      <c r="Y74" s="59">
        <v>57750</v>
      </c>
      <c r="Z74" s="60">
        <f>T74-Y74</f>
        <v>-9321.4285714285652</v>
      </c>
      <c r="AA74" s="61">
        <f>Z74/Y74</f>
        <v>-0.16141001855287559</v>
      </c>
    </row>
    <row r="75" spans="1:27" s="81" customFormat="1" ht="14.45" customHeight="1" x14ac:dyDescent="0.25">
      <c r="A75" s="136"/>
      <c r="B75" s="109">
        <v>492</v>
      </c>
      <c r="C75" s="82" t="s">
        <v>855</v>
      </c>
      <c r="D75" s="46" t="str">
        <f t="shared" si="29"/>
        <v xml:space="preserve"> 579</v>
      </c>
      <c r="E75" s="45" t="s">
        <v>855</v>
      </c>
      <c r="F75" s="46">
        <f t="shared" si="30"/>
        <v>0</v>
      </c>
      <c r="G75" s="74" t="s">
        <v>58</v>
      </c>
      <c r="H75" s="74" t="s">
        <v>735</v>
      </c>
      <c r="I75" s="74" t="s">
        <v>742</v>
      </c>
      <c r="J75" s="47">
        <v>57000</v>
      </c>
      <c r="K75" s="48">
        <f t="shared" si="22"/>
        <v>5600</v>
      </c>
      <c r="L75" s="46" t="s">
        <v>711</v>
      </c>
      <c r="M75" s="49">
        <f>J75-N75</f>
        <v>51400</v>
      </c>
      <c r="N75" s="49">
        <f>2000+200+600+300+2500</f>
        <v>5600</v>
      </c>
      <c r="O75" s="50">
        <f t="shared" si="28"/>
        <v>57000</v>
      </c>
      <c r="P75" s="75"/>
      <c r="Q75" s="82" t="s">
        <v>1465</v>
      </c>
      <c r="R75" s="76"/>
      <c r="S75" s="77">
        <f t="shared" si="31"/>
        <v>57000</v>
      </c>
      <c r="T75" s="77">
        <f t="shared" si="32"/>
        <v>81428.571428571435</v>
      </c>
      <c r="U75" s="78">
        <f t="shared" si="33"/>
        <v>93061.224489795932</v>
      </c>
      <c r="V75" s="79">
        <f t="shared" si="34"/>
        <v>0.12500000000000006</v>
      </c>
      <c r="W75" s="78">
        <f t="shared" si="35"/>
        <v>93100</v>
      </c>
      <c r="X75" s="80">
        <f t="shared" si="36"/>
        <v>0.30000000000000004</v>
      </c>
      <c r="Y75" s="59"/>
      <c r="Z75" s="60"/>
      <c r="AA75" s="61"/>
    </row>
    <row r="76" spans="1:27" s="81" customFormat="1" ht="14.45" customHeight="1" x14ac:dyDescent="0.25">
      <c r="A76" s="136"/>
      <c r="B76" s="110">
        <v>493</v>
      </c>
      <c r="C76" s="82" t="s">
        <v>856</v>
      </c>
      <c r="D76" s="46" t="str">
        <f t="shared" si="29"/>
        <v xml:space="preserve"> 753</v>
      </c>
      <c r="E76" s="45" t="s">
        <v>856</v>
      </c>
      <c r="F76" s="46">
        <f t="shared" si="30"/>
        <v>0</v>
      </c>
      <c r="G76" s="74" t="s">
        <v>58</v>
      </c>
      <c r="H76" s="74" t="s">
        <v>857</v>
      </c>
      <c r="I76" s="74" t="s">
        <v>817</v>
      </c>
      <c r="J76" s="47">
        <f>M76</f>
        <v>74250</v>
      </c>
      <c r="K76" s="85">
        <f t="shared" si="22"/>
        <v>0</v>
      </c>
      <c r="L76" s="83" t="s">
        <v>765</v>
      </c>
      <c r="M76" s="84">
        <v>74250</v>
      </c>
      <c r="N76" s="51">
        <f>2000+600+200+250+1000+3600</f>
        <v>7650</v>
      </c>
      <c r="O76" s="50">
        <f t="shared" si="28"/>
        <v>81900</v>
      </c>
      <c r="P76" s="99"/>
      <c r="Q76" s="82" t="s">
        <v>858</v>
      </c>
      <c r="R76" s="76"/>
      <c r="S76" s="77">
        <f t="shared" si="31"/>
        <v>81900</v>
      </c>
      <c r="T76" s="77">
        <f t="shared" si="32"/>
        <v>117000.00000000001</v>
      </c>
      <c r="U76" s="78">
        <f t="shared" si="33"/>
        <v>133714.28571428574</v>
      </c>
      <c r="V76" s="79">
        <f t="shared" si="34"/>
        <v>0.12500000000000006</v>
      </c>
      <c r="W76" s="78">
        <f t="shared" si="35"/>
        <v>133800</v>
      </c>
      <c r="X76" s="80">
        <f t="shared" si="36"/>
        <v>0.3000000000000001</v>
      </c>
      <c r="Y76" s="59"/>
      <c r="Z76" s="60"/>
      <c r="AA76" s="61"/>
    </row>
    <row r="77" spans="1:27" s="81" customFormat="1" ht="14.45" customHeight="1" x14ac:dyDescent="0.25">
      <c r="A77" s="136"/>
      <c r="B77" s="109">
        <v>494</v>
      </c>
      <c r="C77" s="82" t="s">
        <v>859</v>
      </c>
      <c r="D77" s="46" t="str">
        <f t="shared" si="29"/>
        <v xml:space="preserve"> 053</v>
      </c>
      <c r="E77" s="45" t="s">
        <v>859</v>
      </c>
      <c r="F77" s="46">
        <f t="shared" si="30"/>
        <v>0</v>
      </c>
      <c r="G77" s="44" t="s">
        <v>57</v>
      </c>
      <c r="H77" s="74" t="s">
        <v>860</v>
      </c>
      <c r="I77" s="74" t="s">
        <v>817</v>
      </c>
      <c r="J77" s="47">
        <f>M77</f>
        <v>74250</v>
      </c>
      <c r="K77" s="85">
        <f t="shared" si="22"/>
        <v>0</v>
      </c>
      <c r="L77" s="83" t="s">
        <v>765</v>
      </c>
      <c r="M77" s="84">
        <v>74250</v>
      </c>
      <c r="N77" s="51">
        <f>2000+600+200+250+3600</f>
        <v>6650</v>
      </c>
      <c r="O77" s="50">
        <f t="shared" si="28"/>
        <v>80900</v>
      </c>
      <c r="P77" s="99"/>
      <c r="Q77" s="82" t="s">
        <v>901</v>
      </c>
      <c r="R77" s="76"/>
      <c r="S77" s="77">
        <f t="shared" si="31"/>
        <v>80900</v>
      </c>
      <c r="T77" s="77">
        <f t="shared" si="32"/>
        <v>115571.42857142858</v>
      </c>
      <c r="U77" s="78">
        <f t="shared" si="33"/>
        <v>132081.63265306124</v>
      </c>
      <c r="V77" s="79">
        <f t="shared" si="34"/>
        <v>0.12500000000000006</v>
      </c>
      <c r="W77" s="78">
        <f t="shared" si="35"/>
        <v>132100</v>
      </c>
      <c r="X77" s="80">
        <f t="shared" si="36"/>
        <v>0.30000000000000004</v>
      </c>
      <c r="Y77" s="59">
        <v>107450</v>
      </c>
      <c r="Z77" s="60">
        <f>T77-Y77</f>
        <v>8121.4285714285797</v>
      </c>
      <c r="AA77" s="61">
        <f>Z77/Y77</f>
        <v>7.5583327793658256E-2</v>
      </c>
    </row>
    <row r="78" spans="1:27" s="81" customFormat="1" ht="14.45" customHeight="1" x14ac:dyDescent="0.25">
      <c r="A78" s="136"/>
      <c r="B78" s="110">
        <v>495</v>
      </c>
      <c r="C78" s="82" t="s">
        <v>861</v>
      </c>
      <c r="D78" s="46" t="str">
        <f t="shared" si="29"/>
        <v xml:space="preserve"> 308</v>
      </c>
      <c r="E78" s="45" t="s">
        <v>861</v>
      </c>
      <c r="F78" s="46">
        <f t="shared" si="30"/>
        <v>0</v>
      </c>
      <c r="G78" s="44" t="s">
        <v>57</v>
      </c>
      <c r="H78" s="74" t="s">
        <v>816</v>
      </c>
      <c r="I78" s="44" t="s">
        <v>853</v>
      </c>
      <c r="J78" s="89">
        <v>97100</v>
      </c>
      <c r="K78" s="90">
        <f t="shared" si="22"/>
        <v>0</v>
      </c>
      <c r="L78" s="103" t="s">
        <v>765</v>
      </c>
      <c r="M78" s="104">
        <f>J78</f>
        <v>97100</v>
      </c>
      <c r="N78" s="105">
        <f>2000+800+200+250</f>
        <v>3250</v>
      </c>
      <c r="O78" s="98">
        <f>N78+M78</f>
        <v>100350</v>
      </c>
      <c r="P78" s="95"/>
      <c r="Q78" s="44" t="s">
        <v>862</v>
      </c>
      <c r="R78" s="76"/>
      <c r="S78" s="77">
        <f t="shared" si="31"/>
        <v>100350</v>
      </c>
      <c r="T78" s="77">
        <f t="shared" si="32"/>
        <v>143357.14285714287</v>
      </c>
      <c r="U78" s="78">
        <f t="shared" si="33"/>
        <v>163836.73469387757</v>
      </c>
      <c r="V78" s="79">
        <f t="shared" si="34"/>
        <v>0.12500000000000006</v>
      </c>
      <c r="W78" s="78">
        <f t="shared" si="35"/>
        <v>163900</v>
      </c>
      <c r="X78" s="80">
        <f t="shared" si="36"/>
        <v>0.30000000000000004</v>
      </c>
      <c r="Y78" s="59">
        <v>150500</v>
      </c>
      <c r="Z78" s="60">
        <f>T78-Y78</f>
        <v>-7142.8571428571304</v>
      </c>
      <c r="AA78" s="61">
        <f>Z78/Y78</f>
        <v>-4.7460844803037409E-2</v>
      </c>
    </row>
    <row r="79" spans="1:27" s="81" customFormat="1" ht="14.45" customHeight="1" x14ac:dyDescent="0.25">
      <c r="A79" s="136"/>
      <c r="B79" s="109">
        <v>496</v>
      </c>
      <c r="C79" s="82" t="s">
        <v>863</v>
      </c>
      <c r="D79" s="46" t="str">
        <f t="shared" si="29"/>
        <v xml:space="preserve"> 567</v>
      </c>
      <c r="E79" s="45" t="s">
        <v>863</v>
      </c>
      <c r="F79" s="46">
        <f t="shared" si="30"/>
        <v>0</v>
      </c>
      <c r="G79" s="44" t="s">
        <v>57</v>
      </c>
      <c r="H79" s="74" t="s">
        <v>864</v>
      </c>
      <c r="I79" s="74" t="s">
        <v>271</v>
      </c>
      <c r="J79" s="47">
        <v>30000</v>
      </c>
      <c r="K79" s="48">
        <f t="shared" si="22"/>
        <v>4450</v>
      </c>
      <c r="L79" s="46" t="s">
        <v>711</v>
      </c>
      <c r="M79" s="49">
        <f>J79-N79</f>
        <v>25550</v>
      </c>
      <c r="N79" s="49">
        <f>2000+200+600+1650</f>
        <v>4450</v>
      </c>
      <c r="O79" s="50">
        <f>M79+N79</f>
        <v>30000</v>
      </c>
      <c r="P79" s="75"/>
      <c r="Q79" s="82" t="s">
        <v>865</v>
      </c>
      <c r="R79" s="76"/>
      <c r="S79" s="77">
        <f t="shared" si="31"/>
        <v>30000</v>
      </c>
      <c r="T79" s="77">
        <f t="shared" si="32"/>
        <v>42857.142857142862</v>
      </c>
      <c r="U79" s="78">
        <f t="shared" si="33"/>
        <v>48979.591836734697</v>
      </c>
      <c r="V79" s="79">
        <f t="shared" si="34"/>
        <v>0.12499999999999994</v>
      </c>
      <c r="W79" s="78">
        <f t="shared" si="35"/>
        <v>49000</v>
      </c>
      <c r="X79" s="80">
        <f t="shared" si="36"/>
        <v>0.3000000000000001</v>
      </c>
      <c r="Y79" s="59">
        <v>44638</v>
      </c>
      <c r="Z79" s="60">
        <f>T79-Y79</f>
        <v>-1780.8571428571377</v>
      </c>
      <c r="AA79" s="61">
        <f>Z79/Y79</f>
        <v>-3.9895540634820953E-2</v>
      </c>
    </row>
    <row r="80" spans="1:27" s="81" customFormat="1" ht="14.45" customHeight="1" x14ac:dyDescent="0.25">
      <c r="A80" s="136"/>
      <c r="B80" s="110">
        <v>497</v>
      </c>
      <c r="C80" s="82" t="s">
        <v>866</v>
      </c>
      <c r="D80" s="46" t="str">
        <f t="shared" si="29"/>
        <v xml:space="preserve"> 160</v>
      </c>
      <c r="E80" s="45" t="s">
        <v>866</v>
      </c>
      <c r="F80" s="46">
        <f t="shared" si="30"/>
        <v>0</v>
      </c>
      <c r="G80" s="44" t="s">
        <v>57</v>
      </c>
      <c r="H80" s="74" t="s">
        <v>797</v>
      </c>
      <c r="I80" s="74" t="s">
        <v>806</v>
      </c>
      <c r="J80" s="96">
        <v>25000</v>
      </c>
      <c r="K80" s="90">
        <f t="shared" si="22"/>
        <v>0</v>
      </c>
      <c r="L80" s="91" t="s">
        <v>799</v>
      </c>
      <c r="M80" s="97">
        <f>J80</f>
        <v>25000</v>
      </c>
      <c r="N80" s="93">
        <f>2000+200+600+1650</f>
        <v>4450</v>
      </c>
      <c r="O80" s="98">
        <f>N80+M80</f>
        <v>29450</v>
      </c>
      <c r="P80" s="95"/>
      <c r="Q80" s="44" t="s">
        <v>867</v>
      </c>
      <c r="R80" s="76"/>
      <c r="S80" s="77">
        <f t="shared" si="31"/>
        <v>29450</v>
      </c>
      <c r="T80" s="77">
        <f t="shared" si="32"/>
        <v>42071.428571428572</v>
      </c>
      <c r="U80" s="78">
        <f t="shared" si="33"/>
        <v>48081.632653061228</v>
      </c>
      <c r="V80" s="79">
        <f t="shared" si="34"/>
        <v>0.12500000000000003</v>
      </c>
      <c r="W80" s="78">
        <f t="shared" si="35"/>
        <v>48100</v>
      </c>
      <c r="X80" s="80">
        <f t="shared" si="36"/>
        <v>0.30000000000000004</v>
      </c>
      <c r="Y80" s="59">
        <v>50925</v>
      </c>
      <c r="Z80" s="60">
        <f>T80-Y80</f>
        <v>-8853.5714285714275</v>
      </c>
      <c r="AA80" s="61">
        <f>Z80/Y80</f>
        <v>-0.17385510905393084</v>
      </c>
    </row>
    <row r="81" spans="1:27" s="81" customFormat="1" ht="14.45" customHeight="1" x14ac:dyDescent="0.25">
      <c r="A81" s="136"/>
      <c r="B81" s="109">
        <v>498</v>
      </c>
      <c r="C81" s="82" t="s">
        <v>868</v>
      </c>
      <c r="D81" s="46" t="str">
        <f t="shared" si="29"/>
        <v xml:space="preserve"> 552</v>
      </c>
      <c r="E81" s="45" t="s">
        <v>868</v>
      </c>
      <c r="F81" s="46">
        <f t="shared" si="30"/>
        <v>0</v>
      </c>
      <c r="G81" s="74" t="s">
        <v>58</v>
      </c>
      <c r="H81" s="74" t="s">
        <v>864</v>
      </c>
      <c r="I81" s="74" t="s">
        <v>869</v>
      </c>
      <c r="J81" s="47">
        <v>29500</v>
      </c>
      <c r="K81" s="48">
        <f t="shared" si="22"/>
        <v>4450</v>
      </c>
      <c r="L81" s="46" t="s">
        <v>711</v>
      </c>
      <c r="M81" s="49">
        <f>J81-N81</f>
        <v>25050</v>
      </c>
      <c r="N81" s="49">
        <f>2000+200+600+1650</f>
        <v>4450</v>
      </c>
      <c r="O81" s="50">
        <f t="shared" ref="O81:O94" si="37">M81+N81</f>
        <v>29500</v>
      </c>
      <c r="P81" s="75"/>
      <c r="Q81" s="82" t="s">
        <v>903</v>
      </c>
      <c r="R81" s="76"/>
      <c r="S81" s="77">
        <f t="shared" si="31"/>
        <v>29500</v>
      </c>
      <c r="T81" s="77">
        <f t="shared" si="32"/>
        <v>42142.857142857145</v>
      </c>
      <c r="U81" s="78">
        <f t="shared" si="33"/>
        <v>48163.265306122448</v>
      </c>
      <c r="V81" s="79">
        <f t="shared" si="34"/>
        <v>0.12499999999999994</v>
      </c>
      <c r="W81" s="78">
        <f t="shared" si="35"/>
        <v>48200</v>
      </c>
      <c r="X81" s="80">
        <f t="shared" si="36"/>
        <v>0.30000000000000004</v>
      </c>
      <c r="Y81" s="59"/>
      <c r="Z81" s="60"/>
      <c r="AA81" s="61"/>
    </row>
    <row r="82" spans="1:27" s="81" customFormat="1" ht="14.45" customHeight="1" x14ac:dyDescent="0.25">
      <c r="A82" s="136"/>
      <c r="B82" s="110">
        <v>499</v>
      </c>
      <c r="C82" s="82" t="s">
        <v>870</v>
      </c>
      <c r="D82" s="46" t="str">
        <f t="shared" si="29"/>
        <v xml:space="preserve"> 456</v>
      </c>
      <c r="E82" s="45" t="s">
        <v>870</v>
      </c>
      <c r="F82" s="46">
        <f t="shared" si="30"/>
        <v>0</v>
      </c>
      <c r="G82" s="44" t="s">
        <v>57</v>
      </c>
      <c r="H82" s="74" t="s">
        <v>864</v>
      </c>
      <c r="I82" s="74" t="s">
        <v>871</v>
      </c>
      <c r="J82" s="89">
        <v>27500</v>
      </c>
      <c r="K82" s="90">
        <f t="shared" si="22"/>
        <v>4450</v>
      </c>
      <c r="L82" s="91" t="s">
        <v>872</v>
      </c>
      <c r="M82" s="93">
        <f>J82-N82</f>
        <v>23050</v>
      </c>
      <c r="N82" s="93">
        <f>2000+200+600+1650</f>
        <v>4450</v>
      </c>
      <c r="O82" s="94">
        <f t="shared" si="37"/>
        <v>27500</v>
      </c>
      <c r="P82" s="95"/>
      <c r="Q82" s="44" t="s">
        <v>867</v>
      </c>
      <c r="R82" s="76">
        <v>2000</v>
      </c>
      <c r="S82" s="77">
        <f t="shared" si="31"/>
        <v>29500</v>
      </c>
      <c r="T82" s="77">
        <f t="shared" si="32"/>
        <v>42142.857142857145</v>
      </c>
      <c r="U82" s="78">
        <f t="shared" si="33"/>
        <v>48163.265306122448</v>
      </c>
      <c r="V82" s="79">
        <f t="shared" si="34"/>
        <v>0.12499999999999994</v>
      </c>
      <c r="W82" s="78">
        <f t="shared" si="35"/>
        <v>48200</v>
      </c>
      <c r="X82" s="80">
        <f t="shared" si="36"/>
        <v>0.34745762711864409</v>
      </c>
      <c r="Y82" s="59">
        <v>46463</v>
      </c>
      <c r="Z82" s="60">
        <f>T82-Y82</f>
        <v>-4320.1428571428551</v>
      </c>
      <c r="AA82" s="61">
        <f>Z82/Y82</f>
        <v>-9.2980282313730386E-2</v>
      </c>
    </row>
    <row r="83" spans="1:27" s="81" customFormat="1" ht="14.45" customHeight="1" x14ac:dyDescent="0.25">
      <c r="A83" s="136"/>
      <c r="B83" s="109">
        <v>500</v>
      </c>
      <c r="C83" s="82" t="s">
        <v>873</v>
      </c>
      <c r="D83" s="46" t="str">
        <f t="shared" si="29"/>
        <v xml:space="preserve"> 746</v>
      </c>
      <c r="E83" s="45" t="s">
        <v>873</v>
      </c>
      <c r="F83" s="46">
        <f t="shared" si="30"/>
        <v>0</v>
      </c>
      <c r="G83" s="44" t="s">
        <v>57</v>
      </c>
      <c r="H83" s="74" t="s">
        <v>797</v>
      </c>
      <c r="I83" s="74" t="s">
        <v>806</v>
      </c>
      <c r="J83" s="96">
        <v>26000</v>
      </c>
      <c r="K83" s="90">
        <v>0</v>
      </c>
      <c r="L83" s="91" t="s">
        <v>799</v>
      </c>
      <c r="M83" s="97">
        <f>J83</f>
        <v>26000</v>
      </c>
      <c r="N83" s="93">
        <f>2000+200+600+1650</f>
        <v>4450</v>
      </c>
      <c r="O83" s="94">
        <f t="shared" si="37"/>
        <v>30450</v>
      </c>
      <c r="P83" s="95"/>
      <c r="Q83" s="44" t="s">
        <v>867</v>
      </c>
      <c r="R83" s="76"/>
      <c r="S83" s="77">
        <f t="shared" si="31"/>
        <v>30450</v>
      </c>
      <c r="T83" s="77">
        <f t="shared" si="32"/>
        <v>43500</v>
      </c>
      <c r="U83" s="78">
        <f t="shared" si="33"/>
        <v>49714.285714285717</v>
      </c>
      <c r="V83" s="79">
        <f t="shared" si="34"/>
        <v>0.12500000000000006</v>
      </c>
      <c r="W83" s="78">
        <f t="shared" si="35"/>
        <v>49800</v>
      </c>
      <c r="X83" s="80">
        <f t="shared" si="36"/>
        <v>0.3</v>
      </c>
      <c r="Y83" s="59">
        <v>52325</v>
      </c>
      <c r="Z83" s="60">
        <f>T83-Y83</f>
        <v>-8825</v>
      </c>
      <c r="AA83" s="61">
        <f>Z83/Y83</f>
        <v>-0.16865742952699475</v>
      </c>
    </row>
    <row r="84" spans="1:27" s="81" customFormat="1" ht="14.45" customHeight="1" x14ac:dyDescent="0.25">
      <c r="A84" s="136"/>
      <c r="B84" s="110">
        <v>501</v>
      </c>
      <c r="C84" s="82" t="s">
        <v>874</v>
      </c>
      <c r="D84" s="46" t="str">
        <f t="shared" si="29"/>
        <v xml:space="preserve"> 345</v>
      </c>
      <c r="E84" s="45" t="s">
        <v>874</v>
      </c>
      <c r="F84" s="46">
        <f t="shared" si="30"/>
        <v>0</v>
      </c>
      <c r="G84" s="74" t="s">
        <v>58</v>
      </c>
      <c r="H84" s="74" t="s">
        <v>864</v>
      </c>
      <c r="I84" s="74" t="s">
        <v>875</v>
      </c>
      <c r="J84" s="47">
        <v>32000</v>
      </c>
      <c r="K84" s="48">
        <f>J84-M84</f>
        <v>4800</v>
      </c>
      <c r="L84" s="46" t="s">
        <v>711</v>
      </c>
      <c r="M84" s="49">
        <f>J84-N84</f>
        <v>27200</v>
      </c>
      <c r="N84" s="49">
        <f>2000+2000+600+200</f>
        <v>4800</v>
      </c>
      <c r="O84" s="50">
        <f t="shared" si="37"/>
        <v>32000</v>
      </c>
      <c r="P84" s="75"/>
      <c r="Q84" s="82" t="s">
        <v>876</v>
      </c>
      <c r="R84" s="76"/>
      <c r="S84" s="77">
        <f t="shared" si="31"/>
        <v>32000</v>
      </c>
      <c r="T84" s="77">
        <f t="shared" si="32"/>
        <v>45714.285714285717</v>
      </c>
      <c r="U84" s="78">
        <f t="shared" si="33"/>
        <v>52244.897959183676</v>
      </c>
      <c r="V84" s="79">
        <f t="shared" si="34"/>
        <v>0.12499999999999999</v>
      </c>
      <c r="W84" s="78">
        <f t="shared" si="35"/>
        <v>52300</v>
      </c>
      <c r="X84" s="80">
        <f t="shared" si="36"/>
        <v>0.30000000000000004</v>
      </c>
      <c r="Y84" s="59"/>
      <c r="Z84" s="60"/>
      <c r="AA84" s="61"/>
    </row>
    <row r="85" spans="1:27" s="81" customFormat="1" ht="14.45" customHeight="1" x14ac:dyDescent="0.25">
      <c r="A85" s="136"/>
      <c r="B85" s="109">
        <v>502</v>
      </c>
      <c r="C85" s="82" t="s">
        <v>877</v>
      </c>
      <c r="D85" s="46" t="str">
        <f t="shared" si="29"/>
        <v xml:space="preserve"> 202</v>
      </c>
      <c r="E85" s="45" t="s">
        <v>877</v>
      </c>
      <c r="F85" s="46">
        <f t="shared" si="30"/>
        <v>0</v>
      </c>
      <c r="G85" s="44" t="s">
        <v>57</v>
      </c>
      <c r="H85" s="74" t="s">
        <v>797</v>
      </c>
      <c r="I85" s="132" t="s">
        <v>332</v>
      </c>
      <c r="J85" s="47">
        <f>M85</f>
        <v>29500</v>
      </c>
      <c r="K85" s="85">
        <f>J85-M85</f>
        <v>0</v>
      </c>
      <c r="L85" s="83" t="s">
        <v>765</v>
      </c>
      <c r="M85" s="84">
        <v>29500</v>
      </c>
      <c r="N85" s="51">
        <f>2000+200+600+650+1650</f>
        <v>5100</v>
      </c>
      <c r="O85" s="50">
        <f t="shared" si="37"/>
        <v>34600</v>
      </c>
      <c r="P85" s="75"/>
      <c r="Q85" s="82" t="s">
        <v>1430</v>
      </c>
      <c r="R85" s="76">
        <v>1500</v>
      </c>
      <c r="S85" s="77">
        <f t="shared" si="31"/>
        <v>36100</v>
      </c>
      <c r="T85" s="77">
        <f t="shared" si="32"/>
        <v>51571.428571428572</v>
      </c>
      <c r="U85" s="78">
        <f t="shared" si="33"/>
        <v>58938.775510204083</v>
      </c>
      <c r="V85" s="79">
        <f t="shared" si="34"/>
        <v>0.125</v>
      </c>
      <c r="W85" s="78">
        <f t="shared" si="35"/>
        <v>59000</v>
      </c>
      <c r="X85" s="80">
        <f t="shared" si="36"/>
        <v>0.32908587257617727</v>
      </c>
      <c r="Y85" s="59">
        <v>44363</v>
      </c>
      <c r="Z85" s="60">
        <f>T85-Y85</f>
        <v>7208.4285714285725</v>
      </c>
      <c r="AA85" s="61">
        <f>Z85/Y85</f>
        <v>0.16248740101951115</v>
      </c>
    </row>
    <row r="86" spans="1:27" s="81" customFormat="1" ht="14.45" customHeight="1" x14ac:dyDescent="0.25">
      <c r="A86" s="136"/>
      <c r="B86" s="111">
        <v>503</v>
      </c>
      <c r="C86" s="73" t="s">
        <v>878</v>
      </c>
      <c r="D86" s="46" t="str">
        <f t="shared" si="29"/>
        <v xml:space="preserve"> 750</v>
      </c>
      <c r="E86" s="45" t="s">
        <v>878</v>
      </c>
      <c r="F86" s="46">
        <f t="shared" si="30"/>
        <v>0</v>
      </c>
      <c r="G86" s="74" t="s">
        <v>58</v>
      </c>
      <c r="H86" s="74" t="s">
        <v>864</v>
      </c>
      <c r="I86" s="74" t="s">
        <v>879</v>
      </c>
      <c r="J86" s="47">
        <v>32500</v>
      </c>
      <c r="K86" s="48">
        <f>J86-M86</f>
        <v>4800</v>
      </c>
      <c r="L86" s="46" t="s">
        <v>711</v>
      </c>
      <c r="M86" s="49">
        <f>J86-N86</f>
        <v>27700</v>
      </c>
      <c r="N86" s="49">
        <v>4800</v>
      </c>
      <c r="O86" s="50">
        <f t="shared" si="37"/>
        <v>32500</v>
      </c>
      <c r="P86" s="88"/>
      <c r="Q86" s="82" t="s">
        <v>880</v>
      </c>
      <c r="R86" s="76"/>
      <c r="S86" s="77">
        <f t="shared" si="31"/>
        <v>32500</v>
      </c>
      <c r="T86" s="77">
        <f t="shared" si="32"/>
        <v>46428.571428571435</v>
      </c>
      <c r="U86" s="78">
        <f t="shared" si="33"/>
        <v>53061.224489795924</v>
      </c>
      <c r="V86" s="79">
        <f t="shared" si="34"/>
        <v>0.12499999999999999</v>
      </c>
      <c r="W86" s="78">
        <f t="shared" si="35"/>
        <v>53100</v>
      </c>
      <c r="X86" s="80">
        <f t="shared" si="36"/>
        <v>0.3000000000000001</v>
      </c>
      <c r="Y86" s="59"/>
      <c r="Z86" s="60"/>
      <c r="AA86" s="61"/>
    </row>
    <row r="87" spans="1:27" s="81" customFormat="1" ht="14.45" customHeight="1" x14ac:dyDescent="0.25">
      <c r="A87" s="136"/>
      <c r="B87" s="109">
        <v>504</v>
      </c>
      <c r="C87" s="82" t="s">
        <v>881</v>
      </c>
      <c r="D87" s="46" t="str">
        <f t="shared" si="29"/>
        <v xml:space="preserve"> 494</v>
      </c>
      <c r="E87" s="45" t="s">
        <v>881</v>
      </c>
      <c r="F87" s="46">
        <f t="shared" si="30"/>
        <v>0</v>
      </c>
      <c r="G87" s="44" t="s">
        <v>57</v>
      </c>
      <c r="H87" s="74" t="s">
        <v>864</v>
      </c>
      <c r="I87" s="74" t="s">
        <v>804</v>
      </c>
      <c r="J87" s="47">
        <v>27000</v>
      </c>
      <c r="K87" s="48">
        <f>J87-M87</f>
        <v>5100</v>
      </c>
      <c r="L87" s="46" t="s">
        <v>711</v>
      </c>
      <c r="M87" s="49">
        <f>J87-N87</f>
        <v>21900</v>
      </c>
      <c r="N87" s="49">
        <v>5100</v>
      </c>
      <c r="O87" s="50">
        <f t="shared" ref="O87" si="38">M87+N87</f>
        <v>27000</v>
      </c>
      <c r="P87" s="75"/>
      <c r="Q87" s="82" t="s">
        <v>1430</v>
      </c>
      <c r="R87" s="76">
        <v>1000</v>
      </c>
      <c r="S87" s="77">
        <f t="shared" si="31"/>
        <v>28000</v>
      </c>
      <c r="T87" s="77">
        <f t="shared" si="32"/>
        <v>40000</v>
      </c>
      <c r="U87" s="78">
        <f t="shared" si="33"/>
        <v>45714.285714285717</v>
      </c>
      <c r="V87" s="79">
        <f t="shared" si="34"/>
        <v>0.12500000000000006</v>
      </c>
      <c r="W87" s="78">
        <f t="shared" si="35"/>
        <v>45800</v>
      </c>
      <c r="X87" s="80">
        <f t="shared" si="36"/>
        <v>0.32500000000000001</v>
      </c>
      <c r="Y87" s="59">
        <v>42875</v>
      </c>
      <c r="Z87" s="60">
        <f>T87-Y87</f>
        <v>-2875</v>
      </c>
      <c r="AA87" s="61">
        <f>Z87/Y87</f>
        <v>-6.7055393586005832E-2</v>
      </c>
    </row>
    <row r="88" spans="1:27" s="81" customFormat="1" ht="14.45" customHeight="1" x14ac:dyDescent="0.25">
      <c r="A88" s="136"/>
      <c r="B88" s="111">
        <v>505</v>
      </c>
      <c r="C88" s="73" t="s">
        <v>882</v>
      </c>
      <c r="D88" s="46" t="str">
        <f t="shared" si="29"/>
        <v xml:space="preserve"> 709</v>
      </c>
      <c r="E88" s="45" t="s">
        <v>882</v>
      </c>
      <c r="F88" s="46">
        <f t="shared" si="30"/>
        <v>0</v>
      </c>
      <c r="G88" s="74" t="s">
        <v>58</v>
      </c>
      <c r="H88" s="74" t="s">
        <v>864</v>
      </c>
      <c r="I88" s="74" t="s">
        <v>879</v>
      </c>
      <c r="J88" s="47">
        <v>29000</v>
      </c>
      <c r="K88" s="48">
        <f>J88-M88</f>
        <v>4450</v>
      </c>
      <c r="L88" s="46" t="s">
        <v>711</v>
      </c>
      <c r="M88" s="49">
        <f t="shared" ref="M88:M94" si="39">J88-N88</f>
        <v>24550</v>
      </c>
      <c r="N88" s="49">
        <v>4450</v>
      </c>
      <c r="O88" s="50">
        <f t="shared" si="37"/>
        <v>29000</v>
      </c>
      <c r="P88" s="88"/>
      <c r="Q88" s="82" t="s">
        <v>883</v>
      </c>
      <c r="R88" s="76"/>
      <c r="S88" s="77">
        <f t="shared" si="31"/>
        <v>29000</v>
      </c>
      <c r="T88" s="77">
        <f t="shared" si="32"/>
        <v>41428.571428571435</v>
      </c>
      <c r="U88" s="78">
        <f t="shared" si="33"/>
        <v>47346.938775510214</v>
      </c>
      <c r="V88" s="79">
        <f t="shared" si="34"/>
        <v>0.12500000000000006</v>
      </c>
      <c r="W88" s="78">
        <f t="shared" si="35"/>
        <v>47400</v>
      </c>
      <c r="X88" s="80">
        <f t="shared" si="36"/>
        <v>0.3000000000000001</v>
      </c>
      <c r="Y88" s="59"/>
      <c r="Z88" s="60"/>
      <c r="AA88" s="61"/>
    </row>
    <row r="89" spans="1:27" s="81" customFormat="1" ht="14.45" customHeight="1" x14ac:dyDescent="0.25">
      <c r="A89" s="136"/>
      <c r="B89" s="109">
        <v>506</v>
      </c>
      <c r="C89" s="82" t="s">
        <v>884</v>
      </c>
      <c r="D89" s="46" t="str">
        <f t="shared" si="29"/>
        <v xml:space="preserve"> 478</v>
      </c>
      <c r="E89" s="45" t="s">
        <v>884</v>
      </c>
      <c r="F89" s="46">
        <f t="shared" si="30"/>
        <v>0</v>
      </c>
      <c r="G89" s="74" t="s">
        <v>58</v>
      </c>
      <c r="H89" s="74" t="s">
        <v>864</v>
      </c>
      <c r="I89" s="74" t="s">
        <v>271</v>
      </c>
      <c r="J89" s="47">
        <v>30000</v>
      </c>
      <c r="K89" s="49">
        <v>4450</v>
      </c>
      <c r="L89" s="46" t="s">
        <v>711</v>
      </c>
      <c r="M89" s="49">
        <f t="shared" si="39"/>
        <v>25550</v>
      </c>
      <c r="N89" s="49">
        <f>2000+200+600+1650</f>
        <v>4450</v>
      </c>
      <c r="O89" s="50">
        <f t="shared" si="37"/>
        <v>30000</v>
      </c>
      <c r="P89" s="75"/>
      <c r="Q89" s="82" t="s">
        <v>865</v>
      </c>
      <c r="R89" s="76"/>
      <c r="S89" s="77">
        <f t="shared" si="31"/>
        <v>30000</v>
      </c>
      <c r="T89" s="77">
        <f t="shared" si="32"/>
        <v>42857.142857142862</v>
      </c>
      <c r="U89" s="78">
        <f t="shared" si="33"/>
        <v>48979.591836734697</v>
      </c>
      <c r="V89" s="79">
        <f t="shared" si="34"/>
        <v>0.12499999999999994</v>
      </c>
      <c r="W89" s="78">
        <f t="shared" si="35"/>
        <v>49000</v>
      </c>
      <c r="X89" s="80">
        <f t="shared" si="36"/>
        <v>0.3000000000000001</v>
      </c>
      <c r="Y89" s="59"/>
      <c r="Z89" s="60"/>
      <c r="AA89" s="61"/>
    </row>
    <row r="90" spans="1:27" s="81" customFormat="1" ht="14.45" customHeight="1" x14ac:dyDescent="0.25">
      <c r="A90" s="136"/>
      <c r="B90" s="110">
        <v>507</v>
      </c>
      <c r="C90" s="82" t="s">
        <v>885</v>
      </c>
      <c r="D90" s="46" t="str">
        <f t="shared" si="29"/>
        <v xml:space="preserve"> 315</v>
      </c>
      <c r="E90" s="45" t="s">
        <v>885</v>
      </c>
      <c r="F90" s="46">
        <f t="shared" si="30"/>
        <v>0</v>
      </c>
      <c r="G90" s="74" t="s">
        <v>58</v>
      </c>
      <c r="H90" s="74" t="s">
        <v>864</v>
      </c>
      <c r="I90" s="74" t="s">
        <v>869</v>
      </c>
      <c r="J90" s="47">
        <v>29500</v>
      </c>
      <c r="K90" s="48">
        <f>J90-M90</f>
        <v>4450</v>
      </c>
      <c r="L90" s="46" t="s">
        <v>711</v>
      </c>
      <c r="M90" s="49">
        <f t="shared" si="39"/>
        <v>25050</v>
      </c>
      <c r="N90" s="49">
        <f>2000+200+600+1650</f>
        <v>4450</v>
      </c>
      <c r="O90" s="50">
        <f t="shared" si="37"/>
        <v>29500</v>
      </c>
      <c r="P90" s="75"/>
      <c r="Q90" s="82" t="s">
        <v>903</v>
      </c>
      <c r="R90" s="76"/>
      <c r="S90" s="77">
        <f t="shared" si="31"/>
        <v>29500</v>
      </c>
      <c r="T90" s="77">
        <f t="shared" si="32"/>
        <v>42142.857142857145</v>
      </c>
      <c r="U90" s="78">
        <f t="shared" si="33"/>
        <v>48163.265306122448</v>
      </c>
      <c r="V90" s="79">
        <f t="shared" si="34"/>
        <v>0.12499999999999994</v>
      </c>
      <c r="W90" s="78">
        <f t="shared" si="35"/>
        <v>48200</v>
      </c>
      <c r="X90" s="80">
        <f t="shared" si="36"/>
        <v>0.30000000000000004</v>
      </c>
      <c r="Y90" s="59"/>
      <c r="Z90" s="60"/>
      <c r="AA90" s="61"/>
    </row>
    <row r="91" spans="1:27" s="81" customFormat="1" ht="14.45" customHeight="1" x14ac:dyDescent="0.25">
      <c r="A91" s="136"/>
      <c r="B91" s="109">
        <v>508</v>
      </c>
      <c r="C91" s="82" t="s">
        <v>886</v>
      </c>
      <c r="D91" s="46" t="str">
        <f t="shared" si="29"/>
        <v xml:space="preserve"> 571</v>
      </c>
      <c r="E91" s="45" t="s">
        <v>886</v>
      </c>
      <c r="F91" s="46">
        <f t="shared" si="30"/>
        <v>0</v>
      </c>
      <c r="G91" s="74" t="s">
        <v>58</v>
      </c>
      <c r="H91" s="74" t="s">
        <v>864</v>
      </c>
      <c r="I91" s="74" t="s">
        <v>879</v>
      </c>
      <c r="J91" s="47">
        <v>29000</v>
      </c>
      <c r="K91" s="48">
        <f>J91-M91</f>
        <v>4450</v>
      </c>
      <c r="L91" s="46" t="s">
        <v>711</v>
      </c>
      <c r="M91" s="49">
        <f t="shared" si="39"/>
        <v>24550</v>
      </c>
      <c r="N91" s="49">
        <f>2000+200+600+1650</f>
        <v>4450</v>
      </c>
      <c r="O91" s="50">
        <f t="shared" si="37"/>
        <v>29000</v>
      </c>
      <c r="P91" s="75"/>
      <c r="Q91" s="82" t="s">
        <v>903</v>
      </c>
      <c r="R91" s="76"/>
      <c r="S91" s="77">
        <f t="shared" si="31"/>
        <v>29000</v>
      </c>
      <c r="T91" s="77">
        <f t="shared" si="32"/>
        <v>41428.571428571435</v>
      </c>
      <c r="U91" s="78">
        <f t="shared" si="33"/>
        <v>47346.938775510214</v>
      </c>
      <c r="V91" s="79">
        <f t="shared" si="34"/>
        <v>0.12500000000000006</v>
      </c>
      <c r="W91" s="78">
        <f t="shared" si="35"/>
        <v>47400</v>
      </c>
      <c r="X91" s="80">
        <f t="shared" si="36"/>
        <v>0.3000000000000001</v>
      </c>
      <c r="Y91" s="59"/>
      <c r="Z91" s="60"/>
      <c r="AA91" s="61"/>
    </row>
    <row r="92" spans="1:27" s="81" customFormat="1" ht="14.45" customHeight="1" x14ac:dyDescent="0.25">
      <c r="A92" s="136"/>
      <c r="B92" s="111">
        <v>509</v>
      </c>
      <c r="C92" s="73" t="s">
        <v>887</v>
      </c>
      <c r="D92" s="46" t="str">
        <f t="shared" si="29"/>
        <v xml:space="preserve"> 521</v>
      </c>
      <c r="E92" s="45" t="s">
        <v>887</v>
      </c>
      <c r="F92" s="46">
        <f t="shared" si="30"/>
        <v>0</v>
      </c>
      <c r="G92" s="74" t="s">
        <v>58</v>
      </c>
      <c r="H92" s="74" t="s">
        <v>864</v>
      </c>
      <c r="I92" s="74" t="s">
        <v>879</v>
      </c>
      <c r="J92" s="47">
        <v>29000</v>
      </c>
      <c r="K92" s="48">
        <f>J92-M92</f>
        <v>4450</v>
      </c>
      <c r="L92" s="46" t="s">
        <v>711</v>
      </c>
      <c r="M92" s="49">
        <f t="shared" si="39"/>
        <v>24550</v>
      </c>
      <c r="N92" s="49">
        <v>4450</v>
      </c>
      <c r="O92" s="50">
        <f t="shared" si="37"/>
        <v>29000</v>
      </c>
      <c r="P92" s="88"/>
      <c r="Q92" s="82" t="s">
        <v>883</v>
      </c>
      <c r="R92" s="76"/>
      <c r="S92" s="77">
        <f t="shared" si="31"/>
        <v>29000</v>
      </c>
      <c r="T92" s="77">
        <f t="shared" si="32"/>
        <v>41428.571428571435</v>
      </c>
      <c r="U92" s="78">
        <f t="shared" si="33"/>
        <v>47346.938775510214</v>
      </c>
      <c r="V92" s="79">
        <f t="shared" si="34"/>
        <v>0.12500000000000006</v>
      </c>
      <c r="W92" s="78">
        <f t="shared" si="35"/>
        <v>47400</v>
      </c>
      <c r="X92" s="80">
        <f t="shared" si="36"/>
        <v>0.3000000000000001</v>
      </c>
      <c r="Y92" s="59"/>
      <c r="Z92" s="60"/>
      <c r="AA92" s="61"/>
    </row>
    <row r="93" spans="1:27" s="81" customFormat="1" ht="14.45" customHeight="1" x14ac:dyDescent="0.25">
      <c r="A93" s="136"/>
      <c r="B93" s="111">
        <v>510</v>
      </c>
      <c r="C93" s="73" t="s">
        <v>888</v>
      </c>
      <c r="D93" s="46" t="str">
        <f t="shared" si="29"/>
        <v xml:space="preserve"> 852</v>
      </c>
      <c r="E93" s="45" t="s">
        <v>888</v>
      </c>
      <c r="F93" s="46">
        <f t="shared" si="30"/>
        <v>0</v>
      </c>
      <c r="G93" s="74" t="s">
        <v>58</v>
      </c>
      <c r="H93" s="74" t="s">
        <v>864</v>
      </c>
      <c r="I93" s="74" t="s">
        <v>879</v>
      </c>
      <c r="J93" s="47">
        <v>29000</v>
      </c>
      <c r="K93" s="48">
        <f>J93-M93</f>
        <v>4450</v>
      </c>
      <c r="L93" s="46" t="s">
        <v>711</v>
      </c>
      <c r="M93" s="49">
        <f t="shared" si="39"/>
        <v>24550</v>
      </c>
      <c r="N93" s="49">
        <v>4450</v>
      </c>
      <c r="O93" s="50">
        <f t="shared" si="37"/>
        <v>29000</v>
      </c>
      <c r="P93" s="88"/>
      <c r="Q93" s="82" t="s">
        <v>883</v>
      </c>
      <c r="R93" s="76"/>
      <c r="S93" s="77">
        <f t="shared" si="31"/>
        <v>29000</v>
      </c>
      <c r="T93" s="77">
        <f t="shared" si="32"/>
        <v>41428.571428571435</v>
      </c>
      <c r="U93" s="78">
        <f t="shared" si="33"/>
        <v>47346.938775510214</v>
      </c>
      <c r="V93" s="79">
        <f t="shared" si="34"/>
        <v>0.12500000000000006</v>
      </c>
      <c r="W93" s="78">
        <f t="shared" si="35"/>
        <v>47400</v>
      </c>
      <c r="X93" s="80">
        <f t="shared" si="36"/>
        <v>0.3000000000000001</v>
      </c>
      <c r="Y93" s="59"/>
      <c r="Z93" s="60"/>
      <c r="AA93" s="61"/>
    </row>
    <row r="94" spans="1:27" s="81" customFormat="1" ht="14.45" customHeight="1" x14ac:dyDescent="0.25">
      <c r="A94" s="136"/>
      <c r="B94" s="110">
        <v>511</v>
      </c>
      <c r="C94" s="82" t="s">
        <v>889</v>
      </c>
      <c r="D94" s="46" t="str">
        <f t="shared" si="29"/>
        <v xml:space="preserve"> 589</v>
      </c>
      <c r="E94" s="45" t="s">
        <v>889</v>
      </c>
      <c r="F94" s="46">
        <f t="shared" si="30"/>
        <v>0</v>
      </c>
      <c r="G94" s="74" t="s">
        <v>58</v>
      </c>
      <c r="H94" s="74" t="s">
        <v>864</v>
      </c>
      <c r="I94" s="74" t="s">
        <v>875</v>
      </c>
      <c r="J94" s="47">
        <v>28000</v>
      </c>
      <c r="K94" s="48">
        <f>J94-M94</f>
        <v>4450</v>
      </c>
      <c r="L94" s="46" t="s">
        <v>711</v>
      </c>
      <c r="M94" s="49">
        <f t="shared" si="39"/>
        <v>23550</v>
      </c>
      <c r="N94" s="49">
        <f>2000+1650+600+200</f>
        <v>4450</v>
      </c>
      <c r="O94" s="50">
        <f t="shared" si="37"/>
        <v>28000</v>
      </c>
      <c r="P94" s="75"/>
      <c r="Q94" s="82" t="s">
        <v>890</v>
      </c>
      <c r="R94" s="76"/>
      <c r="S94" s="77">
        <f t="shared" si="31"/>
        <v>28000</v>
      </c>
      <c r="T94" s="77">
        <f t="shared" si="32"/>
        <v>40000</v>
      </c>
      <c r="U94" s="78">
        <f t="shared" si="33"/>
        <v>45714.285714285717</v>
      </c>
      <c r="V94" s="79">
        <f t="shared" si="34"/>
        <v>0.12500000000000006</v>
      </c>
      <c r="W94" s="78">
        <f t="shared" si="35"/>
        <v>45800</v>
      </c>
      <c r="X94" s="80">
        <f t="shared" si="36"/>
        <v>0.3</v>
      </c>
      <c r="Y94" s="59"/>
      <c r="Z94" s="60"/>
      <c r="AA94" s="61"/>
    </row>
    <row r="95" spans="1:27" s="81" customFormat="1" ht="14.45" customHeight="1" x14ac:dyDescent="0.25">
      <c r="A95" s="136"/>
      <c r="B95" s="109">
        <v>512</v>
      </c>
      <c r="C95" s="82" t="s">
        <v>891</v>
      </c>
      <c r="D95" s="46" t="str">
        <f t="shared" si="29"/>
        <v xml:space="preserve"> 117</v>
      </c>
      <c r="E95" s="45" t="s">
        <v>891</v>
      </c>
      <c r="F95" s="46">
        <f t="shared" si="30"/>
        <v>0</v>
      </c>
      <c r="G95" s="44" t="s">
        <v>57</v>
      </c>
      <c r="H95" s="74" t="s">
        <v>797</v>
      </c>
      <c r="I95" s="74" t="s">
        <v>806</v>
      </c>
      <c r="J95" s="96">
        <v>24000</v>
      </c>
      <c r="K95" s="90">
        <v>0</v>
      </c>
      <c r="L95" s="91" t="s">
        <v>799</v>
      </c>
      <c r="M95" s="97">
        <v>28000</v>
      </c>
      <c r="N95" s="93">
        <f>2000+200+600+650+1650</f>
        <v>5100</v>
      </c>
      <c r="O95" s="94">
        <f>N95+M95</f>
        <v>33100</v>
      </c>
      <c r="P95" s="95"/>
      <c r="Q95" s="44" t="s">
        <v>892</v>
      </c>
      <c r="R95" s="76">
        <v>1500</v>
      </c>
      <c r="S95" s="77">
        <f t="shared" si="31"/>
        <v>34600</v>
      </c>
      <c r="T95" s="77">
        <f t="shared" si="32"/>
        <v>49428.571428571435</v>
      </c>
      <c r="U95" s="78">
        <f t="shared" si="33"/>
        <v>56489.795918367352</v>
      </c>
      <c r="V95" s="79">
        <f t="shared" si="34"/>
        <v>0.12499999999999997</v>
      </c>
      <c r="W95" s="78">
        <f t="shared" si="35"/>
        <v>56500</v>
      </c>
      <c r="X95" s="80">
        <f t="shared" si="36"/>
        <v>0.33034682080924865</v>
      </c>
      <c r="Y95" s="59">
        <v>46113</v>
      </c>
      <c r="Z95" s="60">
        <f>T95-Y95</f>
        <v>3315.5714285714348</v>
      </c>
      <c r="AA95" s="61">
        <f>Z95/Y95</f>
        <v>7.1901013349195131E-2</v>
      </c>
    </row>
    <row r="96" spans="1:27" s="81" customFormat="1" ht="14.45" customHeight="1" x14ac:dyDescent="0.25">
      <c r="A96" s="136"/>
      <c r="B96" s="111">
        <v>513</v>
      </c>
      <c r="C96" s="73" t="s">
        <v>893</v>
      </c>
      <c r="D96" s="46" t="str">
        <f t="shared" si="29"/>
        <v xml:space="preserve"> 678</v>
      </c>
      <c r="E96" s="45" t="s">
        <v>893</v>
      </c>
      <c r="F96" s="46">
        <f t="shared" si="30"/>
        <v>0</v>
      </c>
      <c r="G96" s="74" t="s">
        <v>58</v>
      </c>
      <c r="H96" s="74" t="s">
        <v>864</v>
      </c>
      <c r="I96" s="74" t="s">
        <v>879</v>
      </c>
      <c r="J96" s="47">
        <v>29000</v>
      </c>
      <c r="K96" s="48">
        <f>J96-M96</f>
        <v>4450</v>
      </c>
      <c r="L96" s="46" t="s">
        <v>711</v>
      </c>
      <c r="M96" s="49">
        <f>J96-N96</f>
        <v>24550</v>
      </c>
      <c r="N96" s="49">
        <v>4450</v>
      </c>
      <c r="O96" s="50">
        <f>M96+N96</f>
        <v>29000</v>
      </c>
      <c r="P96" s="88"/>
      <c r="Q96" s="82" t="s">
        <v>883</v>
      </c>
      <c r="R96" s="76"/>
      <c r="S96" s="77">
        <f t="shared" si="31"/>
        <v>29000</v>
      </c>
      <c r="T96" s="77">
        <f t="shared" si="32"/>
        <v>41428.571428571435</v>
      </c>
      <c r="U96" s="78">
        <f t="shared" si="33"/>
        <v>47346.938775510214</v>
      </c>
      <c r="V96" s="79">
        <f t="shared" si="34"/>
        <v>0.12500000000000006</v>
      </c>
      <c r="W96" s="78">
        <f t="shared" si="35"/>
        <v>47400</v>
      </c>
      <c r="X96" s="80">
        <f t="shared" si="36"/>
        <v>0.3000000000000001</v>
      </c>
      <c r="Y96" s="59"/>
      <c r="Z96" s="60"/>
      <c r="AA96" s="61"/>
    </row>
  </sheetData>
  <autoFilter ref="A3:AA96">
    <sortState ref="A4:AA96">
      <sortCondition ref="B3"/>
    </sortState>
  </autoFilter>
  <conditionalFormatting sqref="AA4:AA96">
    <cfRule type="cellIs" dxfId="119" priority="119" operator="greaterThan">
      <formula>0.7</formula>
    </cfRule>
    <cfRule type="cellIs" dxfId="118" priority="120" operator="greaterThan">
      <formula>7</formula>
    </cfRule>
  </conditionalFormatting>
  <conditionalFormatting sqref="D4:D96">
    <cfRule type="duplicateValues" dxfId="117" priority="117"/>
    <cfRule type="duplicateValues" dxfId="116" priority="118"/>
  </conditionalFormatting>
  <conditionalFormatting sqref="D4">
    <cfRule type="duplicateValues" dxfId="115" priority="115"/>
    <cfRule type="duplicateValues" dxfId="114" priority="116"/>
  </conditionalFormatting>
  <conditionalFormatting sqref="D6">
    <cfRule type="duplicateValues" dxfId="113" priority="113"/>
    <cfRule type="duplicateValues" dxfId="112" priority="114"/>
  </conditionalFormatting>
  <conditionalFormatting sqref="D7">
    <cfRule type="duplicateValues" dxfId="111" priority="111"/>
    <cfRule type="duplicateValues" dxfId="110" priority="112"/>
  </conditionalFormatting>
  <conditionalFormatting sqref="D14">
    <cfRule type="duplicateValues" dxfId="109" priority="109"/>
    <cfRule type="duplicateValues" dxfId="108" priority="110"/>
  </conditionalFormatting>
  <conditionalFormatting sqref="D16">
    <cfRule type="duplicateValues" dxfId="107" priority="107"/>
    <cfRule type="duplicateValues" dxfId="106" priority="108"/>
  </conditionalFormatting>
  <conditionalFormatting sqref="D27">
    <cfRule type="duplicateValues" dxfId="105" priority="105"/>
    <cfRule type="duplicateValues" dxfId="104" priority="106"/>
  </conditionalFormatting>
  <conditionalFormatting sqref="D28">
    <cfRule type="duplicateValues" dxfId="103" priority="103"/>
    <cfRule type="duplicateValues" dxfId="102" priority="104"/>
  </conditionalFormatting>
  <conditionalFormatting sqref="D31">
    <cfRule type="duplicateValues" dxfId="101" priority="101"/>
    <cfRule type="duplicateValues" dxfId="100" priority="102"/>
  </conditionalFormatting>
  <conditionalFormatting sqref="D36">
    <cfRule type="duplicateValues" dxfId="99" priority="99"/>
    <cfRule type="duplicateValues" dxfId="98" priority="100"/>
  </conditionalFormatting>
  <conditionalFormatting sqref="D37">
    <cfRule type="duplicateValues" dxfId="97" priority="97"/>
    <cfRule type="duplicateValues" dxfId="96" priority="98"/>
  </conditionalFormatting>
  <conditionalFormatting sqref="D40:D41">
    <cfRule type="duplicateValues" dxfId="95" priority="95"/>
    <cfRule type="duplicateValues" dxfId="94" priority="96"/>
  </conditionalFormatting>
  <conditionalFormatting sqref="D43">
    <cfRule type="duplicateValues" dxfId="93" priority="93"/>
    <cfRule type="duplicateValues" dxfId="92" priority="94"/>
  </conditionalFormatting>
  <conditionalFormatting sqref="D46">
    <cfRule type="duplicateValues" dxfId="91" priority="91"/>
    <cfRule type="duplicateValues" dxfId="90" priority="92"/>
  </conditionalFormatting>
  <conditionalFormatting sqref="D48">
    <cfRule type="duplicateValues" dxfId="89" priority="89"/>
    <cfRule type="duplicateValues" dxfId="88" priority="90"/>
  </conditionalFormatting>
  <conditionalFormatting sqref="D86">
    <cfRule type="duplicateValues" dxfId="87" priority="87"/>
    <cfRule type="duplicateValues" dxfId="86" priority="88"/>
  </conditionalFormatting>
  <conditionalFormatting sqref="D88">
    <cfRule type="duplicateValues" dxfId="85" priority="85"/>
    <cfRule type="duplicateValues" dxfId="84" priority="86"/>
  </conditionalFormatting>
  <conditionalFormatting sqref="D92:D93">
    <cfRule type="duplicateValues" dxfId="83" priority="83"/>
    <cfRule type="duplicateValues" dxfId="82" priority="84"/>
  </conditionalFormatting>
  <conditionalFormatting sqref="D96">
    <cfRule type="duplicateValues" dxfId="81" priority="81"/>
    <cfRule type="duplicateValues" dxfId="80" priority="82"/>
  </conditionalFormatting>
  <conditionalFormatting sqref="AA5">
    <cfRule type="cellIs" dxfId="79" priority="79" operator="greaterThan">
      <formula>0.7</formula>
    </cfRule>
    <cfRule type="cellIs" dxfId="78" priority="80" operator="greaterThan">
      <formula>7</formula>
    </cfRule>
  </conditionalFormatting>
  <conditionalFormatting sqref="AA8">
    <cfRule type="cellIs" dxfId="77" priority="77" operator="greaterThan">
      <formula>0.7</formula>
    </cfRule>
    <cfRule type="cellIs" dxfId="76" priority="78" operator="greaterThan">
      <formula>7</formula>
    </cfRule>
  </conditionalFormatting>
  <conditionalFormatting sqref="AA9">
    <cfRule type="cellIs" dxfId="75" priority="75" operator="greaterThan">
      <formula>0.7</formula>
    </cfRule>
    <cfRule type="cellIs" dxfId="74" priority="76" operator="greaterThan">
      <formula>7</formula>
    </cfRule>
  </conditionalFormatting>
  <conditionalFormatting sqref="AA10">
    <cfRule type="cellIs" dxfId="73" priority="73" operator="greaterThan">
      <formula>0.7</formula>
    </cfRule>
    <cfRule type="cellIs" dxfId="72" priority="74" operator="greaterThan">
      <formula>7</formula>
    </cfRule>
  </conditionalFormatting>
  <conditionalFormatting sqref="AA11">
    <cfRule type="cellIs" dxfId="71" priority="71" operator="greaterThan">
      <formula>0.7</formula>
    </cfRule>
    <cfRule type="cellIs" dxfId="70" priority="72" operator="greaterThan">
      <formula>7</formula>
    </cfRule>
  </conditionalFormatting>
  <conditionalFormatting sqref="AA12">
    <cfRule type="cellIs" dxfId="69" priority="69" operator="greaterThan">
      <formula>0.7</formula>
    </cfRule>
    <cfRule type="cellIs" dxfId="68" priority="70" operator="greaterThan">
      <formula>7</formula>
    </cfRule>
  </conditionalFormatting>
  <conditionalFormatting sqref="AA13">
    <cfRule type="cellIs" dxfId="67" priority="67" operator="greaterThan">
      <formula>0.7</formula>
    </cfRule>
    <cfRule type="cellIs" dxfId="66" priority="68" operator="greaterThan">
      <formula>7</formula>
    </cfRule>
  </conditionalFormatting>
  <conditionalFormatting sqref="AA17">
    <cfRule type="cellIs" dxfId="65" priority="65" operator="greaterThan">
      <formula>0.7</formula>
    </cfRule>
    <cfRule type="cellIs" dxfId="64" priority="66" operator="greaterThan">
      <formula>7</formula>
    </cfRule>
  </conditionalFormatting>
  <conditionalFormatting sqref="AA18">
    <cfRule type="cellIs" dxfId="63" priority="63" operator="greaterThan">
      <formula>0.7</formula>
    </cfRule>
    <cfRule type="cellIs" dxfId="62" priority="64" operator="greaterThan">
      <formula>7</formula>
    </cfRule>
  </conditionalFormatting>
  <conditionalFormatting sqref="AA20">
    <cfRule type="cellIs" dxfId="61" priority="61" operator="greaterThan">
      <formula>0.7</formula>
    </cfRule>
    <cfRule type="cellIs" dxfId="60" priority="62" operator="greaterThan">
      <formula>7</formula>
    </cfRule>
  </conditionalFormatting>
  <conditionalFormatting sqref="AA25">
    <cfRule type="cellIs" dxfId="59" priority="59" operator="greaterThan">
      <formula>0.7</formula>
    </cfRule>
    <cfRule type="cellIs" dxfId="58" priority="60" operator="greaterThan">
      <formula>7</formula>
    </cfRule>
  </conditionalFormatting>
  <conditionalFormatting sqref="AA30">
    <cfRule type="cellIs" dxfId="57" priority="57" operator="greaterThan">
      <formula>0.7</formula>
    </cfRule>
    <cfRule type="cellIs" dxfId="56" priority="58" operator="greaterThan">
      <formula>7</formula>
    </cfRule>
  </conditionalFormatting>
  <conditionalFormatting sqref="AA32">
    <cfRule type="cellIs" dxfId="55" priority="55" operator="greaterThan">
      <formula>0.7</formula>
    </cfRule>
    <cfRule type="cellIs" dxfId="54" priority="56" operator="greaterThan">
      <formula>7</formula>
    </cfRule>
  </conditionalFormatting>
  <conditionalFormatting sqref="AA33">
    <cfRule type="cellIs" dxfId="53" priority="53" operator="greaterThan">
      <formula>0.7</formula>
    </cfRule>
    <cfRule type="cellIs" dxfId="52" priority="54" operator="greaterThan">
      <formula>7</formula>
    </cfRule>
  </conditionalFormatting>
  <conditionalFormatting sqref="AA34">
    <cfRule type="cellIs" dxfId="51" priority="51" operator="greaterThan">
      <formula>0.7</formula>
    </cfRule>
    <cfRule type="cellIs" dxfId="50" priority="52" operator="greaterThan">
      <formula>7</formula>
    </cfRule>
  </conditionalFormatting>
  <conditionalFormatting sqref="AA36">
    <cfRule type="cellIs" dxfId="49" priority="49" operator="greaterThan">
      <formula>0.7</formula>
    </cfRule>
    <cfRule type="cellIs" dxfId="48" priority="50" operator="greaterThan">
      <formula>7</formula>
    </cfRule>
  </conditionalFormatting>
  <conditionalFormatting sqref="AA37">
    <cfRule type="cellIs" dxfId="47" priority="47" operator="greaterThan">
      <formula>0.7</formula>
    </cfRule>
    <cfRule type="cellIs" dxfId="46" priority="48" operator="greaterThan">
      <formula>7</formula>
    </cfRule>
  </conditionalFormatting>
  <conditionalFormatting sqref="AA38">
    <cfRule type="cellIs" dxfId="45" priority="45" operator="greaterThan">
      <formula>0.7</formula>
    </cfRule>
    <cfRule type="cellIs" dxfId="44" priority="46" operator="greaterThan">
      <formula>7</formula>
    </cfRule>
  </conditionalFormatting>
  <conditionalFormatting sqref="AA39">
    <cfRule type="cellIs" dxfId="43" priority="43" operator="greaterThan">
      <formula>0.7</formula>
    </cfRule>
    <cfRule type="cellIs" dxfId="42" priority="44" operator="greaterThan">
      <formula>7</formula>
    </cfRule>
  </conditionalFormatting>
  <conditionalFormatting sqref="AA42">
    <cfRule type="cellIs" dxfId="41" priority="41" operator="greaterThan">
      <formula>0.7</formula>
    </cfRule>
    <cfRule type="cellIs" dxfId="40" priority="42" operator="greaterThan">
      <formula>7</formula>
    </cfRule>
  </conditionalFormatting>
  <conditionalFormatting sqref="AA50">
    <cfRule type="cellIs" dxfId="39" priority="39" operator="greaterThan">
      <formula>0.7</formula>
    </cfRule>
    <cfRule type="cellIs" dxfId="38" priority="40" operator="greaterThan">
      <formula>7</formula>
    </cfRule>
  </conditionalFormatting>
  <conditionalFormatting sqref="AA51">
    <cfRule type="cellIs" dxfId="37" priority="37" operator="greaterThan">
      <formula>0.7</formula>
    </cfRule>
    <cfRule type="cellIs" dxfId="36" priority="38" operator="greaterThan">
      <formula>7</formula>
    </cfRule>
  </conditionalFormatting>
  <conditionalFormatting sqref="AA52">
    <cfRule type="cellIs" dxfId="35" priority="35" operator="greaterThan">
      <formula>0.7</formula>
    </cfRule>
    <cfRule type="cellIs" dxfId="34" priority="36" operator="greaterThan">
      <formula>7</formula>
    </cfRule>
  </conditionalFormatting>
  <conditionalFormatting sqref="AA53">
    <cfRule type="cellIs" dxfId="33" priority="33" operator="greaterThan">
      <formula>0.7</formula>
    </cfRule>
    <cfRule type="cellIs" dxfId="32" priority="34" operator="greaterThan">
      <formula>7</formula>
    </cfRule>
  </conditionalFormatting>
  <conditionalFormatting sqref="AA54">
    <cfRule type="cellIs" dxfId="31" priority="31" operator="greaterThan">
      <formula>0.7</formula>
    </cfRule>
    <cfRule type="cellIs" dxfId="30" priority="32" operator="greaterThan">
      <formula>7</formula>
    </cfRule>
  </conditionalFormatting>
  <conditionalFormatting sqref="AA55">
    <cfRule type="cellIs" dxfId="29" priority="29" operator="greaterThan">
      <formula>0.7</formula>
    </cfRule>
    <cfRule type="cellIs" dxfId="28" priority="30" operator="greaterThan">
      <formula>7</formula>
    </cfRule>
  </conditionalFormatting>
  <conditionalFormatting sqref="AA57">
    <cfRule type="cellIs" dxfId="27" priority="27" operator="greaterThan">
      <formula>0.7</formula>
    </cfRule>
    <cfRule type="cellIs" dxfId="26" priority="28" operator="greaterThan">
      <formula>7</formula>
    </cfRule>
  </conditionalFormatting>
  <conditionalFormatting sqref="AA58">
    <cfRule type="cellIs" dxfId="25" priority="25" operator="greaterThan">
      <formula>0.7</formula>
    </cfRule>
    <cfRule type="cellIs" dxfId="24" priority="26" operator="greaterThan">
      <formula>7</formula>
    </cfRule>
  </conditionalFormatting>
  <conditionalFormatting sqref="AA61">
    <cfRule type="cellIs" dxfId="23" priority="23" operator="greaterThan">
      <formula>0.7</formula>
    </cfRule>
    <cfRule type="cellIs" dxfId="22" priority="24" operator="greaterThan">
      <formula>7</formula>
    </cfRule>
  </conditionalFormatting>
  <conditionalFormatting sqref="AA69">
    <cfRule type="cellIs" dxfId="21" priority="21" operator="greaterThan">
      <formula>0.7</formula>
    </cfRule>
    <cfRule type="cellIs" dxfId="20" priority="22" operator="greaterThan">
      <formula>7</formula>
    </cfRule>
  </conditionalFormatting>
  <conditionalFormatting sqref="AA74">
    <cfRule type="cellIs" dxfId="19" priority="19" operator="greaterThan">
      <formula>0.7</formula>
    </cfRule>
    <cfRule type="cellIs" dxfId="18" priority="20" operator="greaterThan">
      <formula>7</formula>
    </cfRule>
  </conditionalFormatting>
  <conditionalFormatting sqref="AA77">
    <cfRule type="cellIs" dxfId="17" priority="17" operator="greaterThan">
      <formula>0.7</formula>
    </cfRule>
    <cfRule type="cellIs" dxfId="16" priority="18" operator="greaterThan">
      <formula>7</formula>
    </cfRule>
  </conditionalFormatting>
  <conditionalFormatting sqref="AA78">
    <cfRule type="cellIs" dxfId="15" priority="15" operator="greaterThan">
      <formula>0.7</formula>
    </cfRule>
    <cfRule type="cellIs" dxfId="14" priority="16" operator="greaterThan">
      <formula>7</formula>
    </cfRule>
  </conditionalFormatting>
  <conditionalFormatting sqref="AA79">
    <cfRule type="cellIs" dxfId="13" priority="13" operator="greaterThan">
      <formula>0.7</formula>
    </cfRule>
    <cfRule type="cellIs" dxfId="12" priority="14" operator="greaterThan">
      <formula>7</formula>
    </cfRule>
  </conditionalFormatting>
  <conditionalFormatting sqref="AA80">
    <cfRule type="cellIs" dxfId="11" priority="11" operator="greaterThan">
      <formula>0.7</formula>
    </cfRule>
    <cfRule type="cellIs" dxfId="10" priority="12" operator="greaterThan">
      <formula>7</formula>
    </cfRule>
  </conditionalFormatting>
  <conditionalFormatting sqref="AA82">
    <cfRule type="cellIs" dxfId="9" priority="9" operator="greaterThan">
      <formula>0.7</formula>
    </cfRule>
    <cfRule type="cellIs" dxfId="8" priority="10" operator="greaterThan">
      <formula>7</formula>
    </cfRule>
  </conditionalFormatting>
  <conditionalFormatting sqref="AA83">
    <cfRule type="cellIs" dxfId="7" priority="7" operator="greaterThan">
      <formula>0.7</formula>
    </cfRule>
    <cfRule type="cellIs" dxfId="6" priority="8" operator="greaterThan">
      <formula>7</formula>
    </cfRule>
  </conditionalFormatting>
  <conditionalFormatting sqref="AA85">
    <cfRule type="cellIs" dxfId="5" priority="5" operator="greaterThan">
      <formula>0.7</formula>
    </cfRule>
    <cfRule type="cellIs" dxfId="4" priority="6" operator="greaterThan">
      <formula>7</formula>
    </cfRule>
  </conditionalFormatting>
  <conditionalFormatting sqref="AA87">
    <cfRule type="cellIs" dxfId="3" priority="3" operator="greaterThan">
      <formula>0.7</formula>
    </cfRule>
    <cfRule type="cellIs" dxfId="2" priority="4" operator="greaterThan">
      <formula>7</formula>
    </cfRule>
  </conditionalFormatting>
  <conditionalFormatting sqref="AA95">
    <cfRule type="cellIs" dxfId="1" priority="1" operator="greaterThan">
      <formula>0.7</formula>
    </cfRule>
    <cfRule type="cellIs" dxfId="0" priority="2" operator="greaterThan">
      <formula>7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517"/>
  <sheetViews>
    <sheetView workbookViewId="0">
      <selection activeCell="G5" sqref="G5:G424"/>
    </sheetView>
  </sheetViews>
  <sheetFormatPr defaultRowHeight="15" x14ac:dyDescent="0.25"/>
  <cols>
    <col min="4" max="4" width="10.7109375" customWidth="1"/>
    <col min="5" max="5" width="32.42578125" bestFit="1" customWidth="1"/>
    <col min="8" max="8" width="39.7109375" bestFit="1" customWidth="1"/>
  </cols>
  <sheetData>
    <row r="4" spans="1:12" x14ac:dyDescent="0.25">
      <c r="A4" t="s">
        <v>1447</v>
      </c>
    </row>
    <row r="5" spans="1:12" x14ac:dyDescent="0.25">
      <c r="A5">
        <v>1</v>
      </c>
      <c r="C5" t="s">
        <v>915</v>
      </c>
      <c r="D5" t="s">
        <v>191</v>
      </c>
      <c r="E5" t="s">
        <v>80</v>
      </c>
      <c r="F5" t="s">
        <v>195</v>
      </c>
      <c r="G5" t="s">
        <v>1469</v>
      </c>
      <c r="H5" t="s">
        <v>1470</v>
      </c>
      <c r="I5" t="s">
        <v>1471</v>
      </c>
      <c r="J5">
        <v>85</v>
      </c>
      <c r="K5">
        <v>76.5</v>
      </c>
      <c r="L5" t="s">
        <v>709</v>
      </c>
    </row>
    <row r="6" spans="1:12" x14ac:dyDescent="0.25">
      <c r="A6">
        <v>2</v>
      </c>
      <c r="C6" t="s">
        <v>916</v>
      </c>
      <c r="D6" t="s">
        <v>192</v>
      </c>
      <c r="E6" t="s">
        <v>165</v>
      </c>
      <c r="F6" t="s">
        <v>196</v>
      </c>
      <c r="G6" t="s">
        <v>1469</v>
      </c>
      <c r="H6" t="s">
        <v>1472</v>
      </c>
      <c r="I6" t="s">
        <v>1473</v>
      </c>
      <c r="J6">
        <v>90</v>
      </c>
      <c r="K6">
        <v>87</v>
      </c>
      <c r="L6" t="s">
        <v>709</v>
      </c>
    </row>
    <row r="7" spans="1:12" x14ac:dyDescent="0.25">
      <c r="A7">
        <v>3</v>
      </c>
      <c r="C7" t="s">
        <v>917</v>
      </c>
      <c r="D7" t="s">
        <v>333</v>
      </c>
      <c r="E7" t="s">
        <v>80</v>
      </c>
      <c r="F7" t="s">
        <v>195</v>
      </c>
      <c r="G7" t="s">
        <v>1469</v>
      </c>
      <c r="H7" t="s">
        <v>1470</v>
      </c>
      <c r="I7" t="s">
        <v>1471</v>
      </c>
      <c r="J7">
        <v>85</v>
      </c>
      <c r="K7">
        <v>76.5</v>
      </c>
      <c r="L7" t="s">
        <v>709</v>
      </c>
    </row>
    <row r="8" spans="1:12" x14ac:dyDescent="0.25">
      <c r="A8">
        <v>4</v>
      </c>
      <c r="C8" t="s">
        <v>918</v>
      </c>
      <c r="D8" t="s">
        <v>334</v>
      </c>
      <c r="E8" t="s">
        <v>166</v>
      </c>
      <c r="F8" t="s">
        <v>197</v>
      </c>
      <c r="G8" t="s">
        <v>1469</v>
      </c>
      <c r="H8" t="s">
        <v>1474</v>
      </c>
      <c r="I8" t="s">
        <v>1475</v>
      </c>
      <c r="J8">
        <v>98</v>
      </c>
      <c r="K8">
        <v>91</v>
      </c>
      <c r="L8" t="s">
        <v>709</v>
      </c>
    </row>
    <row r="9" spans="1:12" x14ac:dyDescent="0.25">
      <c r="A9">
        <v>5</v>
      </c>
      <c r="C9" t="s">
        <v>919</v>
      </c>
      <c r="D9" t="s">
        <v>335</v>
      </c>
      <c r="E9" t="s">
        <v>166</v>
      </c>
      <c r="F9" t="s">
        <v>198</v>
      </c>
      <c r="G9" t="s">
        <v>1469</v>
      </c>
      <c r="H9" t="s">
        <v>1474</v>
      </c>
      <c r="I9" t="s">
        <v>1476</v>
      </c>
      <c r="J9">
        <v>72</v>
      </c>
      <c r="K9">
        <v>74.5</v>
      </c>
      <c r="L9" t="s">
        <v>710</v>
      </c>
    </row>
    <row r="10" spans="1:12" x14ac:dyDescent="0.25">
      <c r="A10">
        <v>6</v>
      </c>
      <c r="C10" t="s">
        <v>920</v>
      </c>
      <c r="D10" t="s">
        <v>336</v>
      </c>
      <c r="E10" t="s">
        <v>166</v>
      </c>
      <c r="F10" t="s">
        <v>197</v>
      </c>
      <c r="G10" t="s">
        <v>1469</v>
      </c>
      <c r="H10" t="s">
        <v>1474</v>
      </c>
      <c r="I10" t="s">
        <v>1477</v>
      </c>
      <c r="J10">
        <v>98</v>
      </c>
      <c r="K10">
        <v>91</v>
      </c>
      <c r="L10" t="s">
        <v>709</v>
      </c>
    </row>
    <row r="11" spans="1:12" x14ac:dyDescent="0.25">
      <c r="A11">
        <v>7</v>
      </c>
      <c r="C11" t="s">
        <v>921</v>
      </c>
      <c r="D11" t="s">
        <v>337</v>
      </c>
      <c r="E11" t="s">
        <v>166</v>
      </c>
      <c r="F11" t="s">
        <v>199</v>
      </c>
      <c r="G11" t="s">
        <v>1469</v>
      </c>
      <c r="H11" t="s">
        <v>1478</v>
      </c>
      <c r="I11" t="s">
        <v>1477</v>
      </c>
      <c r="J11">
        <v>0</v>
      </c>
      <c r="K11">
        <v>0</v>
      </c>
      <c r="L11" t="s">
        <v>710</v>
      </c>
    </row>
    <row r="12" spans="1:12" x14ac:dyDescent="0.25">
      <c r="A12">
        <v>8</v>
      </c>
      <c r="C12" t="s">
        <v>922</v>
      </c>
      <c r="D12" t="s">
        <v>338</v>
      </c>
      <c r="E12" t="s">
        <v>165</v>
      </c>
      <c r="F12" t="s">
        <v>195</v>
      </c>
      <c r="G12" t="s">
        <v>1469</v>
      </c>
      <c r="H12" t="s">
        <v>1474</v>
      </c>
      <c r="I12" t="s">
        <v>1475</v>
      </c>
      <c r="J12">
        <v>90</v>
      </c>
      <c r="K12">
        <v>80</v>
      </c>
      <c r="L12" t="s">
        <v>709</v>
      </c>
    </row>
    <row r="13" spans="1:12" x14ac:dyDescent="0.25">
      <c r="A13">
        <v>9</v>
      </c>
      <c r="C13" t="s">
        <v>923</v>
      </c>
      <c r="D13" t="s">
        <v>339</v>
      </c>
      <c r="E13" t="s">
        <v>165</v>
      </c>
      <c r="F13" t="s">
        <v>197</v>
      </c>
      <c r="G13" t="s">
        <v>1469</v>
      </c>
      <c r="H13" t="s">
        <v>1479</v>
      </c>
      <c r="I13" t="s">
        <v>1480</v>
      </c>
      <c r="J13">
        <v>89</v>
      </c>
      <c r="K13">
        <v>91</v>
      </c>
      <c r="L13" t="s">
        <v>710</v>
      </c>
    </row>
    <row r="14" spans="1:12" x14ac:dyDescent="0.25">
      <c r="A14">
        <v>10</v>
      </c>
      <c r="C14" t="s">
        <v>924</v>
      </c>
      <c r="D14" t="s">
        <v>340</v>
      </c>
      <c r="E14" t="s">
        <v>166</v>
      </c>
      <c r="F14" t="s">
        <v>200</v>
      </c>
      <c r="G14" t="s">
        <v>1469</v>
      </c>
      <c r="H14" t="s">
        <v>1481</v>
      </c>
      <c r="I14" t="s">
        <v>1471</v>
      </c>
      <c r="J14">
        <v>100</v>
      </c>
      <c r="K14">
        <v>0</v>
      </c>
      <c r="L14" t="s">
        <v>709</v>
      </c>
    </row>
    <row r="15" spans="1:12" x14ac:dyDescent="0.25">
      <c r="A15">
        <v>11</v>
      </c>
      <c r="C15" t="s">
        <v>925</v>
      </c>
      <c r="D15" t="s">
        <v>341</v>
      </c>
      <c r="E15" t="s">
        <v>166</v>
      </c>
      <c r="F15" t="s">
        <v>198</v>
      </c>
      <c r="G15" t="s">
        <v>1469</v>
      </c>
      <c r="H15" t="s">
        <v>1478</v>
      </c>
      <c r="I15" t="s">
        <v>1477</v>
      </c>
      <c r="J15">
        <v>70</v>
      </c>
      <c r="K15">
        <v>72.5</v>
      </c>
      <c r="L15" t="s">
        <v>710</v>
      </c>
    </row>
    <row r="16" spans="1:12" x14ac:dyDescent="0.25">
      <c r="A16">
        <v>12</v>
      </c>
      <c r="C16" t="s">
        <v>926</v>
      </c>
      <c r="D16" t="s">
        <v>342</v>
      </c>
      <c r="E16" t="s">
        <v>166</v>
      </c>
      <c r="F16" t="s">
        <v>201</v>
      </c>
      <c r="G16" t="s">
        <v>1469</v>
      </c>
      <c r="H16" t="s">
        <v>1474</v>
      </c>
      <c r="I16" t="s">
        <v>1471</v>
      </c>
      <c r="J16">
        <v>72.5</v>
      </c>
      <c r="K16">
        <v>71.5</v>
      </c>
      <c r="L16" t="s">
        <v>709</v>
      </c>
    </row>
    <row r="17" spans="1:12" x14ac:dyDescent="0.25">
      <c r="A17">
        <v>13</v>
      </c>
      <c r="C17" t="s">
        <v>927</v>
      </c>
      <c r="D17" t="s">
        <v>343</v>
      </c>
      <c r="E17" t="s">
        <v>166</v>
      </c>
      <c r="F17" t="s">
        <v>198</v>
      </c>
      <c r="G17" t="s">
        <v>1469</v>
      </c>
      <c r="H17" t="s">
        <v>1482</v>
      </c>
      <c r="I17" t="s">
        <v>1477</v>
      </c>
      <c r="J17">
        <v>65</v>
      </c>
      <c r="K17">
        <v>65</v>
      </c>
      <c r="L17" t="s">
        <v>709</v>
      </c>
    </row>
    <row r="18" spans="1:12" x14ac:dyDescent="0.25">
      <c r="A18">
        <v>14</v>
      </c>
      <c r="C18" t="s">
        <v>928</v>
      </c>
      <c r="D18" t="s">
        <v>344</v>
      </c>
      <c r="E18" t="s">
        <v>166</v>
      </c>
      <c r="F18" t="s">
        <v>202</v>
      </c>
      <c r="G18" t="s">
        <v>1469</v>
      </c>
      <c r="H18" t="s">
        <v>1483</v>
      </c>
      <c r="I18" t="s">
        <v>1471</v>
      </c>
      <c r="J18">
        <v>86</v>
      </c>
      <c r="K18">
        <v>0</v>
      </c>
      <c r="L18" t="s">
        <v>709</v>
      </c>
    </row>
    <row r="19" spans="1:12" x14ac:dyDescent="0.25">
      <c r="A19">
        <v>15</v>
      </c>
      <c r="C19" t="s">
        <v>929</v>
      </c>
      <c r="D19" t="s">
        <v>345</v>
      </c>
      <c r="E19" t="s">
        <v>47</v>
      </c>
      <c r="F19" t="s">
        <v>203</v>
      </c>
      <c r="G19" t="s">
        <v>1469</v>
      </c>
      <c r="H19" t="s">
        <v>1484</v>
      </c>
      <c r="I19" t="s">
        <v>1477</v>
      </c>
      <c r="J19">
        <v>79.900000000000006</v>
      </c>
      <c r="K19">
        <v>71</v>
      </c>
      <c r="L19" t="s">
        <v>709</v>
      </c>
    </row>
    <row r="20" spans="1:12" x14ac:dyDescent="0.25">
      <c r="A20">
        <v>16</v>
      </c>
      <c r="C20" t="s">
        <v>930</v>
      </c>
      <c r="D20" t="s">
        <v>346</v>
      </c>
      <c r="E20" t="s">
        <v>166</v>
      </c>
      <c r="F20" t="s">
        <v>204</v>
      </c>
      <c r="G20" t="s">
        <v>1469</v>
      </c>
      <c r="H20" t="s">
        <v>1485</v>
      </c>
      <c r="I20" t="s">
        <v>1473</v>
      </c>
      <c r="J20">
        <v>66</v>
      </c>
      <c r="K20">
        <v>67</v>
      </c>
      <c r="L20" t="s">
        <v>710</v>
      </c>
    </row>
    <row r="21" spans="1:12" x14ac:dyDescent="0.25">
      <c r="A21">
        <v>17</v>
      </c>
      <c r="C21" t="s">
        <v>931</v>
      </c>
      <c r="D21" t="s">
        <v>347</v>
      </c>
      <c r="E21" t="s">
        <v>166</v>
      </c>
      <c r="F21" t="s">
        <v>202</v>
      </c>
      <c r="G21" t="s">
        <v>1469</v>
      </c>
      <c r="H21" t="s">
        <v>1478</v>
      </c>
      <c r="I21" t="s">
        <v>1471</v>
      </c>
      <c r="J21">
        <v>99</v>
      </c>
      <c r="K21">
        <v>0</v>
      </c>
      <c r="L21" t="s">
        <v>709</v>
      </c>
    </row>
    <row r="22" spans="1:12" x14ac:dyDescent="0.25">
      <c r="A22">
        <v>18</v>
      </c>
      <c r="C22" t="s">
        <v>932</v>
      </c>
      <c r="D22" t="s">
        <v>348</v>
      </c>
      <c r="E22" t="s">
        <v>166</v>
      </c>
      <c r="F22" t="s">
        <v>205</v>
      </c>
      <c r="G22" t="s">
        <v>1469</v>
      </c>
      <c r="H22" t="s">
        <v>1485</v>
      </c>
      <c r="I22" t="s">
        <v>1486</v>
      </c>
      <c r="J22">
        <v>0</v>
      </c>
      <c r="K22">
        <v>0</v>
      </c>
      <c r="L22" t="s">
        <v>710</v>
      </c>
    </row>
    <row r="23" spans="1:12" x14ac:dyDescent="0.25">
      <c r="A23">
        <v>19</v>
      </c>
      <c r="C23" t="s">
        <v>933</v>
      </c>
      <c r="D23" t="s">
        <v>349</v>
      </c>
      <c r="E23" t="s">
        <v>166</v>
      </c>
      <c r="F23" t="s">
        <v>206</v>
      </c>
      <c r="G23" t="s">
        <v>1469</v>
      </c>
      <c r="H23" t="s">
        <v>1479</v>
      </c>
      <c r="I23" t="s">
        <v>1487</v>
      </c>
      <c r="J23">
        <v>0</v>
      </c>
      <c r="K23">
        <v>72.5</v>
      </c>
      <c r="L23" t="s">
        <v>709</v>
      </c>
    </row>
    <row r="24" spans="1:12" x14ac:dyDescent="0.25">
      <c r="A24">
        <v>20</v>
      </c>
      <c r="C24" t="s">
        <v>934</v>
      </c>
      <c r="D24" t="s">
        <v>350</v>
      </c>
      <c r="E24" t="s">
        <v>166</v>
      </c>
      <c r="F24" t="s">
        <v>207</v>
      </c>
      <c r="G24" t="s">
        <v>1469</v>
      </c>
      <c r="H24" t="s">
        <v>1485</v>
      </c>
      <c r="I24" t="s">
        <v>1471</v>
      </c>
      <c r="J24">
        <v>0</v>
      </c>
      <c r="K24">
        <v>0</v>
      </c>
      <c r="L24" t="s">
        <v>710</v>
      </c>
    </row>
    <row r="25" spans="1:12" x14ac:dyDescent="0.25">
      <c r="A25">
        <v>21</v>
      </c>
      <c r="C25" t="s">
        <v>935</v>
      </c>
      <c r="D25" t="s">
        <v>351</v>
      </c>
      <c r="E25" t="s">
        <v>166</v>
      </c>
      <c r="F25" t="s">
        <v>208</v>
      </c>
      <c r="G25" t="s">
        <v>1469</v>
      </c>
      <c r="H25" t="s">
        <v>1488</v>
      </c>
      <c r="I25" t="s">
        <v>1489</v>
      </c>
      <c r="J25">
        <v>75</v>
      </c>
      <c r="K25">
        <v>0</v>
      </c>
      <c r="L25" t="s">
        <v>709</v>
      </c>
    </row>
    <row r="26" spans="1:12" x14ac:dyDescent="0.25">
      <c r="A26">
        <v>22</v>
      </c>
      <c r="C26" t="s">
        <v>936</v>
      </c>
      <c r="D26" t="s">
        <v>352</v>
      </c>
      <c r="E26" t="s">
        <v>166</v>
      </c>
      <c r="F26" t="s">
        <v>209</v>
      </c>
      <c r="G26" t="s">
        <v>1469</v>
      </c>
      <c r="H26" t="s">
        <v>1488</v>
      </c>
      <c r="I26" t="s">
        <v>1471</v>
      </c>
      <c r="J26">
        <v>160</v>
      </c>
      <c r="K26">
        <v>154</v>
      </c>
      <c r="L26" t="s">
        <v>709</v>
      </c>
    </row>
    <row r="27" spans="1:12" x14ac:dyDescent="0.25">
      <c r="A27">
        <v>23</v>
      </c>
      <c r="C27" t="s">
        <v>937</v>
      </c>
      <c r="D27" t="s">
        <v>353</v>
      </c>
      <c r="E27" t="s">
        <v>166</v>
      </c>
      <c r="F27" t="s">
        <v>210</v>
      </c>
      <c r="G27" t="s">
        <v>1469</v>
      </c>
      <c r="H27" t="s">
        <v>1474</v>
      </c>
      <c r="I27" t="s">
        <v>1477</v>
      </c>
      <c r="J27">
        <v>0</v>
      </c>
      <c r="K27">
        <v>0</v>
      </c>
      <c r="L27" t="s">
        <v>710</v>
      </c>
    </row>
    <row r="28" spans="1:12" x14ac:dyDescent="0.25">
      <c r="A28">
        <v>24</v>
      </c>
      <c r="C28" t="s">
        <v>938</v>
      </c>
      <c r="D28" t="s">
        <v>354</v>
      </c>
      <c r="E28" t="s">
        <v>166</v>
      </c>
      <c r="F28" t="s">
        <v>209</v>
      </c>
      <c r="G28" t="s">
        <v>1469</v>
      </c>
      <c r="H28" t="s">
        <v>1490</v>
      </c>
      <c r="I28" t="s">
        <v>1491</v>
      </c>
      <c r="J28">
        <v>140</v>
      </c>
      <c r="K28">
        <v>138</v>
      </c>
      <c r="L28" t="s">
        <v>709</v>
      </c>
    </row>
    <row r="29" spans="1:12" x14ac:dyDescent="0.25">
      <c r="A29">
        <v>25</v>
      </c>
      <c r="C29" t="s">
        <v>939</v>
      </c>
      <c r="D29" t="s">
        <v>355</v>
      </c>
      <c r="E29" t="s">
        <v>81</v>
      </c>
      <c r="F29" t="s">
        <v>211</v>
      </c>
      <c r="G29" t="s">
        <v>1469</v>
      </c>
      <c r="H29" t="s">
        <v>1492</v>
      </c>
      <c r="I29" t="s">
        <v>1493</v>
      </c>
      <c r="J29">
        <v>0</v>
      </c>
      <c r="K29">
        <v>0</v>
      </c>
      <c r="L29" t="s">
        <v>709</v>
      </c>
    </row>
    <row r="30" spans="1:12" x14ac:dyDescent="0.25">
      <c r="A30">
        <v>26</v>
      </c>
      <c r="C30" t="s">
        <v>940</v>
      </c>
      <c r="D30" t="s">
        <v>356</v>
      </c>
      <c r="E30" t="s">
        <v>81</v>
      </c>
      <c r="F30" t="s">
        <v>212</v>
      </c>
      <c r="G30" t="s">
        <v>1469</v>
      </c>
      <c r="H30" t="s">
        <v>1494</v>
      </c>
      <c r="I30" t="s">
        <v>1495</v>
      </c>
      <c r="J30">
        <v>0</v>
      </c>
      <c r="K30">
        <v>0</v>
      </c>
      <c r="L30" t="s">
        <v>710</v>
      </c>
    </row>
    <row r="31" spans="1:12" x14ac:dyDescent="0.25">
      <c r="A31">
        <v>27</v>
      </c>
      <c r="C31" t="s">
        <v>941</v>
      </c>
      <c r="D31" t="s">
        <v>913</v>
      </c>
      <c r="E31" t="s">
        <v>81</v>
      </c>
      <c r="F31" t="s">
        <v>211</v>
      </c>
      <c r="G31" t="s">
        <v>1469</v>
      </c>
      <c r="H31" t="s">
        <v>1496</v>
      </c>
      <c r="I31" t="s">
        <v>1497</v>
      </c>
      <c r="J31">
        <v>0</v>
      </c>
      <c r="K31">
        <v>0</v>
      </c>
      <c r="L31" t="s">
        <v>709</v>
      </c>
    </row>
    <row r="32" spans="1:12" x14ac:dyDescent="0.25">
      <c r="A32">
        <v>28</v>
      </c>
      <c r="C32" t="s">
        <v>942</v>
      </c>
      <c r="D32" t="s">
        <v>357</v>
      </c>
      <c r="E32" t="s">
        <v>81</v>
      </c>
      <c r="F32" t="s">
        <v>213</v>
      </c>
      <c r="G32" t="s">
        <v>1469</v>
      </c>
      <c r="H32" t="s">
        <v>1498</v>
      </c>
      <c r="I32" t="s">
        <v>1499</v>
      </c>
      <c r="J32">
        <v>75</v>
      </c>
      <c r="K32">
        <v>75</v>
      </c>
      <c r="L32" t="s">
        <v>710</v>
      </c>
    </row>
    <row r="33" spans="1:12" x14ac:dyDescent="0.25">
      <c r="A33">
        <v>29</v>
      </c>
      <c r="C33" t="s">
        <v>943</v>
      </c>
      <c r="D33" t="s">
        <v>908</v>
      </c>
      <c r="E33" t="s">
        <v>81</v>
      </c>
      <c r="F33" t="s">
        <v>211</v>
      </c>
      <c r="G33" t="s">
        <v>1469</v>
      </c>
      <c r="H33" t="s">
        <v>1500</v>
      </c>
      <c r="I33" t="s">
        <v>1471</v>
      </c>
      <c r="J33">
        <v>0</v>
      </c>
      <c r="K33">
        <v>0</v>
      </c>
      <c r="L33" t="s">
        <v>709</v>
      </c>
    </row>
    <row r="34" spans="1:12" x14ac:dyDescent="0.25">
      <c r="A34">
        <v>30</v>
      </c>
      <c r="C34" t="s">
        <v>944</v>
      </c>
      <c r="D34" t="s">
        <v>358</v>
      </c>
      <c r="E34" t="s">
        <v>81</v>
      </c>
      <c r="F34" t="s">
        <v>211</v>
      </c>
      <c r="G34" t="s">
        <v>1469</v>
      </c>
      <c r="H34" t="s">
        <v>1492</v>
      </c>
      <c r="I34" t="s">
        <v>1501</v>
      </c>
      <c r="J34">
        <v>0</v>
      </c>
      <c r="K34">
        <v>0</v>
      </c>
      <c r="L34" t="s">
        <v>710</v>
      </c>
    </row>
    <row r="35" spans="1:12" x14ac:dyDescent="0.25">
      <c r="A35">
        <v>31</v>
      </c>
      <c r="C35" t="s">
        <v>945</v>
      </c>
      <c r="D35" t="s">
        <v>359</v>
      </c>
      <c r="E35" t="s">
        <v>80</v>
      </c>
      <c r="F35" t="s">
        <v>946</v>
      </c>
      <c r="G35" t="s">
        <v>1469</v>
      </c>
      <c r="H35" t="s">
        <v>1492</v>
      </c>
      <c r="I35" t="s">
        <v>1502</v>
      </c>
      <c r="J35">
        <v>75</v>
      </c>
      <c r="K35">
        <v>68</v>
      </c>
      <c r="L35" t="s">
        <v>709</v>
      </c>
    </row>
    <row r="36" spans="1:12" x14ac:dyDescent="0.25">
      <c r="A36">
        <v>32</v>
      </c>
      <c r="C36" t="s">
        <v>947</v>
      </c>
      <c r="D36" t="s">
        <v>163</v>
      </c>
      <c r="E36" t="s">
        <v>81</v>
      </c>
      <c r="F36" t="s">
        <v>214</v>
      </c>
      <c r="G36" t="s">
        <v>1469</v>
      </c>
      <c r="H36" t="s">
        <v>1498</v>
      </c>
      <c r="I36" t="s">
        <v>1473</v>
      </c>
      <c r="J36">
        <v>0</v>
      </c>
      <c r="K36">
        <v>0</v>
      </c>
      <c r="L36" t="s">
        <v>710</v>
      </c>
    </row>
    <row r="37" spans="1:12" x14ac:dyDescent="0.25">
      <c r="A37">
        <v>33</v>
      </c>
      <c r="C37" t="s">
        <v>948</v>
      </c>
      <c r="D37" t="s">
        <v>194</v>
      </c>
      <c r="E37" t="s">
        <v>81</v>
      </c>
      <c r="F37" t="s">
        <v>196</v>
      </c>
      <c r="G37" t="s">
        <v>1469</v>
      </c>
      <c r="H37" t="s">
        <v>1470</v>
      </c>
      <c r="I37" t="s">
        <v>1471</v>
      </c>
      <c r="J37">
        <v>77.5</v>
      </c>
      <c r="K37">
        <v>80</v>
      </c>
      <c r="L37" t="s">
        <v>709</v>
      </c>
    </row>
    <row r="38" spans="1:12" x14ac:dyDescent="0.25">
      <c r="A38">
        <v>34</v>
      </c>
      <c r="C38" t="s">
        <v>949</v>
      </c>
      <c r="D38" t="s">
        <v>911</v>
      </c>
      <c r="E38" t="s">
        <v>81</v>
      </c>
      <c r="F38" t="s">
        <v>211</v>
      </c>
      <c r="G38" t="s">
        <v>1469</v>
      </c>
      <c r="H38" t="s">
        <v>1500</v>
      </c>
      <c r="I38" t="s">
        <v>1503</v>
      </c>
      <c r="J38">
        <v>0</v>
      </c>
      <c r="K38">
        <v>0</v>
      </c>
      <c r="L38" t="s">
        <v>709</v>
      </c>
    </row>
    <row r="39" spans="1:12" x14ac:dyDescent="0.25">
      <c r="A39">
        <v>35</v>
      </c>
      <c r="C39" t="s">
        <v>950</v>
      </c>
      <c r="D39" t="s">
        <v>360</v>
      </c>
      <c r="E39" t="s">
        <v>81</v>
      </c>
      <c r="F39" t="s">
        <v>212</v>
      </c>
      <c r="G39" t="s">
        <v>1469</v>
      </c>
      <c r="H39" t="s">
        <v>1504</v>
      </c>
      <c r="I39" t="s">
        <v>1502</v>
      </c>
      <c r="J39">
        <v>0</v>
      </c>
      <c r="K39">
        <v>0</v>
      </c>
      <c r="L39" t="s">
        <v>710</v>
      </c>
    </row>
    <row r="40" spans="1:12" x14ac:dyDescent="0.25">
      <c r="A40">
        <v>36</v>
      </c>
      <c r="C40" t="s">
        <v>951</v>
      </c>
      <c r="D40" t="s">
        <v>361</v>
      </c>
      <c r="E40" t="s">
        <v>80</v>
      </c>
      <c r="F40" t="s">
        <v>215</v>
      </c>
      <c r="G40" t="s">
        <v>1469</v>
      </c>
      <c r="H40" t="s">
        <v>1505</v>
      </c>
      <c r="I40" t="s">
        <v>1473</v>
      </c>
      <c r="J40">
        <v>85</v>
      </c>
      <c r="K40">
        <v>73.5</v>
      </c>
      <c r="L40" t="s">
        <v>709</v>
      </c>
    </row>
    <row r="41" spans="1:12" x14ac:dyDescent="0.25">
      <c r="A41">
        <v>37</v>
      </c>
      <c r="C41" t="s">
        <v>952</v>
      </c>
      <c r="D41" t="s">
        <v>362</v>
      </c>
      <c r="E41" t="s">
        <v>80</v>
      </c>
      <c r="F41" t="s">
        <v>200</v>
      </c>
      <c r="G41" t="s">
        <v>1469</v>
      </c>
      <c r="H41" t="s">
        <v>1481</v>
      </c>
      <c r="I41" t="s">
        <v>1471</v>
      </c>
      <c r="J41">
        <v>0</v>
      </c>
      <c r="K41">
        <v>0</v>
      </c>
      <c r="L41" t="s">
        <v>710</v>
      </c>
    </row>
    <row r="42" spans="1:12" x14ac:dyDescent="0.25">
      <c r="A42">
        <v>38</v>
      </c>
      <c r="C42" t="s">
        <v>953</v>
      </c>
      <c r="D42" t="s">
        <v>909</v>
      </c>
      <c r="E42" t="s">
        <v>80</v>
      </c>
      <c r="F42" t="s">
        <v>211</v>
      </c>
      <c r="G42" t="s">
        <v>1469</v>
      </c>
      <c r="H42" t="s">
        <v>1500</v>
      </c>
      <c r="I42" t="s">
        <v>1491</v>
      </c>
      <c r="J42">
        <v>0</v>
      </c>
      <c r="K42">
        <v>0</v>
      </c>
      <c r="L42" t="s">
        <v>709</v>
      </c>
    </row>
    <row r="43" spans="1:12" x14ac:dyDescent="0.25">
      <c r="A43">
        <v>39</v>
      </c>
      <c r="C43" t="s">
        <v>954</v>
      </c>
      <c r="D43" t="s">
        <v>363</v>
      </c>
      <c r="E43" t="s">
        <v>80</v>
      </c>
      <c r="F43" t="s">
        <v>216</v>
      </c>
      <c r="G43" t="s">
        <v>1469</v>
      </c>
      <c r="H43" t="s">
        <v>1506</v>
      </c>
      <c r="I43" t="s">
        <v>1471</v>
      </c>
      <c r="J43">
        <v>72</v>
      </c>
      <c r="K43">
        <v>74</v>
      </c>
      <c r="L43" t="s">
        <v>710</v>
      </c>
    </row>
    <row r="44" spans="1:12" x14ac:dyDescent="0.25">
      <c r="A44">
        <v>40</v>
      </c>
      <c r="C44" t="s">
        <v>955</v>
      </c>
      <c r="D44" t="s">
        <v>912</v>
      </c>
      <c r="E44" t="s">
        <v>80</v>
      </c>
      <c r="F44" t="s">
        <v>211</v>
      </c>
      <c r="G44" t="s">
        <v>1469</v>
      </c>
      <c r="H44" t="s">
        <v>1507</v>
      </c>
      <c r="I44" t="s">
        <v>1473</v>
      </c>
      <c r="J44">
        <v>0</v>
      </c>
      <c r="K44">
        <v>0</v>
      </c>
      <c r="L44" t="s">
        <v>709</v>
      </c>
    </row>
    <row r="45" spans="1:12" x14ac:dyDescent="0.25">
      <c r="A45">
        <v>41</v>
      </c>
      <c r="C45" t="s">
        <v>956</v>
      </c>
      <c r="D45" t="s">
        <v>364</v>
      </c>
      <c r="E45" t="s">
        <v>80</v>
      </c>
      <c r="F45" t="s">
        <v>957</v>
      </c>
      <c r="G45" t="s">
        <v>1469</v>
      </c>
      <c r="H45" t="s">
        <v>1498</v>
      </c>
      <c r="I45" t="s">
        <v>1473</v>
      </c>
      <c r="J45">
        <v>0</v>
      </c>
      <c r="K45">
        <v>0</v>
      </c>
      <c r="L45" t="s">
        <v>710</v>
      </c>
    </row>
    <row r="46" spans="1:12" x14ac:dyDescent="0.25">
      <c r="A46">
        <v>42</v>
      </c>
      <c r="C46" t="s">
        <v>958</v>
      </c>
      <c r="D46" t="s">
        <v>910</v>
      </c>
      <c r="E46" t="s">
        <v>80</v>
      </c>
      <c r="F46" t="s">
        <v>211</v>
      </c>
      <c r="G46" t="s">
        <v>1469</v>
      </c>
      <c r="H46" t="s">
        <v>1507</v>
      </c>
      <c r="I46" t="s">
        <v>1471</v>
      </c>
      <c r="J46">
        <v>0</v>
      </c>
      <c r="K46">
        <v>0</v>
      </c>
      <c r="L46" t="s">
        <v>709</v>
      </c>
    </row>
    <row r="47" spans="1:12" x14ac:dyDescent="0.25">
      <c r="A47">
        <v>43</v>
      </c>
      <c r="C47" t="s">
        <v>959</v>
      </c>
      <c r="D47" t="s">
        <v>365</v>
      </c>
      <c r="E47" t="s">
        <v>80</v>
      </c>
      <c r="F47" t="s">
        <v>211</v>
      </c>
      <c r="G47" t="s">
        <v>1469</v>
      </c>
      <c r="H47" t="s">
        <v>1496</v>
      </c>
      <c r="I47" t="s">
        <v>1508</v>
      </c>
      <c r="J47">
        <v>0</v>
      </c>
      <c r="K47">
        <v>0</v>
      </c>
      <c r="L47" t="s">
        <v>710</v>
      </c>
    </row>
    <row r="48" spans="1:12" x14ac:dyDescent="0.25">
      <c r="A48">
        <v>44</v>
      </c>
      <c r="C48" t="s">
        <v>960</v>
      </c>
      <c r="D48" t="s">
        <v>366</v>
      </c>
      <c r="E48" t="s">
        <v>80</v>
      </c>
      <c r="F48" t="s">
        <v>204</v>
      </c>
      <c r="G48" t="s">
        <v>1469</v>
      </c>
      <c r="H48" t="s">
        <v>1509</v>
      </c>
      <c r="I48" t="s">
        <v>1471</v>
      </c>
      <c r="J48">
        <v>70</v>
      </c>
      <c r="K48">
        <v>65</v>
      </c>
      <c r="L48" t="s">
        <v>709</v>
      </c>
    </row>
    <row r="49" spans="1:12" x14ac:dyDescent="0.25">
      <c r="A49">
        <v>45</v>
      </c>
      <c r="C49" t="s">
        <v>961</v>
      </c>
      <c r="D49" t="s">
        <v>367</v>
      </c>
      <c r="E49" t="s">
        <v>80</v>
      </c>
      <c r="F49" t="s">
        <v>217</v>
      </c>
      <c r="G49" t="s">
        <v>1469</v>
      </c>
      <c r="H49" t="s">
        <v>1505</v>
      </c>
      <c r="I49" t="s">
        <v>1508</v>
      </c>
      <c r="J49">
        <v>69.5</v>
      </c>
      <c r="K49">
        <v>71.5</v>
      </c>
      <c r="L49" t="s">
        <v>710</v>
      </c>
    </row>
    <row r="50" spans="1:12" x14ac:dyDescent="0.25">
      <c r="A50">
        <v>46</v>
      </c>
      <c r="C50" t="s">
        <v>962</v>
      </c>
      <c r="D50" t="s">
        <v>368</v>
      </c>
      <c r="E50" t="s">
        <v>80</v>
      </c>
      <c r="F50" t="s">
        <v>217</v>
      </c>
      <c r="G50" t="s">
        <v>1469</v>
      </c>
      <c r="H50" t="s">
        <v>1496</v>
      </c>
      <c r="I50" t="s">
        <v>1473</v>
      </c>
      <c r="J50">
        <v>76</v>
      </c>
      <c r="K50">
        <v>71.5</v>
      </c>
      <c r="L50" t="s">
        <v>709</v>
      </c>
    </row>
    <row r="51" spans="1:12" x14ac:dyDescent="0.25">
      <c r="A51">
        <v>47</v>
      </c>
      <c r="C51" t="s">
        <v>963</v>
      </c>
      <c r="D51" t="s">
        <v>369</v>
      </c>
      <c r="E51" t="s">
        <v>80</v>
      </c>
      <c r="F51" t="s">
        <v>218</v>
      </c>
      <c r="G51" t="s">
        <v>1469</v>
      </c>
      <c r="H51" t="s">
        <v>1510</v>
      </c>
      <c r="I51" t="s">
        <v>1508</v>
      </c>
      <c r="J51">
        <v>0</v>
      </c>
      <c r="K51">
        <v>0</v>
      </c>
      <c r="L51" t="s">
        <v>710</v>
      </c>
    </row>
    <row r="52" spans="1:12" x14ac:dyDescent="0.25">
      <c r="A52">
        <v>48</v>
      </c>
      <c r="C52" t="s">
        <v>964</v>
      </c>
      <c r="D52" t="s">
        <v>370</v>
      </c>
      <c r="E52" t="s">
        <v>80</v>
      </c>
      <c r="F52" t="s">
        <v>210</v>
      </c>
      <c r="G52" t="s">
        <v>1469</v>
      </c>
      <c r="H52" t="s">
        <v>1511</v>
      </c>
      <c r="I52" t="s">
        <v>1512</v>
      </c>
      <c r="J52">
        <v>0</v>
      </c>
      <c r="K52">
        <v>0</v>
      </c>
      <c r="L52" t="s">
        <v>709</v>
      </c>
    </row>
    <row r="53" spans="1:12" x14ac:dyDescent="0.25">
      <c r="A53">
        <v>49</v>
      </c>
      <c r="C53" t="s">
        <v>965</v>
      </c>
      <c r="D53" t="s">
        <v>371</v>
      </c>
      <c r="E53" t="s">
        <v>80</v>
      </c>
      <c r="F53" t="s">
        <v>204</v>
      </c>
      <c r="G53" t="s">
        <v>1469</v>
      </c>
      <c r="H53" t="s">
        <v>1505</v>
      </c>
      <c r="I53" t="s">
        <v>1497</v>
      </c>
      <c r="J53">
        <v>70</v>
      </c>
      <c r="K53">
        <v>65</v>
      </c>
      <c r="L53" t="s">
        <v>709</v>
      </c>
    </row>
    <row r="54" spans="1:12" x14ac:dyDescent="0.25">
      <c r="A54">
        <v>50</v>
      </c>
      <c r="C54" t="s">
        <v>966</v>
      </c>
      <c r="D54" t="s">
        <v>372</v>
      </c>
      <c r="E54" t="s">
        <v>80</v>
      </c>
      <c r="F54" t="s">
        <v>219</v>
      </c>
      <c r="G54" t="s">
        <v>1469</v>
      </c>
      <c r="H54" t="s">
        <v>1496</v>
      </c>
      <c r="I54" t="s">
        <v>1471</v>
      </c>
      <c r="J54">
        <v>71.900000000000006</v>
      </c>
      <c r="K54">
        <v>69</v>
      </c>
      <c r="L54" t="s">
        <v>709</v>
      </c>
    </row>
    <row r="55" spans="1:12" x14ac:dyDescent="0.25">
      <c r="A55">
        <v>51</v>
      </c>
      <c r="C55" t="s">
        <v>967</v>
      </c>
      <c r="D55" t="s">
        <v>373</v>
      </c>
      <c r="E55" t="s">
        <v>80</v>
      </c>
      <c r="F55" t="s">
        <v>216</v>
      </c>
      <c r="G55" t="s">
        <v>1469</v>
      </c>
      <c r="H55" t="s">
        <v>1513</v>
      </c>
      <c r="I55" t="s">
        <v>1508</v>
      </c>
      <c r="J55">
        <v>82.5</v>
      </c>
      <c r="K55">
        <v>78</v>
      </c>
      <c r="L55" t="s">
        <v>709</v>
      </c>
    </row>
    <row r="56" spans="1:12" x14ac:dyDescent="0.25">
      <c r="A56">
        <v>52</v>
      </c>
      <c r="C56" t="s">
        <v>968</v>
      </c>
      <c r="D56" t="s">
        <v>374</v>
      </c>
      <c r="E56" t="s">
        <v>80</v>
      </c>
      <c r="F56" t="s">
        <v>204</v>
      </c>
      <c r="G56" t="s">
        <v>1469</v>
      </c>
      <c r="H56" t="s">
        <v>1505</v>
      </c>
      <c r="I56" t="s">
        <v>1471</v>
      </c>
      <c r="J56">
        <v>60</v>
      </c>
      <c r="K56">
        <v>62.5</v>
      </c>
      <c r="L56" t="s">
        <v>710</v>
      </c>
    </row>
    <row r="57" spans="1:12" x14ac:dyDescent="0.25">
      <c r="A57">
        <v>53</v>
      </c>
      <c r="C57" t="s">
        <v>969</v>
      </c>
      <c r="D57" t="s">
        <v>375</v>
      </c>
      <c r="E57" t="s">
        <v>80</v>
      </c>
      <c r="F57" t="s">
        <v>204</v>
      </c>
      <c r="G57" t="s">
        <v>1469</v>
      </c>
      <c r="H57" t="s">
        <v>1509</v>
      </c>
      <c r="I57" t="s">
        <v>1471</v>
      </c>
      <c r="J57">
        <v>70</v>
      </c>
      <c r="K57">
        <v>65</v>
      </c>
      <c r="L57" t="s">
        <v>709</v>
      </c>
    </row>
    <row r="58" spans="1:12" x14ac:dyDescent="0.25">
      <c r="A58">
        <v>54</v>
      </c>
      <c r="C58" t="s">
        <v>970</v>
      </c>
      <c r="D58" t="s">
        <v>376</v>
      </c>
      <c r="E58" t="s">
        <v>80</v>
      </c>
      <c r="F58" t="s">
        <v>218</v>
      </c>
      <c r="G58" t="s">
        <v>1469</v>
      </c>
      <c r="H58" t="s">
        <v>1510</v>
      </c>
      <c r="I58" t="s">
        <v>1514</v>
      </c>
      <c r="J58">
        <v>0</v>
      </c>
      <c r="K58">
        <v>0</v>
      </c>
      <c r="L58" t="s">
        <v>710</v>
      </c>
    </row>
    <row r="59" spans="1:12" x14ac:dyDescent="0.25">
      <c r="A59">
        <v>55</v>
      </c>
      <c r="C59" t="s">
        <v>971</v>
      </c>
      <c r="D59" t="s">
        <v>377</v>
      </c>
      <c r="E59" t="s">
        <v>166</v>
      </c>
      <c r="F59" t="s">
        <v>218</v>
      </c>
      <c r="G59" t="s">
        <v>1469</v>
      </c>
      <c r="H59" t="s">
        <v>1510</v>
      </c>
      <c r="I59" t="s">
        <v>1471</v>
      </c>
      <c r="J59">
        <v>0</v>
      </c>
      <c r="K59">
        <v>0</v>
      </c>
      <c r="L59" t="s">
        <v>710</v>
      </c>
    </row>
    <row r="60" spans="1:12" x14ac:dyDescent="0.25">
      <c r="A60">
        <v>56</v>
      </c>
      <c r="C60" t="s">
        <v>972</v>
      </c>
      <c r="D60" t="s">
        <v>378</v>
      </c>
      <c r="E60" t="s">
        <v>166</v>
      </c>
      <c r="F60" t="s">
        <v>973</v>
      </c>
      <c r="G60" t="s">
        <v>1469</v>
      </c>
      <c r="H60" t="s">
        <v>1485</v>
      </c>
      <c r="I60" t="s">
        <v>1471</v>
      </c>
      <c r="J60">
        <v>85</v>
      </c>
      <c r="K60">
        <v>0</v>
      </c>
      <c r="L60" t="s">
        <v>709</v>
      </c>
    </row>
    <row r="61" spans="1:12" x14ac:dyDescent="0.25">
      <c r="A61">
        <v>57</v>
      </c>
      <c r="C61" t="s">
        <v>974</v>
      </c>
      <c r="D61" t="s">
        <v>379</v>
      </c>
      <c r="E61" t="s">
        <v>166</v>
      </c>
      <c r="F61" t="s">
        <v>218</v>
      </c>
      <c r="G61" t="s">
        <v>1469</v>
      </c>
      <c r="H61" t="s">
        <v>1515</v>
      </c>
      <c r="I61" t="s">
        <v>1516</v>
      </c>
      <c r="J61">
        <v>0</v>
      </c>
      <c r="K61">
        <v>0</v>
      </c>
      <c r="L61" t="s">
        <v>710</v>
      </c>
    </row>
    <row r="62" spans="1:12" x14ac:dyDescent="0.25">
      <c r="A62">
        <v>58</v>
      </c>
      <c r="C62" t="s">
        <v>975</v>
      </c>
      <c r="D62" t="s">
        <v>380</v>
      </c>
      <c r="E62" t="s">
        <v>81</v>
      </c>
      <c r="F62" t="s">
        <v>215</v>
      </c>
      <c r="G62" t="s">
        <v>1469</v>
      </c>
      <c r="H62" t="s">
        <v>1492</v>
      </c>
      <c r="I62" t="s">
        <v>1517</v>
      </c>
      <c r="J62">
        <v>80</v>
      </c>
      <c r="K62">
        <v>71.75</v>
      </c>
      <c r="L62" t="s">
        <v>709</v>
      </c>
    </row>
    <row r="63" spans="1:12" x14ac:dyDescent="0.25">
      <c r="A63">
        <v>59</v>
      </c>
      <c r="C63" t="s">
        <v>976</v>
      </c>
      <c r="D63" t="s">
        <v>381</v>
      </c>
      <c r="E63" t="s">
        <v>46</v>
      </c>
      <c r="F63" t="s">
        <v>211</v>
      </c>
      <c r="G63" t="s">
        <v>1469</v>
      </c>
      <c r="H63" t="s">
        <v>1518</v>
      </c>
      <c r="I63" t="s">
        <v>1519</v>
      </c>
      <c r="J63">
        <v>0</v>
      </c>
      <c r="K63">
        <v>0</v>
      </c>
      <c r="L63" t="s">
        <v>709</v>
      </c>
    </row>
    <row r="64" spans="1:12" x14ac:dyDescent="0.25">
      <c r="A64">
        <v>60</v>
      </c>
      <c r="C64" t="s">
        <v>977</v>
      </c>
      <c r="D64" t="s">
        <v>382</v>
      </c>
      <c r="E64" t="s">
        <v>81</v>
      </c>
      <c r="F64" t="s">
        <v>220</v>
      </c>
      <c r="G64" t="s">
        <v>1469</v>
      </c>
      <c r="H64" t="s">
        <v>1520</v>
      </c>
      <c r="I64" t="s">
        <v>1473</v>
      </c>
      <c r="J64">
        <v>85</v>
      </c>
      <c r="K64">
        <v>82.5</v>
      </c>
      <c r="L64" t="s">
        <v>709</v>
      </c>
    </row>
    <row r="65" spans="1:12" x14ac:dyDescent="0.25">
      <c r="A65">
        <v>61</v>
      </c>
      <c r="C65" t="s">
        <v>1448</v>
      </c>
      <c r="D65" t="s">
        <v>1449</v>
      </c>
      <c r="E65" t="s">
        <v>81</v>
      </c>
      <c r="F65" t="s">
        <v>211</v>
      </c>
      <c r="G65" t="s">
        <v>1469</v>
      </c>
      <c r="H65" t="s">
        <v>1492</v>
      </c>
      <c r="I65" t="s">
        <v>1471</v>
      </c>
      <c r="J65">
        <v>0</v>
      </c>
      <c r="K65">
        <v>0</v>
      </c>
      <c r="L65" t="s">
        <v>709</v>
      </c>
    </row>
    <row r="66" spans="1:12" x14ac:dyDescent="0.25">
      <c r="A66">
        <v>62</v>
      </c>
      <c r="C66" t="s">
        <v>978</v>
      </c>
      <c r="D66" t="s">
        <v>383</v>
      </c>
      <c r="E66" t="s">
        <v>81</v>
      </c>
      <c r="F66" t="s">
        <v>220</v>
      </c>
      <c r="G66" t="s">
        <v>1469</v>
      </c>
      <c r="H66" t="s">
        <v>1520</v>
      </c>
      <c r="I66" t="s">
        <v>1471</v>
      </c>
      <c r="J66">
        <v>85</v>
      </c>
      <c r="K66">
        <v>82.5</v>
      </c>
      <c r="L66" t="s">
        <v>709</v>
      </c>
    </row>
    <row r="67" spans="1:12" x14ac:dyDescent="0.25">
      <c r="A67">
        <v>63</v>
      </c>
      <c r="C67" t="s">
        <v>979</v>
      </c>
      <c r="D67" t="s">
        <v>384</v>
      </c>
      <c r="E67" t="s">
        <v>81</v>
      </c>
      <c r="F67" t="s">
        <v>211</v>
      </c>
      <c r="G67" t="s">
        <v>1469</v>
      </c>
      <c r="H67" t="s">
        <v>1521</v>
      </c>
      <c r="I67" t="s">
        <v>1473</v>
      </c>
      <c r="J67">
        <v>0</v>
      </c>
      <c r="K67">
        <v>0</v>
      </c>
      <c r="L67" t="s">
        <v>710</v>
      </c>
    </row>
    <row r="68" spans="1:12" x14ac:dyDescent="0.25">
      <c r="A68">
        <v>64</v>
      </c>
      <c r="C68" t="s">
        <v>980</v>
      </c>
      <c r="D68" t="s">
        <v>385</v>
      </c>
      <c r="E68" t="s">
        <v>81</v>
      </c>
      <c r="F68" t="s">
        <v>195</v>
      </c>
      <c r="G68" t="s">
        <v>1469</v>
      </c>
      <c r="H68" t="s">
        <v>1492</v>
      </c>
      <c r="I68" t="s">
        <v>1477</v>
      </c>
      <c r="J68">
        <v>80</v>
      </c>
      <c r="K68">
        <v>75</v>
      </c>
      <c r="L68" t="s">
        <v>709</v>
      </c>
    </row>
    <row r="69" spans="1:12" x14ac:dyDescent="0.25">
      <c r="A69">
        <v>65</v>
      </c>
      <c r="C69" t="s">
        <v>981</v>
      </c>
      <c r="D69" t="s">
        <v>386</v>
      </c>
      <c r="E69" t="s">
        <v>167</v>
      </c>
      <c r="F69" t="s">
        <v>221</v>
      </c>
      <c r="G69" t="s">
        <v>1469</v>
      </c>
      <c r="H69" t="s">
        <v>1522</v>
      </c>
      <c r="I69" t="s">
        <v>1477</v>
      </c>
      <c r="J69">
        <v>0</v>
      </c>
      <c r="K69">
        <v>0</v>
      </c>
      <c r="L69" t="s">
        <v>710</v>
      </c>
    </row>
    <row r="70" spans="1:12" x14ac:dyDescent="0.25">
      <c r="A70">
        <v>66</v>
      </c>
      <c r="C70" t="s">
        <v>982</v>
      </c>
      <c r="D70" t="s">
        <v>387</v>
      </c>
      <c r="E70" t="s">
        <v>81</v>
      </c>
      <c r="F70" t="s">
        <v>215</v>
      </c>
      <c r="G70" t="s">
        <v>1469</v>
      </c>
      <c r="H70" t="s">
        <v>1492</v>
      </c>
      <c r="I70" t="s">
        <v>1497</v>
      </c>
      <c r="J70">
        <v>80</v>
      </c>
      <c r="K70">
        <v>71.75</v>
      </c>
      <c r="L70" t="s">
        <v>709</v>
      </c>
    </row>
    <row r="71" spans="1:12" x14ac:dyDescent="0.25">
      <c r="A71">
        <v>67</v>
      </c>
      <c r="C71" t="s">
        <v>983</v>
      </c>
      <c r="D71" t="s">
        <v>388</v>
      </c>
      <c r="E71" t="s">
        <v>80</v>
      </c>
      <c r="F71" t="s">
        <v>212</v>
      </c>
      <c r="G71" t="s">
        <v>1469</v>
      </c>
      <c r="H71" t="s">
        <v>1492</v>
      </c>
      <c r="I71" t="s">
        <v>1497</v>
      </c>
      <c r="J71">
        <v>70</v>
      </c>
      <c r="K71">
        <v>0</v>
      </c>
      <c r="L71" t="s">
        <v>709</v>
      </c>
    </row>
    <row r="72" spans="1:12" x14ac:dyDescent="0.25">
      <c r="A72">
        <v>68</v>
      </c>
      <c r="C72" t="s">
        <v>984</v>
      </c>
      <c r="D72" t="s">
        <v>389</v>
      </c>
      <c r="E72" t="s">
        <v>46</v>
      </c>
      <c r="F72" t="s">
        <v>211</v>
      </c>
      <c r="G72" t="s">
        <v>1469</v>
      </c>
      <c r="H72" t="s">
        <v>1520</v>
      </c>
      <c r="I72" t="s">
        <v>1471</v>
      </c>
      <c r="J72">
        <v>0</v>
      </c>
      <c r="K72">
        <v>0</v>
      </c>
      <c r="L72" t="s">
        <v>710</v>
      </c>
    </row>
    <row r="73" spans="1:12" x14ac:dyDescent="0.25">
      <c r="A73">
        <v>69</v>
      </c>
      <c r="C73" t="s">
        <v>985</v>
      </c>
      <c r="D73" t="s">
        <v>390</v>
      </c>
      <c r="E73" t="s">
        <v>80</v>
      </c>
      <c r="F73" t="s">
        <v>198</v>
      </c>
      <c r="G73" t="s">
        <v>1469</v>
      </c>
      <c r="H73" t="s">
        <v>1523</v>
      </c>
      <c r="I73" t="s">
        <v>1477</v>
      </c>
      <c r="J73">
        <v>82.5</v>
      </c>
      <c r="K73">
        <v>77.5</v>
      </c>
      <c r="L73" t="s">
        <v>709</v>
      </c>
    </row>
    <row r="74" spans="1:12" x14ac:dyDescent="0.25">
      <c r="A74">
        <v>70</v>
      </c>
      <c r="C74" t="s">
        <v>986</v>
      </c>
      <c r="D74" t="s">
        <v>391</v>
      </c>
      <c r="E74" t="s">
        <v>81</v>
      </c>
      <c r="F74" t="s">
        <v>211</v>
      </c>
      <c r="G74" t="s">
        <v>1469</v>
      </c>
      <c r="H74" t="s">
        <v>1492</v>
      </c>
      <c r="I74" t="s">
        <v>1471</v>
      </c>
      <c r="J74">
        <v>0</v>
      </c>
      <c r="K74">
        <v>0</v>
      </c>
      <c r="L74" t="s">
        <v>710</v>
      </c>
    </row>
    <row r="75" spans="1:12" x14ac:dyDescent="0.25">
      <c r="A75">
        <v>71</v>
      </c>
      <c r="C75" t="s">
        <v>987</v>
      </c>
      <c r="D75" t="s">
        <v>392</v>
      </c>
      <c r="E75" t="s">
        <v>81</v>
      </c>
      <c r="F75" t="s">
        <v>222</v>
      </c>
      <c r="G75" t="s">
        <v>1469</v>
      </c>
      <c r="H75" t="s">
        <v>1520</v>
      </c>
      <c r="I75" t="s">
        <v>1471</v>
      </c>
      <c r="J75">
        <v>70</v>
      </c>
      <c r="K75">
        <v>67</v>
      </c>
      <c r="L75" t="s">
        <v>709</v>
      </c>
    </row>
    <row r="76" spans="1:12" x14ac:dyDescent="0.25">
      <c r="A76">
        <v>72</v>
      </c>
      <c r="C76" t="s">
        <v>988</v>
      </c>
      <c r="D76" t="s">
        <v>393</v>
      </c>
      <c r="E76" t="s">
        <v>81</v>
      </c>
      <c r="F76" t="s">
        <v>211</v>
      </c>
      <c r="G76" t="s">
        <v>1469</v>
      </c>
      <c r="H76" t="s">
        <v>1492</v>
      </c>
      <c r="I76" t="s">
        <v>1473</v>
      </c>
      <c r="J76">
        <v>0</v>
      </c>
      <c r="K76">
        <v>0</v>
      </c>
      <c r="L76" t="s">
        <v>710</v>
      </c>
    </row>
    <row r="77" spans="1:12" x14ac:dyDescent="0.25">
      <c r="A77">
        <v>73</v>
      </c>
      <c r="C77" t="s">
        <v>989</v>
      </c>
      <c r="D77" t="s">
        <v>394</v>
      </c>
      <c r="E77" t="s">
        <v>81</v>
      </c>
      <c r="F77" t="s">
        <v>223</v>
      </c>
      <c r="G77" t="s">
        <v>1469</v>
      </c>
      <c r="H77" t="s">
        <v>1524</v>
      </c>
      <c r="I77" t="s">
        <v>1471</v>
      </c>
      <c r="J77">
        <v>100</v>
      </c>
      <c r="K77">
        <v>68</v>
      </c>
      <c r="L77" t="s">
        <v>709</v>
      </c>
    </row>
    <row r="78" spans="1:12" x14ac:dyDescent="0.25">
      <c r="A78">
        <v>74</v>
      </c>
      <c r="C78" t="s">
        <v>990</v>
      </c>
      <c r="D78" t="s">
        <v>395</v>
      </c>
      <c r="E78" t="s">
        <v>46</v>
      </c>
      <c r="F78" t="s">
        <v>224</v>
      </c>
      <c r="G78" t="s">
        <v>1469</v>
      </c>
      <c r="H78" t="s">
        <v>1525</v>
      </c>
      <c r="I78" t="s">
        <v>1477</v>
      </c>
      <c r="J78">
        <v>0</v>
      </c>
      <c r="K78">
        <v>0</v>
      </c>
      <c r="L78" t="s">
        <v>710</v>
      </c>
    </row>
    <row r="79" spans="1:12" x14ac:dyDescent="0.25">
      <c r="A79">
        <v>75</v>
      </c>
      <c r="C79" t="s">
        <v>991</v>
      </c>
      <c r="D79" t="s">
        <v>396</v>
      </c>
      <c r="E79" t="s">
        <v>81</v>
      </c>
      <c r="F79" t="s">
        <v>223</v>
      </c>
      <c r="G79" t="s">
        <v>1469</v>
      </c>
      <c r="H79" t="s">
        <v>1492</v>
      </c>
      <c r="I79" t="s">
        <v>1475</v>
      </c>
      <c r="J79">
        <v>100</v>
      </c>
      <c r="K79">
        <v>75</v>
      </c>
      <c r="L79" t="s">
        <v>709</v>
      </c>
    </row>
    <row r="80" spans="1:12" x14ac:dyDescent="0.25">
      <c r="A80">
        <v>76</v>
      </c>
      <c r="C80" t="s">
        <v>1450</v>
      </c>
      <c r="D80" t="s">
        <v>1526</v>
      </c>
      <c r="E80" t="s">
        <v>80</v>
      </c>
      <c r="F80" t="s">
        <v>211</v>
      </c>
      <c r="G80" t="s">
        <v>1469</v>
      </c>
      <c r="H80" t="s">
        <v>1527</v>
      </c>
      <c r="I80" t="s">
        <v>1471</v>
      </c>
      <c r="J80">
        <v>0</v>
      </c>
      <c r="K80">
        <v>0</v>
      </c>
      <c r="L80" t="s">
        <v>709</v>
      </c>
    </row>
    <row r="81" spans="1:12" x14ac:dyDescent="0.25">
      <c r="A81">
        <v>77</v>
      </c>
      <c r="C81" t="s">
        <v>992</v>
      </c>
      <c r="D81" t="s">
        <v>397</v>
      </c>
      <c r="E81" t="s">
        <v>80</v>
      </c>
      <c r="F81" t="s">
        <v>217</v>
      </c>
      <c r="G81" t="s">
        <v>1469</v>
      </c>
      <c r="H81" t="s">
        <v>1527</v>
      </c>
      <c r="I81" t="s">
        <v>1516</v>
      </c>
      <c r="J81">
        <v>69.5</v>
      </c>
      <c r="K81">
        <v>71.5</v>
      </c>
      <c r="L81" t="s">
        <v>710</v>
      </c>
    </row>
    <row r="82" spans="1:12" x14ac:dyDescent="0.25">
      <c r="A82">
        <v>78</v>
      </c>
      <c r="C82" t="s">
        <v>993</v>
      </c>
      <c r="D82" t="s">
        <v>398</v>
      </c>
      <c r="E82" t="s">
        <v>80</v>
      </c>
      <c r="F82" t="s">
        <v>196</v>
      </c>
      <c r="G82" t="s">
        <v>1469</v>
      </c>
      <c r="H82" t="s">
        <v>1528</v>
      </c>
      <c r="I82" t="s">
        <v>1508</v>
      </c>
      <c r="J82">
        <v>76</v>
      </c>
      <c r="K82">
        <v>76</v>
      </c>
      <c r="L82" t="s">
        <v>709</v>
      </c>
    </row>
    <row r="83" spans="1:12" x14ac:dyDescent="0.25">
      <c r="A83">
        <v>79</v>
      </c>
      <c r="C83" t="s">
        <v>994</v>
      </c>
      <c r="D83" t="s">
        <v>399</v>
      </c>
      <c r="E83" t="s">
        <v>167</v>
      </c>
      <c r="F83" t="s">
        <v>210</v>
      </c>
      <c r="G83" t="s">
        <v>1469</v>
      </c>
      <c r="H83" t="s">
        <v>1529</v>
      </c>
      <c r="I83" t="s">
        <v>1473</v>
      </c>
      <c r="J83">
        <v>0</v>
      </c>
      <c r="K83">
        <v>0</v>
      </c>
      <c r="L83" t="s">
        <v>709</v>
      </c>
    </row>
    <row r="84" spans="1:12" x14ac:dyDescent="0.25">
      <c r="A84">
        <v>80</v>
      </c>
      <c r="C84" t="s">
        <v>995</v>
      </c>
      <c r="D84" t="s">
        <v>400</v>
      </c>
      <c r="E84" t="s">
        <v>80</v>
      </c>
      <c r="F84" t="s">
        <v>210</v>
      </c>
      <c r="G84" t="s">
        <v>1469</v>
      </c>
      <c r="H84" t="s">
        <v>1492</v>
      </c>
      <c r="I84" t="s">
        <v>1473</v>
      </c>
      <c r="J84">
        <v>0</v>
      </c>
      <c r="K84">
        <v>0</v>
      </c>
      <c r="L84" t="s">
        <v>710</v>
      </c>
    </row>
    <row r="85" spans="1:12" x14ac:dyDescent="0.25">
      <c r="A85">
        <v>81</v>
      </c>
      <c r="C85" t="s">
        <v>996</v>
      </c>
      <c r="D85" t="s">
        <v>401</v>
      </c>
      <c r="E85" t="s">
        <v>80</v>
      </c>
      <c r="F85" t="s">
        <v>946</v>
      </c>
      <c r="G85" t="s">
        <v>1469</v>
      </c>
      <c r="H85" t="s">
        <v>1492</v>
      </c>
      <c r="I85" t="s">
        <v>1477</v>
      </c>
      <c r="J85">
        <v>68</v>
      </c>
      <c r="K85">
        <v>65</v>
      </c>
      <c r="L85" t="s">
        <v>709</v>
      </c>
    </row>
    <row r="86" spans="1:12" x14ac:dyDescent="0.25">
      <c r="A86">
        <v>82</v>
      </c>
      <c r="C86" t="s">
        <v>997</v>
      </c>
      <c r="D86" t="s">
        <v>403</v>
      </c>
      <c r="E86" t="s">
        <v>80</v>
      </c>
      <c r="F86" t="s">
        <v>225</v>
      </c>
      <c r="G86" t="s">
        <v>1469</v>
      </c>
      <c r="H86" t="s">
        <v>1505</v>
      </c>
      <c r="I86" t="s">
        <v>1471</v>
      </c>
      <c r="J86">
        <v>75</v>
      </c>
      <c r="K86">
        <v>0</v>
      </c>
      <c r="L86" t="s">
        <v>709</v>
      </c>
    </row>
    <row r="87" spans="1:12" x14ac:dyDescent="0.25">
      <c r="A87">
        <v>83</v>
      </c>
      <c r="C87" t="s">
        <v>998</v>
      </c>
      <c r="D87" t="s">
        <v>402</v>
      </c>
      <c r="E87" t="s">
        <v>80</v>
      </c>
      <c r="F87" t="s">
        <v>210</v>
      </c>
      <c r="G87" t="s">
        <v>1469</v>
      </c>
      <c r="H87" t="s">
        <v>1492</v>
      </c>
      <c r="I87" t="s">
        <v>1530</v>
      </c>
      <c r="J87">
        <v>0</v>
      </c>
      <c r="K87">
        <v>0</v>
      </c>
      <c r="L87" t="s">
        <v>710</v>
      </c>
    </row>
    <row r="88" spans="1:12" x14ac:dyDescent="0.25">
      <c r="A88">
        <v>84</v>
      </c>
      <c r="C88" t="s">
        <v>999</v>
      </c>
      <c r="D88" t="s">
        <v>1411</v>
      </c>
      <c r="E88" t="s">
        <v>80</v>
      </c>
      <c r="F88" t="s">
        <v>1000</v>
      </c>
      <c r="G88" t="s">
        <v>1469</v>
      </c>
      <c r="H88" t="s">
        <v>1527</v>
      </c>
      <c r="I88" t="s">
        <v>1531</v>
      </c>
      <c r="J88">
        <v>65</v>
      </c>
      <c r="K88">
        <v>0</v>
      </c>
      <c r="L88" t="s">
        <v>709</v>
      </c>
    </row>
    <row r="89" spans="1:12" x14ac:dyDescent="0.25">
      <c r="A89">
        <v>85</v>
      </c>
      <c r="C89" t="s">
        <v>1001</v>
      </c>
      <c r="D89" t="s">
        <v>404</v>
      </c>
      <c r="E89" t="s">
        <v>80</v>
      </c>
      <c r="F89" t="s">
        <v>217</v>
      </c>
      <c r="G89" t="s">
        <v>1469</v>
      </c>
      <c r="H89" t="s">
        <v>1492</v>
      </c>
      <c r="I89" t="s">
        <v>1532</v>
      </c>
      <c r="J89">
        <v>75</v>
      </c>
      <c r="K89">
        <v>70.5</v>
      </c>
      <c r="L89" t="s">
        <v>709</v>
      </c>
    </row>
    <row r="90" spans="1:12" x14ac:dyDescent="0.25">
      <c r="A90">
        <v>86</v>
      </c>
      <c r="C90" t="s">
        <v>1002</v>
      </c>
      <c r="D90" t="s">
        <v>405</v>
      </c>
      <c r="E90" t="s">
        <v>80</v>
      </c>
      <c r="F90" t="s">
        <v>225</v>
      </c>
      <c r="G90" t="s">
        <v>1469</v>
      </c>
      <c r="H90" t="s">
        <v>1533</v>
      </c>
      <c r="I90" t="s">
        <v>1471</v>
      </c>
      <c r="J90">
        <v>0</v>
      </c>
      <c r="K90">
        <v>0</v>
      </c>
      <c r="L90" t="s">
        <v>710</v>
      </c>
    </row>
    <row r="91" spans="1:12" x14ac:dyDescent="0.25">
      <c r="A91">
        <v>87</v>
      </c>
      <c r="C91" t="s">
        <v>1003</v>
      </c>
      <c r="D91" t="s">
        <v>406</v>
      </c>
      <c r="E91" t="s">
        <v>80</v>
      </c>
      <c r="F91" t="s">
        <v>217</v>
      </c>
      <c r="G91" t="s">
        <v>1469</v>
      </c>
      <c r="H91" t="s">
        <v>1492</v>
      </c>
      <c r="I91" t="s">
        <v>1534</v>
      </c>
      <c r="J91">
        <v>76</v>
      </c>
      <c r="K91">
        <v>71.5</v>
      </c>
      <c r="L91" t="s">
        <v>709</v>
      </c>
    </row>
    <row r="92" spans="1:12" x14ac:dyDescent="0.25">
      <c r="A92">
        <v>88</v>
      </c>
      <c r="C92" t="s">
        <v>1004</v>
      </c>
      <c r="D92" t="s">
        <v>407</v>
      </c>
      <c r="E92" t="s">
        <v>80</v>
      </c>
      <c r="F92" t="s">
        <v>210</v>
      </c>
      <c r="G92" t="s">
        <v>1469</v>
      </c>
      <c r="H92" t="s">
        <v>1492</v>
      </c>
      <c r="I92" t="s">
        <v>1473</v>
      </c>
      <c r="J92">
        <v>0</v>
      </c>
      <c r="K92">
        <v>0</v>
      </c>
      <c r="L92" t="s">
        <v>710</v>
      </c>
    </row>
    <row r="93" spans="1:12" x14ac:dyDescent="0.25">
      <c r="A93">
        <v>89</v>
      </c>
      <c r="C93" t="s">
        <v>1005</v>
      </c>
      <c r="D93" t="s">
        <v>408</v>
      </c>
      <c r="E93" t="s">
        <v>80</v>
      </c>
      <c r="F93" t="s">
        <v>226</v>
      </c>
      <c r="G93" t="s">
        <v>1469</v>
      </c>
      <c r="H93" t="s">
        <v>1520</v>
      </c>
      <c r="I93" t="s">
        <v>1503</v>
      </c>
      <c r="J93">
        <v>85</v>
      </c>
      <c r="K93">
        <v>0</v>
      </c>
      <c r="L93" t="s">
        <v>709</v>
      </c>
    </row>
    <row r="94" spans="1:12" x14ac:dyDescent="0.25">
      <c r="A94">
        <v>90</v>
      </c>
      <c r="C94" t="s">
        <v>1006</v>
      </c>
      <c r="D94" t="s">
        <v>409</v>
      </c>
      <c r="E94" t="s">
        <v>80</v>
      </c>
      <c r="F94" t="s">
        <v>210</v>
      </c>
      <c r="G94" t="s">
        <v>1469</v>
      </c>
      <c r="H94" t="s">
        <v>1535</v>
      </c>
      <c r="I94" t="s">
        <v>1536</v>
      </c>
      <c r="J94">
        <v>0</v>
      </c>
      <c r="K94">
        <v>0</v>
      </c>
      <c r="L94" t="s">
        <v>710</v>
      </c>
    </row>
    <row r="95" spans="1:12" x14ac:dyDescent="0.25">
      <c r="A95">
        <v>91</v>
      </c>
      <c r="C95" t="s">
        <v>1007</v>
      </c>
      <c r="D95" t="s">
        <v>410</v>
      </c>
      <c r="E95" t="s">
        <v>80</v>
      </c>
      <c r="F95" t="s">
        <v>227</v>
      </c>
      <c r="G95" t="s">
        <v>1469</v>
      </c>
      <c r="H95" t="s">
        <v>1492</v>
      </c>
      <c r="I95" t="s">
        <v>1502</v>
      </c>
      <c r="J95">
        <v>70</v>
      </c>
      <c r="K95">
        <v>0</v>
      </c>
      <c r="L95" t="s">
        <v>709</v>
      </c>
    </row>
    <row r="96" spans="1:12" x14ac:dyDescent="0.25">
      <c r="A96">
        <v>92</v>
      </c>
      <c r="C96" t="s">
        <v>1008</v>
      </c>
      <c r="D96" t="s">
        <v>411</v>
      </c>
      <c r="E96" t="s">
        <v>80</v>
      </c>
      <c r="F96" t="s">
        <v>227</v>
      </c>
      <c r="G96" t="s">
        <v>1469</v>
      </c>
      <c r="H96" t="s">
        <v>1520</v>
      </c>
      <c r="I96" t="s">
        <v>1517</v>
      </c>
      <c r="J96">
        <v>70</v>
      </c>
      <c r="K96">
        <v>0</v>
      </c>
      <c r="L96" t="s">
        <v>709</v>
      </c>
    </row>
    <row r="97" spans="1:12" x14ac:dyDescent="0.25">
      <c r="A97">
        <v>93</v>
      </c>
      <c r="C97" t="s">
        <v>1009</v>
      </c>
      <c r="D97" t="s">
        <v>412</v>
      </c>
      <c r="E97" t="s">
        <v>80</v>
      </c>
      <c r="F97" t="s">
        <v>228</v>
      </c>
      <c r="G97" t="s">
        <v>1469</v>
      </c>
      <c r="H97" t="s">
        <v>1492</v>
      </c>
      <c r="I97" t="s">
        <v>1471</v>
      </c>
      <c r="J97">
        <v>87.5</v>
      </c>
      <c r="K97">
        <v>71.5</v>
      </c>
      <c r="L97" t="s">
        <v>709</v>
      </c>
    </row>
    <row r="98" spans="1:12" x14ac:dyDescent="0.25">
      <c r="A98">
        <v>94</v>
      </c>
      <c r="C98" t="s">
        <v>1010</v>
      </c>
      <c r="D98" t="s">
        <v>413</v>
      </c>
      <c r="E98" t="s">
        <v>47</v>
      </c>
      <c r="F98" t="s">
        <v>229</v>
      </c>
      <c r="G98" t="s">
        <v>1469</v>
      </c>
      <c r="H98" t="s">
        <v>1520</v>
      </c>
      <c r="I98" t="s">
        <v>1537</v>
      </c>
      <c r="J98">
        <v>80</v>
      </c>
      <c r="K98">
        <v>0</v>
      </c>
      <c r="L98" t="s">
        <v>709</v>
      </c>
    </row>
    <row r="99" spans="1:12" x14ac:dyDescent="0.25">
      <c r="A99">
        <v>95</v>
      </c>
      <c r="C99" t="s">
        <v>1011</v>
      </c>
      <c r="D99" t="s">
        <v>414</v>
      </c>
      <c r="E99" t="s">
        <v>80</v>
      </c>
      <c r="F99" t="s">
        <v>210</v>
      </c>
      <c r="G99" t="s">
        <v>1469</v>
      </c>
      <c r="H99" t="s">
        <v>1483</v>
      </c>
      <c r="I99" t="s">
        <v>1497</v>
      </c>
      <c r="J99">
        <v>0</v>
      </c>
      <c r="K99">
        <v>0</v>
      </c>
      <c r="L99" t="s">
        <v>709</v>
      </c>
    </row>
    <row r="100" spans="1:12" x14ac:dyDescent="0.25">
      <c r="A100">
        <v>96</v>
      </c>
      <c r="C100" t="s">
        <v>1012</v>
      </c>
      <c r="D100" t="s">
        <v>415</v>
      </c>
      <c r="E100" t="s">
        <v>80</v>
      </c>
      <c r="F100" t="s">
        <v>230</v>
      </c>
      <c r="G100" t="s">
        <v>1469</v>
      </c>
      <c r="H100" t="s">
        <v>1492</v>
      </c>
      <c r="I100" t="s">
        <v>1471</v>
      </c>
      <c r="J100">
        <v>0</v>
      </c>
      <c r="K100">
        <v>0</v>
      </c>
      <c r="L100" t="s">
        <v>710</v>
      </c>
    </row>
    <row r="101" spans="1:12" x14ac:dyDescent="0.25">
      <c r="A101">
        <v>97</v>
      </c>
      <c r="C101" t="s">
        <v>1013</v>
      </c>
      <c r="D101" t="s">
        <v>416</v>
      </c>
      <c r="E101" t="s">
        <v>80</v>
      </c>
      <c r="F101" t="s">
        <v>946</v>
      </c>
      <c r="G101" t="s">
        <v>1469</v>
      </c>
      <c r="H101" t="s">
        <v>1520</v>
      </c>
      <c r="I101" t="s">
        <v>1475</v>
      </c>
      <c r="J101">
        <v>68</v>
      </c>
      <c r="K101">
        <v>63</v>
      </c>
      <c r="L101" t="s">
        <v>709</v>
      </c>
    </row>
    <row r="102" spans="1:12" x14ac:dyDescent="0.25">
      <c r="A102">
        <v>98</v>
      </c>
      <c r="C102" t="s">
        <v>1014</v>
      </c>
      <c r="D102" t="s">
        <v>164</v>
      </c>
      <c r="E102" t="s">
        <v>46</v>
      </c>
      <c r="F102" t="s">
        <v>198</v>
      </c>
      <c r="G102" t="s">
        <v>1469</v>
      </c>
      <c r="H102" t="s">
        <v>1484</v>
      </c>
      <c r="I102" t="s">
        <v>1477</v>
      </c>
      <c r="J102">
        <v>62</v>
      </c>
      <c r="K102">
        <v>64.5</v>
      </c>
      <c r="L102" t="s">
        <v>710</v>
      </c>
    </row>
    <row r="103" spans="1:12" x14ac:dyDescent="0.25">
      <c r="A103">
        <v>99</v>
      </c>
      <c r="C103" t="s">
        <v>1015</v>
      </c>
      <c r="D103" t="s">
        <v>417</v>
      </c>
      <c r="E103" t="s">
        <v>46</v>
      </c>
      <c r="F103" t="s">
        <v>211</v>
      </c>
      <c r="G103" t="s">
        <v>1469</v>
      </c>
      <c r="H103" t="s">
        <v>1524</v>
      </c>
      <c r="I103" t="s">
        <v>1471</v>
      </c>
      <c r="J103">
        <v>0</v>
      </c>
      <c r="K103">
        <v>0</v>
      </c>
      <c r="L103" t="s">
        <v>709</v>
      </c>
    </row>
    <row r="104" spans="1:12" x14ac:dyDescent="0.25">
      <c r="A104">
        <v>100</v>
      </c>
      <c r="C104" t="s">
        <v>1016</v>
      </c>
      <c r="D104" t="s">
        <v>193</v>
      </c>
      <c r="E104" t="s">
        <v>46</v>
      </c>
      <c r="F104" t="s">
        <v>195</v>
      </c>
      <c r="G104" t="s">
        <v>1469</v>
      </c>
      <c r="H104" t="s">
        <v>1524</v>
      </c>
      <c r="I104" t="s">
        <v>1491</v>
      </c>
      <c r="J104">
        <v>72</v>
      </c>
      <c r="K104">
        <v>68</v>
      </c>
      <c r="L104" t="s">
        <v>709</v>
      </c>
    </row>
    <row r="105" spans="1:12" x14ac:dyDescent="0.25">
      <c r="A105">
        <v>101</v>
      </c>
      <c r="C105" t="s">
        <v>1017</v>
      </c>
      <c r="D105" t="s">
        <v>418</v>
      </c>
      <c r="E105" t="s">
        <v>46</v>
      </c>
      <c r="F105" t="s">
        <v>231</v>
      </c>
      <c r="G105" t="s">
        <v>1469</v>
      </c>
      <c r="H105" t="s">
        <v>1538</v>
      </c>
      <c r="I105" t="s">
        <v>1539</v>
      </c>
      <c r="J105">
        <v>0</v>
      </c>
      <c r="K105">
        <v>0</v>
      </c>
      <c r="L105" t="s">
        <v>710</v>
      </c>
    </row>
    <row r="106" spans="1:12" x14ac:dyDescent="0.25">
      <c r="A106">
        <v>102</v>
      </c>
      <c r="C106" t="s">
        <v>1018</v>
      </c>
      <c r="D106" t="s">
        <v>419</v>
      </c>
      <c r="E106" t="s">
        <v>47</v>
      </c>
      <c r="F106" t="s">
        <v>210</v>
      </c>
      <c r="G106" t="s">
        <v>1469</v>
      </c>
      <c r="H106" t="s">
        <v>1524</v>
      </c>
      <c r="I106" t="s">
        <v>1473</v>
      </c>
      <c r="J106">
        <v>0</v>
      </c>
      <c r="K106">
        <v>0</v>
      </c>
      <c r="L106" t="s">
        <v>709</v>
      </c>
    </row>
    <row r="107" spans="1:12" x14ac:dyDescent="0.25">
      <c r="A107">
        <v>103</v>
      </c>
      <c r="C107" t="s">
        <v>1451</v>
      </c>
      <c r="D107" t="s">
        <v>1432</v>
      </c>
      <c r="E107" t="s">
        <v>46</v>
      </c>
      <c r="F107" t="s">
        <v>211</v>
      </c>
      <c r="G107" t="s">
        <v>1469</v>
      </c>
      <c r="H107" t="s">
        <v>1524</v>
      </c>
      <c r="I107" t="s">
        <v>1497</v>
      </c>
      <c r="J107">
        <v>0</v>
      </c>
      <c r="K107">
        <v>0</v>
      </c>
      <c r="L107" t="s">
        <v>709</v>
      </c>
    </row>
    <row r="108" spans="1:12" x14ac:dyDescent="0.25">
      <c r="A108">
        <v>104</v>
      </c>
      <c r="C108" t="s">
        <v>1019</v>
      </c>
      <c r="D108" t="s">
        <v>420</v>
      </c>
      <c r="E108" t="s">
        <v>47</v>
      </c>
      <c r="F108" t="s">
        <v>210</v>
      </c>
      <c r="G108" t="s">
        <v>1469</v>
      </c>
      <c r="H108" t="s">
        <v>1524</v>
      </c>
      <c r="I108" t="s">
        <v>1471</v>
      </c>
      <c r="J108">
        <v>0</v>
      </c>
      <c r="K108">
        <v>0</v>
      </c>
      <c r="L108" t="s">
        <v>709</v>
      </c>
    </row>
    <row r="109" spans="1:12" x14ac:dyDescent="0.25">
      <c r="A109">
        <v>105</v>
      </c>
      <c r="C109" t="s">
        <v>1020</v>
      </c>
      <c r="D109" t="s">
        <v>421</v>
      </c>
      <c r="E109" t="s">
        <v>46</v>
      </c>
      <c r="F109" t="s">
        <v>222</v>
      </c>
      <c r="G109" t="s">
        <v>1469</v>
      </c>
      <c r="H109" t="s">
        <v>1524</v>
      </c>
      <c r="I109" t="s">
        <v>1540</v>
      </c>
      <c r="J109">
        <v>58</v>
      </c>
      <c r="K109">
        <v>60</v>
      </c>
      <c r="L109" t="s">
        <v>710</v>
      </c>
    </row>
    <row r="110" spans="1:12" x14ac:dyDescent="0.25">
      <c r="A110">
        <v>106</v>
      </c>
      <c r="C110" t="s">
        <v>1021</v>
      </c>
      <c r="D110" t="s">
        <v>422</v>
      </c>
      <c r="E110" t="s">
        <v>46</v>
      </c>
      <c r="F110" t="s">
        <v>195</v>
      </c>
      <c r="G110" t="s">
        <v>1469</v>
      </c>
      <c r="H110" t="s">
        <v>1484</v>
      </c>
      <c r="I110" t="s">
        <v>1491</v>
      </c>
      <c r="J110">
        <v>72</v>
      </c>
      <c r="K110">
        <v>68</v>
      </c>
      <c r="L110" t="s">
        <v>709</v>
      </c>
    </row>
    <row r="111" spans="1:12" x14ac:dyDescent="0.25">
      <c r="A111">
        <v>107</v>
      </c>
      <c r="C111" t="s">
        <v>1022</v>
      </c>
      <c r="D111" t="s">
        <v>423</v>
      </c>
      <c r="E111" t="s">
        <v>46</v>
      </c>
      <c r="F111" t="s">
        <v>211</v>
      </c>
      <c r="G111" t="s">
        <v>1469</v>
      </c>
      <c r="H111" t="s">
        <v>1524</v>
      </c>
      <c r="I111" t="s">
        <v>1471</v>
      </c>
      <c r="J111">
        <v>0</v>
      </c>
      <c r="K111">
        <v>0</v>
      </c>
      <c r="L111" t="s">
        <v>710</v>
      </c>
    </row>
    <row r="112" spans="1:12" x14ac:dyDescent="0.25">
      <c r="A112">
        <v>108</v>
      </c>
      <c r="C112" t="s">
        <v>1023</v>
      </c>
      <c r="D112" t="s">
        <v>424</v>
      </c>
      <c r="E112" t="s">
        <v>46</v>
      </c>
      <c r="F112" t="s">
        <v>215</v>
      </c>
      <c r="G112" t="s">
        <v>1469</v>
      </c>
      <c r="H112" t="s">
        <v>1524</v>
      </c>
      <c r="I112" t="s">
        <v>1541</v>
      </c>
      <c r="J112">
        <v>75</v>
      </c>
      <c r="K112">
        <v>67.5</v>
      </c>
      <c r="L112" t="s">
        <v>709</v>
      </c>
    </row>
    <row r="113" spans="1:12" x14ac:dyDescent="0.25">
      <c r="A113">
        <v>109</v>
      </c>
      <c r="C113" t="s">
        <v>1024</v>
      </c>
      <c r="D113" t="s">
        <v>425</v>
      </c>
      <c r="E113" t="s">
        <v>80</v>
      </c>
      <c r="F113" t="s">
        <v>211</v>
      </c>
      <c r="G113" t="s">
        <v>1469</v>
      </c>
      <c r="H113" t="s">
        <v>1524</v>
      </c>
      <c r="I113" t="s">
        <v>1532</v>
      </c>
      <c r="J113">
        <v>0</v>
      </c>
      <c r="K113">
        <v>0</v>
      </c>
      <c r="L113" t="s">
        <v>709</v>
      </c>
    </row>
    <row r="114" spans="1:12" x14ac:dyDescent="0.25">
      <c r="A114">
        <v>110</v>
      </c>
      <c r="C114" t="s">
        <v>1025</v>
      </c>
      <c r="D114" t="s">
        <v>426</v>
      </c>
      <c r="E114" t="s">
        <v>47</v>
      </c>
      <c r="F114" t="s">
        <v>232</v>
      </c>
      <c r="G114" t="s">
        <v>1469</v>
      </c>
      <c r="H114" t="s">
        <v>1524</v>
      </c>
      <c r="I114" t="s">
        <v>1489</v>
      </c>
      <c r="J114">
        <v>85</v>
      </c>
      <c r="K114">
        <v>62.5</v>
      </c>
      <c r="L114" t="s">
        <v>709</v>
      </c>
    </row>
    <row r="115" spans="1:12" x14ac:dyDescent="0.25">
      <c r="A115">
        <v>111</v>
      </c>
      <c r="C115" t="s">
        <v>1026</v>
      </c>
      <c r="D115" t="s">
        <v>427</v>
      </c>
      <c r="E115" t="s">
        <v>165</v>
      </c>
      <c r="F115" t="s">
        <v>211</v>
      </c>
      <c r="G115" t="s">
        <v>1469</v>
      </c>
      <c r="H115" t="s">
        <v>1524</v>
      </c>
      <c r="I115" t="s">
        <v>1471</v>
      </c>
      <c r="J115">
        <v>0</v>
      </c>
      <c r="K115">
        <v>0</v>
      </c>
      <c r="L115" t="s">
        <v>709</v>
      </c>
    </row>
    <row r="116" spans="1:12" x14ac:dyDescent="0.25">
      <c r="A116">
        <v>112</v>
      </c>
      <c r="C116" t="s">
        <v>1027</v>
      </c>
      <c r="D116" t="s">
        <v>428</v>
      </c>
      <c r="E116" t="s">
        <v>46</v>
      </c>
      <c r="F116" t="s">
        <v>195</v>
      </c>
      <c r="G116" t="s">
        <v>1469</v>
      </c>
      <c r="H116" t="s">
        <v>1524</v>
      </c>
      <c r="I116" t="s">
        <v>1471</v>
      </c>
      <c r="J116">
        <v>72</v>
      </c>
      <c r="K116">
        <v>0</v>
      </c>
      <c r="L116" t="s">
        <v>709</v>
      </c>
    </row>
    <row r="117" spans="1:12" x14ac:dyDescent="0.25">
      <c r="A117">
        <v>113</v>
      </c>
      <c r="C117" t="s">
        <v>1028</v>
      </c>
      <c r="D117" t="s">
        <v>429</v>
      </c>
      <c r="E117" t="s">
        <v>46</v>
      </c>
      <c r="F117" t="s">
        <v>233</v>
      </c>
      <c r="G117" t="s">
        <v>1469</v>
      </c>
      <c r="H117" t="s">
        <v>1524</v>
      </c>
      <c r="I117" t="s">
        <v>1540</v>
      </c>
      <c r="J117">
        <v>85</v>
      </c>
      <c r="K117">
        <v>0</v>
      </c>
      <c r="L117" t="s">
        <v>709</v>
      </c>
    </row>
    <row r="118" spans="1:12" x14ac:dyDescent="0.25">
      <c r="A118">
        <v>114</v>
      </c>
      <c r="C118" t="s">
        <v>1029</v>
      </c>
      <c r="D118" t="s">
        <v>430</v>
      </c>
      <c r="E118" t="s">
        <v>46</v>
      </c>
      <c r="F118" t="s">
        <v>234</v>
      </c>
      <c r="G118" t="s">
        <v>1469</v>
      </c>
      <c r="H118" t="s">
        <v>1542</v>
      </c>
      <c r="I118" t="s">
        <v>1471</v>
      </c>
      <c r="J118">
        <v>75</v>
      </c>
      <c r="K118">
        <v>66</v>
      </c>
      <c r="L118" t="s">
        <v>709</v>
      </c>
    </row>
    <row r="119" spans="1:12" x14ac:dyDescent="0.25">
      <c r="A119">
        <v>115</v>
      </c>
      <c r="C119" t="s">
        <v>1030</v>
      </c>
      <c r="D119" t="s">
        <v>431</v>
      </c>
      <c r="E119" t="s">
        <v>47</v>
      </c>
      <c r="F119" t="s">
        <v>234</v>
      </c>
      <c r="G119" t="s">
        <v>1469</v>
      </c>
      <c r="H119" t="s">
        <v>1542</v>
      </c>
      <c r="I119" t="s">
        <v>1541</v>
      </c>
      <c r="J119">
        <v>75</v>
      </c>
      <c r="K119">
        <v>66</v>
      </c>
      <c r="L119" t="s">
        <v>709</v>
      </c>
    </row>
    <row r="120" spans="1:12" x14ac:dyDescent="0.25">
      <c r="A120">
        <v>116</v>
      </c>
      <c r="C120" t="s">
        <v>1031</v>
      </c>
      <c r="D120" t="s">
        <v>432</v>
      </c>
      <c r="E120" t="s">
        <v>47</v>
      </c>
      <c r="F120" t="s">
        <v>231</v>
      </c>
      <c r="G120" t="s">
        <v>1469</v>
      </c>
      <c r="H120" t="s">
        <v>1524</v>
      </c>
      <c r="I120" t="s">
        <v>1471</v>
      </c>
      <c r="J120">
        <v>72.5</v>
      </c>
      <c r="K120">
        <v>0</v>
      </c>
      <c r="L120" t="s">
        <v>709</v>
      </c>
    </row>
    <row r="121" spans="1:12" x14ac:dyDescent="0.25">
      <c r="A121">
        <v>117</v>
      </c>
      <c r="C121" t="s">
        <v>1032</v>
      </c>
      <c r="D121" t="s">
        <v>433</v>
      </c>
      <c r="E121" t="s">
        <v>167</v>
      </c>
      <c r="F121" t="s">
        <v>211</v>
      </c>
      <c r="G121" t="s">
        <v>1469</v>
      </c>
      <c r="H121" t="s">
        <v>1524</v>
      </c>
      <c r="I121" t="s">
        <v>1508</v>
      </c>
      <c r="J121">
        <v>0</v>
      </c>
      <c r="K121">
        <v>0</v>
      </c>
      <c r="L121" t="s">
        <v>709</v>
      </c>
    </row>
    <row r="122" spans="1:12" x14ac:dyDescent="0.25">
      <c r="A122">
        <v>118</v>
      </c>
      <c r="C122" t="s">
        <v>1033</v>
      </c>
      <c r="D122" t="s">
        <v>434</v>
      </c>
      <c r="E122" t="s">
        <v>47</v>
      </c>
      <c r="F122" t="s">
        <v>215</v>
      </c>
      <c r="G122" t="s">
        <v>1469</v>
      </c>
      <c r="H122" t="s">
        <v>1524</v>
      </c>
      <c r="I122" t="s">
        <v>1471</v>
      </c>
      <c r="J122">
        <v>75</v>
      </c>
      <c r="K122">
        <v>67.5</v>
      </c>
      <c r="L122" t="s">
        <v>709</v>
      </c>
    </row>
    <row r="123" spans="1:12" x14ac:dyDescent="0.25">
      <c r="A123">
        <v>119</v>
      </c>
      <c r="C123" t="s">
        <v>1034</v>
      </c>
      <c r="D123" t="s">
        <v>435</v>
      </c>
      <c r="E123" t="s">
        <v>47</v>
      </c>
      <c r="F123" t="s">
        <v>220</v>
      </c>
      <c r="G123" t="s">
        <v>1469</v>
      </c>
      <c r="H123" t="s">
        <v>1524</v>
      </c>
      <c r="I123" t="s">
        <v>1471</v>
      </c>
      <c r="J123">
        <v>72</v>
      </c>
      <c r="K123">
        <v>70</v>
      </c>
      <c r="L123" t="s">
        <v>709</v>
      </c>
    </row>
    <row r="124" spans="1:12" x14ac:dyDescent="0.25">
      <c r="A124">
        <v>120</v>
      </c>
      <c r="C124" t="s">
        <v>1035</v>
      </c>
      <c r="D124" t="s">
        <v>436</v>
      </c>
      <c r="E124" t="s">
        <v>47</v>
      </c>
      <c r="F124" t="s">
        <v>215</v>
      </c>
      <c r="G124" t="s">
        <v>1469</v>
      </c>
      <c r="H124" t="s">
        <v>1524</v>
      </c>
      <c r="I124" t="s">
        <v>1473</v>
      </c>
      <c r="J124">
        <v>75</v>
      </c>
      <c r="K124">
        <v>67.5</v>
      </c>
      <c r="L124" t="s">
        <v>709</v>
      </c>
    </row>
    <row r="125" spans="1:12" x14ac:dyDescent="0.25">
      <c r="A125">
        <v>121</v>
      </c>
      <c r="C125" t="s">
        <v>1036</v>
      </c>
      <c r="D125" t="s">
        <v>437</v>
      </c>
      <c r="E125" t="s">
        <v>80</v>
      </c>
      <c r="F125" t="s">
        <v>231</v>
      </c>
      <c r="G125" t="s">
        <v>1469</v>
      </c>
      <c r="H125" t="s">
        <v>1543</v>
      </c>
      <c r="I125" t="s">
        <v>1477</v>
      </c>
      <c r="J125">
        <v>75</v>
      </c>
      <c r="K125">
        <v>0</v>
      </c>
      <c r="L125" t="s">
        <v>709</v>
      </c>
    </row>
    <row r="126" spans="1:12" x14ac:dyDescent="0.25">
      <c r="A126">
        <v>122</v>
      </c>
      <c r="C126" t="s">
        <v>1037</v>
      </c>
      <c r="D126" t="s">
        <v>438</v>
      </c>
      <c r="E126" t="s">
        <v>46</v>
      </c>
      <c r="F126" t="s">
        <v>211</v>
      </c>
      <c r="G126" t="s">
        <v>1469</v>
      </c>
      <c r="H126" t="s">
        <v>1524</v>
      </c>
      <c r="I126" t="s">
        <v>1497</v>
      </c>
      <c r="J126">
        <v>0</v>
      </c>
      <c r="K126">
        <v>0</v>
      </c>
      <c r="L126" t="s">
        <v>709</v>
      </c>
    </row>
    <row r="127" spans="1:12" x14ac:dyDescent="0.25">
      <c r="A127">
        <v>123</v>
      </c>
      <c r="C127" t="s">
        <v>1038</v>
      </c>
      <c r="D127" t="s">
        <v>439</v>
      </c>
      <c r="E127" t="s">
        <v>167</v>
      </c>
      <c r="F127" t="s">
        <v>234</v>
      </c>
      <c r="G127" t="s">
        <v>1469</v>
      </c>
      <c r="H127" t="s">
        <v>1544</v>
      </c>
      <c r="I127" t="s">
        <v>1545</v>
      </c>
      <c r="J127">
        <v>60</v>
      </c>
      <c r="K127">
        <v>63</v>
      </c>
      <c r="L127" t="s">
        <v>710</v>
      </c>
    </row>
    <row r="128" spans="1:12" x14ac:dyDescent="0.25">
      <c r="A128">
        <v>124</v>
      </c>
      <c r="C128" t="s">
        <v>1039</v>
      </c>
      <c r="D128" t="s">
        <v>440</v>
      </c>
      <c r="E128" t="s">
        <v>80</v>
      </c>
      <c r="F128" t="s">
        <v>211</v>
      </c>
      <c r="G128" t="s">
        <v>1469</v>
      </c>
      <c r="H128" t="s">
        <v>1524</v>
      </c>
      <c r="I128" t="s">
        <v>1473</v>
      </c>
      <c r="J128">
        <v>0</v>
      </c>
      <c r="K128">
        <v>0</v>
      </c>
      <c r="L128" t="s">
        <v>709</v>
      </c>
    </row>
    <row r="129" spans="1:12" x14ac:dyDescent="0.25">
      <c r="A129">
        <v>125</v>
      </c>
      <c r="C129" t="s">
        <v>1452</v>
      </c>
      <c r="D129" t="s">
        <v>1412</v>
      </c>
      <c r="E129" t="s">
        <v>47</v>
      </c>
      <c r="F129" t="s">
        <v>211</v>
      </c>
      <c r="G129" t="s">
        <v>1469</v>
      </c>
      <c r="H129" t="s">
        <v>1520</v>
      </c>
      <c r="I129" t="s">
        <v>1508</v>
      </c>
      <c r="J129">
        <v>0</v>
      </c>
      <c r="K129">
        <v>0</v>
      </c>
      <c r="L129" t="s">
        <v>709</v>
      </c>
    </row>
    <row r="130" spans="1:12" x14ac:dyDescent="0.25">
      <c r="A130">
        <v>126</v>
      </c>
      <c r="C130" t="s">
        <v>1040</v>
      </c>
      <c r="D130" t="s">
        <v>441</v>
      </c>
      <c r="E130" t="s">
        <v>47</v>
      </c>
      <c r="F130" t="s">
        <v>234</v>
      </c>
      <c r="G130" t="s">
        <v>1469</v>
      </c>
      <c r="H130" t="s">
        <v>1542</v>
      </c>
      <c r="I130" t="s">
        <v>1546</v>
      </c>
      <c r="J130">
        <v>75</v>
      </c>
      <c r="K130">
        <v>66</v>
      </c>
      <c r="L130" t="s">
        <v>709</v>
      </c>
    </row>
    <row r="131" spans="1:12" x14ac:dyDescent="0.25">
      <c r="A131">
        <v>127</v>
      </c>
      <c r="C131" t="s">
        <v>1041</v>
      </c>
      <c r="D131" t="s">
        <v>442</v>
      </c>
      <c r="E131" t="s">
        <v>47</v>
      </c>
      <c r="F131" t="s">
        <v>235</v>
      </c>
      <c r="G131" t="s">
        <v>1469</v>
      </c>
      <c r="H131" t="s">
        <v>1524</v>
      </c>
      <c r="I131" t="s">
        <v>1471</v>
      </c>
      <c r="J131">
        <v>67</v>
      </c>
      <c r="K131">
        <v>0</v>
      </c>
      <c r="L131" t="s">
        <v>709</v>
      </c>
    </row>
    <row r="132" spans="1:12" x14ac:dyDescent="0.25">
      <c r="A132">
        <v>128</v>
      </c>
      <c r="C132" t="s">
        <v>1042</v>
      </c>
      <c r="D132" t="s">
        <v>443</v>
      </c>
      <c r="E132" t="s">
        <v>47</v>
      </c>
      <c r="F132" t="s">
        <v>211</v>
      </c>
      <c r="G132" t="s">
        <v>1469</v>
      </c>
      <c r="H132" t="s">
        <v>1524</v>
      </c>
      <c r="I132" t="s">
        <v>1471</v>
      </c>
      <c r="J132">
        <v>0</v>
      </c>
      <c r="K132">
        <v>0</v>
      </c>
      <c r="L132" t="s">
        <v>709</v>
      </c>
    </row>
    <row r="133" spans="1:12" x14ac:dyDescent="0.25">
      <c r="A133">
        <v>129</v>
      </c>
      <c r="C133" t="s">
        <v>1043</v>
      </c>
      <c r="D133" t="s">
        <v>1044</v>
      </c>
      <c r="E133" t="s">
        <v>47</v>
      </c>
      <c r="F133" t="s">
        <v>222</v>
      </c>
      <c r="G133" t="s">
        <v>1469</v>
      </c>
      <c r="H133" t="s">
        <v>1524</v>
      </c>
      <c r="I133" t="s">
        <v>1532</v>
      </c>
      <c r="J133">
        <v>0</v>
      </c>
      <c r="K133">
        <v>0</v>
      </c>
      <c r="L133" t="s">
        <v>710</v>
      </c>
    </row>
    <row r="134" spans="1:12" x14ac:dyDescent="0.25">
      <c r="A134">
        <v>130</v>
      </c>
      <c r="C134" t="s">
        <v>1045</v>
      </c>
      <c r="D134" t="s">
        <v>444</v>
      </c>
      <c r="E134" t="s">
        <v>47</v>
      </c>
      <c r="F134" t="s">
        <v>236</v>
      </c>
      <c r="G134" t="s">
        <v>1469</v>
      </c>
      <c r="H134" t="s">
        <v>1524</v>
      </c>
      <c r="I134" t="s">
        <v>1471</v>
      </c>
      <c r="J134">
        <v>0</v>
      </c>
      <c r="K134">
        <v>0</v>
      </c>
      <c r="L134" t="s">
        <v>710</v>
      </c>
    </row>
    <row r="135" spans="1:12" x14ac:dyDescent="0.25">
      <c r="A135">
        <v>131</v>
      </c>
      <c r="C135" t="s">
        <v>1046</v>
      </c>
      <c r="D135" t="s">
        <v>445</v>
      </c>
      <c r="E135" t="s">
        <v>47</v>
      </c>
      <c r="F135" t="s">
        <v>220</v>
      </c>
      <c r="G135" t="s">
        <v>1469</v>
      </c>
      <c r="H135" t="s">
        <v>1524</v>
      </c>
      <c r="I135" t="s">
        <v>1473</v>
      </c>
      <c r="J135">
        <v>72</v>
      </c>
      <c r="K135">
        <v>70</v>
      </c>
      <c r="L135" t="s">
        <v>709</v>
      </c>
    </row>
    <row r="136" spans="1:12" x14ac:dyDescent="0.25">
      <c r="A136">
        <v>132</v>
      </c>
      <c r="C136" t="s">
        <v>1047</v>
      </c>
      <c r="D136" t="s">
        <v>446</v>
      </c>
      <c r="E136" t="s">
        <v>47</v>
      </c>
      <c r="F136" t="s">
        <v>234</v>
      </c>
      <c r="G136" t="s">
        <v>1469</v>
      </c>
      <c r="H136" t="s">
        <v>1544</v>
      </c>
      <c r="I136" t="s">
        <v>1532</v>
      </c>
      <c r="J136">
        <v>60</v>
      </c>
      <c r="K136">
        <v>63</v>
      </c>
      <c r="L136" t="s">
        <v>710</v>
      </c>
    </row>
    <row r="137" spans="1:12" x14ac:dyDescent="0.25">
      <c r="A137">
        <v>133</v>
      </c>
      <c r="C137" t="s">
        <v>1048</v>
      </c>
      <c r="D137" t="s">
        <v>447</v>
      </c>
      <c r="E137" t="s">
        <v>80</v>
      </c>
      <c r="F137" t="s">
        <v>946</v>
      </c>
      <c r="G137" t="s">
        <v>1469</v>
      </c>
      <c r="H137" t="s">
        <v>1524</v>
      </c>
      <c r="I137" t="s">
        <v>1471</v>
      </c>
      <c r="J137">
        <v>68</v>
      </c>
      <c r="K137">
        <v>63</v>
      </c>
      <c r="L137" t="s">
        <v>709</v>
      </c>
    </row>
    <row r="138" spans="1:12" x14ac:dyDescent="0.25">
      <c r="A138">
        <v>134</v>
      </c>
      <c r="C138" t="s">
        <v>1049</v>
      </c>
      <c r="D138" t="s">
        <v>448</v>
      </c>
      <c r="E138" t="s">
        <v>47</v>
      </c>
      <c r="F138" t="s">
        <v>237</v>
      </c>
      <c r="G138" t="s">
        <v>1469</v>
      </c>
      <c r="H138" t="s">
        <v>1547</v>
      </c>
      <c r="I138" t="s">
        <v>1536</v>
      </c>
      <c r="J138">
        <v>47.5</v>
      </c>
      <c r="K138">
        <v>49</v>
      </c>
      <c r="L138" t="s">
        <v>710</v>
      </c>
    </row>
    <row r="139" spans="1:12" x14ac:dyDescent="0.25">
      <c r="A139">
        <v>135</v>
      </c>
      <c r="C139" t="s">
        <v>1050</v>
      </c>
      <c r="D139" t="s">
        <v>449</v>
      </c>
      <c r="E139" t="s">
        <v>47</v>
      </c>
      <c r="F139" t="s">
        <v>238</v>
      </c>
      <c r="G139" t="s">
        <v>1469</v>
      </c>
      <c r="H139" t="s">
        <v>1524</v>
      </c>
      <c r="I139" t="s">
        <v>1473</v>
      </c>
      <c r="J139">
        <v>70</v>
      </c>
      <c r="K139">
        <v>62.5</v>
      </c>
      <c r="L139" t="s">
        <v>709</v>
      </c>
    </row>
    <row r="140" spans="1:12" x14ac:dyDescent="0.25">
      <c r="A140">
        <v>136</v>
      </c>
      <c r="C140" t="s">
        <v>1051</v>
      </c>
      <c r="D140" t="s">
        <v>450</v>
      </c>
      <c r="E140" t="s">
        <v>50</v>
      </c>
      <c r="F140" t="s">
        <v>239</v>
      </c>
      <c r="G140" t="s">
        <v>1469</v>
      </c>
      <c r="H140" t="s">
        <v>1484</v>
      </c>
      <c r="I140" t="s">
        <v>1476</v>
      </c>
      <c r="J140">
        <v>87.5</v>
      </c>
      <c r="K140">
        <v>80</v>
      </c>
      <c r="L140" t="s">
        <v>709</v>
      </c>
    </row>
    <row r="141" spans="1:12" x14ac:dyDescent="0.25">
      <c r="A141">
        <v>137</v>
      </c>
      <c r="C141" t="s">
        <v>1052</v>
      </c>
      <c r="D141" t="s">
        <v>451</v>
      </c>
      <c r="E141" t="s">
        <v>52</v>
      </c>
      <c r="F141" t="s">
        <v>198</v>
      </c>
      <c r="G141" t="s">
        <v>1469</v>
      </c>
      <c r="H141" t="s">
        <v>1484</v>
      </c>
      <c r="I141" t="s">
        <v>1471</v>
      </c>
      <c r="J141">
        <v>75</v>
      </c>
      <c r="K141">
        <v>77.5</v>
      </c>
      <c r="L141" t="s">
        <v>710</v>
      </c>
    </row>
    <row r="142" spans="1:12" x14ac:dyDescent="0.25">
      <c r="A142">
        <v>138</v>
      </c>
      <c r="C142" t="s">
        <v>1053</v>
      </c>
      <c r="D142" t="s">
        <v>452</v>
      </c>
      <c r="E142" t="s">
        <v>168</v>
      </c>
      <c r="F142" t="s">
        <v>240</v>
      </c>
      <c r="G142" t="s">
        <v>1469</v>
      </c>
      <c r="H142" t="s">
        <v>1524</v>
      </c>
      <c r="I142" t="s">
        <v>1503</v>
      </c>
      <c r="J142">
        <v>90</v>
      </c>
      <c r="K142">
        <v>0</v>
      </c>
      <c r="L142" t="s">
        <v>709</v>
      </c>
    </row>
    <row r="143" spans="1:12" x14ac:dyDescent="0.25">
      <c r="A143">
        <v>139</v>
      </c>
      <c r="C143" t="s">
        <v>1054</v>
      </c>
      <c r="D143" t="s">
        <v>453</v>
      </c>
      <c r="E143" t="s">
        <v>50</v>
      </c>
      <c r="F143" t="s">
        <v>239</v>
      </c>
      <c r="G143" t="s">
        <v>1469</v>
      </c>
      <c r="H143" t="s">
        <v>1484</v>
      </c>
      <c r="I143" t="s">
        <v>1471</v>
      </c>
      <c r="J143">
        <v>87.5</v>
      </c>
      <c r="K143">
        <v>80</v>
      </c>
      <c r="L143" t="s">
        <v>709</v>
      </c>
    </row>
    <row r="144" spans="1:12" x14ac:dyDescent="0.25">
      <c r="A144">
        <v>140</v>
      </c>
      <c r="C144" t="s">
        <v>1055</v>
      </c>
      <c r="D144" t="s">
        <v>454</v>
      </c>
      <c r="E144" t="s">
        <v>52</v>
      </c>
      <c r="F144" t="s">
        <v>241</v>
      </c>
      <c r="G144" t="s">
        <v>1469</v>
      </c>
      <c r="H144" t="s">
        <v>1524</v>
      </c>
      <c r="I144" t="s">
        <v>1471</v>
      </c>
      <c r="J144">
        <v>80</v>
      </c>
      <c r="K144">
        <v>82</v>
      </c>
      <c r="L144" t="s">
        <v>710</v>
      </c>
    </row>
    <row r="145" spans="1:12" x14ac:dyDescent="0.25">
      <c r="A145">
        <v>141</v>
      </c>
      <c r="C145" t="s">
        <v>1056</v>
      </c>
      <c r="D145" t="s">
        <v>455</v>
      </c>
      <c r="E145" t="s">
        <v>168</v>
      </c>
      <c r="F145" t="s">
        <v>242</v>
      </c>
      <c r="G145" t="s">
        <v>1469</v>
      </c>
      <c r="H145" t="s">
        <v>1524</v>
      </c>
      <c r="I145" t="s">
        <v>1471</v>
      </c>
      <c r="J145">
        <v>105</v>
      </c>
      <c r="K145">
        <v>98</v>
      </c>
      <c r="L145" t="s">
        <v>709</v>
      </c>
    </row>
    <row r="146" spans="1:12" x14ac:dyDescent="0.25">
      <c r="A146">
        <v>142</v>
      </c>
      <c r="C146" t="s">
        <v>1057</v>
      </c>
      <c r="D146" t="s">
        <v>456</v>
      </c>
      <c r="E146" t="s">
        <v>52</v>
      </c>
      <c r="F146" t="s">
        <v>243</v>
      </c>
      <c r="G146" t="s">
        <v>1469</v>
      </c>
      <c r="H146" t="s">
        <v>1524</v>
      </c>
      <c r="I146" t="s">
        <v>1548</v>
      </c>
      <c r="J146">
        <v>0</v>
      </c>
      <c r="K146">
        <v>0</v>
      </c>
      <c r="L146" t="s">
        <v>710</v>
      </c>
    </row>
    <row r="147" spans="1:12" x14ac:dyDescent="0.25">
      <c r="A147">
        <v>143</v>
      </c>
      <c r="C147" t="s">
        <v>1058</v>
      </c>
      <c r="D147" t="s">
        <v>457</v>
      </c>
      <c r="E147" t="s">
        <v>52</v>
      </c>
      <c r="F147" t="s">
        <v>244</v>
      </c>
      <c r="G147" t="s">
        <v>1469</v>
      </c>
      <c r="H147" t="s">
        <v>1524</v>
      </c>
      <c r="I147" t="s">
        <v>1471</v>
      </c>
      <c r="J147">
        <v>126</v>
      </c>
      <c r="K147">
        <v>123.5</v>
      </c>
      <c r="L147" t="s">
        <v>709</v>
      </c>
    </row>
    <row r="148" spans="1:12" x14ac:dyDescent="0.25">
      <c r="A148">
        <v>144</v>
      </c>
      <c r="C148" t="s">
        <v>1059</v>
      </c>
      <c r="D148" t="s">
        <v>458</v>
      </c>
      <c r="E148" t="s">
        <v>52</v>
      </c>
      <c r="F148" t="s">
        <v>245</v>
      </c>
      <c r="G148" t="s">
        <v>1469</v>
      </c>
      <c r="H148" t="s">
        <v>1524</v>
      </c>
      <c r="I148" t="s">
        <v>1477</v>
      </c>
      <c r="J148">
        <v>0</v>
      </c>
      <c r="K148">
        <v>0</v>
      </c>
      <c r="L148" t="s">
        <v>710</v>
      </c>
    </row>
    <row r="149" spans="1:12" x14ac:dyDescent="0.25">
      <c r="A149">
        <v>145</v>
      </c>
      <c r="C149" t="s">
        <v>1060</v>
      </c>
      <c r="D149" t="s">
        <v>459</v>
      </c>
      <c r="E149" t="s">
        <v>168</v>
      </c>
      <c r="F149" t="s">
        <v>242</v>
      </c>
      <c r="G149" t="s">
        <v>1469</v>
      </c>
      <c r="H149" t="s">
        <v>1524</v>
      </c>
      <c r="I149" t="s">
        <v>1471</v>
      </c>
      <c r="J149">
        <v>92</v>
      </c>
      <c r="K149">
        <v>86</v>
      </c>
      <c r="L149" t="s">
        <v>709</v>
      </c>
    </row>
    <row r="150" spans="1:12" x14ac:dyDescent="0.25">
      <c r="A150">
        <v>146</v>
      </c>
      <c r="C150" t="s">
        <v>1061</v>
      </c>
      <c r="D150" t="s">
        <v>460</v>
      </c>
      <c r="E150" t="s">
        <v>52</v>
      </c>
      <c r="F150" t="s">
        <v>210</v>
      </c>
      <c r="G150" t="s">
        <v>1469</v>
      </c>
      <c r="H150" t="s">
        <v>1542</v>
      </c>
      <c r="I150" t="s">
        <v>1545</v>
      </c>
      <c r="J150">
        <v>0</v>
      </c>
      <c r="K150">
        <v>0</v>
      </c>
      <c r="L150" t="s">
        <v>710</v>
      </c>
    </row>
    <row r="151" spans="1:12" x14ac:dyDescent="0.25">
      <c r="A151">
        <v>147</v>
      </c>
      <c r="C151" t="s">
        <v>1062</v>
      </c>
      <c r="D151" t="s">
        <v>461</v>
      </c>
      <c r="E151" t="s">
        <v>168</v>
      </c>
      <c r="F151" t="s">
        <v>242</v>
      </c>
      <c r="G151" t="s">
        <v>1469</v>
      </c>
      <c r="H151" t="s">
        <v>1524</v>
      </c>
      <c r="I151" t="s">
        <v>1473</v>
      </c>
      <c r="J151">
        <v>105</v>
      </c>
      <c r="K151">
        <v>98</v>
      </c>
      <c r="L151" t="s">
        <v>709</v>
      </c>
    </row>
    <row r="152" spans="1:12" x14ac:dyDescent="0.25">
      <c r="A152">
        <v>148</v>
      </c>
      <c r="C152" t="s">
        <v>1063</v>
      </c>
      <c r="D152" t="s">
        <v>462</v>
      </c>
      <c r="E152" t="s">
        <v>50</v>
      </c>
      <c r="F152" t="s">
        <v>246</v>
      </c>
      <c r="G152" t="s">
        <v>1469</v>
      </c>
      <c r="H152" t="s">
        <v>1549</v>
      </c>
      <c r="I152" t="s">
        <v>1541</v>
      </c>
      <c r="J152">
        <v>80</v>
      </c>
      <c r="K152">
        <v>77</v>
      </c>
      <c r="L152" t="s">
        <v>709</v>
      </c>
    </row>
    <row r="153" spans="1:12" x14ac:dyDescent="0.25">
      <c r="A153">
        <v>149</v>
      </c>
      <c r="C153" t="s">
        <v>1064</v>
      </c>
      <c r="D153" t="s">
        <v>463</v>
      </c>
      <c r="E153" t="s">
        <v>50</v>
      </c>
      <c r="F153" t="s">
        <v>247</v>
      </c>
      <c r="G153" t="s">
        <v>1469</v>
      </c>
      <c r="H153" t="s">
        <v>1524</v>
      </c>
      <c r="I153" t="s">
        <v>1550</v>
      </c>
      <c r="J153">
        <v>69</v>
      </c>
      <c r="K153">
        <v>71.5</v>
      </c>
      <c r="L153" t="s">
        <v>710</v>
      </c>
    </row>
    <row r="154" spans="1:12" x14ac:dyDescent="0.25">
      <c r="A154">
        <v>150</v>
      </c>
      <c r="C154" t="s">
        <v>1065</v>
      </c>
      <c r="D154" t="s">
        <v>464</v>
      </c>
      <c r="E154" t="s">
        <v>50</v>
      </c>
      <c r="F154" t="s">
        <v>246</v>
      </c>
      <c r="G154" t="s">
        <v>1469</v>
      </c>
      <c r="H154" t="s">
        <v>1551</v>
      </c>
      <c r="I154" t="s">
        <v>1552</v>
      </c>
      <c r="J154">
        <v>70</v>
      </c>
      <c r="K154">
        <v>68.150000000000006</v>
      </c>
      <c r="L154" t="s">
        <v>709</v>
      </c>
    </row>
    <row r="155" spans="1:12" x14ac:dyDescent="0.25">
      <c r="A155">
        <v>151</v>
      </c>
      <c r="C155" t="s">
        <v>1066</v>
      </c>
      <c r="D155" t="s">
        <v>1420</v>
      </c>
      <c r="E155" t="s">
        <v>50</v>
      </c>
      <c r="F155" t="s">
        <v>1419</v>
      </c>
      <c r="G155" t="s">
        <v>1469</v>
      </c>
      <c r="H155" t="s">
        <v>1524</v>
      </c>
      <c r="I155" t="s">
        <v>1473</v>
      </c>
      <c r="J155">
        <v>95</v>
      </c>
      <c r="K155">
        <v>0</v>
      </c>
      <c r="L155" t="s">
        <v>709</v>
      </c>
    </row>
    <row r="156" spans="1:12" x14ac:dyDescent="0.25">
      <c r="A156">
        <v>152</v>
      </c>
      <c r="C156" t="s">
        <v>1067</v>
      </c>
      <c r="D156" t="s">
        <v>465</v>
      </c>
      <c r="E156" t="s">
        <v>50</v>
      </c>
      <c r="F156" t="s">
        <v>249</v>
      </c>
      <c r="G156" t="s">
        <v>1469</v>
      </c>
      <c r="H156" t="s">
        <v>1524</v>
      </c>
      <c r="I156" t="s">
        <v>1553</v>
      </c>
      <c r="J156">
        <v>85</v>
      </c>
      <c r="K156">
        <v>0</v>
      </c>
      <c r="L156" t="s">
        <v>709</v>
      </c>
    </row>
    <row r="157" spans="1:12" x14ac:dyDescent="0.25">
      <c r="A157">
        <v>153</v>
      </c>
      <c r="C157" t="s">
        <v>1068</v>
      </c>
      <c r="D157" t="s">
        <v>466</v>
      </c>
      <c r="E157" t="s">
        <v>50</v>
      </c>
      <c r="F157" t="s">
        <v>244</v>
      </c>
      <c r="G157" t="s">
        <v>1469</v>
      </c>
      <c r="H157" t="s">
        <v>1524</v>
      </c>
      <c r="I157" t="s">
        <v>1541</v>
      </c>
      <c r="J157">
        <v>120</v>
      </c>
      <c r="K157">
        <v>117.5</v>
      </c>
      <c r="L157" t="s">
        <v>709</v>
      </c>
    </row>
    <row r="158" spans="1:12" x14ac:dyDescent="0.25">
      <c r="A158">
        <v>154</v>
      </c>
      <c r="C158" t="s">
        <v>1069</v>
      </c>
      <c r="D158" t="s">
        <v>467</v>
      </c>
      <c r="E158" t="s">
        <v>169</v>
      </c>
      <c r="F158" t="s">
        <v>250</v>
      </c>
      <c r="G158" t="s">
        <v>1469</v>
      </c>
      <c r="H158" t="s">
        <v>1549</v>
      </c>
      <c r="I158" t="s">
        <v>1476</v>
      </c>
      <c r="J158">
        <v>0</v>
      </c>
      <c r="K158">
        <v>0</v>
      </c>
      <c r="L158" t="s">
        <v>710</v>
      </c>
    </row>
    <row r="159" spans="1:12" x14ac:dyDescent="0.25">
      <c r="A159">
        <v>155</v>
      </c>
      <c r="C159" t="s">
        <v>1070</v>
      </c>
      <c r="D159" t="s">
        <v>468</v>
      </c>
      <c r="E159" t="s">
        <v>169</v>
      </c>
      <c r="F159" t="s">
        <v>247</v>
      </c>
      <c r="G159" t="s">
        <v>1469</v>
      </c>
      <c r="H159" t="s">
        <v>1551</v>
      </c>
      <c r="I159" t="s">
        <v>1477</v>
      </c>
      <c r="J159">
        <v>87</v>
      </c>
      <c r="K159">
        <v>80</v>
      </c>
      <c r="L159" t="s">
        <v>709</v>
      </c>
    </row>
    <row r="160" spans="1:12" x14ac:dyDescent="0.25">
      <c r="A160">
        <v>156</v>
      </c>
      <c r="C160" t="s">
        <v>1071</v>
      </c>
      <c r="D160" t="s">
        <v>469</v>
      </c>
      <c r="E160" t="s">
        <v>51</v>
      </c>
      <c r="F160" t="s">
        <v>254</v>
      </c>
      <c r="G160" t="s">
        <v>1469</v>
      </c>
      <c r="H160" t="s">
        <v>1551</v>
      </c>
      <c r="I160" t="s">
        <v>1550</v>
      </c>
      <c r="J160">
        <v>0</v>
      </c>
      <c r="K160">
        <v>0</v>
      </c>
      <c r="L160" t="s">
        <v>710</v>
      </c>
    </row>
    <row r="161" spans="1:12" x14ac:dyDescent="0.25">
      <c r="A161">
        <v>157</v>
      </c>
      <c r="C161" t="s">
        <v>1072</v>
      </c>
      <c r="D161" t="s">
        <v>470</v>
      </c>
      <c r="E161" t="s">
        <v>169</v>
      </c>
      <c r="F161" t="s">
        <v>251</v>
      </c>
      <c r="G161" t="s">
        <v>1469</v>
      </c>
      <c r="H161" t="s">
        <v>1551</v>
      </c>
      <c r="I161" t="s">
        <v>1491</v>
      </c>
      <c r="J161">
        <v>120</v>
      </c>
      <c r="K161">
        <v>0</v>
      </c>
      <c r="L161" t="s">
        <v>709</v>
      </c>
    </row>
    <row r="162" spans="1:12" x14ac:dyDescent="0.25">
      <c r="A162">
        <v>158</v>
      </c>
      <c r="C162" t="s">
        <v>1073</v>
      </c>
      <c r="D162" t="s">
        <v>471</v>
      </c>
      <c r="E162" t="s">
        <v>169</v>
      </c>
      <c r="F162" t="s">
        <v>251</v>
      </c>
      <c r="G162" t="s">
        <v>1469</v>
      </c>
      <c r="H162" t="s">
        <v>1551</v>
      </c>
      <c r="I162" t="s">
        <v>1517</v>
      </c>
      <c r="J162">
        <v>120</v>
      </c>
      <c r="K162">
        <v>0</v>
      </c>
      <c r="L162" t="s">
        <v>709</v>
      </c>
    </row>
    <row r="163" spans="1:12" x14ac:dyDescent="0.25">
      <c r="A163">
        <v>159</v>
      </c>
      <c r="C163" t="s">
        <v>1074</v>
      </c>
      <c r="D163" t="s">
        <v>472</v>
      </c>
      <c r="E163" t="s">
        <v>50</v>
      </c>
      <c r="F163" t="s">
        <v>252</v>
      </c>
      <c r="G163" t="s">
        <v>1469</v>
      </c>
      <c r="H163" t="s">
        <v>1549</v>
      </c>
      <c r="I163" t="s">
        <v>1491</v>
      </c>
      <c r="J163">
        <v>78</v>
      </c>
      <c r="K163">
        <v>73.150000000000006</v>
      </c>
      <c r="L163" t="s">
        <v>709</v>
      </c>
    </row>
    <row r="164" spans="1:12" x14ac:dyDescent="0.25">
      <c r="A164">
        <v>160</v>
      </c>
      <c r="C164" t="s">
        <v>1075</v>
      </c>
      <c r="D164" t="s">
        <v>473</v>
      </c>
      <c r="E164" t="s">
        <v>50</v>
      </c>
      <c r="F164" t="s">
        <v>253</v>
      </c>
      <c r="G164" t="s">
        <v>1469</v>
      </c>
      <c r="H164" t="s">
        <v>1549</v>
      </c>
      <c r="I164" t="s">
        <v>1471</v>
      </c>
      <c r="J164">
        <v>80</v>
      </c>
      <c r="K164">
        <v>0</v>
      </c>
      <c r="L164" t="s">
        <v>709</v>
      </c>
    </row>
    <row r="165" spans="1:12" x14ac:dyDescent="0.25">
      <c r="A165">
        <v>161</v>
      </c>
      <c r="C165" t="s">
        <v>1076</v>
      </c>
      <c r="D165" t="s">
        <v>474</v>
      </c>
      <c r="E165" t="s">
        <v>50</v>
      </c>
      <c r="F165" t="s">
        <v>254</v>
      </c>
      <c r="G165" t="s">
        <v>1469</v>
      </c>
      <c r="H165" t="s">
        <v>1551</v>
      </c>
      <c r="I165" t="s">
        <v>1477</v>
      </c>
      <c r="J165">
        <v>80</v>
      </c>
      <c r="K165">
        <v>0</v>
      </c>
      <c r="L165" t="s">
        <v>709</v>
      </c>
    </row>
    <row r="166" spans="1:12" x14ac:dyDescent="0.25">
      <c r="A166">
        <v>162</v>
      </c>
      <c r="C166" t="s">
        <v>1077</v>
      </c>
      <c r="D166" t="s">
        <v>475</v>
      </c>
      <c r="E166" t="s">
        <v>50</v>
      </c>
      <c r="F166" t="s">
        <v>241</v>
      </c>
      <c r="G166" t="s">
        <v>1469</v>
      </c>
      <c r="H166" t="s">
        <v>1549</v>
      </c>
      <c r="I166" t="s">
        <v>1476</v>
      </c>
      <c r="J166">
        <v>90</v>
      </c>
      <c r="K166">
        <v>80</v>
      </c>
      <c r="L166" t="s">
        <v>709</v>
      </c>
    </row>
    <row r="167" spans="1:12" x14ac:dyDescent="0.25">
      <c r="A167">
        <v>163</v>
      </c>
      <c r="C167" t="s">
        <v>1078</v>
      </c>
      <c r="D167" t="s">
        <v>476</v>
      </c>
      <c r="E167" t="s">
        <v>168</v>
      </c>
      <c r="F167" t="s">
        <v>255</v>
      </c>
      <c r="G167" t="s">
        <v>1469</v>
      </c>
      <c r="H167" t="s">
        <v>1554</v>
      </c>
      <c r="I167" t="s">
        <v>1473</v>
      </c>
      <c r="J167">
        <v>85</v>
      </c>
      <c r="K167">
        <v>0</v>
      </c>
      <c r="L167" t="s">
        <v>709</v>
      </c>
    </row>
    <row r="168" spans="1:12" x14ac:dyDescent="0.25">
      <c r="A168">
        <v>164</v>
      </c>
      <c r="C168" t="s">
        <v>1079</v>
      </c>
      <c r="D168" t="s">
        <v>477</v>
      </c>
      <c r="E168" t="s">
        <v>50</v>
      </c>
      <c r="F168" t="s">
        <v>250</v>
      </c>
      <c r="G168" t="s">
        <v>1469</v>
      </c>
      <c r="H168" t="s">
        <v>1524</v>
      </c>
      <c r="I168" t="s">
        <v>1476</v>
      </c>
      <c r="J168">
        <v>0</v>
      </c>
      <c r="K168">
        <v>0</v>
      </c>
      <c r="L168" t="s">
        <v>710</v>
      </c>
    </row>
    <row r="169" spans="1:12" x14ac:dyDescent="0.25">
      <c r="A169">
        <v>165</v>
      </c>
      <c r="C169" t="s">
        <v>1080</v>
      </c>
      <c r="D169" t="s">
        <v>478</v>
      </c>
      <c r="E169" t="s">
        <v>168</v>
      </c>
      <c r="F169" t="s">
        <v>256</v>
      </c>
      <c r="G169" t="s">
        <v>1469</v>
      </c>
      <c r="H169" t="s">
        <v>1524</v>
      </c>
      <c r="I169" t="s">
        <v>1475</v>
      </c>
      <c r="J169">
        <v>80</v>
      </c>
      <c r="K169">
        <v>76</v>
      </c>
      <c r="L169" t="s">
        <v>709</v>
      </c>
    </row>
    <row r="170" spans="1:12" x14ac:dyDescent="0.25">
      <c r="A170">
        <v>166</v>
      </c>
      <c r="C170" t="s">
        <v>1081</v>
      </c>
      <c r="D170" t="s">
        <v>479</v>
      </c>
      <c r="E170" t="s">
        <v>50</v>
      </c>
      <c r="F170" t="s">
        <v>207</v>
      </c>
      <c r="G170" t="s">
        <v>1469</v>
      </c>
      <c r="H170" t="s">
        <v>1524</v>
      </c>
      <c r="I170" t="s">
        <v>1471</v>
      </c>
      <c r="J170">
        <v>0</v>
      </c>
      <c r="K170">
        <v>0</v>
      </c>
      <c r="L170" t="s">
        <v>710</v>
      </c>
    </row>
    <row r="171" spans="1:12" x14ac:dyDescent="0.25">
      <c r="A171">
        <v>167</v>
      </c>
      <c r="C171" t="s">
        <v>1082</v>
      </c>
      <c r="D171" t="s">
        <v>480</v>
      </c>
      <c r="E171" t="s">
        <v>170</v>
      </c>
      <c r="F171" t="s">
        <v>256</v>
      </c>
      <c r="G171" t="s">
        <v>1469</v>
      </c>
      <c r="H171" t="s">
        <v>1524</v>
      </c>
      <c r="I171" t="s">
        <v>1471</v>
      </c>
      <c r="J171">
        <v>80</v>
      </c>
      <c r="K171">
        <v>76</v>
      </c>
      <c r="L171" t="s">
        <v>709</v>
      </c>
    </row>
    <row r="172" spans="1:12" x14ac:dyDescent="0.25">
      <c r="A172">
        <v>168</v>
      </c>
      <c r="C172" t="s">
        <v>1083</v>
      </c>
      <c r="D172" t="s">
        <v>481</v>
      </c>
      <c r="E172" t="s">
        <v>80</v>
      </c>
      <c r="F172" t="s">
        <v>213</v>
      </c>
      <c r="G172" t="s">
        <v>1469</v>
      </c>
      <c r="H172" t="s">
        <v>1524</v>
      </c>
      <c r="I172" t="s">
        <v>1471</v>
      </c>
      <c r="J172">
        <v>74</v>
      </c>
      <c r="K172">
        <v>76</v>
      </c>
      <c r="L172" t="s">
        <v>710</v>
      </c>
    </row>
    <row r="173" spans="1:12" x14ac:dyDescent="0.25">
      <c r="A173">
        <v>169</v>
      </c>
      <c r="C173" t="s">
        <v>1084</v>
      </c>
      <c r="D173" t="s">
        <v>482</v>
      </c>
      <c r="E173" t="s">
        <v>168</v>
      </c>
      <c r="F173" t="s">
        <v>257</v>
      </c>
      <c r="G173" t="s">
        <v>1469</v>
      </c>
      <c r="H173" t="s">
        <v>1524</v>
      </c>
      <c r="I173" t="s">
        <v>1471</v>
      </c>
      <c r="J173">
        <v>80</v>
      </c>
      <c r="K173">
        <v>0</v>
      </c>
      <c r="L173" t="s">
        <v>709</v>
      </c>
    </row>
    <row r="174" spans="1:12" x14ac:dyDescent="0.25">
      <c r="A174">
        <v>170</v>
      </c>
      <c r="C174" t="s">
        <v>1085</v>
      </c>
      <c r="D174" t="s">
        <v>483</v>
      </c>
      <c r="E174" t="s">
        <v>50</v>
      </c>
      <c r="F174" t="s">
        <v>258</v>
      </c>
      <c r="G174" t="s">
        <v>1469</v>
      </c>
      <c r="H174" t="s">
        <v>1547</v>
      </c>
      <c r="I174" t="s">
        <v>1555</v>
      </c>
      <c r="J174">
        <v>0</v>
      </c>
      <c r="K174">
        <v>0</v>
      </c>
      <c r="L174" t="s">
        <v>710</v>
      </c>
    </row>
    <row r="175" spans="1:12" x14ac:dyDescent="0.25">
      <c r="A175">
        <v>171</v>
      </c>
      <c r="C175" t="s">
        <v>1086</v>
      </c>
      <c r="D175" t="s">
        <v>484</v>
      </c>
      <c r="E175" t="s">
        <v>170</v>
      </c>
      <c r="F175" t="s">
        <v>259</v>
      </c>
      <c r="G175" t="s">
        <v>1469</v>
      </c>
      <c r="H175" t="s">
        <v>1524</v>
      </c>
      <c r="I175" t="s">
        <v>1476</v>
      </c>
      <c r="J175">
        <v>67.5</v>
      </c>
      <c r="K175">
        <v>62.5</v>
      </c>
      <c r="L175" t="s">
        <v>709</v>
      </c>
    </row>
    <row r="176" spans="1:12" x14ac:dyDescent="0.25">
      <c r="A176">
        <v>172</v>
      </c>
      <c r="C176" t="s">
        <v>1087</v>
      </c>
      <c r="D176" t="s">
        <v>485</v>
      </c>
      <c r="E176" t="s">
        <v>50</v>
      </c>
      <c r="F176" t="s">
        <v>210</v>
      </c>
      <c r="G176" t="s">
        <v>1469</v>
      </c>
      <c r="H176" t="s">
        <v>1524</v>
      </c>
      <c r="I176" t="s">
        <v>1546</v>
      </c>
      <c r="J176">
        <v>0</v>
      </c>
      <c r="K176">
        <v>0</v>
      </c>
      <c r="L176" t="s">
        <v>710</v>
      </c>
    </row>
    <row r="177" spans="1:12" x14ac:dyDescent="0.25">
      <c r="A177">
        <v>173</v>
      </c>
      <c r="C177" t="s">
        <v>1088</v>
      </c>
      <c r="D177" t="s">
        <v>486</v>
      </c>
      <c r="E177" t="s">
        <v>50</v>
      </c>
      <c r="F177" t="s">
        <v>260</v>
      </c>
      <c r="G177" t="s">
        <v>1469</v>
      </c>
      <c r="H177" t="s">
        <v>1549</v>
      </c>
      <c r="I177" t="s">
        <v>1471</v>
      </c>
      <c r="J177">
        <v>90</v>
      </c>
      <c r="K177">
        <v>0</v>
      </c>
      <c r="L177" t="s">
        <v>709</v>
      </c>
    </row>
    <row r="178" spans="1:12" x14ac:dyDescent="0.25">
      <c r="A178">
        <v>174</v>
      </c>
    </row>
    <row r="179" spans="1:12" x14ac:dyDescent="0.25">
      <c r="A179">
        <v>175</v>
      </c>
      <c r="C179" t="s">
        <v>1089</v>
      </c>
      <c r="D179" t="s">
        <v>487</v>
      </c>
      <c r="E179" t="s">
        <v>170</v>
      </c>
      <c r="F179" t="s">
        <v>203</v>
      </c>
      <c r="G179" t="s">
        <v>1469</v>
      </c>
      <c r="H179" t="s">
        <v>1484</v>
      </c>
      <c r="I179" t="s">
        <v>1473</v>
      </c>
      <c r="J179">
        <v>79.900000000000006</v>
      </c>
      <c r="K179">
        <v>71</v>
      </c>
      <c r="L179" t="s">
        <v>709</v>
      </c>
    </row>
    <row r="180" spans="1:12" x14ac:dyDescent="0.25">
      <c r="A180">
        <v>176</v>
      </c>
      <c r="C180" t="s">
        <v>1090</v>
      </c>
      <c r="D180" t="s">
        <v>488</v>
      </c>
      <c r="E180" t="s">
        <v>170</v>
      </c>
      <c r="F180" t="s">
        <v>261</v>
      </c>
      <c r="G180" t="s">
        <v>1469</v>
      </c>
      <c r="H180" t="s">
        <v>1484</v>
      </c>
      <c r="I180" t="s">
        <v>1473</v>
      </c>
      <c r="J180">
        <v>85</v>
      </c>
      <c r="K180">
        <v>70</v>
      </c>
      <c r="L180" t="s">
        <v>709</v>
      </c>
    </row>
    <row r="181" spans="1:12" x14ac:dyDescent="0.25">
      <c r="A181">
        <v>177</v>
      </c>
      <c r="C181" t="s">
        <v>1091</v>
      </c>
      <c r="D181" t="s">
        <v>489</v>
      </c>
      <c r="E181" t="s">
        <v>170</v>
      </c>
      <c r="F181" t="s">
        <v>203</v>
      </c>
      <c r="G181" t="s">
        <v>1469</v>
      </c>
      <c r="H181" t="s">
        <v>1556</v>
      </c>
      <c r="I181" t="s">
        <v>1541</v>
      </c>
      <c r="J181">
        <v>84.9</v>
      </c>
      <c r="K181">
        <v>74</v>
      </c>
      <c r="L181" t="s">
        <v>709</v>
      </c>
    </row>
    <row r="182" spans="1:12" x14ac:dyDescent="0.25">
      <c r="A182">
        <v>178</v>
      </c>
      <c r="C182" t="s">
        <v>1092</v>
      </c>
      <c r="D182" t="s">
        <v>490</v>
      </c>
      <c r="E182" t="s">
        <v>49</v>
      </c>
      <c r="F182" t="s">
        <v>261</v>
      </c>
      <c r="G182" t="s">
        <v>1469</v>
      </c>
      <c r="H182" t="s">
        <v>1484</v>
      </c>
      <c r="I182" t="s">
        <v>1473</v>
      </c>
      <c r="J182">
        <v>75</v>
      </c>
      <c r="K182">
        <v>77.5</v>
      </c>
      <c r="L182" t="s">
        <v>710</v>
      </c>
    </row>
    <row r="183" spans="1:12" x14ac:dyDescent="0.25">
      <c r="A183">
        <v>179</v>
      </c>
      <c r="C183" t="s">
        <v>1093</v>
      </c>
      <c r="D183" t="s">
        <v>491</v>
      </c>
      <c r="E183" t="s">
        <v>47</v>
      </c>
      <c r="F183" t="s">
        <v>203</v>
      </c>
      <c r="G183" t="s">
        <v>1469</v>
      </c>
      <c r="H183" t="s">
        <v>1484</v>
      </c>
      <c r="I183" t="s">
        <v>1477</v>
      </c>
      <c r="J183">
        <v>79.900000000000006</v>
      </c>
      <c r="K183">
        <v>71</v>
      </c>
      <c r="L183" t="s">
        <v>709</v>
      </c>
    </row>
    <row r="184" spans="1:12" x14ac:dyDescent="0.25">
      <c r="A184">
        <v>180</v>
      </c>
      <c r="C184" t="s">
        <v>1094</v>
      </c>
      <c r="D184" t="s">
        <v>492</v>
      </c>
      <c r="E184" t="s">
        <v>170</v>
      </c>
      <c r="F184" t="s">
        <v>239</v>
      </c>
      <c r="G184" t="s">
        <v>1469</v>
      </c>
      <c r="H184" t="s">
        <v>1484</v>
      </c>
      <c r="I184" t="s">
        <v>1557</v>
      </c>
      <c r="J184">
        <v>70</v>
      </c>
      <c r="K184">
        <v>70</v>
      </c>
      <c r="L184" t="s">
        <v>710</v>
      </c>
    </row>
    <row r="185" spans="1:12" x14ac:dyDescent="0.25">
      <c r="A185">
        <v>181</v>
      </c>
      <c r="C185" t="s">
        <v>1095</v>
      </c>
      <c r="D185" t="s">
        <v>493</v>
      </c>
      <c r="E185" t="s">
        <v>50</v>
      </c>
      <c r="F185" t="s">
        <v>241</v>
      </c>
      <c r="G185" t="s">
        <v>1469</v>
      </c>
      <c r="H185" t="s">
        <v>1524</v>
      </c>
      <c r="I185" t="s">
        <v>1471</v>
      </c>
      <c r="J185">
        <v>75</v>
      </c>
      <c r="K185">
        <v>70</v>
      </c>
      <c r="L185" t="s">
        <v>709</v>
      </c>
    </row>
    <row r="186" spans="1:12" x14ac:dyDescent="0.25">
      <c r="A186">
        <v>182</v>
      </c>
      <c r="C186" t="s">
        <v>1096</v>
      </c>
      <c r="D186" t="s">
        <v>494</v>
      </c>
      <c r="E186" t="s">
        <v>49</v>
      </c>
      <c r="F186" t="s">
        <v>239</v>
      </c>
      <c r="G186" t="s">
        <v>1469</v>
      </c>
      <c r="H186" t="s">
        <v>1484</v>
      </c>
      <c r="I186" t="s">
        <v>1471</v>
      </c>
      <c r="J186">
        <v>70</v>
      </c>
      <c r="K186">
        <v>72</v>
      </c>
      <c r="L186" t="s">
        <v>710</v>
      </c>
    </row>
    <row r="187" spans="1:12" x14ac:dyDescent="0.25">
      <c r="A187">
        <v>183</v>
      </c>
      <c r="C187" t="s">
        <v>1097</v>
      </c>
      <c r="D187" t="s">
        <v>495</v>
      </c>
      <c r="E187" t="s">
        <v>49</v>
      </c>
      <c r="F187" t="s">
        <v>201</v>
      </c>
      <c r="G187" t="s">
        <v>1469</v>
      </c>
      <c r="H187" t="s">
        <v>1484</v>
      </c>
      <c r="I187" t="s">
        <v>1471</v>
      </c>
      <c r="J187">
        <v>72.5</v>
      </c>
      <c r="K187">
        <v>70</v>
      </c>
      <c r="L187" t="s">
        <v>709</v>
      </c>
    </row>
    <row r="188" spans="1:12" x14ac:dyDescent="0.25">
      <c r="A188">
        <v>184</v>
      </c>
      <c r="C188" t="s">
        <v>1098</v>
      </c>
      <c r="D188" t="s">
        <v>496</v>
      </c>
      <c r="E188" t="s">
        <v>170</v>
      </c>
      <c r="F188" t="s">
        <v>203</v>
      </c>
      <c r="G188" t="s">
        <v>1469</v>
      </c>
      <c r="H188" t="s">
        <v>1484</v>
      </c>
      <c r="I188" t="s">
        <v>1477</v>
      </c>
      <c r="J188">
        <v>79.900000000000006</v>
      </c>
      <c r="K188">
        <v>71</v>
      </c>
      <c r="L188" t="s">
        <v>709</v>
      </c>
    </row>
    <row r="189" spans="1:12" x14ac:dyDescent="0.25">
      <c r="A189">
        <v>185</v>
      </c>
      <c r="C189" t="s">
        <v>1099</v>
      </c>
      <c r="D189" t="s">
        <v>497</v>
      </c>
      <c r="E189" t="s">
        <v>170</v>
      </c>
      <c r="F189" t="s">
        <v>262</v>
      </c>
      <c r="G189" t="s">
        <v>1469</v>
      </c>
      <c r="H189" t="s">
        <v>1484</v>
      </c>
      <c r="I189" t="s">
        <v>1489</v>
      </c>
      <c r="J189">
        <v>100</v>
      </c>
      <c r="K189">
        <v>0</v>
      </c>
      <c r="L189" t="s">
        <v>709</v>
      </c>
    </row>
    <row r="190" spans="1:12" x14ac:dyDescent="0.25">
      <c r="A190">
        <v>186</v>
      </c>
      <c r="C190" t="s">
        <v>1100</v>
      </c>
      <c r="D190" t="s">
        <v>498</v>
      </c>
      <c r="E190" t="s">
        <v>49</v>
      </c>
      <c r="F190" t="s">
        <v>263</v>
      </c>
      <c r="G190" t="s">
        <v>1469</v>
      </c>
      <c r="H190" t="s">
        <v>1484</v>
      </c>
      <c r="I190" t="s">
        <v>1503</v>
      </c>
      <c r="J190">
        <v>90</v>
      </c>
      <c r="K190">
        <v>80</v>
      </c>
      <c r="L190" t="s">
        <v>709</v>
      </c>
    </row>
    <row r="191" spans="1:12" x14ac:dyDescent="0.25">
      <c r="A191">
        <v>187</v>
      </c>
      <c r="C191" t="s">
        <v>1558</v>
      </c>
      <c r="D191" t="s">
        <v>1559</v>
      </c>
      <c r="E191" t="s">
        <v>48</v>
      </c>
      <c r="F191" t="s">
        <v>264</v>
      </c>
      <c r="G191" t="s">
        <v>1469</v>
      </c>
      <c r="H191" t="s">
        <v>1560</v>
      </c>
      <c r="I191" t="s">
        <v>1561</v>
      </c>
      <c r="J191">
        <v>0</v>
      </c>
      <c r="K191">
        <v>0</v>
      </c>
      <c r="L191" t="s">
        <v>709</v>
      </c>
    </row>
    <row r="192" spans="1:12" x14ac:dyDescent="0.25">
      <c r="A192">
        <v>188</v>
      </c>
      <c r="C192" t="s">
        <v>1562</v>
      </c>
      <c r="D192" t="s">
        <v>1563</v>
      </c>
      <c r="E192" t="s">
        <v>48</v>
      </c>
      <c r="F192" t="s">
        <v>264</v>
      </c>
      <c r="G192" t="s">
        <v>1469</v>
      </c>
      <c r="H192" t="s">
        <v>1560</v>
      </c>
      <c r="I192" t="s">
        <v>1561</v>
      </c>
      <c r="J192">
        <v>0</v>
      </c>
      <c r="K192">
        <v>0</v>
      </c>
      <c r="L192" t="s">
        <v>709</v>
      </c>
    </row>
    <row r="193" spans="1:12" x14ac:dyDescent="0.25">
      <c r="A193">
        <v>189</v>
      </c>
      <c r="C193" t="s">
        <v>1564</v>
      </c>
      <c r="D193" t="s">
        <v>1565</v>
      </c>
      <c r="E193" t="s">
        <v>48</v>
      </c>
      <c r="F193" t="s">
        <v>264</v>
      </c>
      <c r="G193" t="s">
        <v>1469</v>
      </c>
      <c r="H193" t="s">
        <v>1560</v>
      </c>
      <c r="I193" t="s">
        <v>1561</v>
      </c>
      <c r="J193">
        <v>0</v>
      </c>
      <c r="K193">
        <v>0</v>
      </c>
      <c r="L193" t="s">
        <v>709</v>
      </c>
    </row>
    <row r="194" spans="1:12" x14ac:dyDescent="0.25">
      <c r="A194">
        <v>190</v>
      </c>
      <c r="C194" t="s">
        <v>1101</v>
      </c>
      <c r="D194" t="s">
        <v>499</v>
      </c>
      <c r="E194" t="s">
        <v>48</v>
      </c>
      <c r="F194" t="s">
        <v>264</v>
      </c>
      <c r="G194" t="s">
        <v>1469</v>
      </c>
      <c r="H194" t="s">
        <v>1566</v>
      </c>
      <c r="I194" t="s">
        <v>1477</v>
      </c>
      <c r="J194">
        <v>0</v>
      </c>
      <c r="K194">
        <v>0</v>
      </c>
      <c r="L194" t="s">
        <v>710</v>
      </c>
    </row>
    <row r="195" spans="1:12" x14ac:dyDescent="0.25">
      <c r="A195">
        <v>191</v>
      </c>
      <c r="C195" t="s">
        <v>1102</v>
      </c>
      <c r="D195" t="s">
        <v>500</v>
      </c>
      <c r="E195" t="s">
        <v>132</v>
      </c>
      <c r="F195" t="s">
        <v>265</v>
      </c>
      <c r="G195" t="s">
        <v>1469</v>
      </c>
      <c r="H195" t="s">
        <v>1567</v>
      </c>
      <c r="I195" t="s">
        <v>1477</v>
      </c>
      <c r="J195">
        <v>0</v>
      </c>
      <c r="K195">
        <v>0</v>
      </c>
      <c r="L195" t="s">
        <v>710</v>
      </c>
    </row>
    <row r="196" spans="1:12" x14ac:dyDescent="0.25">
      <c r="A196">
        <v>192</v>
      </c>
      <c r="C196" t="s">
        <v>1103</v>
      </c>
      <c r="D196" t="s">
        <v>501</v>
      </c>
      <c r="E196" t="s">
        <v>48</v>
      </c>
      <c r="F196" t="s">
        <v>265</v>
      </c>
      <c r="G196" t="s">
        <v>1469</v>
      </c>
      <c r="H196" t="s">
        <v>1567</v>
      </c>
      <c r="I196" t="s">
        <v>1477</v>
      </c>
      <c r="J196">
        <v>0</v>
      </c>
      <c r="K196">
        <v>0</v>
      </c>
      <c r="L196" t="s">
        <v>710</v>
      </c>
    </row>
    <row r="197" spans="1:12" x14ac:dyDescent="0.25">
      <c r="A197">
        <v>193</v>
      </c>
      <c r="C197" t="s">
        <v>1104</v>
      </c>
      <c r="D197" t="s">
        <v>502</v>
      </c>
      <c r="E197" t="s">
        <v>171</v>
      </c>
      <c r="F197" t="s">
        <v>266</v>
      </c>
      <c r="G197" t="s">
        <v>1469</v>
      </c>
      <c r="H197" t="s">
        <v>1568</v>
      </c>
      <c r="I197" t="s">
        <v>1477</v>
      </c>
      <c r="J197">
        <v>110</v>
      </c>
      <c r="K197">
        <v>0</v>
      </c>
      <c r="L197" t="s">
        <v>709</v>
      </c>
    </row>
    <row r="198" spans="1:12" x14ac:dyDescent="0.25">
      <c r="A198">
        <v>194</v>
      </c>
      <c r="C198" t="s">
        <v>1105</v>
      </c>
      <c r="D198" t="s">
        <v>503</v>
      </c>
      <c r="E198" t="s">
        <v>48</v>
      </c>
      <c r="F198" t="s">
        <v>266</v>
      </c>
      <c r="G198" t="s">
        <v>1469</v>
      </c>
      <c r="H198" t="s">
        <v>1569</v>
      </c>
      <c r="I198" t="s">
        <v>1473</v>
      </c>
      <c r="J198">
        <v>0</v>
      </c>
      <c r="K198">
        <v>0</v>
      </c>
      <c r="L198" t="s">
        <v>710</v>
      </c>
    </row>
    <row r="199" spans="1:12" x14ac:dyDescent="0.25">
      <c r="A199">
        <v>195</v>
      </c>
      <c r="C199" t="s">
        <v>1106</v>
      </c>
      <c r="D199" t="s">
        <v>504</v>
      </c>
      <c r="E199" t="s">
        <v>171</v>
      </c>
      <c r="F199" t="s">
        <v>266</v>
      </c>
      <c r="G199" t="s">
        <v>1469</v>
      </c>
      <c r="H199" t="s">
        <v>1570</v>
      </c>
      <c r="I199" t="s">
        <v>1473</v>
      </c>
      <c r="J199">
        <v>110</v>
      </c>
      <c r="K199">
        <v>0</v>
      </c>
      <c r="L199" t="s">
        <v>709</v>
      </c>
    </row>
    <row r="200" spans="1:12" x14ac:dyDescent="0.25">
      <c r="A200">
        <v>196</v>
      </c>
      <c r="C200" t="s">
        <v>1107</v>
      </c>
      <c r="D200" t="s">
        <v>505</v>
      </c>
      <c r="E200" t="s">
        <v>171</v>
      </c>
      <c r="F200" t="s">
        <v>267</v>
      </c>
      <c r="G200" t="s">
        <v>1469</v>
      </c>
      <c r="H200" t="s">
        <v>1571</v>
      </c>
      <c r="I200" t="s">
        <v>1473</v>
      </c>
      <c r="J200">
        <v>0</v>
      </c>
      <c r="K200">
        <v>0</v>
      </c>
      <c r="L200" t="s">
        <v>710</v>
      </c>
    </row>
    <row r="201" spans="1:12" x14ac:dyDescent="0.25">
      <c r="A201">
        <v>197</v>
      </c>
      <c r="C201" t="s">
        <v>1108</v>
      </c>
      <c r="D201" t="s">
        <v>506</v>
      </c>
      <c r="E201" t="s">
        <v>166</v>
      </c>
      <c r="F201" t="s">
        <v>201</v>
      </c>
      <c r="G201" t="s">
        <v>1469</v>
      </c>
      <c r="H201" t="s">
        <v>1474</v>
      </c>
      <c r="I201" t="s">
        <v>1572</v>
      </c>
      <c r="J201">
        <v>72.5</v>
      </c>
      <c r="K201">
        <v>72.5</v>
      </c>
      <c r="L201" t="s">
        <v>709</v>
      </c>
    </row>
    <row r="202" spans="1:12" x14ac:dyDescent="0.25">
      <c r="A202">
        <v>198</v>
      </c>
      <c r="C202" t="s">
        <v>1109</v>
      </c>
      <c r="D202" t="s">
        <v>507</v>
      </c>
      <c r="E202" t="s">
        <v>171</v>
      </c>
      <c r="F202" t="s">
        <v>199</v>
      </c>
      <c r="G202" t="s">
        <v>1469</v>
      </c>
      <c r="H202" t="s">
        <v>1478</v>
      </c>
      <c r="I202" t="s">
        <v>1477</v>
      </c>
      <c r="J202">
        <v>0</v>
      </c>
      <c r="K202">
        <v>0</v>
      </c>
      <c r="L202" t="s">
        <v>710</v>
      </c>
    </row>
    <row r="203" spans="1:12" x14ac:dyDescent="0.25">
      <c r="A203">
        <v>199</v>
      </c>
      <c r="C203" t="s">
        <v>1110</v>
      </c>
      <c r="D203" t="s">
        <v>508</v>
      </c>
      <c r="E203" t="s">
        <v>171</v>
      </c>
      <c r="F203" t="s">
        <v>268</v>
      </c>
      <c r="G203" t="s">
        <v>1469</v>
      </c>
      <c r="H203" t="s">
        <v>1478</v>
      </c>
      <c r="I203" t="s">
        <v>1473</v>
      </c>
      <c r="J203">
        <v>85</v>
      </c>
      <c r="K203">
        <v>0</v>
      </c>
      <c r="L203" t="s">
        <v>709</v>
      </c>
    </row>
    <row r="204" spans="1:12" x14ac:dyDescent="0.25">
      <c r="A204">
        <v>200</v>
      </c>
      <c r="C204" t="s">
        <v>1453</v>
      </c>
      <c r="D204" t="s">
        <v>1444</v>
      </c>
      <c r="E204" t="s">
        <v>48</v>
      </c>
      <c r="F204" t="s">
        <v>289</v>
      </c>
      <c r="G204" t="s">
        <v>1469</v>
      </c>
      <c r="H204" t="s">
        <v>1568</v>
      </c>
      <c r="I204" t="s">
        <v>1477</v>
      </c>
      <c r="J204">
        <v>0</v>
      </c>
      <c r="K204">
        <v>0</v>
      </c>
      <c r="L204" t="s">
        <v>710</v>
      </c>
    </row>
    <row r="205" spans="1:12" x14ac:dyDescent="0.25">
      <c r="A205">
        <v>201</v>
      </c>
      <c r="C205" t="s">
        <v>1111</v>
      </c>
      <c r="D205" t="s">
        <v>509</v>
      </c>
      <c r="E205" t="s">
        <v>172</v>
      </c>
      <c r="F205" t="s">
        <v>199</v>
      </c>
      <c r="G205" t="s">
        <v>1469</v>
      </c>
      <c r="H205" t="s">
        <v>1474</v>
      </c>
      <c r="I205" t="s">
        <v>1473</v>
      </c>
      <c r="J205">
        <v>80</v>
      </c>
      <c r="K205">
        <v>0</v>
      </c>
      <c r="L205" t="s">
        <v>709</v>
      </c>
    </row>
    <row r="206" spans="1:12" x14ac:dyDescent="0.25">
      <c r="A206">
        <v>202</v>
      </c>
      <c r="C206" t="s">
        <v>1112</v>
      </c>
      <c r="D206" t="s">
        <v>510</v>
      </c>
      <c r="E206" t="s">
        <v>132</v>
      </c>
      <c r="F206" t="s">
        <v>269</v>
      </c>
      <c r="G206" t="s">
        <v>1573</v>
      </c>
      <c r="H206" t="s">
        <v>1568</v>
      </c>
      <c r="I206" t="s">
        <v>1477</v>
      </c>
      <c r="J206">
        <v>143</v>
      </c>
      <c r="K206">
        <v>145</v>
      </c>
      <c r="L206" t="s">
        <v>710</v>
      </c>
    </row>
    <row r="207" spans="1:12" x14ac:dyDescent="0.25">
      <c r="A207">
        <v>203</v>
      </c>
      <c r="C207" t="s">
        <v>1113</v>
      </c>
      <c r="D207" t="s">
        <v>1454</v>
      </c>
      <c r="E207" t="s">
        <v>132</v>
      </c>
      <c r="F207" t="s">
        <v>275</v>
      </c>
      <c r="G207" t="s">
        <v>1574</v>
      </c>
      <c r="H207" t="s">
        <v>1568</v>
      </c>
      <c r="I207" t="s">
        <v>1477</v>
      </c>
      <c r="J207">
        <v>150</v>
      </c>
      <c r="K207">
        <v>0</v>
      </c>
      <c r="L207" t="s">
        <v>709</v>
      </c>
    </row>
    <row r="208" spans="1:12" x14ac:dyDescent="0.25">
      <c r="A208">
        <v>204</v>
      </c>
      <c r="C208" t="s">
        <v>1114</v>
      </c>
      <c r="D208" t="s">
        <v>511</v>
      </c>
      <c r="E208" t="s">
        <v>132</v>
      </c>
      <c r="F208" t="s">
        <v>202</v>
      </c>
      <c r="G208" t="s">
        <v>1574</v>
      </c>
      <c r="H208" t="s">
        <v>1575</v>
      </c>
      <c r="I208" t="s">
        <v>1576</v>
      </c>
      <c r="J208">
        <v>0</v>
      </c>
      <c r="K208">
        <v>0</v>
      </c>
      <c r="L208" t="s">
        <v>710</v>
      </c>
    </row>
    <row r="209" spans="1:12" x14ac:dyDescent="0.25">
      <c r="A209">
        <v>205</v>
      </c>
      <c r="C209" t="s">
        <v>1115</v>
      </c>
      <c r="D209" t="s">
        <v>512</v>
      </c>
      <c r="E209" t="s">
        <v>132</v>
      </c>
      <c r="F209" t="s">
        <v>270</v>
      </c>
      <c r="G209" t="s">
        <v>1574</v>
      </c>
      <c r="H209" t="s">
        <v>1568</v>
      </c>
      <c r="I209" t="s">
        <v>1477</v>
      </c>
      <c r="J209">
        <v>135</v>
      </c>
      <c r="K209">
        <v>0</v>
      </c>
      <c r="L209" t="s">
        <v>709</v>
      </c>
    </row>
    <row r="210" spans="1:12" x14ac:dyDescent="0.25">
      <c r="A210">
        <v>206</v>
      </c>
      <c r="C210" t="s">
        <v>1116</v>
      </c>
      <c r="D210" t="s">
        <v>513</v>
      </c>
      <c r="E210" t="s">
        <v>132</v>
      </c>
      <c r="F210" t="s">
        <v>269</v>
      </c>
      <c r="G210" t="s">
        <v>1574</v>
      </c>
      <c r="H210" t="s">
        <v>1568</v>
      </c>
      <c r="I210" t="s">
        <v>1477</v>
      </c>
      <c r="J210">
        <v>143</v>
      </c>
      <c r="K210">
        <v>145</v>
      </c>
      <c r="L210" t="s">
        <v>710</v>
      </c>
    </row>
    <row r="211" spans="1:12" x14ac:dyDescent="0.25">
      <c r="A211">
        <v>207</v>
      </c>
      <c r="C211" t="s">
        <v>1117</v>
      </c>
      <c r="D211" t="s">
        <v>514</v>
      </c>
      <c r="E211" t="s">
        <v>132</v>
      </c>
      <c r="F211" t="s">
        <v>269</v>
      </c>
      <c r="G211" t="s">
        <v>1574</v>
      </c>
      <c r="H211" t="s">
        <v>1568</v>
      </c>
      <c r="I211" t="s">
        <v>1477</v>
      </c>
      <c r="J211">
        <v>142.5</v>
      </c>
      <c r="K211">
        <v>145</v>
      </c>
      <c r="L211" t="s">
        <v>709</v>
      </c>
    </row>
    <row r="212" spans="1:12" x14ac:dyDescent="0.25">
      <c r="A212">
        <v>208</v>
      </c>
      <c r="C212" t="s">
        <v>1118</v>
      </c>
      <c r="D212" t="s">
        <v>515</v>
      </c>
      <c r="E212" t="s">
        <v>132</v>
      </c>
      <c r="F212" t="s">
        <v>271</v>
      </c>
      <c r="G212" t="s">
        <v>1573</v>
      </c>
      <c r="H212" t="s">
        <v>1577</v>
      </c>
      <c r="I212" t="s">
        <v>1471</v>
      </c>
      <c r="J212">
        <v>110</v>
      </c>
      <c r="K212">
        <v>0</v>
      </c>
      <c r="L212" t="s">
        <v>709</v>
      </c>
    </row>
    <row r="213" spans="1:12" x14ac:dyDescent="0.25">
      <c r="A213">
        <v>209</v>
      </c>
      <c r="C213" t="s">
        <v>1119</v>
      </c>
      <c r="D213" t="s">
        <v>516</v>
      </c>
      <c r="E213" t="s">
        <v>132</v>
      </c>
      <c r="F213" t="s">
        <v>272</v>
      </c>
      <c r="G213" t="s">
        <v>1573</v>
      </c>
      <c r="H213" t="s">
        <v>1568</v>
      </c>
      <c r="I213" t="s">
        <v>1477</v>
      </c>
      <c r="J213">
        <v>0</v>
      </c>
      <c r="K213">
        <v>0</v>
      </c>
      <c r="L213" t="s">
        <v>710</v>
      </c>
    </row>
    <row r="214" spans="1:12" x14ac:dyDescent="0.25">
      <c r="A214">
        <v>210</v>
      </c>
      <c r="C214" t="s">
        <v>1120</v>
      </c>
      <c r="D214" t="s">
        <v>517</v>
      </c>
      <c r="E214" t="s">
        <v>132</v>
      </c>
      <c r="F214" t="s">
        <v>269</v>
      </c>
      <c r="G214" t="s">
        <v>1573</v>
      </c>
      <c r="H214" t="s">
        <v>1568</v>
      </c>
      <c r="I214" t="s">
        <v>1477</v>
      </c>
      <c r="J214">
        <v>130</v>
      </c>
      <c r="K214">
        <v>127.5</v>
      </c>
      <c r="L214" t="s">
        <v>709</v>
      </c>
    </row>
    <row r="215" spans="1:12" x14ac:dyDescent="0.25">
      <c r="A215">
        <v>211</v>
      </c>
      <c r="C215" t="s">
        <v>1121</v>
      </c>
      <c r="D215" t="s">
        <v>518</v>
      </c>
      <c r="E215" t="s">
        <v>132</v>
      </c>
      <c r="F215" t="s">
        <v>269</v>
      </c>
      <c r="G215" t="s">
        <v>1573</v>
      </c>
      <c r="H215" t="s">
        <v>1568</v>
      </c>
      <c r="I215" t="s">
        <v>1477</v>
      </c>
      <c r="J215">
        <v>125</v>
      </c>
      <c r="K215">
        <v>127.5</v>
      </c>
      <c r="L215" t="s">
        <v>710</v>
      </c>
    </row>
    <row r="216" spans="1:12" x14ac:dyDescent="0.25">
      <c r="A216">
        <v>212</v>
      </c>
      <c r="C216" t="s">
        <v>1122</v>
      </c>
      <c r="D216" t="s">
        <v>519</v>
      </c>
      <c r="E216" t="s">
        <v>173</v>
      </c>
      <c r="F216" t="s">
        <v>273</v>
      </c>
      <c r="G216" t="s">
        <v>1573</v>
      </c>
      <c r="H216" t="s">
        <v>1578</v>
      </c>
      <c r="I216" t="s">
        <v>1471</v>
      </c>
      <c r="J216">
        <v>155</v>
      </c>
      <c r="K216">
        <v>0</v>
      </c>
      <c r="L216" t="s">
        <v>709</v>
      </c>
    </row>
    <row r="217" spans="1:12" x14ac:dyDescent="0.25">
      <c r="A217">
        <v>213</v>
      </c>
      <c r="C217" t="s">
        <v>1123</v>
      </c>
      <c r="D217" t="s">
        <v>520</v>
      </c>
      <c r="E217" t="s">
        <v>132</v>
      </c>
      <c r="F217" t="s">
        <v>274</v>
      </c>
      <c r="G217" t="s">
        <v>1574</v>
      </c>
      <c r="H217" t="s">
        <v>1568</v>
      </c>
      <c r="I217" t="s">
        <v>1477</v>
      </c>
      <c r="J217">
        <v>0</v>
      </c>
      <c r="K217">
        <v>0</v>
      </c>
      <c r="L217" t="s">
        <v>710</v>
      </c>
    </row>
    <row r="218" spans="1:12" x14ac:dyDescent="0.25">
      <c r="A218">
        <v>214</v>
      </c>
      <c r="C218" t="s">
        <v>1124</v>
      </c>
      <c r="D218" t="s">
        <v>521</v>
      </c>
      <c r="E218" t="s">
        <v>173</v>
      </c>
      <c r="F218" t="s">
        <v>275</v>
      </c>
      <c r="G218" t="s">
        <v>1573</v>
      </c>
      <c r="H218" t="s">
        <v>1568</v>
      </c>
      <c r="I218" t="s">
        <v>1477</v>
      </c>
      <c r="J218">
        <v>140</v>
      </c>
      <c r="K218">
        <v>0</v>
      </c>
      <c r="L218" t="s">
        <v>709</v>
      </c>
    </row>
    <row r="219" spans="1:12" x14ac:dyDescent="0.25">
      <c r="A219">
        <v>215</v>
      </c>
      <c r="C219" t="s">
        <v>1125</v>
      </c>
      <c r="D219" t="s">
        <v>522</v>
      </c>
      <c r="E219" t="s">
        <v>174</v>
      </c>
      <c r="F219" t="s">
        <v>211</v>
      </c>
      <c r="G219" t="s">
        <v>1574</v>
      </c>
      <c r="H219" t="s">
        <v>1568</v>
      </c>
      <c r="I219" t="s">
        <v>1477</v>
      </c>
      <c r="J219">
        <v>0</v>
      </c>
      <c r="K219">
        <v>0</v>
      </c>
      <c r="L219" t="s">
        <v>710</v>
      </c>
    </row>
    <row r="220" spans="1:12" x14ac:dyDescent="0.25">
      <c r="A220">
        <v>216</v>
      </c>
      <c r="C220" t="s">
        <v>1126</v>
      </c>
      <c r="D220" t="s">
        <v>523</v>
      </c>
      <c r="E220" t="s">
        <v>63</v>
      </c>
      <c r="F220" t="s">
        <v>275</v>
      </c>
      <c r="G220" t="s">
        <v>1573</v>
      </c>
      <c r="H220" t="s">
        <v>1568</v>
      </c>
      <c r="I220" t="s">
        <v>1477</v>
      </c>
      <c r="J220">
        <v>165</v>
      </c>
      <c r="K220">
        <v>0</v>
      </c>
      <c r="L220" t="s">
        <v>709</v>
      </c>
    </row>
    <row r="221" spans="1:12" x14ac:dyDescent="0.25">
      <c r="A221">
        <v>217</v>
      </c>
      <c r="C221" t="s">
        <v>1127</v>
      </c>
      <c r="D221" t="s">
        <v>524</v>
      </c>
      <c r="E221" t="s">
        <v>53</v>
      </c>
      <c r="F221" t="s">
        <v>274</v>
      </c>
      <c r="G221" t="s">
        <v>1574</v>
      </c>
      <c r="H221" t="s">
        <v>1579</v>
      </c>
      <c r="I221" t="s">
        <v>1477</v>
      </c>
      <c r="J221">
        <v>0</v>
      </c>
      <c r="K221">
        <v>0</v>
      </c>
      <c r="L221" t="s">
        <v>710</v>
      </c>
    </row>
    <row r="222" spans="1:12" x14ac:dyDescent="0.25">
      <c r="A222">
        <v>218</v>
      </c>
      <c r="C222" t="s">
        <v>1128</v>
      </c>
      <c r="D222" t="s">
        <v>525</v>
      </c>
      <c r="E222" t="s">
        <v>173</v>
      </c>
      <c r="F222" t="s">
        <v>276</v>
      </c>
      <c r="G222" t="s">
        <v>1574</v>
      </c>
      <c r="H222" t="s">
        <v>1580</v>
      </c>
      <c r="I222" t="s">
        <v>1471</v>
      </c>
      <c r="J222">
        <v>120</v>
      </c>
      <c r="K222">
        <v>116.5</v>
      </c>
      <c r="L222" t="s">
        <v>709</v>
      </c>
    </row>
    <row r="223" spans="1:12" x14ac:dyDescent="0.25">
      <c r="A223">
        <v>219</v>
      </c>
      <c r="C223" t="s">
        <v>1129</v>
      </c>
      <c r="D223" t="s">
        <v>526</v>
      </c>
      <c r="E223" t="s">
        <v>63</v>
      </c>
      <c r="F223" t="s">
        <v>277</v>
      </c>
      <c r="G223" t="s">
        <v>1574</v>
      </c>
      <c r="H223" t="s">
        <v>1581</v>
      </c>
      <c r="I223" t="s">
        <v>1477</v>
      </c>
      <c r="J223">
        <v>0</v>
      </c>
      <c r="K223">
        <v>0</v>
      </c>
      <c r="L223" t="s">
        <v>710</v>
      </c>
    </row>
    <row r="224" spans="1:12" x14ac:dyDescent="0.25">
      <c r="A224">
        <v>220</v>
      </c>
      <c r="C224" t="s">
        <v>1130</v>
      </c>
      <c r="D224" t="s">
        <v>527</v>
      </c>
      <c r="E224" t="s">
        <v>173</v>
      </c>
      <c r="F224" t="s">
        <v>276</v>
      </c>
      <c r="G224" t="s">
        <v>1574</v>
      </c>
      <c r="H224" t="s">
        <v>1580</v>
      </c>
      <c r="I224" t="s">
        <v>1471</v>
      </c>
      <c r="J224">
        <v>115</v>
      </c>
      <c r="K224">
        <v>116.5</v>
      </c>
      <c r="L224" t="s">
        <v>709</v>
      </c>
    </row>
    <row r="225" spans="1:12" x14ac:dyDescent="0.25">
      <c r="A225">
        <v>221</v>
      </c>
      <c r="C225" t="s">
        <v>1131</v>
      </c>
      <c r="D225" t="s">
        <v>528</v>
      </c>
      <c r="E225" t="s">
        <v>63</v>
      </c>
      <c r="F225" t="s">
        <v>222</v>
      </c>
      <c r="G225" t="s">
        <v>1573</v>
      </c>
      <c r="H225" t="s">
        <v>1582</v>
      </c>
      <c r="I225" t="s">
        <v>1471</v>
      </c>
      <c r="J225">
        <v>90</v>
      </c>
      <c r="K225">
        <v>92</v>
      </c>
      <c r="L225" t="s">
        <v>710</v>
      </c>
    </row>
    <row r="226" spans="1:12" x14ac:dyDescent="0.25">
      <c r="A226">
        <v>222</v>
      </c>
      <c r="C226" t="s">
        <v>1132</v>
      </c>
      <c r="D226" t="s">
        <v>529</v>
      </c>
      <c r="E226" t="s">
        <v>53</v>
      </c>
      <c r="F226" t="s">
        <v>278</v>
      </c>
      <c r="G226" t="s">
        <v>1573</v>
      </c>
      <c r="H226" t="s">
        <v>1583</v>
      </c>
      <c r="I226" t="s">
        <v>1471</v>
      </c>
      <c r="J226">
        <v>120</v>
      </c>
      <c r="K226">
        <v>122</v>
      </c>
      <c r="L226" t="s">
        <v>709</v>
      </c>
    </row>
    <row r="227" spans="1:12" x14ac:dyDescent="0.25">
      <c r="A227">
        <v>223</v>
      </c>
      <c r="C227" t="s">
        <v>1133</v>
      </c>
      <c r="D227" t="s">
        <v>530</v>
      </c>
      <c r="E227" t="s">
        <v>63</v>
      </c>
      <c r="F227" t="s">
        <v>279</v>
      </c>
      <c r="G227" t="s">
        <v>1573</v>
      </c>
      <c r="H227" t="s">
        <v>1547</v>
      </c>
      <c r="I227" t="s">
        <v>1471</v>
      </c>
      <c r="J227">
        <v>0</v>
      </c>
      <c r="K227">
        <v>0</v>
      </c>
      <c r="L227" t="s">
        <v>710</v>
      </c>
    </row>
    <row r="228" spans="1:12" x14ac:dyDescent="0.25">
      <c r="A228">
        <v>224</v>
      </c>
      <c r="C228" t="s">
        <v>1134</v>
      </c>
      <c r="D228" t="s">
        <v>531</v>
      </c>
      <c r="E228" t="s">
        <v>53</v>
      </c>
      <c r="F228" t="s">
        <v>278</v>
      </c>
      <c r="G228" t="s">
        <v>1573</v>
      </c>
      <c r="H228" t="s">
        <v>1583</v>
      </c>
      <c r="I228" t="s">
        <v>1471</v>
      </c>
      <c r="J228">
        <v>120</v>
      </c>
      <c r="K228">
        <v>122</v>
      </c>
      <c r="L228" t="s">
        <v>709</v>
      </c>
    </row>
    <row r="229" spans="1:12" x14ac:dyDescent="0.25">
      <c r="A229">
        <v>225</v>
      </c>
    </row>
    <row r="230" spans="1:12" x14ac:dyDescent="0.25">
      <c r="A230">
        <v>226</v>
      </c>
    </row>
    <row r="231" spans="1:12" x14ac:dyDescent="0.25">
      <c r="A231">
        <v>227</v>
      </c>
    </row>
    <row r="232" spans="1:12" x14ac:dyDescent="0.25">
      <c r="A232">
        <v>228</v>
      </c>
      <c r="C232" t="s">
        <v>1136</v>
      </c>
      <c r="D232" t="s">
        <v>533</v>
      </c>
      <c r="E232" t="s">
        <v>175</v>
      </c>
      <c r="F232" t="s">
        <v>237</v>
      </c>
      <c r="G232" t="s">
        <v>1574</v>
      </c>
      <c r="H232" t="s">
        <v>1524</v>
      </c>
      <c r="I232" t="s">
        <v>1471</v>
      </c>
      <c r="J232">
        <v>79.5</v>
      </c>
      <c r="K232">
        <v>81.5</v>
      </c>
      <c r="L232" t="s">
        <v>710</v>
      </c>
    </row>
    <row r="233" spans="1:12" x14ac:dyDescent="0.25">
      <c r="A233">
        <v>229</v>
      </c>
      <c r="C233" t="s">
        <v>1137</v>
      </c>
      <c r="D233" t="s">
        <v>1413</v>
      </c>
      <c r="E233" t="s">
        <v>175</v>
      </c>
      <c r="F233" t="s">
        <v>1138</v>
      </c>
      <c r="G233" t="s">
        <v>1574</v>
      </c>
      <c r="H233" t="s">
        <v>1568</v>
      </c>
      <c r="I233" t="s">
        <v>1477</v>
      </c>
      <c r="J233">
        <v>0</v>
      </c>
      <c r="K233">
        <v>0</v>
      </c>
      <c r="L233" t="s">
        <v>709</v>
      </c>
    </row>
    <row r="234" spans="1:12" x14ac:dyDescent="0.25">
      <c r="A234">
        <v>230</v>
      </c>
      <c r="C234" t="s">
        <v>1584</v>
      </c>
      <c r="D234" t="s">
        <v>1585</v>
      </c>
      <c r="E234" t="s">
        <v>175</v>
      </c>
      <c r="F234" t="s">
        <v>275</v>
      </c>
      <c r="G234" t="s">
        <v>1573</v>
      </c>
      <c r="H234" t="s">
        <v>1586</v>
      </c>
      <c r="I234" t="s">
        <v>1471</v>
      </c>
      <c r="J234">
        <v>0</v>
      </c>
      <c r="K234">
        <v>0</v>
      </c>
      <c r="L234" t="s">
        <v>709</v>
      </c>
    </row>
    <row r="235" spans="1:12" x14ac:dyDescent="0.25">
      <c r="A235">
        <v>231</v>
      </c>
      <c r="C235" t="s">
        <v>1135</v>
      </c>
      <c r="D235" t="s">
        <v>532</v>
      </c>
      <c r="E235" t="s">
        <v>175</v>
      </c>
      <c r="F235" t="s">
        <v>280</v>
      </c>
      <c r="G235" t="s">
        <v>1574</v>
      </c>
      <c r="H235" t="s">
        <v>1568</v>
      </c>
      <c r="I235" t="s">
        <v>1477</v>
      </c>
      <c r="J235">
        <v>97</v>
      </c>
      <c r="K235">
        <v>100</v>
      </c>
      <c r="L235" t="s">
        <v>710</v>
      </c>
    </row>
    <row r="236" spans="1:12" x14ac:dyDescent="0.25">
      <c r="A236">
        <v>232</v>
      </c>
      <c r="C236" t="s">
        <v>1139</v>
      </c>
      <c r="D236" t="s">
        <v>534</v>
      </c>
      <c r="E236" t="s">
        <v>63</v>
      </c>
      <c r="F236" t="s">
        <v>276</v>
      </c>
      <c r="G236" t="s">
        <v>1574</v>
      </c>
      <c r="H236" t="s">
        <v>1580</v>
      </c>
      <c r="I236" t="s">
        <v>1477</v>
      </c>
      <c r="J236">
        <v>0</v>
      </c>
      <c r="K236">
        <v>0</v>
      </c>
      <c r="L236" t="s">
        <v>710</v>
      </c>
    </row>
    <row r="237" spans="1:12" x14ac:dyDescent="0.25">
      <c r="A237">
        <v>233</v>
      </c>
      <c r="C237" t="s">
        <v>1140</v>
      </c>
      <c r="D237" t="s">
        <v>535</v>
      </c>
      <c r="E237" t="s">
        <v>173</v>
      </c>
      <c r="F237" t="s">
        <v>281</v>
      </c>
      <c r="G237" t="s">
        <v>1573</v>
      </c>
      <c r="H237" t="s">
        <v>1582</v>
      </c>
      <c r="I237" t="s">
        <v>1491</v>
      </c>
      <c r="J237">
        <v>95</v>
      </c>
      <c r="K237">
        <v>0</v>
      </c>
      <c r="L237" t="s">
        <v>709</v>
      </c>
    </row>
    <row r="238" spans="1:12" x14ac:dyDescent="0.25">
      <c r="A238">
        <v>234</v>
      </c>
      <c r="C238" t="s">
        <v>1141</v>
      </c>
      <c r="D238" t="s">
        <v>536</v>
      </c>
      <c r="E238" t="s">
        <v>173</v>
      </c>
      <c r="F238" t="s">
        <v>282</v>
      </c>
      <c r="G238" t="s">
        <v>1573</v>
      </c>
      <c r="H238" t="s">
        <v>1524</v>
      </c>
      <c r="I238" t="s">
        <v>1530</v>
      </c>
      <c r="J238">
        <v>0</v>
      </c>
      <c r="K238">
        <v>0</v>
      </c>
      <c r="L238" t="s">
        <v>710</v>
      </c>
    </row>
    <row r="239" spans="1:12" x14ac:dyDescent="0.25">
      <c r="A239">
        <v>235</v>
      </c>
      <c r="C239" t="s">
        <v>1142</v>
      </c>
      <c r="D239" t="s">
        <v>537</v>
      </c>
      <c r="E239" t="s">
        <v>174</v>
      </c>
      <c r="F239" t="s">
        <v>283</v>
      </c>
      <c r="G239" t="s">
        <v>1573</v>
      </c>
      <c r="H239" t="s">
        <v>1524</v>
      </c>
      <c r="I239" t="s">
        <v>1477</v>
      </c>
      <c r="J239">
        <v>93</v>
      </c>
      <c r="K239">
        <v>88</v>
      </c>
      <c r="L239" t="s">
        <v>709</v>
      </c>
    </row>
    <row r="240" spans="1:12" x14ac:dyDescent="0.25">
      <c r="A240">
        <v>236</v>
      </c>
      <c r="C240" t="s">
        <v>1143</v>
      </c>
      <c r="D240" t="s">
        <v>538</v>
      </c>
      <c r="E240" t="s">
        <v>176</v>
      </c>
      <c r="F240" t="s">
        <v>210</v>
      </c>
      <c r="G240" t="s">
        <v>1574</v>
      </c>
      <c r="H240" t="s">
        <v>1587</v>
      </c>
      <c r="I240" t="s">
        <v>1477</v>
      </c>
      <c r="J240">
        <v>0</v>
      </c>
      <c r="K240">
        <v>0</v>
      </c>
      <c r="L240" t="s">
        <v>710</v>
      </c>
    </row>
    <row r="241" spans="1:12" x14ac:dyDescent="0.25">
      <c r="A241">
        <v>237</v>
      </c>
      <c r="C241" t="s">
        <v>1144</v>
      </c>
      <c r="D241" t="s">
        <v>539</v>
      </c>
      <c r="E241" t="s">
        <v>53</v>
      </c>
      <c r="F241" t="s">
        <v>237</v>
      </c>
      <c r="G241" t="s">
        <v>1574</v>
      </c>
      <c r="H241" t="s">
        <v>1524</v>
      </c>
      <c r="I241" t="s">
        <v>1471</v>
      </c>
      <c r="J241">
        <v>0</v>
      </c>
      <c r="K241">
        <v>0</v>
      </c>
      <c r="L241" t="s">
        <v>709</v>
      </c>
    </row>
    <row r="242" spans="1:12" x14ac:dyDescent="0.25">
      <c r="A242">
        <v>238</v>
      </c>
      <c r="C242" t="s">
        <v>1145</v>
      </c>
      <c r="D242" t="s">
        <v>540</v>
      </c>
      <c r="E242" t="s">
        <v>53</v>
      </c>
      <c r="F242" t="s">
        <v>284</v>
      </c>
      <c r="G242" t="s">
        <v>1573</v>
      </c>
      <c r="H242" t="s">
        <v>1524</v>
      </c>
      <c r="I242" t="s">
        <v>1471</v>
      </c>
      <c r="J242">
        <v>88.5</v>
      </c>
      <c r="K242">
        <v>90</v>
      </c>
      <c r="L242" t="s">
        <v>710</v>
      </c>
    </row>
    <row r="243" spans="1:12" x14ac:dyDescent="0.25">
      <c r="A243">
        <v>239</v>
      </c>
      <c r="C243" t="s">
        <v>1146</v>
      </c>
      <c r="D243" t="s">
        <v>541</v>
      </c>
      <c r="E243" t="s">
        <v>173</v>
      </c>
      <c r="F243" t="s">
        <v>281</v>
      </c>
      <c r="G243" t="s">
        <v>1573</v>
      </c>
      <c r="H243" t="s">
        <v>1549</v>
      </c>
      <c r="I243" t="s">
        <v>1477</v>
      </c>
      <c r="J243">
        <v>95</v>
      </c>
      <c r="K243">
        <v>0</v>
      </c>
      <c r="L243" t="s">
        <v>709</v>
      </c>
    </row>
    <row r="244" spans="1:12" x14ac:dyDescent="0.25">
      <c r="A244">
        <v>240</v>
      </c>
      <c r="C244" t="s">
        <v>1147</v>
      </c>
      <c r="D244" t="s">
        <v>542</v>
      </c>
      <c r="E244" t="s">
        <v>173</v>
      </c>
      <c r="F244" t="s">
        <v>285</v>
      </c>
      <c r="G244" t="s">
        <v>1573</v>
      </c>
      <c r="H244" t="s">
        <v>1588</v>
      </c>
      <c r="I244" t="s">
        <v>1471</v>
      </c>
      <c r="J244">
        <v>98.5</v>
      </c>
      <c r="K244">
        <v>0</v>
      </c>
      <c r="L244" t="s">
        <v>709</v>
      </c>
    </row>
    <row r="245" spans="1:12" x14ac:dyDescent="0.25">
      <c r="A245">
        <v>241</v>
      </c>
      <c r="C245" t="s">
        <v>1148</v>
      </c>
      <c r="D245" t="s">
        <v>543</v>
      </c>
      <c r="E245" t="s">
        <v>53</v>
      </c>
      <c r="F245" t="s">
        <v>237</v>
      </c>
      <c r="G245" t="s">
        <v>1574</v>
      </c>
      <c r="H245" t="s">
        <v>1589</v>
      </c>
      <c r="I245" t="s">
        <v>1477</v>
      </c>
      <c r="J245">
        <v>98</v>
      </c>
      <c r="K245">
        <v>93</v>
      </c>
      <c r="L245" t="s">
        <v>709</v>
      </c>
    </row>
    <row r="246" spans="1:12" x14ac:dyDescent="0.25">
      <c r="A246">
        <v>242</v>
      </c>
      <c r="C246" t="s">
        <v>1149</v>
      </c>
      <c r="D246" t="s">
        <v>544</v>
      </c>
      <c r="E246" t="s">
        <v>53</v>
      </c>
      <c r="F246" t="s">
        <v>284</v>
      </c>
      <c r="G246" t="s">
        <v>1573</v>
      </c>
      <c r="H246" t="s">
        <v>1524</v>
      </c>
      <c r="I246" t="s">
        <v>1477</v>
      </c>
      <c r="J246">
        <v>85</v>
      </c>
      <c r="K246">
        <v>87</v>
      </c>
      <c r="L246" t="s">
        <v>710</v>
      </c>
    </row>
    <row r="247" spans="1:12" x14ac:dyDescent="0.25">
      <c r="A247">
        <v>243</v>
      </c>
      <c r="C247" t="s">
        <v>1150</v>
      </c>
      <c r="D247" t="s">
        <v>545</v>
      </c>
      <c r="E247" t="s">
        <v>173</v>
      </c>
      <c r="F247" t="s">
        <v>246</v>
      </c>
      <c r="G247" t="s">
        <v>1573</v>
      </c>
      <c r="H247" t="s">
        <v>1589</v>
      </c>
      <c r="I247" t="s">
        <v>1477</v>
      </c>
      <c r="J247">
        <v>85</v>
      </c>
      <c r="K247">
        <v>79.05</v>
      </c>
      <c r="L247" t="s">
        <v>709</v>
      </c>
    </row>
    <row r="248" spans="1:12" x14ac:dyDescent="0.25">
      <c r="A248">
        <v>244</v>
      </c>
      <c r="C248" t="s">
        <v>1151</v>
      </c>
      <c r="D248" t="s">
        <v>546</v>
      </c>
      <c r="E248" t="s">
        <v>174</v>
      </c>
      <c r="F248" t="s">
        <v>286</v>
      </c>
      <c r="G248" t="s">
        <v>1574</v>
      </c>
      <c r="H248" t="s">
        <v>1590</v>
      </c>
      <c r="I248" t="s">
        <v>1591</v>
      </c>
      <c r="J248">
        <v>0</v>
      </c>
      <c r="K248">
        <v>0</v>
      </c>
      <c r="L248" t="s">
        <v>710</v>
      </c>
    </row>
    <row r="249" spans="1:12" x14ac:dyDescent="0.25">
      <c r="A249">
        <v>245</v>
      </c>
      <c r="C249" t="s">
        <v>1152</v>
      </c>
      <c r="D249" t="s">
        <v>547</v>
      </c>
      <c r="E249" t="s">
        <v>174</v>
      </c>
      <c r="F249" t="s">
        <v>286</v>
      </c>
      <c r="G249" t="s">
        <v>1573</v>
      </c>
      <c r="H249" t="s">
        <v>1590</v>
      </c>
      <c r="I249" t="s">
        <v>1491</v>
      </c>
      <c r="J249">
        <v>145</v>
      </c>
      <c r="K249">
        <v>0</v>
      </c>
      <c r="L249" t="s">
        <v>709</v>
      </c>
    </row>
    <row r="250" spans="1:12" x14ac:dyDescent="0.25">
      <c r="A250">
        <v>246</v>
      </c>
      <c r="C250" t="s">
        <v>1153</v>
      </c>
      <c r="D250" t="s">
        <v>548</v>
      </c>
      <c r="E250" t="s">
        <v>177</v>
      </c>
      <c r="F250" t="s">
        <v>286</v>
      </c>
      <c r="G250" t="s">
        <v>1574</v>
      </c>
      <c r="H250" t="s">
        <v>1590</v>
      </c>
      <c r="I250" t="s">
        <v>1471</v>
      </c>
      <c r="J250">
        <v>0</v>
      </c>
      <c r="K250">
        <v>0</v>
      </c>
      <c r="L250" t="s">
        <v>710</v>
      </c>
    </row>
    <row r="251" spans="1:12" x14ac:dyDescent="0.25">
      <c r="A251">
        <v>247</v>
      </c>
      <c r="C251" t="s">
        <v>1154</v>
      </c>
      <c r="D251" t="s">
        <v>549</v>
      </c>
      <c r="E251" t="s">
        <v>174</v>
      </c>
      <c r="F251" t="s">
        <v>287</v>
      </c>
      <c r="G251" t="s">
        <v>1573</v>
      </c>
      <c r="H251" t="s">
        <v>1554</v>
      </c>
      <c r="I251" t="s">
        <v>1471</v>
      </c>
      <c r="J251">
        <v>135</v>
      </c>
      <c r="K251">
        <v>125</v>
      </c>
      <c r="L251" t="s">
        <v>709</v>
      </c>
    </row>
    <row r="252" spans="1:12" x14ac:dyDescent="0.25">
      <c r="A252">
        <v>248</v>
      </c>
      <c r="C252" t="s">
        <v>1155</v>
      </c>
      <c r="D252" t="s">
        <v>550</v>
      </c>
      <c r="E252" t="s">
        <v>174</v>
      </c>
      <c r="F252" t="s">
        <v>288</v>
      </c>
      <c r="G252" t="s">
        <v>1574</v>
      </c>
      <c r="H252" t="s">
        <v>1592</v>
      </c>
      <c r="I252" t="s">
        <v>1471</v>
      </c>
      <c r="J252">
        <v>0</v>
      </c>
      <c r="K252">
        <v>0</v>
      </c>
      <c r="L252" t="s">
        <v>710</v>
      </c>
    </row>
    <row r="253" spans="1:12" x14ac:dyDescent="0.25">
      <c r="A253">
        <v>249</v>
      </c>
      <c r="C253" t="s">
        <v>1156</v>
      </c>
      <c r="D253" t="s">
        <v>551</v>
      </c>
      <c r="E253" t="s">
        <v>174</v>
      </c>
      <c r="F253" t="s">
        <v>287</v>
      </c>
      <c r="G253" t="s">
        <v>1573</v>
      </c>
      <c r="H253" t="s">
        <v>1582</v>
      </c>
      <c r="I253" t="s">
        <v>1471</v>
      </c>
      <c r="J253">
        <v>135</v>
      </c>
      <c r="K253">
        <v>125.5</v>
      </c>
      <c r="L253" t="s">
        <v>709</v>
      </c>
    </row>
    <row r="254" spans="1:12" x14ac:dyDescent="0.25">
      <c r="A254">
        <v>250</v>
      </c>
      <c r="C254" t="s">
        <v>1157</v>
      </c>
      <c r="D254" t="s">
        <v>552</v>
      </c>
      <c r="E254" t="s">
        <v>174</v>
      </c>
      <c r="F254" t="s">
        <v>289</v>
      </c>
      <c r="G254" t="s">
        <v>1574</v>
      </c>
      <c r="H254" t="s">
        <v>1590</v>
      </c>
      <c r="I254" t="s">
        <v>1477</v>
      </c>
      <c r="J254">
        <v>0</v>
      </c>
      <c r="K254">
        <v>0</v>
      </c>
      <c r="L254" t="s">
        <v>710</v>
      </c>
    </row>
    <row r="255" spans="1:12" x14ac:dyDescent="0.25">
      <c r="A255">
        <v>251</v>
      </c>
      <c r="C255" t="s">
        <v>1158</v>
      </c>
      <c r="D255" t="s">
        <v>553</v>
      </c>
      <c r="E255" t="s">
        <v>174</v>
      </c>
      <c r="F255" t="s">
        <v>289</v>
      </c>
      <c r="G255" t="s">
        <v>1574</v>
      </c>
      <c r="H255" t="s">
        <v>1590</v>
      </c>
      <c r="I255" t="s">
        <v>1471</v>
      </c>
      <c r="J255">
        <v>195</v>
      </c>
      <c r="K255">
        <v>0</v>
      </c>
      <c r="L255" t="s">
        <v>709</v>
      </c>
    </row>
    <row r="256" spans="1:12" x14ac:dyDescent="0.25">
      <c r="A256">
        <v>252</v>
      </c>
    </row>
    <row r="257" spans="1:12" x14ac:dyDescent="0.25">
      <c r="A257">
        <v>253</v>
      </c>
      <c r="C257" t="s">
        <v>1159</v>
      </c>
      <c r="D257" t="s">
        <v>162</v>
      </c>
      <c r="E257" t="s">
        <v>174</v>
      </c>
      <c r="F257" t="s">
        <v>287</v>
      </c>
      <c r="G257" t="s">
        <v>1573</v>
      </c>
      <c r="H257" t="s">
        <v>1593</v>
      </c>
      <c r="I257" t="s">
        <v>1476</v>
      </c>
      <c r="J257">
        <v>192.4</v>
      </c>
      <c r="K257">
        <v>194.4</v>
      </c>
      <c r="L257" t="s">
        <v>710</v>
      </c>
    </row>
    <row r="258" spans="1:12" x14ac:dyDescent="0.25">
      <c r="A258">
        <v>254</v>
      </c>
      <c r="C258" t="s">
        <v>1160</v>
      </c>
      <c r="D258" t="s">
        <v>554</v>
      </c>
      <c r="E258" t="s">
        <v>174</v>
      </c>
      <c r="F258" t="s">
        <v>289</v>
      </c>
      <c r="G258" t="s">
        <v>1574</v>
      </c>
      <c r="H258" t="s">
        <v>1590</v>
      </c>
      <c r="I258" t="s">
        <v>1475</v>
      </c>
      <c r="J258">
        <v>0</v>
      </c>
      <c r="K258">
        <v>0</v>
      </c>
      <c r="L258" t="s">
        <v>710</v>
      </c>
    </row>
    <row r="259" spans="1:12" x14ac:dyDescent="0.25">
      <c r="A259">
        <v>255</v>
      </c>
      <c r="C259" t="s">
        <v>1161</v>
      </c>
      <c r="D259" t="s">
        <v>555</v>
      </c>
      <c r="E259" t="s">
        <v>174</v>
      </c>
      <c r="F259" t="s">
        <v>289</v>
      </c>
      <c r="G259" t="s">
        <v>1574</v>
      </c>
      <c r="H259" t="s">
        <v>1590</v>
      </c>
      <c r="I259" t="s">
        <v>1477</v>
      </c>
      <c r="J259">
        <v>0</v>
      </c>
      <c r="K259">
        <v>0</v>
      </c>
      <c r="L259" t="s">
        <v>710</v>
      </c>
    </row>
    <row r="260" spans="1:12" x14ac:dyDescent="0.25">
      <c r="A260">
        <v>256</v>
      </c>
      <c r="C260" t="s">
        <v>1162</v>
      </c>
      <c r="D260" t="s">
        <v>556</v>
      </c>
      <c r="E260" t="s">
        <v>173</v>
      </c>
      <c r="F260" t="s">
        <v>276</v>
      </c>
      <c r="G260" t="s">
        <v>1574</v>
      </c>
      <c r="H260" t="s">
        <v>1580</v>
      </c>
      <c r="I260" t="s">
        <v>1476</v>
      </c>
      <c r="J260">
        <v>115</v>
      </c>
      <c r="K260">
        <v>112.5</v>
      </c>
      <c r="L260" t="s">
        <v>709</v>
      </c>
    </row>
    <row r="261" spans="1:12" x14ac:dyDescent="0.25">
      <c r="A261">
        <v>257</v>
      </c>
      <c r="C261" t="s">
        <v>1163</v>
      </c>
      <c r="D261" t="s">
        <v>557</v>
      </c>
      <c r="E261" t="s">
        <v>173</v>
      </c>
      <c r="F261" t="s">
        <v>290</v>
      </c>
      <c r="G261" t="s">
        <v>1573</v>
      </c>
      <c r="H261" t="s">
        <v>1589</v>
      </c>
      <c r="I261" t="s">
        <v>1471</v>
      </c>
      <c r="J261">
        <v>82.5</v>
      </c>
      <c r="K261">
        <v>85</v>
      </c>
      <c r="L261" t="s">
        <v>710</v>
      </c>
    </row>
    <row r="262" spans="1:12" x14ac:dyDescent="0.25">
      <c r="A262">
        <v>258</v>
      </c>
      <c r="C262" t="s">
        <v>1164</v>
      </c>
      <c r="D262" t="s">
        <v>558</v>
      </c>
      <c r="E262" t="s">
        <v>173</v>
      </c>
      <c r="F262" t="s">
        <v>291</v>
      </c>
      <c r="G262" t="s">
        <v>1574</v>
      </c>
      <c r="H262" t="s">
        <v>1524</v>
      </c>
      <c r="I262" t="s">
        <v>1471</v>
      </c>
      <c r="J262">
        <v>90</v>
      </c>
      <c r="K262">
        <v>0</v>
      </c>
      <c r="L262" t="s">
        <v>709</v>
      </c>
    </row>
    <row r="263" spans="1:12" x14ac:dyDescent="0.25">
      <c r="A263">
        <v>259</v>
      </c>
      <c r="C263" t="s">
        <v>1165</v>
      </c>
      <c r="D263" t="s">
        <v>559</v>
      </c>
      <c r="E263" t="s">
        <v>173</v>
      </c>
      <c r="F263" t="s">
        <v>246</v>
      </c>
      <c r="G263" t="s">
        <v>1573</v>
      </c>
      <c r="H263" t="s">
        <v>1582</v>
      </c>
      <c r="I263" t="s">
        <v>1489</v>
      </c>
      <c r="J263">
        <v>85</v>
      </c>
      <c r="K263">
        <v>78.55</v>
      </c>
      <c r="L263" t="s">
        <v>709</v>
      </c>
    </row>
    <row r="264" spans="1:12" x14ac:dyDescent="0.25">
      <c r="A264">
        <v>260</v>
      </c>
      <c r="C264" t="s">
        <v>1166</v>
      </c>
      <c r="D264" t="s">
        <v>560</v>
      </c>
      <c r="E264" t="s">
        <v>176</v>
      </c>
      <c r="F264" t="s">
        <v>292</v>
      </c>
      <c r="G264" t="s">
        <v>1573</v>
      </c>
      <c r="H264" t="s">
        <v>1549</v>
      </c>
      <c r="I264" t="s">
        <v>1477</v>
      </c>
      <c r="J264">
        <v>0</v>
      </c>
      <c r="K264">
        <v>0</v>
      </c>
      <c r="L264" t="s">
        <v>710</v>
      </c>
    </row>
    <row r="265" spans="1:12" x14ac:dyDescent="0.25">
      <c r="A265">
        <v>261</v>
      </c>
      <c r="C265" t="s">
        <v>1167</v>
      </c>
      <c r="D265" t="s">
        <v>561</v>
      </c>
      <c r="E265" t="s">
        <v>173</v>
      </c>
      <c r="F265" t="s">
        <v>278</v>
      </c>
      <c r="G265" t="s">
        <v>1573</v>
      </c>
      <c r="H265" t="s">
        <v>1582</v>
      </c>
      <c r="I265" t="s">
        <v>1471</v>
      </c>
      <c r="J265">
        <v>120</v>
      </c>
      <c r="K265">
        <v>122</v>
      </c>
      <c r="L265" t="s">
        <v>709</v>
      </c>
    </row>
    <row r="266" spans="1:12" x14ac:dyDescent="0.25">
      <c r="A266">
        <v>262</v>
      </c>
      <c r="C266" t="s">
        <v>1168</v>
      </c>
      <c r="D266" t="s">
        <v>562</v>
      </c>
      <c r="E266" t="s">
        <v>63</v>
      </c>
      <c r="F266" t="s">
        <v>293</v>
      </c>
      <c r="G266" t="s">
        <v>1574</v>
      </c>
      <c r="H266" t="s">
        <v>1594</v>
      </c>
      <c r="I266" t="s">
        <v>1516</v>
      </c>
      <c r="J266">
        <v>0</v>
      </c>
      <c r="K266">
        <v>0</v>
      </c>
      <c r="L266" t="s">
        <v>710</v>
      </c>
    </row>
    <row r="267" spans="1:12" x14ac:dyDescent="0.25">
      <c r="A267">
        <v>263</v>
      </c>
      <c r="C267" t="s">
        <v>1169</v>
      </c>
      <c r="D267" t="s">
        <v>563</v>
      </c>
      <c r="E267" t="s">
        <v>173</v>
      </c>
      <c r="F267" t="s">
        <v>246</v>
      </c>
      <c r="G267" t="s">
        <v>1573</v>
      </c>
      <c r="H267" t="s">
        <v>1549</v>
      </c>
      <c r="I267" t="s">
        <v>1477</v>
      </c>
      <c r="J267">
        <v>80</v>
      </c>
      <c r="K267">
        <v>77.05</v>
      </c>
      <c r="L267" t="s">
        <v>709</v>
      </c>
    </row>
    <row r="268" spans="1:12" x14ac:dyDescent="0.25">
      <c r="A268">
        <v>264</v>
      </c>
      <c r="C268" t="s">
        <v>1170</v>
      </c>
      <c r="D268" t="s">
        <v>564</v>
      </c>
      <c r="E268" t="s">
        <v>173</v>
      </c>
      <c r="F268" t="s">
        <v>274</v>
      </c>
      <c r="G268" t="s">
        <v>1574</v>
      </c>
      <c r="H268" t="s">
        <v>1580</v>
      </c>
      <c r="I268" t="s">
        <v>1477</v>
      </c>
      <c r="J268">
        <v>97.5</v>
      </c>
      <c r="K268">
        <v>0</v>
      </c>
      <c r="L268" t="s">
        <v>709</v>
      </c>
    </row>
    <row r="269" spans="1:12" x14ac:dyDescent="0.25">
      <c r="A269">
        <v>265</v>
      </c>
      <c r="C269" t="s">
        <v>1171</v>
      </c>
      <c r="D269" t="s">
        <v>565</v>
      </c>
      <c r="E269" t="s">
        <v>53</v>
      </c>
      <c r="F269" t="s">
        <v>278</v>
      </c>
      <c r="G269" t="s">
        <v>1573</v>
      </c>
      <c r="H269" t="s">
        <v>1583</v>
      </c>
      <c r="I269" t="s">
        <v>1491</v>
      </c>
      <c r="J269">
        <v>120</v>
      </c>
      <c r="K269">
        <v>122</v>
      </c>
      <c r="L269" t="s">
        <v>709</v>
      </c>
    </row>
    <row r="270" spans="1:12" x14ac:dyDescent="0.25">
      <c r="A270">
        <v>266</v>
      </c>
      <c r="C270" t="s">
        <v>1172</v>
      </c>
      <c r="D270" t="s">
        <v>566</v>
      </c>
      <c r="E270" t="s">
        <v>173</v>
      </c>
      <c r="F270" t="s">
        <v>237</v>
      </c>
      <c r="G270" t="s">
        <v>1573</v>
      </c>
      <c r="H270" t="s">
        <v>1595</v>
      </c>
      <c r="I270" t="s">
        <v>1471</v>
      </c>
      <c r="J270">
        <v>83</v>
      </c>
      <c r="K270">
        <v>85</v>
      </c>
      <c r="L270" t="s">
        <v>710</v>
      </c>
    </row>
    <row r="271" spans="1:12" x14ac:dyDescent="0.25">
      <c r="A271">
        <v>267</v>
      </c>
      <c r="C271" t="s">
        <v>1173</v>
      </c>
      <c r="D271" t="s">
        <v>567</v>
      </c>
      <c r="E271" t="s">
        <v>173</v>
      </c>
      <c r="F271" t="s">
        <v>294</v>
      </c>
      <c r="G271" t="s">
        <v>1573</v>
      </c>
      <c r="H271" t="s">
        <v>1524</v>
      </c>
      <c r="I271" t="s">
        <v>1596</v>
      </c>
      <c r="J271">
        <v>90</v>
      </c>
      <c r="K271">
        <v>0</v>
      </c>
      <c r="L271" t="s">
        <v>709</v>
      </c>
    </row>
    <row r="272" spans="1:12" x14ac:dyDescent="0.25">
      <c r="A272">
        <v>268</v>
      </c>
      <c r="C272" t="s">
        <v>1174</v>
      </c>
      <c r="D272" t="s">
        <v>568</v>
      </c>
      <c r="E272" t="s">
        <v>173</v>
      </c>
      <c r="F272" t="s">
        <v>295</v>
      </c>
      <c r="G272" t="s">
        <v>1573</v>
      </c>
      <c r="H272" t="s">
        <v>1551</v>
      </c>
      <c r="I272" t="s">
        <v>1552</v>
      </c>
      <c r="J272">
        <v>95</v>
      </c>
      <c r="K272">
        <v>92</v>
      </c>
      <c r="L272" t="s">
        <v>709</v>
      </c>
    </row>
    <row r="273" spans="1:12" x14ac:dyDescent="0.25">
      <c r="A273">
        <v>269</v>
      </c>
      <c r="C273" t="s">
        <v>1175</v>
      </c>
      <c r="D273" t="s">
        <v>569</v>
      </c>
      <c r="E273" t="s">
        <v>173</v>
      </c>
      <c r="F273" t="s">
        <v>284</v>
      </c>
      <c r="G273" t="s">
        <v>1574</v>
      </c>
      <c r="H273" t="s">
        <v>1582</v>
      </c>
      <c r="I273" t="s">
        <v>1489</v>
      </c>
      <c r="J273">
        <v>84.5</v>
      </c>
      <c r="K273">
        <v>87</v>
      </c>
      <c r="L273" t="s">
        <v>710</v>
      </c>
    </row>
    <row r="274" spans="1:12" x14ac:dyDescent="0.25">
      <c r="A274">
        <v>270</v>
      </c>
      <c r="C274" t="s">
        <v>1176</v>
      </c>
      <c r="D274" t="s">
        <v>570</v>
      </c>
      <c r="E274" t="s">
        <v>173</v>
      </c>
      <c r="F274" t="s">
        <v>284</v>
      </c>
      <c r="G274" t="s">
        <v>1573</v>
      </c>
      <c r="H274" t="s">
        <v>1597</v>
      </c>
      <c r="I274" t="s">
        <v>1477</v>
      </c>
      <c r="J274">
        <v>90</v>
      </c>
      <c r="K274">
        <v>84</v>
      </c>
      <c r="L274" t="s">
        <v>709</v>
      </c>
    </row>
    <row r="275" spans="1:12" x14ac:dyDescent="0.25">
      <c r="A275">
        <v>271</v>
      </c>
      <c r="C275" t="s">
        <v>1177</v>
      </c>
      <c r="D275" t="s">
        <v>571</v>
      </c>
      <c r="E275" t="s">
        <v>173</v>
      </c>
      <c r="F275" t="s">
        <v>277</v>
      </c>
      <c r="G275" t="s">
        <v>1574</v>
      </c>
      <c r="H275" t="s">
        <v>1598</v>
      </c>
      <c r="I275" t="s">
        <v>1491</v>
      </c>
      <c r="J275">
        <v>0</v>
      </c>
      <c r="K275">
        <v>0</v>
      </c>
      <c r="L275" t="s">
        <v>710</v>
      </c>
    </row>
    <row r="276" spans="1:12" x14ac:dyDescent="0.25">
      <c r="A276">
        <v>272</v>
      </c>
      <c r="C276" t="s">
        <v>1178</v>
      </c>
      <c r="D276" t="s">
        <v>572</v>
      </c>
      <c r="E276" t="s">
        <v>53</v>
      </c>
      <c r="F276" t="s">
        <v>278</v>
      </c>
      <c r="G276" t="s">
        <v>1573</v>
      </c>
      <c r="H276" t="s">
        <v>1524</v>
      </c>
      <c r="I276" t="s">
        <v>1471</v>
      </c>
      <c r="J276">
        <v>120</v>
      </c>
      <c r="K276">
        <v>122</v>
      </c>
      <c r="L276" t="s">
        <v>709</v>
      </c>
    </row>
    <row r="277" spans="1:12" x14ac:dyDescent="0.25">
      <c r="A277">
        <v>273</v>
      </c>
      <c r="C277" t="s">
        <v>1179</v>
      </c>
      <c r="D277" t="s">
        <v>573</v>
      </c>
      <c r="E277" t="s">
        <v>169</v>
      </c>
      <c r="F277" t="s">
        <v>296</v>
      </c>
      <c r="G277" t="s">
        <v>1574</v>
      </c>
      <c r="H277" t="s">
        <v>1551</v>
      </c>
      <c r="I277" t="s">
        <v>1489</v>
      </c>
      <c r="J277">
        <v>0</v>
      </c>
      <c r="K277">
        <v>0</v>
      </c>
      <c r="L277" t="s">
        <v>710</v>
      </c>
    </row>
    <row r="278" spans="1:12" x14ac:dyDescent="0.25">
      <c r="A278">
        <v>274</v>
      </c>
      <c r="C278" t="s">
        <v>1180</v>
      </c>
      <c r="D278" t="s">
        <v>574</v>
      </c>
      <c r="E278" t="s">
        <v>173</v>
      </c>
      <c r="F278" t="s">
        <v>237</v>
      </c>
      <c r="G278" t="s">
        <v>1574</v>
      </c>
      <c r="H278" t="s">
        <v>1578</v>
      </c>
      <c r="I278" t="s">
        <v>1471</v>
      </c>
      <c r="J278">
        <v>97.5</v>
      </c>
      <c r="K278">
        <v>92.5</v>
      </c>
      <c r="L278" t="s">
        <v>709</v>
      </c>
    </row>
    <row r="279" spans="1:12" x14ac:dyDescent="0.25">
      <c r="A279">
        <v>275</v>
      </c>
      <c r="C279" t="s">
        <v>1181</v>
      </c>
      <c r="D279" t="s">
        <v>575</v>
      </c>
      <c r="E279" t="s">
        <v>176</v>
      </c>
      <c r="F279" t="s">
        <v>297</v>
      </c>
      <c r="G279" t="s">
        <v>1573</v>
      </c>
      <c r="H279" t="s">
        <v>1549</v>
      </c>
      <c r="I279" t="s">
        <v>1477</v>
      </c>
      <c r="J279">
        <v>0</v>
      </c>
      <c r="K279">
        <v>0</v>
      </c>
      <c r="L279" t="s">
        <v>710</v>
      </c>
    </row>
    <row r="280" spans="1:12" x14ac:dyDescent="0.25">
      <c r="A280">
        <v>276</v>
      </c>
      <c r="C280" t="s">
        <v>1182</v>
      </c>
      <c r="D280" t="s">
        <v>576</v>
      </c>
      <c r="E280" t="s">
        <v>173</v>
      </c>
      <c r="F280" t="s">
        <v>222</v>
      </c>
      <c r="G280" t="s">
        <v>1573</v>
      </c>
      <c r="H280" t="s">
        <v>1582</v>
      </c>
      <c r="I280" t="s">
        <v>1471</v>
      </c>
      <c r="J280">
        <v>92.5</v>
      </c>
      <c r="K280">
        <v>92.5</v>
      </c>
      <c r="L280" t="s">
        <v>709</v>
      </c>
    </row>
    <row r="281" spans="1:12" x14ac:dyDescent="0.25">
      <c r="A281">
        <v>277</v>
      </c>
      <c r="C281" t="s">
        <v>1183</v>
      </c>
      <c r="D281" t="s">
        <v>577</v>
      </c>
      <c r="E281" t="s">
        <v>173</v>
      </c>
      <c r="F281" t="s">
        <v>295</v>
      </c>
      <c r="G281" t="s">
        <v>1573</v>
      </c>
      <c r="H281" t="s">
        <v>1551</v>
      </c>
      <c r="I281" t="s">
        <v>1552</v>
      </c>
      <c r="J281">
        <v>95</v>
      </c>
      <c r="K281">
        <v>92</v>
      </c>
      <c r="L281" t="s">
        <v>709</v>
      </c>
    </row>
    <row r="282" spans="1:12" x14ac:dyDescent="0.25">
      <c r="A282">
        <v>278</v>
      </c>
      <c r="C282" t="s">
        <v>1184</v>
      </c>
      <c r="D282" t="s">
        <v>578</v>
      </c>
      <c r="E282" t="s">
        <v>173</v>
      </c>
      <c r="F282" t="s">
        <v>298</v>
      </c>
      <c r="G282" t="s">
        <v>1574</v>
      </c>
      <c r="H282" t="s">
        <v>1524</v>
      </c>
      <c r="I282" t="s">
        <v>1471</v>
      </c>
      <c r="J282">
        <v>0</v>
      </c>
      <c r="K282">
        <v>0</v>
      </c>
      <c r="L282" t="s">
        <v>710</v>
      </c>
    </row>
    <row r="283" spans="1:12" x14ac:dyDescent="0.25">
      <c r="A283">
        <v>279</v>
      </c>
      <c r="C283" t="s">
        <v>1185</v>
      </c>
      <c r="D283" t="s">
        <v>579</v>
      </c>
      <c r="E283" t="s">
        <v>173</v>
      </c>
      <c r="F283" t="s">
        <v>299</v>
      </c>
      <c r="G283" t="s">
        <v>1573</v>
      </c>
      <c r="H283" t="s">
        <v>1524</v>
      </c>
      <c r="I283" t="s">
        <v>1477</v>
      </c>
      <c r="J283">
        <v>95</v>
      </c>
      <c r="K283">
        <v>90</v>
      </c>
      <c r="L283" t="s">
        <v>709</v>
      </c>
    </row>
    <row r="284" spans="1:12" x14ac:dyDescent="0.25">
      <c r="A284">
        <v>280</v>
      </c>
      <c r="C284" t="s">
        <v>1186</v>
      </c>
      <c r="D284" t="s">
        <v>580</v>
      </c>
      <c r="E284" t="s">
        <v>173</v>
      </c>
      <c r="F284" t="s">
        <v>274</v>
      </c>
      <c r="G284" t="s">
        <v>1573</v>
      </c>
      <c r="H284" t="s">
        <v>1524</v>
      </c>
      <c r="I284" t="s">
        <v>1477</v>
      </c>
      <c r="J284">
        <v>92.5</v>
      </c>
      <c r="K284">
        <v>0</v>
      </c>
      <c r="L284" t="s">
        <v>709</v>
      </c>
    </row>
    <row r="285" spans="1:12" x14ac:dyDescent="0.25">
      <c r="A285">
        <v>281</v>
      </c>
      <c r="C285" t="s">
        <v>1187</v>
      </c>
      <c r="D285" t="s">
        <v>581</v>
      </c>
      <c r="E285" t="s">
        <v>56</v>
      </c>
      <c r="F285" t="s">
        <v>284</v>
      </c>
      <c r="G285" t="s">
        <v>1573</v>
      </c>
      <c r="H285" t="s">
        <v>1582</v>
      </c>
      <c r="I285" t="s">
        <v>1476</v>
      </c>
      <c r="J285">
        <v>90</v>
      </c>
      <c r="K285">
        <v>84</v>
      </c>
      <c r="L285" t="s">
        <v>709</v>
      </c>
    </row>
    <row r="286" spans="1:12" x14ac:dyDescent="0.25">
      <c r="A286">
        <v>282</v>
      </c>
    </row>
    <row r="287" spans="1:12" x14ac:dyDescent="0.25">
      <c r="A287">
        <v>283</v>
      </c>
      <c r="C287" t="s">
        <v>1188</v>
      </c>
      <c r="D287" t="s">
        <v>582</v>
      </c>
      <c r="E287" t="s">
        <v>173</v>
      </c>
      <c r="F287" t="s">
        <v>297</v>
      </c>
      <c r="G287" t="s">
        <v>1573</v>
      </c>
      <c r="H287" t="s">
        <v>1551</v>
      </c>
      <c r="I287" t="s">
        <v>1489</v>
      </c>
      <c r="J287">
        <v>90</v>
      </c>
      <c r="K287">
        <v>0</v>
      </c>
      <c r="L287" t="s">
        <v>709</v>
      </c>
    </row>
    <row r="288" spans="1:12" x14ac:dyDescent="0.25">
      <c r="A288">
        <v>284</v>
      </c>
      <c r="C288" t="s">
        <v>1189</v>
      </c>
      <c r="D288" t="s">
        <v>583</v>
      </c>
      <c r="E288" t="s">
        <v>173</v>
      </c>
      <c r="F288" t="s">
        <v>252</v>
      </c>
      <c r="G288" t="s">
        <v>1573</v>
      </c>
      <c r="H288" t="s">
        <v>1599</v>
      </c>
      <c r="I288" t="s">
        <v>1477</v>
      </c>
      <c r="J288">
        <v>83</v>
      </c>
      <c r="K288">
        <v>80</v>
      </c>
      <c r="L288" t="s">
        <v>710</v>
      </c>
    </row>
    <row r="289" spans="1:12" x14ac:dyDescent="0.25">
      <c r="A289">
        <v>285</v>
      </c>
      <c r="C289" t="s">
        <v>1190</v>
      </c>
      <c r="D289" t="s">
        <v>584</v>
      </c>
      <c r="E289" t="s">
        <v>173</v>
      </c>
      <c r="F289" t="s">
        <v>283</v>
      </c>
      <c r="G289" t="s">
        <v>1573</v>
      </c>
      <c r="H289" t="s">
        <v>1549</v>
      </c>
      <c r="I289" t="s">
        <v>1477</v>
      </c>
      <c r="J289">
        <v>90</v>
      </c>
      <c r="K289">
        <v>85</v>
      </c>
      <c r="L289" t="s">
        <v>709</v>
      </c>
    </row>
    <row r="290" spans="1:12" x14ac:dyDescent="0.25">
      <c r="A290">
        <v>286</v>
      </c>
      <c r="C290" t="s">
        <v>1191</v>
      </c>
      <c r="D290" t="s">
        <v>585</v>
      </c>
      <c r="E290" t="s">
        <v>169</v>
      </c>
      <c r="F290" t="s">
        <v>252</v>
      </c>
      <c r="G290" t="s">
        <v>1573</v>
      </c>
      <c r="H290" t="s">
        <v>1551</v>
      </c>
      <c r="I290" t="s">
        <v>1477</v>
      </c>
      <c r="J290">
        <v>90</v>
      </c>
      <c r="K290">
        <v>80</v>
      </c>
      <c r="L290" t="s">
        <v>709</v>
      </c>
    </row>
    <row r="291" spans="1:12" x14ac:dyDescent="0.25">
      <c r="A291">
        <v>287</v>
      </c>
      <c r="C291" t="s">
        <v>1192</v>
      </c>
      <c r="D291" t="s">
        <v>586</v>
      </c>
      <c r="E291" t="s">
        <v>173</v>
      </c>
      <c r="F291" t="s">
        <v>274</v>
      </c>
      <c r="G291" t="s">
        <v>1573</v>
      </c>
      <c r="H291" t="s">
        <v>1599</v>
      </c>
      <c r="I291" t="s">
        <v>1491</v>
      </c>
      <c r="J291">
        <v>0</v>
      </c>
      <c r="K291">
        <v>0</v>
      </c>
      <c r="L291" t="s">
        <v>710</v>
      </c>
    </row>
    <row r="292" spans="1:12" x14ac:dyDescent="0.25">
      <c r="A292">
        <v>288</v>
      </c>
      <c r="C292" t="s">
        <v>1193</v>
      </c>
      <c r="D292" t="s">
        <v>587</v>
      </c>
      <c r="E292" t="s">
        <v>173</v>
      </c>
      <c r="F292" t="s">
        <v>243</v>
      </c>
      <c r="G292" t="s">
        <v>1573</v>
      </c>
      <c r="H292" t="s">
        <v>1549</v>
      </c>
      <c r="I292" t="s">
        <v>1489</v>
      </c>
      <c r="J292">
        <v>90</v>
      </c>
      <c r="K292">
        <v>0</v>
      </c>
      <c r="L292" t="s">
        <v>709</v>
      </c>
    </row>
    <row r="293" spans="1:12" x14ac:dyDescent="0.25">
      <c r="A293">
        <v>289</v>
      </c>
      <c r="C293" t="s">
        <v>1194</v>
      </c>
      <c r="D293" t="s">
        <v>588</v>
      </c>
      <c r="E293" t="s">
        <v>169</v>
      </c>
      <c r="F293" t="s">
        <v>252</v>
      </c>
      <c r="G293" t="s">
        <v>1573</v>
      </c>
      <c r="H293" t="s">
        <v>1551</v>
      </c>
      <c r="I293" t="s">
        <v>1491</v>
      </c>
      <c r="J293">
        <v>90</v>
      </c>
      <c r="K293">
        <v>80</v>
      </c>
      <c r="L293" t="s">
        <v>709</v>
      </c>
    </row>
    <row r="294" spans="1:12" x14ac:dyDescent="0.25">
      <c r="A294">
        <v>290</v>
      </c>
      <c r="C294" t="s">
        <v>1195</v>
      </c>
      <c r="D294" t="s">
        <v>589</v>
      </c>
      <c r="E294" t="s">
        <v>173</v>
      </c>
      <c r="F294" t="s">
        <v>295</v>
      </c>
      <c r="G294" t="s">
        <v>1573</v>
      </c>
      <c r="H294" t="s">
        <v>1599</v>
      </c>
      <c r="I294" t="s">
        <v>1489</v>
      </c>
      <c r="J294">
        <v>88</v>
      </c>
      <c r="K294">
        <v>90</v>
      </c>
      <c r="L294" t="s">
        <v>710</v>
      </c>
    </row>
    <row r="295" spans="1:12" x14ac:dyDescent="0.25">
      <c r="A295">
        <v>291</v>
      </c>
      <c r="C295" t="s">
        <v>1196</v>
      </c>
      <c r="D295" t="s">
        <v>590</v>
      </c>
      <c r="E295" t="s">
        <v>173</v>
      </c>
      <c r="F295" t="s">
        <v>246</v>
      </c>
      <c r="G295" t="s">
        <v>1573</v>
      </c>
      <c r="H295" t="s">
        <v>1549</v>
      </c>
      <c r="I295" t="s">
        <v>1489</v>
      </c>
      <c r="J295">
        <v>85</v>
      </c>
      <c r="K295">
        <v>78.55</v>
      </c>
      <c r="L295" t="s">
        <v>709</v>
      </c>
    </row>
    <row r="296" spans="1:12" x14ac:dyDescent="0.25">
      <c r="A296">
        <v>292</v>
      </c>
      <c r="C296" t="s">
        <v>1197</v>
      </c>
      <c r="D296" t="s">
        <v>591</v>
      </c>
      <c r="E296" t="s">
        <v>173</v>
      </c>
      <c r="F296" t="s">
        <v>237</v>
      </c>
      <c r="G296" t="s">
        <v>1574</v>
      </c>
      <c r="H296" t="s">
        <v>1600</v>
      </c>
      <c r="I296" t="s">
        <v>1491</v>
      </c>
      <c r="J296">
        <v>90</v>
      </c>
      <c r="K296">
        <v>85</v>
      </c>
      <c r="L296" t="s">
        <v>709</v>
      </c>
    </row>
    <row r="297" spans="1:12" x14ac:dyDescent="0.25">
      <c r="A297">
        <v>293</v>
      </c>
      <c r="C297" t="s">
        <v>1198</v>
      </c>
      <c r="D297" t="s">
        <v>592</v>
      </c>
      <c r="E297" t="s">
        <v>169</v>
      </c>
      <c r="F297" t="s">
        <v>246</v>
      </c>
      <c r="G297" t="s">
        <v>1573</v>
      </c>
      <c r="H297" t="s">
        <v>1599</v>
      </c>
      <c r="I297" t="s">
        <v>1601</v>
      </c>
      <c r="J297">
        <v>0</v>
      </c>
      <c r="K297">
        <v>0</v>
      </c>
      <c r="L297" t="s">
        <v>710</v>
      </c>
    </row>
    <row r="298" spans="1:12" x14ac:dyDescent="0.25">
      <c r="A298">
        <v>294</v>
      </c>
      <c r="C298" t="s">
        <v>1199</v>
      </c>
      <c r="D298" t="s">
        <v>593</v>
      </c>
      <c r="E298" t="s">
        <v>169</v>
      </c>
      <c r="F298" t="s">
        <v>251</v>
      </c>
      <c r="G298" t="s">
        <v>1573</v>
      </c>
      <c r="H298" t="s">
        <v>1551</v>
      </c>
      <c r="I298" t="s">
        <v>1476</v>
      </c>
      <c r="J298">
        <v>120</v>
      </c>
      <c r="K298">
        <v>0</v>
      </c>
      <c r="L298" t="s">
        <v>709</v>
      </c>
    </row>
    <row r="299" spans="1:12" x14ac:dyDescent="0.25">
      <c r="A299">
        <v>295</v>
      </c>
      <c r="C299" t="s">
        <v>1200</v>
      </c>
      <c r="D299" t="s">
        <v>594</v>
      </c>
      <c r="E299" t="s">
        <v>173</v>
      </c>
      <c r="F299" t="s">
        <v>299</v>
      </c>
      <c r="G299" t="s">
        <v>1573</v>
      </c>
      <c r="H299" t="s">
        <v>1602</v>
      </c>
      <c r="I299" t="s">
        <v>1471</v>
      </c>
      <c r="J299">
        <v>90</v>
      </c>
      <c r="K299">
        <v>85</v>
      </c>
      <c r="L299" t="s">
        <v>709</v>
      </c>
    </row>
    <row r="300" spans="1:12" x14ac:dyDescent="0.25">
      <c r="A300">
        <v>296</v>
      </c>
      <c r="C300" t="s">
        <v>1201</v>
      </c>
      <c r="D300" t="s">
        <v>595</v>
      </c>
      <c r="E300" t="s">
        <v>169</v>
      </c>
      <c r="F300" t="s">
        <v>278</v>
      </c>
      <c r="G300" t="s">
        <v>1573</v>
      </c>
      <c r="H300" t="s">
        <v>1551</v>
      </c>
      <c r="I300" t="s">
        <v>1603</v>
      </c>
      <c r="J300">
        <v>95</v>
      </c>
      <c r="K300">
        <v>92</v>
      </c>
      <c r="L300" t="s">
        <v>709</v>
      </c>
    </row>
    <row r="301" spans="1:12" x14ac:dyDescent="0.25">
      <c r="A301">
        <v>297</v>
      </c>
      <c r="C301" t="s">
        <v>1202</v>
      </c>
      <c r="D301" t="s">
        <v>596</v>
      </c>
      <c r="E301" t="s">
        <v>169</v>
      </c>
      <c r="F301" t="s">
        <v>300</v>
      </c>
      <c r="G301" t="s">
        <v>1573</v>
      </c>
      <c r="H301" t="s">
        <v>1604</v>
      </c>
      <c r="I301" t="s">
        <v>1516</v>
      </c>
      <c r="J301">
        <v>0</v>
      </c>
      <c r="K301">
        <v>0</v>
      </c>
      <c r="L301" t="s">
        <v>710</v>
      </c>
    </row>
    <row r="302" spans="1:12" x14ac:dyDescent="0.25">
      <c r="A302">
        <v>298</v>
      </c>
      <c r="C302" t="s">
        <v>1203</v>
      </c>
      <c r="D302" t="s">
        <v>597</v>
      </c>
      <c r="E302" t="s">
        <v>54</v>
      </c>
      <c r="F302" t="s">
        <v>301</v>
      </c>
      <c r="G302" t="s">
        <v>1574</v>
      </c>
      <c r="H302" t="s">
        <v>1583</v>
      </c>
      <c r="I302" t="s">
        <v>1605</v>
      </c>
      <c r="J302">
        <v>0</v>
      </c>
      <c r="K302">
        <v>0</v>
      </c>
      <c r="L302" t="s">
        <v>710</v>
      </c>
    </row>
    <row r="303" spans="1:12" x14ac:dyDescent="0.25">
      <c r="A303">
        <v>299</v>
      </c>
    </row>
    <row r="304" spans="1:12" x14ac:dyDescent="0.25">
      <c r="A304">
        <v>300</v>
      </c>
      <c r="C304" t="s">
        <v>1204</v>
      </c>
      <c r="D304" t="s">
        <v>598</v>
      </c>
      <c r="E304" t="s">
        <v>54</v>
      </c>
      <c r="F304" t="s">
        <v>301</v>
      </c>
      <c r="G304" t="s">
        <v>1574</v>
      </c>
      <c r="H304" t="s">
        <v>1606</v>
      </c>
      <c r="I304" t="s">
        <v>1607</v>
      </c>
      <c r="J304">
        <v>0</v>
      </c>
      <c r="K304">
        <v>0</v>
      </c>
      <c r="L304" t="s">
        <v>710</v>
      </c>
    </row>
    <row r="305" spans="1:12" x14ac:dyDescent="0.25">
      <c r="A305">
        <v>301</v>
      </c>
    </row>
    <row r="306" spans="1:12" x14ac:dyDescent="0.25">
      <c r="A306">
        <v>302</v>
      </c>
      <c r="C306" t="s">
        <v>1205</v>
      </c>
      <c r="D306" t="s">
        <v>599</v>
      </c>
      <c r="E306" t="s">
        <v>54</v>
      </c>
      <c r="F306" t="s">
        <v>301</v>
      </c>
      <c r="G306" t="s">
        <v>1574</v>
      </c>
      <c r="H306" t="s">
        <v>1608</v>
      </c>
      <c r="I306" t="s">
        <v>1609</v>
      </c>
      <c r="J306">
        <v>0</v>
      </c>
      <c r="K306">
        <v>0</v>
      </c>
      <c r="L306" t="s">
        <v>710</v>
      </c>
    </row>
    <row r="307" spans="1:12" x14ac:dyDescent="0.25">
      <c r="A307">
        <v>303</v>
      </c>
    </row>
    <row r="308" spans="1:12" x14ac:dyDescent="0.25">
      <c r="A308">
        <v>304</v>
      </c>
      <c r="C308" t="s">
        <v>1206</v>
      </c>
      <c r="D308" t="s">
        <v>600</v>
      </c>
      <c r="E308" t="s">
        <v>56</v>
      </c>
      <c r="F308" t="s">
        <v>302</v>
      </c>
      <c r="G308" t="s">
        <v>1574</v>
      </c>
      <c r="H308" t="s">
        <v>1524</v>
      </c>
      <c r="I308" t="s">
        <v>1471</v>
      </c>
      <c r="J308">
        <v>78</v>
      </c>
      <c r="K308">
        <v>0</v>
      </c>
      <c r="L308" t="s">
        <v>709</v>
      </c>
    </row>
    <row r="309" spans="1:12" x14ac:dyDescent="0.25">
      <c r="A309">
        <v>305</v>
      </c>
      <c r="C309" t="s">
        <v>1207</v>
      </c>
      <c r="D309" t="s">
        <v>601</v>
      </c>
      <c r="E309" t="s">
        <v>55</v>
      </c>
      <c r="F309" t="s">
        <v>237</v>
      </c>
      <c r="G309" t="s">
        <v>1574</v>
      </c>
      <c r="H309" t="s">
        <v>1610</v>
      </c>
      <c r="I309" t="s">
        <v>1471</v>
      </c>
      <c r="J309">
        <v>89.5</v>
      </c>
      <c r="K309">
        <v>91.5</v>
      </c>
      <c r="L309" t="s">
        <v>710</v>
      </c>
    </row>
    <row r="310" spans="1:12" x14ac:dyDescent="0.25">
      <c r="A310">
        <v>306</v>
      </c>
      <c r="C310" t="s">
        <v>1208</v>
      </c>
      <c r="D310" t="s">
        <v>602</v>
      </c>
      <c r="E310" t="s">
        <v>56</v>
      </c>
      <c r="F310" t="s">
        <v>303</v>
      </c>
      <c r="G310" t="s">
        <v>1574</v>
      </c>
      <c r="H310" t="s">
        <v>1524</v>
      </c>
      <c r="I310" t="s">
        <v>1601</v>
      </c>
      <c r="J310">
        <v>80</v>
      </c>
      <c r="K310">
        <v>75</v>
      </c>
      <c r="L310" t="s">
        <v>709</v>
      </c>
    </row>
    <row r="311" spans="1:12" x14ac:dyDescent="0.25">
      <c r="A311">
        <v>307</v>
      </c>
      <c r="C311" t="s">
        <v>1209</v>
      </c>
      <c r="D311" t="s">
        <v>603</v>
      </c>
      <c r="E311" t="s">
        <v>55</v>
      </c>
      <c r="F311" t="s">
        <v>304</v>
      </c>
      <c r="G311" t="s">
        <v>1573</v>
      </c>
      <c r="H311" t="s">
        <v>1568</v>
      </c>
      <c r="I311" t="s">
        <v>1471</v>
      </c>
      <c r="J311">
        <v>0</v>
      </c>
      <c r="K311">
        <v>0</v>
      </c>
      <c r="L311" t="s">
        <v>710</v>
      </c>
    </row>
    <row r="312" spans="1:12" x14ac:dyDescent="0.25">
      <c r="A312">
        <v>308</v>
      </c>
      <c r="C312" t="s">
        <v>1210</v>
      </c>
      <c r="D312" t="s">
        <v>604</v>
      </c>
      <c r="E312" t="s">
        <v>56</v>
      </c>
      <c r="F312" t="s">
        <v>280</v>
      </c>
      <c r="G312" t="s">
        <v>1574</v>
      </c>
      <c r="H312" t="s">
        <v>1524</v>
      </c>
      <c r="I312" t="s">
        <v>1471</v>
      </c>
      <c r="J312">
        <v>85</v>
      </c>
      <c r="K312">
        <v>72.5</v>
      </c>
      <c r="L312" t="s">
        <v>709</v>
      </c>
    </row>
    <row r="313" spans="1:12" x14ac:dyDescent="0.25">
      <c r="A313">
        <v>309</v>
      </c>
      <c r="C313" t="s">
        <v>1211</v>
      </c>
      <c r="D313" t="s">
        <v>606</v>
      </c>
      <c r="E313" t="s">
        <v>56</v>
      </c>
      <c r="F313" t="s">
        <v>282</v>
      </c>
      <c r="G313" t="s">
        <v>1574</v>
      </c>
      <c r="H313" t="s">
        <v>1524</v>
      </c>
      <c r="I313" t="s">
        <v>1497</v>
      </c>
      <c r="J313">
        <v>0</v>
      </c>
      <c r="K313">
        <v>0</v>
      </c>
      <c r="L313" t="s">
        <v>710</v>
      </c>
    </row>
    <row r="314" spans="1:12" x14ac:dyDescent="0.25">
      <c r="A314">
        <v>310</v>
      </c>
      <c r="C314" t="s">
        <v>1212</v>
      </c>
      <c r="D314" t="s">
        <v>607</v>
      </c>
      <c r="E314" t="s">
        <v>56</v>
      </c>
      <c r="F314" t="s">
        <v>305</v>
      </c>
      <c r="G314" t="s">
        <v>1573</v>
      </c>
      <c r="H314" t="s">
        <v>1524</v>
      </c>
      <c r="I314" t="s">
        <v>1471</v>
      </c>
      <c r="J314">
        <v>85</v>
      </c>
      <c r="K314">
        <v>0</v>
      </c>
      <c r="L314" t="s">
        <v>709</v>
      </c>
    </row>
    <row r="315" spans="1:12" x14ac:dyDescent="0.25">
      <c r="A315">
        <v>311</v>
      </c>
      <c r="C315" t="s">
        <v>1213</v>
      </c>
      <c r="D315" t="s">
        <v>608</v>
      </c>
      <c r="E315" t="s">
        <v>56</v>
      </c>
      <c r="F315" t="s">
        <v>1214</v>
      </c>
      <c r="G315" t="s">
        <v>1574</v>
      </c>
      <c r="H315" t="s">
        <v>1524</v>
      </c>
      <c r="I315" t="s">
        <v>1532</v>
      </c>
      <c r="J315">
        <v>0</v>
      </c>
      <c r="K315">
        <v>0</v>
      </c>
      <c r="L315" t="s">
        <v>710</v>
      </c>
    </row>
    <row r="316" spans="1:12" x14ac:dyDescent="0.25">
      <c r="A316">
        <v>312</v>
      </c>
      <c r="C316" t="s">
        <v>1215</v>
      </c>
      <c r="D316" t="s">
        <v>609</v>
      </c>
      <c r="E316" t="s">
        <v>56</v>
      </c>
      <c r="F316" t="s">
        <v>222</v>
      </c>
      <c r="G316" t="s">
        <v>1573</v>
      </c>
      <c r="H316" t="s">
        <v>1524</v>
      </c>
      <c r="I316" t="s">
        <v>1471</v>
      </c>
      <c r="J316">
        <v>80</v>
      </c>
      <c r="K316">
        <v>77</v>
      </c>
      <c r="L316" t="s">
        <v>709</v>
      </c>
    </row>
    <row r="317" spans="1:12" x14ac:dyDescent="0.25">
      <c r="A317">
        <v>313</v>
      </c>
      <c r="C317" t="s">
        <v>1216</v>
      </c>
      <c r="D317" t="s">
        <v>610</v>
      </c>
      <c r="E317" t="s">
        <v>56</v>
      </c>
      <c r="F317" t="s">
        <v>239</v>
      </c>
      <c r="G317" t="s">
        <v>1574</v>
      </c>
      <c r="H317" t="s">
        <v>1611</v>
      </c>
      <c r="I317" t="s">
        <v>1471</v>
      </c>
      <c r="J317">
        <v>77.5</v>
      </c>
      <c r="K317">
        <v>71</v>
      </c>
      <c r="L317" t="s">
        <v>709</v>
      </c>
    </row>
    <row r="318" spans="1:12" x14ac:dyDescent="0.25">
      <c r="A318">
        <v>314</v>
      </c>
      <c r="C318" t="s">
        <v>1217</v>
      </c>
      <c r="D318" t="s">
        <v>611</v>
      </c>
      <c r="E318" t="s">
        <v>56</v>
      </c>
      <c r="F318" t="s">
        <v>222</v>
      </c>
      <c r="G318" t="s">
        <v>1573</v>
      </c>
      <c r="H318" t="s">
        <v>1554</v>
      </c>
      <c r="I318" t="s">
        <v>1471</v>
      </c>
      <c r="J318">
        <v>75</v>
      </c>
      <c r="K318">
        <v>77</v>
      </c>
      <c r="L318" t="s">
        <v>710</v>
      </c>
    </row>
    <row r="319" spans="1:12" x14ac:dyDescent="0.25">
      <c r="A319">
        <v>315</v>
      </c>
      <c r="C319" t="s">
        <v>1218</v>
      </c>
      <c r="D319" t="s">
        <v>612</v>
      </c>
      <c r="E319" t="s">
        <v>56</v>
      </c>
      <c r="F319" t="s">
        <v>306</v>
      </c>
      <c r="G319" t="s">
        <v>1574</v>
      </c>
      <c r="H319" t="s">
        <v>1524</v>
      </c>
      <c r="I319" t="s">
        <v>1473</v>
      </c>
      <c r="J319">
        <v>67.5</v>
      </c>
      <c r="K319">
        <v>63.5</v>
      </c>
      <c r="L319" t="s">
        <v>709</v>
      </c>
    </row>
    <row r="320" spans="1:12" x14ac:dyDescent="0.25">
      <c r="A320">
        <v>316</v>
      </c>
      <c r="C320" t="s">
        <v>1219</v>
      </c>
      <c r="D320" t="s">
        <v>613</v>
      </c>
      <c r="E320" t="s">
        <v>56</v>
      </c>
      <c r="F320" t="s">
        <v>280</v>
      </c>
      <c r="G320" t="s">
        <v>1574</v>
      </c>
      <c r="H320" t="s">
        <v>1524</v>
      </c>
      <c r="I320" t="s">
        <v>1471</v>
      </c>
      <c r="J320">
        <v>68</v>
      </c>
      <c r="K320">
        <v>70</v>
      </c>
      <c r="L320" t="s">
        <v>710</v>
      </c>
    </row>
    <row r="321" spans="1:12" x14ac:dyDescent="0.25">
      <c r="A321">
        <v>317</v>
      </c>
      <c r="C321" t="s">
        <v>1220</v>
      </c>
      <c r="D321" t="s">
        <v>605</v>
      </c>
      <c r="E321" t="s">
        <v>56</v>
      </c>
      <c r="F321" t="s">
        <v>280</v>
      </c>
      <c r="G321" t="s">
        <v>1574</v>
      </c>
      <c r="H321" t="s">
        <v>1524</v>
      </c>
      <c r="I321" t="s">
        <v>1471</v>
      </c>
      <c r="J321">
        <v>85</v>
      </c>
      <c r="K321">
        <v>72.5</v>
      </c>
      <c r="L321" t="s">
        <v>709</v>
      </c>
    </row>
    <row r="322" spans="1:12" x14ac:dyDescent="0.25">
      <c r="A322">
        <v>318</v>
      </c>
      <c r="C322" t="s">
        <v>1221</v>
      </c>
      <c r="D322" t="s">
        <v>614</v>
      </c>
      <c r="E322" t="s">
        <v>56</v>
      </c>
      <c r="F322" t="s">
        <v>303</v>
      </c>
      <c r="G322" t="s">
        <v>1574</v>
      </c>
      <c r="H322" t="s">
        <v>1524</v>
      </c>
      <c r="I322" t="s">
        <v>1536</v>
      </c>
      <c r="J322">
        <v>72.5</v>
      </c>
      <c r="K322">
        <v>75</v>
      </c>
      <c r="L322" t="s">
        <v>710</v>
      </c>
    </row>
    <row r="323" spans="1:12" x14ac:dyDescent="0.25">
      <c r="A323">
        <v>319</v>
      </c>
      <c r="C323" t="s">
        <v>1222</v>
      </c>
      <c r="D323" t="s">
        <v>615</v>
      </c>
      <c r="E323" t="s">
        <v>56</v>
      </c>
      <c r="F323" t="s">
        <v>307</v>
      </c>
      <c r="G323" t="s">
        <v>1574</v>
      </c>
      <c r="H323" t="s">
        <v>1612</v>
      </c>
      <c r="I323" t="s">
        <v>1477</v>
      </c>
      <c r="J323">
        <v>82.5</v>
      </c>
      <c r="K323">
        <v>78</v>
      </c>
      <c r="L323" t="s">
        <v>709</v>
      </c>
    </row>
    <row r="324" spans="1:12" x14ac:dyDescent="0.25">
      <c r="A324">
        <v>320</v>
      </c>
      <c r="C324" t="s">
        <v>1223</v>
      </c>
      <c r="D324" t="s">
        <v>616</v>
      </c>
      <c r="E324" t="s">
        <v>56</v>
      </c>
      <c r="F324" t="s">
        <v>302</v>
      </c>
      <c r="G324" t="s">
        <v>1574</v>
      </c>
      <c r="H324" t="s">
        <v>1524</v>
      </c>
      <c r="I324" t="s">
        <v>1471</v>
      </c>
      <c r="J324">
        <v>0</v>
      </c>
      <c r="K324">
        <v>0</v>
      </c>
      <c r="L324" t="s">
        <v>710</v>
      </c>
    </row>
    <row r="325" spans="1:12" x14ac:dyDescent="0.25">
      <c r="A325">
        <v>321</v>
      </c>
      <c r="C325" t="s">
        <v>1224</v>
      </c>
      <c r="D325" t="s">
        <v>617</v>
      </c>
      <c r="E325" t="s">
        <v>56</v>
      </c>
      <c r="F325" t="s">
        <v>305</v>
      </c>
      <c r="G325" t="s">
        <v>1573</v>
      </c>
      <c r="H325" t="s">
        <v>1524</v>
      </c>
      <c r="I325" t="s">
        <v>1471</v>
      </c>
      <c r="J325">
        <v>85</v>
      </c>
      <c r="K325">
        <v>0</v>
      </c>
      <c r="L325" t="s">
        <v>709</v>
      </c>
    </row>
    <row r="326" spans="1:12" x14ac:dyDescent="0.25">
      <c r="A326">
        <v>322</v>
      </c>
      <c r="C326" t="s">
        <v>1225</v>
      </c>
      <c r="D326" t="s">
        <v>618</v>
      </c>
      <c r="E326" t="s">
        <v>56</v>
      </c>
      <c r="F326" t="s">
        <v>303</v>
      </c>
      <c r="G326" t="s">
        <v>1574</v>
      </c>
      <c r="H326" t="s">
        <v>1524</v>
      </c>
      <c r="I326" t="s">
        <v>1536</v>
      </c>
      <c r="J326">
        <v>71</v>
      </c>
      <c r="K326">
        <v>75</v>
      </c>
      <c r="L326" t="s">
        <v>710</v>
      </c>
    </row>
    <row r="327" spans="1:12" x14ac:dyDescent="0.25">
      <c r="A327">
        <v>323</v>
      </c>
      <c r="C327" t="s">
        <v>1226</v>
      </c>
      <c r="D327" t="s">
        <v>619</v>
      </c>
      <c r="E327" t="s">
        <v>56</v>
      </c>
      <c r="F327" t="s">
        <v>239</v>
      </c>
      <c r="G327" t="s">
        <v>1574</v>
      </c>
      <c r="H327" t="s">
        <v>1613</v>
      </c>
      <c r="I327" t="s">
        <v>1471</v>
      </c>
      <c r="J327">
        <v>77.5</v>
      </c>
      <c r="K327">
        <v>71</v>
      </c>
      <c r="L327" t="s">
        <v>709</v>
      </c>
    </row>
    <row r="328" spans="1:12" x14ac:dyDescent="0.25">
      <c r="A328">
        <v>324</v>
      </c>
      <c r="C328" t="s">
        <v>1227</v>
      </c>
      <c r="D328" t="s">
        <v>620</v>
      </c>
      <c r="E328" t="s">
        <v>56</v>
      </c>
      <c r="F328" t="s">
        <v>308</v>
      </c>
      <c r="G328" t="s">
        <v>1574</v>
      </c>
      <c r="H328" t="s">
        <v>1611</v>
      </c>
      <c r="I328" t="s">
        <v>1497</v>
      </c>
      <c r="J328">
        <v>0</v>
      </c>
      <c r="K328">
        <v>0</v>
      </c>
      <c r="L328" t="s">
        <v>710</v>
      </c>
    </row>
    <row r="329" spans="1:12" x14ac:dyDescent="0.25">
      <c r="A329">
        <v>325</v>
      </c>
      <c r="C329" t="s">
        <v>1228</v>
      </c>
      <c r="D329" t="s">
        <v>621</v>
      </c>
      <c r="E329" t="s">
        <v>56</v>
      </c>
      <c r="F329" t="s">
        <v>307</v>
      </c>
      <c r="G329" t="s">
        <v>1574</v>
      </c>
      <c r="H329" t="s">
        <v>1612</v>
      </c>
      <c r="I329" t="s">
        <v>1614</v>
      </c>
      <c r="J329">
        <v>75</v>
      </c>
      <c r="K329">
        <v>70</v>
      </c>
      <c r="L329" t="s">
        <v>709</v>
      </c>
    </row>
    <row r="330" spans="1:12" x14ac:dyDescent="0.25">
      <c r="A330">
        <v>326</v>
      </c>
      <c r="C330" t="s">
        <v>1229</v>
      </c>
      <c r="D330" t="s">
        <v>622</v>
      </c>
      <c r="E330" t="s">
        <v>56</v>
      </c>
      <c r="F330" t="s">
        <v>308</v>
      </c>
      <c r="G330" t="s">
        <v>1574</v>
      </c>
      <c r="H330" t="s">
        <v>1524</v>
      </c>
      <c r="I330" t="s">
        <v>1512</v>
      </c>
      <c r="J330">
        <v>0</v>
      </c>
      <c r="K330">
        <v>0</v>
      </c>
      <c r="L330" t="s">
        <v>710</v>
      </c>
    </row>
    <row r="331" spans="1:12" x14ac:dyDescent="0.25">
      <c r="A331">
        <v>327</v>
      </c>
      <c r="C331" t="s">
        <v>1230</v>
      </c>
      <c r="D331" t="s">
        <v>623</v>
      </c>
      <c r="E331" t="s">
        <v>56</v>
      </c>
      <c r="F331" t="s">
        <v>307</v>
      </c>
      <c r="G331" t="s">
        <v>1574</v>
      </c>
      <c r="H331" t="s">
        <v>1612</v>
      </c>
      <c r="I331" t="s">
        <v>1546</v>
      </c>
      <c r="J331">
        <v>68</v>
      </c>
      <c r="K331">
        <v>65</v>
      </c>
      <c r="L331" t="s">
        <v>709</v>
      </c>
    </row>
    <row r="332" spans="1:12" x14ac:dyDescent="0.25">
      <c r="A332">
        <v>328</v>
      </c>
      <c r="C332" t="s">
        <v>1231</v>
      </c>
      <c r="D332" t="s">
        <v>624</v>
      </c>
      <c r="E332" t="s">
        <v>56</v>
      </c>
      <c r="F332" t="s">
        <v>237</v>
      </c>
      <c r="G332" t="s">
        <v>1574</v>
      </c>
      <c r="H332" t="s">
        <v>1524</v>
      </c>
      <c r="I332" t="s">
        <v>1471</v>
      </c>
      <c r="J332">
        <v>76</v>
      </c>
      <c r="K332">
        <v>72</v>
      </c>
      <c r="L332" t="s">
        <v>709</v>
      </c>
    </row>
    <row r="333" spans="1:12" x14ac:dyDescent="0.25">
      <c r="A333">
        <v>329</v>
      </c>
      <c r="C333" t="s">
        <v>1232</v>
      </c>
      <c r="D333" t="s">
        <v>625</v>
      </c>
      <c r="E333" t="s">
        <v>56</v>
      </c>
      <c r="F333" t="s">
        <v>309</v>
      </c>
      <c r="G333" t="s">
        <v>1573</v>
      </c>
      <c r="H333" t="s">
        <v>1554</v>
      </c>
      <c r="I333" t="s">
        <v>1615</v>
      </c>
      <c r="J333">
        <v>0</v>
      </c>
      <c r="K333">
        <v>0</v>
      </c>
      <c r="L333" t="s">
        <v>710</v>
      </c>
    </row>
    <row r="334" spans="1:12" x14ac:dyDescent="0.25">
      <c r="A334">
        <v>330</v>
      </c>
      <c r="C334" t="s">
        <v>1233</v>
      </c>
      <c r="D334" t="s">
        <v>626</v>
      </c>
      <c r="E334" t="s">
        <v>56</v>
      </c>
      <c r="F334" t="s">
        <v>248</v>
      </c>
      <c r="G334" t="s">
        <v>1574</v>
      </c>
      <c r="H334" t="s">
        <v>1547</v>
      </c>
      <c r="I334" t="s">
        <v>1502</v>
      </c>
      <c r="J334">
        <v>47.5</v>
      </c>
      <c r="K334">
        <v>0</v>
      </c>
      <c r="L334" t="s">
        <v>709</v>
      </c>
    </row>
    <row r="335" spans="1:12" x14ac:dyDescent="0.25">
      <c r="A335">
        <v>331</v>
      </c>
      <c r="C335" t="s">
        <v>1234</v>
      </c>
      <c r="D335" t="s">
        <v>627</v>
      </c>
      <c r="E335" t="s">
        <v>56</v>
      </c>
      <c r="F335" t="s">
        <v>307</v>
      </c>
      <c r="G335" t="s">
        <v>1574</v>
      </c>
      <c r="H335" t="s">
        <v>1616</v>
      </c>
      <c r="I335" t="s">
        <v>1617</v>
      </c>
      <c r="J335">
        <v>60</v>
      </c>
      <c r="K335">
        <v>62</v>
      </c>
      <c r="L335" t="s">
        <v>710</v>
      </c>
    </row>
    <row r="336" spans="1:12" x14ac:dyDescent="0.25">
      <c r="A336">
        <v>332</v>
      </c>
      <c r="C336" t="s">
        <v>1235</v>
      </c>
      <c r="D336" t="s">
        <v>628</v>
      </c>
      <c r="E336" t="s">
        <v>56</v>
      </c>
      <c r="F336" t="s">
        <v>237</v>
      </c>
      <c r="G336" t="s">
        <v>1574</v>
      </c>
      <c r="H336" t="s">
        <v>1618</v>
      </c>
      <c r="I336" t="s">
        <v>1477</v>
      </c>
      <c r="J336">
        <v>725</v>
      </c>
      <c r="K336">
        <v>67</v>
      </c>
      <c r="L336" t="s">
        <v>709</v>
      </c>
    </row>
    <row r="337" spans="1:12" x14ac:dyDescent="0.25">
      <c r="A337">
        <v>333</v>
      </c>
      <c r="C337" t="s">
        <v>1236</v>
      </c>
      <c r="D337" t="s">
        <v>629</v>
      </c>
      <c r="E337" t="s">
        <v>56</v>
      </c>
      <c r="F337" t="s">
        <v>237</v>
      </c>
      <c r="G337" t="s">
        <v>1574</v>
      </c>
      <c r="H337" t="s">
        <v>1547</v>
      </c>
      <c r="I337" t="s">
        <v>1471</v>
      </c>
      <c r="J337">
        <v>50</v>
      </c>
      <c r="K337">
        <v>52</v>
      </c>
      <c r="L337" t="s">
        <v>710</v>
      </c>
    </row>
    <row r="338" spans="1:12" x14ac:dyDescent="0.25">
      <c r="A338">
        <v>334</v>
      </c>
      <c r="C338" t="s">
        <v>1237</v>
      </c>
      <c r="D338" t="s">
        <v>630</v>
      </c>
      <c r="E338" t="s">
        <v>56</v>
      </c>
      <c r="F338" t="s">
        <v>307</v>
      </c>
      <c r="G338" t="s">
        <v>1574</v>
      </c>
      <c r="H338" t="s">
        <v>1612</v>
      </c>
      <c r="I338" t="s">
        <v>1477</v>
      </c>
      <c r="J338">
        <v>75</v>
      </c>
      <c r="K338">
        <v>65</v>
      </c>
      <c r="L338" t="s">
        <v>709</v>
      </c>
    </row>
    <row r="339" spans="1:12" x14ac:dyDescent="0.25">
      <c r="A339">
        <v>335</v>
      </c>
      <c r="C339" t="s">
        <v>1238</v>
      </c>
      <c r="D339" t="s">
        <v>631</v>
      </c>
      <c r="E339" t="s">
        <v>56</v>
      </c>
      <c r="F339" t="s">
        <v>237</v>
      </c>
      <c r="G339" t="s">
        <v>1574</v>
      </c>
      <c r="H339" t="s">
        <v>1524</v>
      </c>
      <c r="I339" t="s">
        <v>1540</v>
      </c>
      <c r="J339">
        <v>66</v>
      </c>
      <c r="K339">
        <v>68</v>
      </c>
      <c r="L339" t="s">
        <v>710</v>
      </c>
    </row>
    <row r="340" spans="1:12" x14ac:dyDescent="0.25">
      <c r="A340">
        <v>336</v>
      </c>
      <c r="C340" t="s">
        <v>1239</v>
      </c>
      <c r="D340" t="s">
        <v>632</v>
      </c>
      <c r="E340" t="s">
        <v>56</v>
      </c>
      <c r="F340" t="s">
        <v>237</v>
      </c>
      <c r="G340" t="s">
        <v>1574</v>
      </c>
      <c r="H340" t="s">
        <v>1612</v>
      </c>
      <c r="I340" t="s">
        <v>1477</v>
      </c>
      <c r="J340">
        <v>55</v>
      </c>
      <c r="K340">
        <v>52</v>
      </c>
      <c r="L340" t="s">
        <v>709</v>
      </c>
    </row>
    <row r="341" spans="1:12" x14ac:dyDescent="0.25">
      <c r="A341">
        <v>337</v>
      </c>
      <c r="C341" t="s">
        <v>1240</v>
      </c>
      <c r="D341" t="s">
        <v>633</v>
      </c>
      <c r="E341" t="s">
        <v>180</v>
      </c>
      <c r="F341" t="s">
        <v>310</v>
      </c>
      <c r="G341" t="s">
        <v>1574</v>
      </c>
      <c r="H341" t="s">
        <v>1619</v>
      </c>
      <c r="I341" t="s">
        <v>1476</v>
      </c>
      <c r="J341">
        <v>55</v>
      </c>
      <c r="K341">
        <v>57.5</v>
      </c>
      <c r="L341" t="s">
        <v>710</v>
      </c>
    </row>
    <row r="342" spans="1:12" x14ac:dyDescent="0.25">
      <c r="A342">
        <v>338</v>
      </c>
      <c r="C342" t="s">
        <v>1620</v>
      </c>
      <c r="D342" t="s">
        <v>1621</v>
      </c>
      <c r="E342" t="s">
        <v>180</v>
      </c>
      <c r="F342" t="s">
        <v>311</v>
      </c>
      <c r="G342" t="s">
        <v>1574</v>
      </c>
      <c r="H342" t="s">
        <v>1619</v>
      </c>
      <c r="I342" t="s">
        <v>1622</v>
      </c>
      <c r="J342">
        <v>55.5</v>
      </c>
      <c r="K342">
        <v>55</v>
      </c>
      <c r="L342" t="s">
        <v>709</v>
      </c>
    </row>
    <row r="343" spans="1:12" x14ac:dyDescent="0.25">
      <c r="A343">
        <v>339</v>
      </c>
      <c r="C343" t="s">
        <v>1241</v>
      </c>
      <c r="D343" t="s">
        <v>634</v>
      </c>
      <c r="E343" t="s">
        <v>180</v>
      </c>
      <c r="F343" t="s">
        <v>311</v>
      </c>
      <c r="G343" t="s">
        <v>1574</v>
      </c>
      <c r="H343" t="s">
        <v>1619</v>
      </c>
      <c r="I343" t="s">
        <v>1477</v>
      </c>
      <c r="J343">
        <v>53</v>
      </c>
      <c r="K343">
        <v>55</v>
      </c>
      <c r="L343" t="s">
        <v>710</v>
      </c>
    </row>
    <row r="344" spans="1:12" x14ac:dyDescent="0.25">
      <c r="A344">
        <v>340</v>
      </c>
      <c r="C344" t="s">
        <v>1242</v>
      </c>
      <c r="D344" t="s">
        <v>635</v>
      </c>
      <c r="E344" t="s">
        <v>180</v>
      </c>
      <c r="F344" t="s">
        <v>248</v>
      </c>
      <c r="G344" t="s">
        <v>1574</v>
      </c>
      <c r="H344" t="s">
        <v>1619</v>
      </c>
      <c r="I344" t="s">
        <v>1623</v>
      </c>
      <c r="J344">
        <v>0</v>
      </c>
      <c r="K344">
        <v>0</v>
      </c>
      <c r="L344" t="s">
        <v>710</v>
      </c>
    </row>
    <row r="345" spans="1:12" x14ac:dyDescent="0.25">
      <c r="A345">
        <v>341</v>
      </c>
      <c r="C345" t="s">
        <v>1243</v>
      </c>
      <c r="D345" t="s">
        <v>636</v>
      </c>
      <c r="E345" t="s">
        <v>180</v>
      </c>
      <c r="F345" t="s">
        <v>310</v>
      </c>
      <c r="G345" t="s">
        <v>1574</v>
      </c>
      <c r="H345" t="s">
        <v>1619</v>
      </c>
      <c r="I345" t="s">
        <v>1477</v>
      </c>
      <c r="J345">
        <v>57.5</v>
      </c>
      <c r="K345">
        <v>57.5</v>
      </c>
      <c r="L345" t="s">
        <v>709</v>
      </c>
    </row>
    <row r="346" spans="1:12" x14ac:dyDescent="0.25">
      <c r="A346">
        <v>342</v>
      </c>
      <c r="C346" t="s">
        <v>1244</v>
      </c>
      <c r="D346" t="s">
        <v>637</v>
      </c>
      <c r="E346" t="s">
        <v>180</v>
      </c>
      <c r="F346" t="s">
        <v>311</v>
      </c>
      <c r="G346" t="s">
        <v>1574</v>
      </c>
      <c r="H346" t="s">
        <v>1619</v>
      </c>
      <c r="I346" t="s">
        <v>1476</v>
      </c>
      <c r="J346">
        <v>52.5</v>
      </c>
      <c r="K346">
        <v>54.5</v>
      </c>
      <c r="L346" t="s">
        <v>710</v>
      </c>
    </row>
    <row r="347" spans="1:12" x14ac:dyDescent="0.25">
      <c r="A347">
        <v>343</v>
      </c>
      <c r="C347" t="s">
        <v>1245</v>
      </c>
      <c r="D347" t="s">
        <v>638</v>
      </c>
      <c r="E347" t="s">
        <v>179</v>
      </c>
      <c r="F347" t="s">
        <v>310</v>
      </c>
      <c r="G347" t="s">
        <v>1574</v>
      </c>
      <c r="H347" t="s">
        <v>1619</v>
      </c>
      <c r="I347" t="s">
        <v>1476</v>
      </c>
      <c r="J347">
        <v>57.5</v>
      </c>
      <c r="K347">
        <v>57.5</v>
      </c>
      <c r="L347" t="s">
        <v>709</v>
      </c>
    </row>
    <row r="348" spans="1:12" x14ac:dyDescent="0.25">
      <c r="A348">
        <v>344</v>
      </c>
      <c r="C348" t="s">
        <v>1246</v>
      </c>
      <c r="D348" t="s">
        <v>639</v>
      </c>
      <c r="E348" t="s">
        <v>179</v>
      </c>
      <c r="F348" t="s">
        <v>311</v>
      </c>
      <c r="G348" t="s">
        <v>1574</v>
      </c>
      <c r="H348" t="s">
        <v>1619</v>
      </c>
      <c r="I348" t="s">
        <v>1487</v>
      </c>
      <c r="J348">
        <v>51.5</v>
      </c>
      <c r="K348">
        <v>53.5</v>
      </c>
      <c r="L348" t="s">
        <v>710</v>
      </c>
    </row>
    <row r="349" spans="1:12" x14ac:dyDescent="0.25">
      <c r="A349">
        <v>345</v>
      </c>
      <c r="C349" t="s">
        <v>1455</v>
      </c>
      <c r="D349" t="s">
        <v>1624</v>
      </c>
      <c r="E349" t="s">
        <v>179</v>
      </c>
      <c r="F349" t="s">
        <v>248</v>
      </c>
      <c r="G349" t="s">
        <v>1574</v>
      </c>
      <c r="H349" t="s">
        <v>1619</v>
      </c>
      <c r="I349" t="s">
        <v>1477</v>
      </c>
      <c r="J349">
        <v>0</v>
      </c>
      <c r="K349">
        <v>0</v>
      </c>
      <c r="L349" t="s">
        <v>709</v>
      </c>
    </row>
    <row r="350" spans="1:12" x14ac:dyDescent="0.25">
      <c r="A350">
        <v>346</v>
      </c>
      <c r="C350" t="s">
        <v>1247</v>
      </c>
      <c r="D350" t="s">
        <v>640</v>
      </c>
      <c r="E350" t="s">
        <v>181</v>
      </c>
      <c r="F350" t="s">
        <v>284</v>
      </c>
      <c r="G350" t="s">
        <v>1625</v>
      </c>
      <c r="H350" t="s">
        <v>1524</v>
      </c>
      <c r="I350" t="s">
        <v>1477</v>
      </c>
      <c r="J350">
        <v>77.5</v>
      </c>
      <c r="K350">
        <v>72</v>
      </c>
      <c r="L350" t="s">
        <v>709</v>
      </c>
    </row>
    <row r="351" spans="1:12" x14ac:dyDescent="0.25">
      <c r="A351">
        <v>347</v>
      </c>
      <c r="C351" t="s">
        <v>1248</v>
      </c>
      <c r="D351" t="s">
        <v>641</v>
      </c>
      <c r="E351" t="s">
        <v>181</v>
      </c>
      <c r="F351" t="s">
        <v>312</v>
      </c>
      <c r="G351" t="s">
        <v>1626</v>
      </c>
      <c r="H351" t="s">
        <v>1618</v>
      </c>
      <c r="I351" t="s">
        <v>1477</v>
      </c>
      <c r="J351">
        <v>65</v>
      </c>
      <c r="K351">
        <v>65</v>
      </c>
      <c r="L351" t="s">
        <v>710</v>
      </c>
    </row>
    <row r="352" spans="1:12" x14ac:dyDescent="0.25">
      <c r="A352">
        <v>348</v>
      </c>
      <c r="C352" t="s">
        <v>1249</v>
      </c>
      <c r="D352" t="s">
        <v>642</v>
      </c>
      <c r="E352" t="s">
        <v>181</v>
      </c>
      <c r="F352" t="s">
        <v>313</v>
      </c>
      <c r="G352" t="s">
        <v>1625</v>
      </c>
      <c r="H352" t="s">
        <v>1524</v>
      </c>
      <c r="I352" t="s">
        <v>1477</v>
      </c>
      <c r="J352">
        <v>72.5</v>
      </c>
      <c r="K352">
        <v>0</v>
      </c>
      <c r="L352" t="s">
        <v>709</v>
      </c>
    </row>
    <row r="353" spans="1:12" x14ac:dyDescent="0.25">
      <c r="A353">
        <v>349</v>
      </c>
      <c r="C353" t="s">
        <v>1250</v>
      </c>
      <c r="D353" t="s">
        <v>643</v>
      </c>
      <c r="E353" t="s">
        <v>181</v>
      </c>
      <c r="F353" t="s">
        <v>314</v>
      </c>
      <c r="G353" t="s">
        <v>1627</v>
      </c>
      <c r="H353" t="s">
        <v>1524</v>
      </c>
      <c r="I353" t="s">
        <v>1477</v>
      </c>
      <c r="J353">
        <v>0</v>
      </c>
      <c r="K353">
        <v>0</v>
      </c>
      <c r="L353" t="s">
        <v>710</v>
      </c>
    </row>
    <row r="354" spans="1:12" x14ac:dyDescent="0.25">
      <c r="A354">
        <v>350</v>
      </c>
      <c r="C354" t="s">
        <v>1251</v>
      </c>
      <c r="D354" t="s">
        <v>644</v>
      </c>
      <c r="E354" t="s">
        <v>174</v>
      </c>
      <c r="F354" t="s">
        <v>315</v>
      </c>
      <c r="G354" t="s">
        <v>1625</v>
      </c>
      <c r="H354" t="s">
        <v>1581</v>
      </c>
      <c r="I354" t="s">
        <v>1536</v>
      </c>
      <c r="J354">
        <v>80</v>
      </c>
      <c r="K354">
        <v>0</v>
      </c>
      <c r="L354" t="s">
        <v>709</v>
      </c>
    </row>
    <row r="355" spans="1:12" x14ac:dyDescent="0.25">
      <c r="A355">
        <v>351</v>
      </c>
      <c r="C355" t="s">
        <v>1252</v>
      </c>
      <c r="D355" t="s">
        <v>645</v>
      </c>
      <c r="E355" t="s">
        <v>181</v>
      </c>
      <c r="F355" t="s">
        <v>312</v>
      </c>
      <c r="G355" t="s">
        <v>1628</v>
      </c>
      <c r="H355" t="s">
        <v>1524</v>
      </c>
      <c r="I355" t="s">
        <v>1477</v>
      </c>
      <c r="J355">
        <v>70</v>
      </c>
      <c r="K355">
        <v>70</v>
      </c>
      <c r="L355" t="s">
        <v>710</v>
      </c>
    </row>
    <row r="356" spans="1:12" x14ac:dyDescent="0.25">
      <c r="A356">
        <v>352</v>
      </c>
      <c r="C356" t="s">
        <v>1253</v>
      </c>
      <c r="D356" t="s">
        <v>646</v>
      </c>
      <c r="E356" t="s">
        <v>184</v>
      </c>
      <c r="F356" t="s">
        <v>286</v>
      </c>
      <c r="G356" t="s">
        <v>1629</v>
      </c>
      <c r="H356" t="s">
        <v>1581</v>
      </c>
      <c r="I356" t="s">
        <v>1471</v>
      </c>
      <c r="J356">
        <v>85</v>
      </c>
      <c r="K356">
        <v>0</v>
      </c>
      <c r="L356" t="s">
        <v>709</v>
      </c>
    </row>
    <row r="357" spans="1:12" x14ac:dyDescent="0.25">
      <c r="A357">
        <v>353</v>
      </c>
      <c r="C357" t="s">
        <v>1254</v>
      </c>
      <c r="D357" t="s">
        <v>133</v>
      </c>
      <c r="E357" t="s">
        <v>181</v>
      </c>
      <c r="F357" t="s">
        <v>246</v>
      </c>
      <c r="G357" t="s">
        <v>1627</v>
      </c>
      <c r="H357" t="s">
        <v>1630</v>
      </c>
      <c r="I357" t="s">
        <v>1477</v>
      </c>
      <c r="J357">
        <v>65</v>
      </c>
      <c r="K357">
        <v>66.5</v>
      </c>
      <c r="L357" t="s">
        <v>710</v>
      </c>
    </row>
    <row r="358" spans="1:12" x14ac:dyDescent="0.25">
      <c r="A358">
        <v>354</v>
      </c>
      <c r="C358" t="s">
        <v>1255</v>
      </c>
      <c r="D358" t="s">
        <v>647</v>
      </c>
      <c r="E358" t="s">
        <v>181</v>
      </c>
      <c r="F358" t="s">
        <v>316</v>
      </c>
      <c r="G358" t="s">
        <v>1627</v>
      </c>
      <c r="H358" t="s">
        <v>1581</v>
      </c>
      <c r="I358" t="s">
        <v>1477</v>
      </c>
      <c r="J358">
        <v>85</v>
      </c>
      <c r="K358">
        <v>67</v>
      </c>
      <c r="L358" t="s">
        <v>709</v>
      </c>
    </row>
    <row r="359" spans="1:12" x14ac:dyDescent="0.25">
      <c r="A359">
        <v>355</v>
      </c>
      <c r="C359" t="s">
        <v>1256</v>
      </c>
      <c r="D359" t="s">
        <v>648</v>
      </c>
      <c r="E359" t="s">
        <v>181</v>
      </c>
      <c r="F359" t="s">
        <v>317</v>
      </c>
      <c r="G359" t="s">
        <v>1625</v>
      </c>
      <c r="H359" t="s">
        <v>1549</v>
      </c>
      <c r="I359" t="s">
        <v>1476</v>
      </c>
      <c r="J359">
        <v>0</v>
      </c>
      <c r="K359">
        <v>0</v>
      </c>
      <c r="L359" t="s">
        <v>710</v>
      </c>
    </row>
    <row r="360" spans="1:12" x14ac:dyDescent="0.25">
      <c r="A360">
        <v>356</v>
      </c>
      <c r="C360" t="s">
        <v>1257</v>
      </c>
      <c r="D360" t="s">
        <v>649</v>
      </c>
      <c r="E360" t="s">
        <v>183</v>
      </c>
      <c r="F360" t="s">
        <v>290</v>
      </c>
      <c r="G360" t="s">
        <v>1629</v>
      </c>
      <c r="H360" t="s">
        <v>1631</v>
      </c>
      <c r="I360" t="s">
        <v>1471</v>
      </c>
      <c r="J360">
        <v>100</v>
      </c>
      <c r="K360">
        <v>72.5</v>
      </c>
      <c r="L360" t="s">
        <v>709</v>
      </c>
    </row>
    <row r="361" spans="1:12" x14ac:dyDescent="0.25">
      <c r="A361">
        <v>357</v>
      </c>
      <c r="C361" t="s">
        <v>1258</v>
      </c>
      <c r="D361" t="s">
        <v>650</v>
      </c>
      <c r="E361" t="s">
        <v>181</v>
      </c>
      <c r="F361" t="s">
        <v>315</v>
      </c>
      <c r="G361" t="s">
        <v>1627</v>
      </c>
      <c r="H361" t="s">
        <v>1618</v>
      </c>
      <c r="I361" t="s">
        <v>1477</v>
      </c>
      <c r="J361">
        <v>0</v>
      </c>
      <c r="K361">
        <v>0</v>
      </c>
      <c r="L361" t="s">
        <v>710</v>
      </c>
    </row>
    <row r="362" spans="1:12" x14ac:dyDescent="0.25">
      <c r="A362">
        <v>358</v>
      </c>
      <c r="C362" t="s">
        <v>1456</v>
      </c>
      <c r="D362" t="s">
        <v>1632</v>
      </c>
      <c r="E362" t="s">
        <v>181</v>
      </c>
      <c r="F362" t="s">
        <v>319</v>
      </c>
      <c r="G362" t="s">
        <v>1633</v>
      </c>
      <c r="H362" t="s">
        <v>1589</v>
      </c>
      <c r="I362" t="s">
        <v>1546</v>
      </c>
      <c r="J362">
        <v>77</v>
      </c>
      <c r="K362">
        <v>0</v>
      </c>
      <c r="L362" t="s">
        <v>709</v>
      </c>
    </row>
    <row r="363" spans="1:12" x14ac:dyDescent="0.25">
      <c r="A363">
        <v>359</v>
      </c>
      <c r="C363" t="s">
        <v>1259</v>
      </c>
      <c r="D363" t="s">
        <v>651</v>
      </c>
      <c r="E363" t="s">
        <v>181</v>
      </c>
      <c r="F363" t="s">
        <v>319</v>
      </c>
      <c r="G363" t="s">
        <v>1634</v>
      </c>
      <c r="H363" t="s">
        <v>1554</v>
      </c>
      <c r="I363" t="s">
        <v>1471</v>
      </c>
      <c r="J363">
        <v>77</v>
      </c>
      <c r="K363">
        <v>0</v>
      </c>
      <c r="L363" t="s">
        <v>709</v>
      </c>
    </row>
    <row r="364" spans="1:12" x14ac:dyDescent="0.25">
      <c r="A364">
        <v>360</v>
      </c>
      <c r="C364" t="s">
        <v>1260</v>
      </c>
      <c r="D364" t="s">
        <v>652</v>
      </c>
      <c r="E364" t="s">
        <v>184</v>
      </c>
      <c r="F364" t="s">
        <v>217</v>
      </c>
      <c r="G364" t="s">
        <v>1635</v>
      </c>
      <c r="H364" t="s">
        <v>1618</v>
      </c>
      <c r="I364" t="s">
        <v>1471</v>
      </c>
      <c r="J364">
        <v>71</v>
      </c>
      <c r="K364">
        <v>69</v>
      </c>
      <c r="L364" t="s">
        <v>709</v>
      </c>
    </row>
    <row r="365" spans="1:12" x14ac:dyDescent="0.25">
      <c r="A365">
        <v>361</v>
      </c>
      <c r="C365" t="s">
        <v>1261</v>
      </c>
      <c r="D365" t="s">
        <v>653</v>
      </c>
      <c r="E365" t="s">
        <v>183</v>
      </c>
      <c r="F365" t="s">
        <v>320</v>
      </c>
      <c r="G365" t="s">
        <v>1636</v>
      </c>
      <c r="H365" t="s">
        <v>1549</v>
      </c>
      <c r="I365" t="s">
        <v>1491</v>
      </c>
      <c r="J365">
        <v>60</v>
      </c>
      <c r="K365">
        <v>0</v>
      </c>
      <c r="L365" t="s">
        <v>709</v>
      </c>
    </row>
    <row r="366" spans="1:12" x14ac:dyDescent="0.25">
      <c r="A366">
        <v>362</v>
      </c>
      <c r="C366" t="s">
        <v>1262</v>
      </c>
      <c r="D366" t="s">
        <v>654</v>
      </c>
      <c r="E366" t="s">
        <v>185</v>
      </c>
      <c r="F366" t="s">
        <v>321</v>
      </c>
      <c r="G366" t="s">
        <v>1636</v>
      </c>
      <c r="H366" t="s">
        <v>1524</v>
      </c>
      <c r="I366" t="s">
        <v>1471</v>
      </c>
      <c r="J366">
        <v>56</v>
      </c>
      <c r="K366">
        <v>57.5</v>
      </c>
      <c r="L366" t="s">
        <v>710</v>
      </c>
    </row>
    <row r="367" spans="1:12" x14ac:dyDescent="0.25">
      <c r="A367">
        <v>363</v>
      </c>
      <c r="C367" t="s">
        <v>1263</v>
      </c>
      <c r="D367" t="s">
        <v>655</v>
      </c>
      <c r="E367" t="s">
        <v>183</v>
      </c>
      <c r="F367" t="s">
        <v>319</v>
      </c>
      <c r="G367" t="s">
        <v>1636</v>
      </c>
      <c r="H367" t="s">
        <v>1581</v>
      </c>
      <c r="I367" t="s">
        <v>1476</v>
      </c>
      <c r="J367">
        <v>72</v>
      </c>
      <c r="K367">
        <v>0</v>
      </c>
      <c r="L367" t="s">
        <v>709</v>
      </c>
    </row>
    <row r="368" spans="1:12" x14ac:dyDescent="0.25">
      <c r="A368">
        <v>364</v>
      </c>
      <c r="C368" t="s">
        <v>1264</v>
      </c>
      <c r="D368" t="s">
        <v>656</v>
      </c>
      <c r="E368" t="s">
        <v>186</v>
      </c>
      <c r="F368" t="s">
        <v>322</v>
      </c>
      <c r="G368" t="s">
        <v>1637</v>
      </c>
      <c r="H368" t="s">
        <v>1524</v>
      </c>
      <c r="I368" t="s">
        <v>1487</v>
      </c>
      <c r="J368">
        <v>0</v>
      </c>
      <c r="K368">
        <v>0</v>
      </c>
      <c r="L368" t="s">
        <v>710</v>
      </c>
    </row>
    <row r="369" spans="1:12" x14ac:dyDescent="0.25">
      <c r="A369">
        <v>365</v>
      </c>
      <c r="C369" t="s">
        <v>1265</v>
      </c>
      <c r="D369" t="s">
        <v>657</v>
      </c>
      <c r="E369" t="s">
        <v>186</v>
      </c>
      <c r="F369" t="s">
        <v>237</v>
      </c>
      <c r="G369" t="s">
        <v>1635</v>
      </c>
      <c r="H369" t="s">
        <v>1543</v>
      </c>
      <c r="I369" t="s">
        <v>1477</v>
      </c>
      <c r="J369">
        <v>62.5</v>
      </c>
      <c r="K369">
        <v>57</v>
      </c>
      <c r="L369" t="s">
        <v>709</v>
      </c>
    </row>
    <row r="370" spans="1:12" x14ac:dyDescent="0.25">
      <c r="A370">
        <v>366</v>
      </c>
      <c r="C370" t="s">
        <v>1266</v>
      </c>
      <c r="D370" t="s">
        <v>658</v>
      </c>
      <c r="E370" t="s">
        <v>186</v>
      </c>
      <c r="F370" t="s">
        <v>322</v>
      </c>
      <c r="G370" t="s">
        <v>1637</v>
      </c>
      <c r="H370" t="s">
        <v>1524</v>
      </c>
      <c r="I370" t="s">
        <v>1487</v>
      </c>
      <c r="J370">
        <v>0</v>
      </c>
      <c r="K370">
        <v>0</v>
      </c>
      <c r="L370" t="s">
        <v>710</v>
      </c>
    </row>
    <row r="371" spans="1:12" x14ac:dyDescent="0.25">
      <c r="A371">
        <v>367</v>
      </c>
      <c r="C371" t="s">
        <v>1457</v>
      </c>
      <c r="D371" t="s">
        <v>1416</v>
      </c>
      <c r="E371" t="s">
        <v>186</v>
      </c>
      <c r="F371" t="s">
        <v>324</v>
      </c>
      <c r="G371" t="s">
        <v>1625</v>
      </c>
      <c r="H371" t="s">
        <v>1612</v>
      </c>
      <c r="I371" t="s">
        <v>1476</v>
      </c>
      <c r="J371">
        <v>0</v>
      </c>
      <c r="K371">
        <v>0</v>
      </c>
      <c r="L371" t="s">
        <v>709</v>
      </c>
    </row>
    <row r="372" spans="1:12" x14ac:dyDescent="0.25">
      <c r="A372">
        <v>368</v>
      </c>
      <c r="C372" t="s">
        <v>1267</v>
      </c>
      <c r="D372" t="s">
        <v>659</v>
      </c>
      <c r="E372" t="s">
        <v>186</v>
      </c>
      <c r="F372" t="s">
        <v>323</v>
      </c>
      <c r="G372" t="s">
        <v>1628</v>
      </c>
      <c r="H372" t="s">
        <v>1613</v>
      </c>
      <c r="I372" t="s">
        <v>1638</v>
      </c>
      <c r="J372">
        <v>50</v>
      </c>
      <c r="K372">
        <v>0</v>
      </c>
      <c r="L372" t="s">
        <v>709</v>
      </c>
    </row>
    <row r="373" spans="1:12" x14ac:dyDescent="0.25">
      <c r="A373">
        <v>369</v>
      </c>
      <c r="C373" t="s">
        <v>1268</v>
      </c>
      <c r="D373" t="s">
        <v>660</v>
      </c>
      <c r="E373" t="s">
        <v>56</v>
      </c>
      <c r="F373" t="s">
        <v>324</v>
      </c>
      <c r="G373" t="s">
        <v>1625</v>
      </c>
      <c r="H373" t="s">
        <v>1612</v>
      </c>
      <c r="I373" t="s">
        <v>1601</v>
      </c>
      <c r="J373">
        <v>62</v>
      </c>
      <c r="K373">
        <v>0</v>
      </c>
      <c r="L373" t="s">
        <v>709</v>
      </c>
    </row>
    <row r="374" spans="1:12" x14ac:dyDescent="0.25">
      <c r="A374">
        <v>370</v>
      </c>
      <c r="C374" t="s">
        <v>1269</v>
      </c>
      <c r="D374" t="s">
        <v>661</v>
      </c>
      <c r="E374" t="s">
        <v>186</v>
      </c>
      <c r="F374" t="s">
        <v>203</v>
      </c>
      <c r="G374" t="s">
        <v>1628</v>
      </c>
      <c r="H374" t="s">
        <v>1619</v>
      </c>
      <c r="I374" t="s">
        <v>1516</v>
      </c>
      <c r="J374">
        <v>59.9</v>
      </c>
      <c r="K374">
        <v>57</v>
      </c>
      <c r="L374" t="s">
        <v>709</v>
      </c>
    </row>
    <row r="375" spans="1:12" x14ac:dyDescent="0.25">
      <c r="A375">
        <v>371</v>
      </c>
      <c r="C375" t="s">
        <v>1270</v>
      </c>
      <c r="D375" t="s">
        <v>662</v>
      </c>
      <c r="E375" t="s">
        <v>186</v>
      </c>
      <c r="F375" t="s">
        <v>224</v>
      </c>
      <c r="G375" t="s">
        <v>1628</v>
      </c>
      <c r="H375" t="s">
        <v>1619</v>
      </c>
      <c r="I375" t="s">
        <v>1471</v>
      </c>
      <c r="J375">
        <v>0</v>
      </c>
      <c r="K375">
        <v>0</v>
      </c>
      <c r="L375" t="s">
        <v>710</v>
      </c>
    </row>
    <row r="376" spans="1:12" x14ac:dyDescent="0.25">
      <c r="A376">
        <v>372</v>
      </c>
      <c r="C376" t="s">
        <v>1271</v>
      </c>
      <c r="D376" t="s">
        <v>663</v>
      </c>
      <c r="E376" t="s">
        <v>186</v>
      </c>
      <c r="F376" t="s">
        <v>224</v>
      </c>
      <c r="G376" t="s">
        <v>1628</v>
      </c>
      <c r="H376" t="s">
        <v>1619</v>
      </c>
      <c r="I376" t="s">
        <v>1476</v>
      </c>
      <c r="J376">
        <v>58</v>
      </c>
      <c r="K376">
        <v>0</v>
      </c>
      <c r="L376" t="s">
        <v>709</v>
      </c>
    </row>
    <row r="377" spans="1:12" x14ac:dyDescent="0.25">
      <c r="A377">
        <v>373</v>
      </c>
      <c r="C377" t="s">
        <v>1272</v>
      </c>
      <c r="D377" t="s">
        <v>664</v>
      </c>
      <c r="E377" t="s">
        <v>186</v>
      </c>
      <c r="F377" t="s">
        <v>224</v>
      </c>
      <c r="G377" t="s">
        <v>1628</v>
      </c>
      <c r="H377" t="s">
        <v>1619</v>
      </c>
      <c r="I377" t="s">
        <v>1491</v>
      </c>
      <c r="J377">
        <v>0</v>
      </c>
      <c r="K377">
        <v>0</v>
      </c>
      <c r="L377" t="s">
        <v>710</v>
      </c>
    </row>
    <row r="378" spans="1:12" x14ac:dyDescent="0.25">
      <c r="A378">
        <v>374</v>
      </c>
      <c r="C378" t="s">
        <v>1458</v>
      </c>
      <c r="D378" t="s">
        <v>1436</v>
      </c>
      <c r="E378" t="s">
        <v>186</v>
      </c>
      <c r="F378" t="s">
        <v>224</v>
      </c>
      <c r="G378" t="s">
        <v>1628</v>
      </c>
      <c r="H378" t="s">
        <v>1619</v>
      </c>
      <c r="I378" t="s">
        <v>1639</v>
      </c>
      <c r="J378">
        <v>0</v>
      </c>
      <c r="K378">
        <v>0</v>
      </c>
      <c r="L378" t="s">
        <v>709</v>
      </c>
    </row>
    <row r="379" spans="1:12" x14ac:dyDescent="0.25">
      <c r="A379">
        <v>375</v>
      </c>
      <c r="C379" t="s">
        <v>1273</v>
      </c>
      <c r="D379" t="s">
        <v>665</v>
      </c>
      <c r="E379" t="s">
        <v>186</v>
      </c>
      <c r="F379" t="s">
        <v>248</v>
      </c>
      <c r="G379" t="s">
        <v>1628</v>
      </c>
      <c r="H379" t="s">
        <v>1619</v>
      </c>
      <c r="I379" t="s">
        <v>1640</v>
      </c>
      <c r="J379">
        <v>0</v>
      </c>
      <c r="K379">
        <v>0</v>
      </c>
      <c r="L379" t="s">
        <v>710</v>
      </c>
    </row>
    <row r="380" spans="1:12" x14ac:dyDescent="0.25">
      <c r="A380">
        <v>376</v>
      </c>
    </row>
    <row r="381" spans="1:12" x14ac:dyDescent="0.25">
      <c r="A381">
        <v>377</v>
      </c>
      <c r="C381" t="s">
        <v>1274</v>
      </c>
      <c r="D381" t="s">
        <v>666</v>
      </c>
      <c r="E381" t="s">
        <v>186</v>
      </c>
      <c r="F381" t="s">
        <v>310</v>
      </c>
      <c r="G381" t="s">
        <v>1626</v>
      </c>
      <c r="H381" t="s">
        <v>1619</v>
      </c>
      <c r="I381" t="s">
        <v>1489</v>
      </c>
      <c r="J381">
        <v>45</v>
      </c>
      <c r="K381">
        <v>47.5</v>
      </c>
      <c r="L381" t="s">
        <v>710</v>
      </c>
    </row>
    <row r="382" spans="1:12" x14ac:dyDescent="0.25">
      <c r="A382">
        <v>378</v>
      </c>
      <c r="C382" t="s">
        <v>1459</v>
      </c>
      <c r="D382" t="s">
        <v>1641</v>
      </c>
      <c r="E382" t="s">
        <v>186</v>
      </c>
      <c r="F382" t="s">
        <v>248</v>
      </c>
      <c r="G382" t="s">
        <v>1642</v>
      </c>
      <c r="H382" t="s">
        <v>1619</v>
      </c>
      <c r="I382" t="s">
        <v>1491</v>
      </c>
      <c r="J382">
        <v>0</v>
      </c>
      <c r="K382">
        <v>0</v>
      </c>
      <c r="L382" t="s">
        <v>709</v>
      </c>
    </row>
    <row r="383" spans="1:12" x14ac:dyDescent="0.25">
      <c r="A383">
        <v>379</v>
      </c>
      <c r="C383" t="s">
        <v>1275</v>
      </c>
      <c r="D383" t="s">
        <v>667</v>
      </c>
      <c r="E383" t="s">
        <v>186</v>
      </c>
      <c r="F383" t="s">
        <v>235</v>
      </c>
      <c r="G383" t="s">
        <v>1635</v>
      </c>
      <c r="H383" t="s">
        <v>1524</v>
      </c>
      <c r="I383" t="s">
        <v>1471</v>
      </c>
      <c r="J383">
        <v>65</v>
      </c>
      <c r="K383">
        <v>0</v>
      </c>
      <c r="L383" t="s">
        <v>709</v>
      </c>
    </row>
    <row r="384" spans="1:12" x14ac:dyDescent="0.25">
      <c r="A384">
        <v>380</v>
      </c>
      <c r="C384" t="s">
        <v>1276</v>
      </c>
      <c r="D384" t="s">
        <v>668</v>
      </c>
      <c r="E384" t="s">
        <v>186</v>
      </c>
      <c r="F384" t="s">
        <v>325</v>
      </c>
      <c r="G384" t="s">
        <v>1635</v>
      </c>
      <c r="H384" t="s">
        <v>1524</v>
      </c>
      <c r="I384" t="s">
        <v>1471</v>
      </c>
      <c r="J384">
        <v>65</v>
      </c>
      <c r="K384">
        <v>0</v>
      </c>
      <c r="L384" t="s">
        <v>709</v>
      </c>
    </row>
    <row r="385" spans="1:12" x14ac:dyDescent="0.25">
      <c r="A385">
        <v>381</v>
      </c>
      <c r="C385" t="s">
        <v>1277</v>
      </c>
      <c r="D385" t="s">
        <v>669</v>
      </c>
      <c r="E385" t="s">
        <v>188</v>
      </c>
      <c r="F385" t="s">
        <v>326</v>
      </c>
      <c r="G385" t="s">
        <v>1643</v>
      </c>
      <c r="H385" t="s">
        <v>1484</v>
      </c>
      <c r="I385" t="s">
        <v>1471</v>
      </c>
      <c r="J385">
        <v>69</v>
      </c>
      <c r="K385">
        <v>0</v>
      </c>
      <c r="L385" t="s">
        <v>709</v>
      </c>
    </row>
    <row r="386" spans="1:12" x14ac:dyDescent="0.25">
      <c r="A386">
        <v>382</v>
      </c>
      <c r="C386" t="s">
        <v>1278</v>
      </c>
      <c r="D386" t="s">
        <v>670</v>
      </c>
      <c r="E386" t="s">
        <v>169</v>
      </c>
      <c r="F386" t="s">
        <v>310</v>
      </c>
      <c r="G386" t="s">
        <v>1625</v>
      </c>
      <c r="H386" t="s">
        <v>1589</v>
      </c>
      <c r="I386" t="s">
        <v>1553</v>
      </c>
      <c r="J386">
        <v>97.5</v>
      </c>
      <c r="K386">
        <v>97.5</v>
      </c>
      <c r="L386" t="s">
        <v>709</v>
      </c>
    </row>
    <row r="387" spans="1:12" x14ac:dyDescent="0.25">
      <c r="A387">
        <v>383</v>
      </c>
      <c r="C387" t="s">
        <v>1279</v>
      </c>
      <c r="D387" t="s">
        <v>671</v>
      </c>
      <c r="E387" t="s">
        <v>189</v>
      </c>
      <c r="F387" t="s">
        <v>254</v>
      </c>
      <c r="G387" t="s">
        <v>1627</v>
      </c>
      <c r="H387" t="s">
        <v>1549</v>
      </c>
      <c r="I387" t="s">
        <v>1477</v>
      </c>
      <c r="J387">
        <v>0</v>
      </c>
      <c r="K387">
        <v>0</v>
      </c>
      <c r="L387" t="s">
        <v>710</v>
      </c>
    </row>
    <row r="388" spans="1:12" x14ac:dyDescent="0.25">
      <c r="A388">
        <v>384</v>
      </c>
      <c r="C388" t="s">
        <v>1280</v>
      </c>
      <c r="D388" t="s">
        <v>672</v>
      </c>
      <c r="E388" t="s">
        <v>189</v>
      </c>
      <c r="F388" t="s">
        <v>315</v>
      </c>
      <c r="G388" t="s">
        <v>1625</v>
      </c>
      <c r="H388" t="s">
        <v>1549</v>
      </c>
      <c r="I388" t="s">
        <v>1644</v>
      </c>
      <c r="J388">
        <v>80</v>
      </c>
      <c r="K388">
        <v>0</v>
      </c>
      <c r="L388" t="s">
        <v>709</v>
      </c>
    </row>
    <row r="389" spans="1:12" x14ac:dyDescent="0.25">
      <c r="A389">
        <v>385</v>
      </c>
      <c r="C389" t="s">
        <v>1281</v>
      </c>
      <c r="D389" t="s">
        <v>673</v>
      </c>
      <c r="E389" t="s">
        <v>189</v>
      </c>
      <c r="F389" t="s">
        <v>321</v>
      </c>
      <c r="G389" t="s">
        <v>1625</v>
      </c>
      <c r="H389" t="s">
        <v>1618</v>
      </c>
      <c r="I389" t="s">
        <v>1477</v>
      </c>
      <c r="J389">
        <v>50.5</v>
      </c>
      <c r="K389">
        <v>52.5</v>
      </c>
      <c r="L389" t="s">
        <v>710</v>
      </c>
    </row>
    <row r="390" spans="1:12" x14ac:dyDescent="0.25">
      <c r="A390">
        <v>386</v>
      </c>
      <c r="C390" t="s">
        <v>1282</v>
      </c>
      <c r="D390" t="s">
        <v>674</v>
      </c>
      <c r="E390" t="s">
        <v>189</v>
      </c>
      <c r="F390" t="s">
        <v>290</v>
      </c>
      <c r="G390" t="s">
        <v>1629</v>
      </c>
      <c r="H390" t="s">
        <v>1549</v>
      </c>
      <c r="I390" t="s">
        <v>1508</v>
      </c>
      <c r="J390">
        <v>100</v>
      </c>
      <c r="K390">
        <v>72.5</v>
      </c>
      <c r="L390" t="s">
        <v>709</v>
      </c>
    </row>
    <row r="391" spans="1:12" x14ac:dyDescent="0.25">
      <c r="A391">
        <v>387</v>
      </c>
      <c r="C391" t="s">
        <v>1291</v>
      </c>
      <c r="D391" t="s">
        <v>683</v>
      </c>
      <c r="E391" t="s">
        <v>189</v>
      </c>
      <c r="F391" t="s">
        <v>312</v>
      </c>
      <c r="G391" t="s">
        <v>1645</v>
      </c>
      <c r="H391" t="s">
        <v>1551</v>
      </c>
      <c r="I391" t="s">
        <v>1646</v>
      </c>
      <c r="J391">
        <v>85</v>
      </c>
      <c r="K391">
        <v>0</v>
      </c>
      <c r="L391" t="s">
        <v>709</v>
      </c>
    </row>
    <row r="392" spans="1:12" x14ac:dyDescent="0.25">
      <c r="A392">
        <v>388</v>
      </c>
      <c r="C392" t="s">
        <v>1284</v>
      </c>
      <c r="D392" t="s">
        <v>676</v>
      </c>
      <c r="E392" t="s">
        <v>189</v>
      </c>
      <c r="F392" t="s">
        <v>298</v>
      </c>
      <c r="G392" t="s">
        <v>1645</v>
      </c>
      <c r="H392" t="s">
        <v>1549</v>
      </c>
      <c r="I392" t="s">
        <v>1476</v>
      </c>
      <c r="J392">
        <v>0</v>
      </c>
      <c r="K392">
        <v>75</v>
      </c>
      <c r="L392" t="s">
        <v>709</v>
      </c>
    </row>
    <row r="393" spans="1:12" x14ac:dyDescent="0.25">
      <c r="A393">
        <v>389</v>
      </c>
      <c r="C393" t="s">
        <v>1285</v>
      </c>
      <c r="D393" t="s">
        <v>677</v>
      </c>
      <c r="E393" t="s">
        <v>189</v>
      </c>
      <c r="F393" t="s">
        <v>318</v>
      </c>
      <c r="G393" t="s">
        <v>1625</v>
      </c>
      <c r="H393" t="s">
        <v>1549</v>
      </c>
      <c r="I393" t="s">
        <v>1647</v>
      </c>
      <c r="J393">
        <v>75</v>
      </c>
      <c r="K393">
        <v>0</v>
      </c>
      <c r="L393" t="s">
        <v>709</v>
      </c>
    </row>
    <row r="394" spans="1:12" x14ac:dyDescent="0.25">
      <c r="A394">
        <v>390</v>
      </c>
      <c r="C394" t="s">
        <v>1286</v>
      </c>
      <c r="D394" t="s">
        <v>678</v>
      </c>
      <c r="E394" t="s">
        <v>50</v>
      </c>
      <c r="F394" t="s">
        <v>321</v>
      </c>
      <c r="G394" t="s">
        <v>1625</v>
      </c>
      <c r="H394" t="s">
        <v>1618</v>
      </c>
      <c r="I394" t="s">
        <v>1516</v>
      </c>
      <c r="J394">
        <v>70</v>
      </c>
      <c r="K394">
        <v>64</v>
      </c>
      <c r="L394" t="s">
        <v>709</v>
      </c>
    </row>
    <row r="395" spans="1:12" x14ac:dyDescent="0.25">
      <c r="A395">
        <v>391</v>
      </c>
      <c r="C395" t="s">
        <v>1287</v>
      </c>
      <c r="D395" t="s">
        <v>679</v>
      </c>
      <c r="E395" t="s">
        <v>189</v>
      </c>
      <c r="F395" t="s">
        <v>328</v>
      </c>
      <c r="G395" t="s">
        <v>1625</v>
      </c>
      <c r="H395" t="s">
        <v>1484</v>
      </c>
      <c r="I395" t="s">
        <v>1475</v>
      </c>
      <c r="J395">
        <v>80</v>
      </c>
      <c r="K395">
        <v>0</v>
      </c>
      <c r="L395" t="s">
        <v>709</v>
      </c>
    </row>
    <row r="396" spans="1:12" x14ac:dyDescent="0.25">
      <c r="A396">
        <v>392</v>
      </c>
      <c r="C396" t="s">
        <v>1288</v>
      </c>
      <c r="D396" t="s">
        <v>680</v>
      </c>
      <c r="E396" t="s">
        <v>189</v>
      </c>
      <c r="F396" t="s">
        <v>328</v>
      </c>
      <c r="G396" t="s">
        <v>1625</v>
      </c>
      <c r="H396" t="s">
        <v>1484</v>
      </c>
      <c r="I396" t="s">
        <v>1476</v>
      </c>
      <c r="J396">
        <v>80</v>
      </c>
      <c r="K396">
        <v>0</v>
      </c>
      <c r="L396" t="s">
        <v>709</v>
      </c>
    </row>
    <row r="397" spans="1:12" x14ac:dyDescent="0.25">
      <c r="A397">
        <v>393</v>
      </c>
      <c r="C397" t="s">
        <v>1289</v>
      </c>
      <c r="D397" t="s">
        <v>681</v>
      </c>
      <c r="E397" t="s">
        <v>189</v>
      </c>
      <c r="F397" t="s">
        <v>284</v>
      </c>
      <c r="G397" t="s">
        <v>1625</v>
      </c>
      <c r="H397" t="s">
        <v>1554</v>
      </c>
      <c r="I397" t="s">
        <v>1517</v>
      </c>
      <c r="J397">
        <v>70</v>
      </c>
      <c r="K397">
        <v>72</v>
      </c>
      <c r="L397" t="s">
        <v>710</v>
      </c>
    </row>
    <row r="398" spans="1:12" x14ac:dyDescent="0.25">
      <c r="A398">
        <v>394</v>
      </c>
      <c r="C398" t="s">
        <v>1290</v>
      </c>
      <c r="D398" t="s">
        <v>682</v>
      </c>
      <c r="E398" t="s">
        <v>189</v>
      </c>
      <c r="F398" t="s">
        <v>321</v>
      </c>
      <c r="G398" t="s">
        <v>1625</v>
      </c>
      <c r="H398" t="s">
        <v>1524</v>
      </c>
      <c r="I398" t="s">
        <v>1477</v>
      </c>
      <c r="J398">
        <v>56</v>
      </c>
      <c r="K398">
        <v>57.5</v>
      </c>
      <c r="L398" t="s">
        <v>710</v>
      </c>
    </row>
    <row r="399" spans="1:12" x14ac:dyDescent="0.25">
      <c r="A399">
        <v>395</v>
      </c>
      <c r="C399" t="s">
        <v>1292</v>
      </c>
      <c r="D399" t="s">
        <v>684</v>
      </c>
      <c r="E399" t="s">
        <v>189</v>
      </c>
      <c r="F399" t="s">
        <v>329</v>
      </c>
      <c r="G399" t="s">
        <v>1625</v>
      </c>
      <c r="H399" t="s">
        <v>1598</v>
      </c>
      <c r="I399" t="s">
        <v>1491</v>
      </c>
      <c r="J399">
        <v>57</v>
      </c>
      <c r="K399">
        <v>60</v>
      </c>
      <c r="L399" t="s">
        <v>710</v>
      </c>
    </row>
    <row r="400" spans="1:12" x14ac:dyDescent="0.25">
      <c r="A400">
        <v>396</v>
      </c>
      <c r="C400" t="s">
        <v>1283</v>
      </c>
      <c r="D400" t="s">
        <v>675</v>
      </c>
      <c r="E400" t="s">
        <v>190</v>
      </c>
      <c r="F400" t="s">
        <v>327</v>
      </c>
      <c r="G400" t="s">
        <v>1648</v>
      </c>
      <c r="H400" t="s">
        <v>1598</v>
      </c>
      <c r="I400" t="s">
        <v>1502</v>
      </c>
      <c r="J400">
        <v>0</v>
      </c>
      <c r="K400">
        <v>0</v>
      </c>
      <c r="L400" t="s">
        <v>710</v>
      </c>
    </row>
    <row r="401" spans="1:12" x14ac:dyDescent="0.25">
      <c r="A401">
        <v>397</v>
      </c>
      <c r="C401" t="s">
        <v>1293</v>
      </c>
      <c r="D401" t="s">
        <v>685</v>
      </c>
      <c r="E401" t="s">
        <v>189</v>
      </c>
      <c r="F401" t="s">
        <v>329</v>
      </c>
      <c r="G401" t="s">
        <v>1635</v>
      </c>
      <c r="H401" t="s">
        <v>1554</v>
      </c>
      <c r="I401" t="s">
        <v>1471</v>
      </c>
      <c r="J401">
        <v>70</v>
      </c>
      <c r="K401">
        <v>62</v>
      </c>
      <c r="L401" t="s">
        <v>709</v>
      </c>
    </row>
    <row r="402" spans="1:12" x14ac:dyDescent="0.25">
      <c r="A402">
        <v>398</v>
      </c>
      <c r="C402" t="s">
        <v>1294</v>
      </c>
      <c r="D402" t="s">
        <v>686</v>
      </c>
      <c r="E402" t="s">
        <v>189</v>
      </c>
      <c r="F402" t="s">
        <v>329</v>
      </c>
      <c r="G402" t="s">
        <v>1635</v>
      </c>
      <c r="H402" t="s">
        <v>1549</v>
      </c>
      <c r="I402" t="s">
        <v>1491</v>
      </c>
      <c r="J402">
        <v>70</v>
      </c>
      <c r="K402">
        <v>62</v>
      </c>
      <c r="L402" t="s">
        <v>709</v>
      </c>
    </row>
    <row r="403" spans="1:12" x14ac:dyDescent="0.25">
      <c r="A403">
        <v>399</v>
      </c>
      <c r="C403" t="s">
        <v>1295</v>
      </c>
      <c r="D403" t="s">
        <v>687</v>
      </c>
      <c r="E403" t="s">
        <v>189</v>
      </c>
      <c r="F403" t="s">
        <v>217</v>
      </c>
      <c r="G403" t="s">
        <v>1635</v>
      </c>
      <c r="H403" t="s">
        <v>1549</v>
      </c>
      <c r="I403" t="s">
        <v>1471</v>
      </c>
      <c r="J403">
        <v>71</v>
      </c>
      <c r="K403">
        <v>68</v>
      </c>
      <c r="L403" t="s">
        <v>709</v>
      </c>
    </row>
    <row r="404" spans="1:12" x14ac:dyDescent="0.25">
      <c r="A404">
        <v>400</v>
      </c>
      <c r="C404" t="s">
        <v>1296</v>
      </c>
      <c r="D404" t="s">
        <v>688</v>
      </c>
      <c r="E404" t="s">
        <v>190</v>
      </c>
      <c r="F404" t="s">
        <v>330</v>
      </c>
      <c r="G404" t="s">
        <v>1635</v>
      </c>
      <c r="H404" t="s">
        <v>1587</v>
      </c>
      <c r="I404" t="s">
        <v>1649</v>
      </c>
      <c r="J404">
        <v>0</v>
      </c>
      <c r="K404">
        <v>0</v>
      </c>
      <c r="L404" t="s">
        <v>710</v>
      </c>
    </row>
    <row r="405" spans="1:12" x14ac:dyDescent="0.25">
      <c r="A405">
        <v>401</v>
      </c>
      <c r="C405" t="s">
        <v>1297</v>
      </c>
      <c r="D405" t="s">
        <v>689</v>
      </c>
      <c r="E405" t="s">
        <v>189</v>
      </c>
      <c r="F405" t="s">
        <v>328</v>
      </c>
      <c r="G405" t="s">
        <v>1635</v>
      </c>
      <c r="H405" t="s">
        <v>1484</v>
      </c>
      <c r="I405" t="s">
        <v>1517</v>
      </c>
      <c r="J405">
        <v>80</v>
      </c>
      <c r="K405">
        <v>0</v>
      </c>
      <c r="L405" t="s">
        <v>709</v>
      </c>
    </row>
    <row r="406" spans="1:12" x14ac:dyDescent="0.25">
      <c r="A406">
        <v>402</v>
      </c>
      <c r="C406" t="s">
        <v>1298</v>
      </c>
      <c r="D406" t="s">
        <v>690</v>
      </c>
      <c r="E406" t="s">
        <v>190</v>
      </c>
      <c r="F406" t="s">
        <v>330</v>
      </c>
      <c r="G406" t="s">
        <v>1635</v>
      </c>
      <c r="H406" t="s">
        <v>1547</v>
      </c>
      <c r="I406" t="s">
        <v>1541</v>
      </c>
      <c r="J406">
        <v>0</v>
      </c>
      <c r="K406">
        <v>0</v>
      </c>
      <c r="L406" t="s">
        <v>710</v>
      </c>
    </row>
    <row r="407" spans="1:12" x14ac:dyDescent="0.25">
      <c r="A407">
        <v>403</v>
      </c>
      <c r="C407" t="s">
        <v>1299</v>
      </c>
      <c r="D407" t="s">
        <v>691</v>
      </c>
      <c r="E407" t="s">
        <v>188</v>
      </c>
      <c r="F407" t="s">
        <v>222</v>
      </c>
      <c r="G407" t="s">
        <v>1625</v>
      </c>
      <c r="H407" t="s">
        <v>1524</v>
      </c>
      <c r="I407" t="s">
        <v>1650</v>
      </c>
      <c r="J407">
        <v>65.5</v>
      </c>
      <c r="K407">
        <v>62.5</v>
      </c>
      <c r="L407" t="s">
        <v>709</v>
      </c>
    </row>
    <row r="408" spans="1:12" x14ac:dyDescent="0.25">
      <c r="A408">
        <v>404</v>
      </c>
      <c r="C408" t="s">
        <v>1300</v>
      </c>
      <c r="D408" t="s">
        <v>692</v>
      </c>
      <c r="E408" t="s">
        <v>188</v>
      </c>
      <c r="F408" t="s">
        <v>331</v>
      </c>
      <c r="G408" t="s">
        <v>1625</v>
      </c>
      <c r="H408" t="s">
        <v>1524</v>
      </c>
      <c r="I408" t="s">
        <v>1473</v>
      </c>
      <c r="J408">
        <v>64</v>
      </c>
      <c r="K408">
        <v>0</v>
      </c>
      <c r="L408" t="s">
        <v>709</v>
      </c>
    </row>
    <row r="409" spans="1:12" x14ac:dyDescent="0.25">
      <c r="A409">
        <v>405</v>
      </c>
      <c r="C409" t="s">
        <v>1301</v>
      </c>
      <c r="D409" t="s">
        <v>693</v>
      </c>
      <c r="E409" t="s">
        <v>188</v>
      </c>
      <c r="F409" t="s">
        <v>330</v>
      </c>
      <c r="G409" t="s">
        <v>1629</v>
      </c>
      <c r="H409" t="s">
        <v>1544</v>
      </c>
      <c r="I409" t="s">
        <v>1651</v>
      </c>
      <c r="J409">
        <v>0</v>
      </c>
      <c r="K409">
        <v>0</v>
      </c>
      <c r="L409" t="s">
        <v>710</v>
      </c>
    </row>
    <row r="410" spans="1:12" x14ac:dyDescent="0.25">
      <c r="A410">
        <v>406</v>
      </c>
      <c r="C410" t="s">
        <v>1302</v>
      </c>
      <c r="D410" t="s">
        <v>694</v>
      </c>
      <c r="E410" t="s">
        <v>188</v>
      </c>
      <c r="F410" t="s">
        <v>222</v>
      </c>
      <c r="G410" t="s">
        <v>1625</v>
      </c>
      <c r="H410" t="s">
        <v>1524</v>
      </c>
      <c r="I410" t="s">
        <v>1541</v>
      </c>
      <c r="J410">
        <v>67.5</v>
      </c>
      <c r="K410">
        <v>66</v>
      </c>
      <c r="L410" t="s">
        <v>709</v>
      </c>
    </row>
    <row r="411" spans="1:12" x14ac:dyDescent="0.25">
      <c r="A411">
        <v>407</v>
      </c>
      <c r="C411" t="s">
        <v>1303</v>
      </c>
      <c r="D411" t="s">
        <v>695</v>
      </c>
      <c r="E411" t="s">
        <v>188</v>
      </c>
      <c r="F411" t="s">
        <v>321</v>
      </c>
      <c r="G411" t="s">
        <v>1625</v>
      </c>
      <c r="H411" t="s">
        <v>1524</v>
      </c>
      <c r="I411" t="s">
        <v>1652</v>
      </c>
      <c r="J411">
        <v>65</v>
      </c>
      <c r="K411">
        <v>62.5</v>
      </c>
      <c r="L411" t="s">
        <v>709</v>
      </c>
    </row>
    <row r="412" spans="1:12" x14ac:dyDescent="0.25">
      <c r="A412">
        <v>408</v>
      </c>
      <c r="C412" t="s">
        <v>1304</v>
      </c>
      <c r="D412" t="s">
        <v>696</v>
      </c>
      <c r="E412" t="s">
        <v>188</v>
      </c>
      <c r="F412" t="s">
        <v>330</v>
      </c>
      <c r="G412" t="s">
        <v>1629</v>
      </c>
      <c r="H412" t="s">
        <v>1544</v>
      </c>
      <c r="I412" t="s">
        <v>1653</v>
      </c>
      <c r="J412">
        <v>0</v>
      </c>
      <c r="K412">
        <v>0</v>
      </c>
      <c r="L412" t="s">
        <v>710</v>
      </c>
    </row>
    <row r="413" spans="1:12" x14ac:dyDescent="0.25">
      <c r="A413">
        <v>409</v>
      </c>
      <c r="C413" t="s">
        <v>1305</v>
      </c>
      <c r="D413" t="s">
        <v>697</v>
      </c>
      <c r="E413" t="s">
        <v>188</v>
      </c>
      <c r="F413" t="s">
        <v>280</v>
      </c>
      <c r="G413" t="s">
        <v>1654</v>
      </c>
      <c r="H413" t="s">
        <v>1524</v>
      </c>
      <c r="I413" t="s">
        <v>1553</v>
      </c>
      <c r="J413">
        <v>45</v>
      </c>
      <c r="K413">
        <v>45</v>
      </c>
      <c r="L413" t="s">
        <v>710</v>
      </c>
    </row>
    <row r="414" spans="1:12" x14ac:dyDescent="0.25">
      <c r="A414">
        <v>410</v>
      </c>
      <c r="C414" t="s">
        <v>1309</v>
      </c>
      <c r="D414" t="s">
        <v>701</v>
      </c>
      <c r="E414" t="s">
        <v>188</v>
      </c>
      <c r="F414" t="s">
        <v>267</v>
      </c>
      <c r="G414" t="s">
        <v>1625</v>
      </c>
      <c r="H414" t="s">
        <v>1524</v>
      </c>
      <c r="I414" t="s">
        <v>1655</v>
      </c>
      <c r="J414">
        <v>65</v>
      </c>
      <c r="K414">
        <v>0</v>
      </c>
      <c r="L414" t="s">
        <v>709</v>
      </c>
    </row>
    <row r="415" spans="1:12" x14ac:dyDescent="0.25">
      <c r="A415">
        <v>411</v>
      </c>
      <c r="C415" t="s">
        <v>1307</v>
      </c>
      <c r="D415" t="s">
        <v>699</v>
      </c>
      <c r="E415" t="s">
        <v>188</v>
      </c>
      <c r="F415" t="s">
        <v>324</v>
      </c>
      <c r="G415" t="s">
        <v>1625</v>
      </c>
      <c r="H415" t="s">
        <v>1612</v>
      </c>
      <c r="I415" t="s">
        <v>1517</v>
      </c>
      <c r="J415">
        <v>62</v>
      </c>
      <c r="K415">
        <v>0</v>
      </c>
      <c r="L415" t="s">
        <v>709</v>
      </c>
    </row>
    <row r="416" spans="1:12" x14ac:dyDescent="0.25">
      <c r="A416">
        <v>412</v>
      </c>
      <c r="C416" t="s">
        <v>1308</v>
      </c>
      <c r="D416" t="s">
        <v>700</v>
      </c>
      <c r="E416" t="s">
        <v>188</v>
      </c>
      <c r="F416" t="s">
        <v>237</v>
      </c>
      <c r="G416" t="s">
        <v>1635</v>
      </c>
      <c r="H416" t="s">
        <v>1543</v>
      </c>
      <c r="I416" t="s">
        <v>1541</v>
      </c>
      <c r="J416">
        <v>62.5</v>
      </c>
      <c r="K416">
        <v>57</v>
      </c>
      <c r="L416" t="s">
        <v>709</v>
      </c>
    </row>
    <row r="417" spans="1:12" x14ac:dyDescent="0.25">
      <c r="A417">
        <v>413</v>
      </c>
      <c r="C417" t="s">
        <v>1306</v>
      </c>
      <c r="D417" t="s">
        <v>698</v>
      </c>
      <c r="E417" t="s">
        <v>188</v>
      </c>
      <c r="F417" t="s">
        <v>280</v>
      </c>
      <c r="G417" t="s">
        <v>1635</v>
      </c>
      <c r="H417" t="s">
        <v>1524</v>
      </c>
      <c r="I417" t="s">
        <v>1655</v>
      </c>
      <c r="J417">
        <v>60</v>
      </c>
      <c r="K417">
        <v>47.5</v>
      </c>
      <c r="L417" t="s">
        <v>709</v>
      </c>
    </row>
    <row r="418" spans="1:12" x14ac:dyDescent="0.25">
      <c r="A418">
        <v>414</v>
      </c>
      <c r="C418" t="s">
        <v>1310</v>
      </c>
      <c r="D418" t="s">
        <v>702</v>
      </c>
      <c r="E418" t="s">
        <v>188</v>
      </c>
      <c r="F418" t="s">
        <v>331</v>
      </c>
      <c r="G418" t="s">
        <v>1656</v>
      </c>
      <c r="H418" t="s">
        <v>1524</v>
      </c>
      <c r="I418" t="s">
        <v>1503</v>
      </c>
      <c r="J418">
        <v>0</v>
      </c>
      <c r="K418">
        <v>0</v>
      </c>
      <c r="L418" t="s">
        <v>710</v>
      </c>
    </row>
    <row r="419" spans="1:12" x14ac:dyDescent="0.25">
      <c r="A419">
        <v>415</v>
      </c>
      <c r="C419" t="s">
        <v>1311</v>
      </c>
      <c r="D419" t="s">
        <v>703</v>
      </c>
      <c r="E419" t="s">
        <v>188</v>
      </c>
      <c r="F419" t="s">
        <v>331</v>
      </c>
      <c r="G419" t="s">
        <v>1656</v>
      </c>
      <c r="H419" t="s">
        <v>1524</v>
      </c>
      <c r="I419" t="s">
        <v>1647</v>
      </c>
      <c r="J419">
        <v>0</v>
      </c>
      <c r="K419">
        <v>0</v>
      </c>
      <c r="L419" t="s">
        <v>710</v>
      </c>
    </row>
    <row r="420" spans="1:12" x14ac:dyDescent="0.25">
      <c r="A420">
        <v>416</v>
      </c>
      <c r="C420" t="s">
        <v>1312</v>
      </c>
      <c r="D420" t="s">
        <v>704</v>
      </c>
      <c r="E420" t="s">
        <v>188</v>
      </c>
      <c r="F420" t="s">
        <v>332</v>
      </c>
      <c r="G420" t="s">
        <v>1636</v>
      </c>
      <c r="H420" t="s">
        <v>1524</v>
      </c>
      <c r="I420" t="s">
        <v>1555</v>
      </c>
      <c r="J420">
        <v>65</v>
      </c>
      <c r="K420">
        <v>56</v>
      </c>
      <c r="L420" t="s">
        <v>709</v>
      </c>
    </row>
    <row r="421" spans="1:12" x14ac:dyDescent="0.25">
      <c r="A421">
        <v>417</v>
      </c>
      <c r="C421" t="s">
        <v>1313</v>
      </c>
      <c r="D421" t="s">
        <v>705</v>
      </c>
      <c r="E421" t="s">
        <v>188</v>
      </c>
      <c r="F421" t="s">
        <v>231</v>
      </c>
      <c r="G421" t="s">
        <v>1635</v>
      </c>
      <c r="H421" t="s">
        <v>1544</v>
      </c>
      <c r="I421" t="s">
        <v>1605</v>
      </c>
      <c r="J421">
        <v>0</v>
      </c>
      <c r="K421">
        <v>0</v>
      </c>
      <c r="L421" t="s">
        <v>710</v>
      </c>
    </row>
    <row r="422" spans="1:12" x14ac:dyDescent="0.25">
      <c r="A422">
        <v>418</v>
      </c>
      <c r="C422" t="s">
        <v>1314</v>
      </c>
      <c r="D422" t="s">
        <v>706</v>
      </c>
      <c r="E422" t="s">
        <v>188</v>
      </c>
      <c r="F422" t="s">
        <v>321</v>
      </c>
      <c r="G422" t="s">
        <v>1657</v>
      </c>
      <c r="H422" t="s">
        <v>1524</v>
      </c>
      <c r="I422" t="s">
        <v>1514</v>
      </c>
      <c r="J422">
        <v>60</v>
      </c>
      <c r="K422">
        <v>52.5</v>
      </c>
      <c r="L422" t="s">
        <v>709</v>
      </c>
    </row>
    <row r="423" spans="1:12" x14ac:dyDescent="0.25">
      <c r="A423">
        <v>419</v>
      </c>
      <c r="C423" t="s">
        <v>1315</v>
      </c>
      <c r="D423" t="s">
        <v>707</v>
      </c>
      <c r="E423" t="s">
        <v>188</v>
      </c>
      <c r="F423" t="s">
        <v>332</v>
      </c>
      <c r="G423" t="s">
        <v>1636</v>
      </c>
      <c r="H423" t="s">
        <v>1524</v>
      </c>
      <c r="I423" t="s">
        <v>1658</v>
      </c>
      <c r="J423">
        <v>52.5</v>
      </c>
      <c r="K423">
        <v>56</v>
      </c>
      <c r="L423" t="s">
        <v>710</v>
      </c>
    </row>
    <row r="424" spans="1:12" x14ac:dyDescent="0.25">
      <c r="A424">
        <v>420</v>
      </c>
      <c r="C424" t="s">
        <v>1316</v>
      </c>
      <c r="D424" t="s">
        <v>708</v>
      </c>
      <c r="E424" t="s">
        <v>188</v>
      </c>
      <c r="F424" t="s">
        <v>332</v>
      </c>
      <c r="G424" t="s">
        <v>1636</v>
      </c>
      <c r="H424" t="s">
        <v>1524</v>
      </c>
      <c r="I424" t="s">
        <v>1503</v>
      </c>
      <c r="J424">
        <v>65</v>
      </c>
      <c r="K424">
        <v>56</v>
      </c>
      <c r="L424" t="s">
        <v>709</v>
      </c>
    </row>
    <row r="425" spans="1:12" x14ac:dyDescent="0.25">
      <c r="A425">
        <v>421</v>
      </c>
      <c r="C425" t="s">
        <v>1317</v>
      </c>
      <c r="D425" t="s">
        <v>730</v>
      </c>
      <c r="E425" t="s">
        <v>731</v>
      </c>
      <c r="F425" t="s">
        <v>732</v>
      </c>
      <c r="G425" t="s">
        <v>1659</v>
      </c>
      <c r="H425" t="s">
        <v>1660</v>
      </c>
      <c r="I425" t="s">
        <v>1473</v>
      </c>
      <c r="J425">
        <v>99</v>
      </c>
      <c r="K425">
        <v>97</v>
      </c>
      <c r="L425" t="s">
        <v>709</v>
      </c>
    </row>
    <row r="426" spans="1:12" x14ac:dyDescent="0.25">
      <c r="A426">
        <v>422</v>
      </c>
      <c r="C426" t="s">
        <v>1318</v>
      </c>
      <c r="D426" t="s">
        <v>734</v>
      </c>
      <c r="E426" t="s">
        <v>735</v>
      </c>
      <c r="F426" t="s">
        <v>736</v>
      </c>
      <c r="G426" t="s">
        <v>1661</v>
      </c>
      <c r="H426" t="s">
        <v>1662</v>
      </c>
      <c r="I426" t="s">
        <v>1477</v>
      </c>
      <c r="J426">
        <v>100</v>
      </c>
      <c r="K426">
        <v>100</v>
      </c>
      <c r="L426" t="s">
        <v>710</v>
      </c>
    </row>
    <row r="427" spans="1:12" x14ac:dyDescent="0.25">
      <c r="A427">
        <v>423</v>
      </c>
      <c r="C427" t="s">
        <v>1319</v>
      </c>
      <c r="D427" t="s">
        <v>737</v>
      </c>
      <c r="E427" t="s">
        <v>731</v>
      </c>
      <c r="F427" t="s">
        <v>732</v>
      </c>
      <c r="G427" t="s">
        <v>1663</v>
      </c>
      <c r="H427" t="s">
        <v>1660</v>
      </c>
      <c r="I427" t="s">
        <v>1471</v>
      </c>
      <c r="J427">
        <v>88</v>
      </c>
      <c r="K427">
        <v>85</v>
      </c>
      <c r="L427" t="s">
        <v>709</v>
      </c>
    </row>
    <row r="428" spans="1:12" x14ac:dyDescent="0.25">
      <c r="A428">
        <v>424</v>
      </c>
      <c r="C428" t="s">
        <v>1320</v>
      </c>
      <c r="D428" t="s">
        <v>738</v>
      </c>
      <c r="E428" t="s">
        <v>731</v>
      </c>
      <c r="F428" t="s">
        <v>732</v>
      </c>
      <c r="G428" t="s">
        <v>1664</v>
      </c>
      <c r="H428" t="s">
        <v>1660</v>
      </c>
      <c r="I428" t="s">
        <v>1477</v>
      </c>
      <c r="J428">
        <v>81</v>
      </c>
      <c r="K428">
        <v>80</v>
      </c>
      <c r="L428" t="s">
        <v>709</v>
      </c>
    </row>
    <row r="429" spans="1:12" x14ac:dyDescent="0.25">
      <c r="A429">
        <v>425</v>
      </c>
      <c r="C429" t="s">
        <v>1321</v>
      </c>
      <c r="D429" t="s">
        <v>739</v>
      </c>
      <c r="E429" t="s">
        <v>735</v>
      </c>
      <c r="F429" t="s">
        <v>740</v>
      </c>
      <c r="G429" t="s">
        <v>1665</v>
      </c>
      <c r="H429" t="s">
        <v>1660</v>
      </c>
      <c r="I429" t="s">
        <v>1477</v>
      </c>
      <c r="J429">
        <v>0</v>
      </c>
      <c r="K429">
        <v>0</v>
      </c>
      <c r="L429" t="s">
        <v>710</v>
      </c>
    </row>
    <row r="430" spans="1:12" x14ac:dyDescent="0.25">
      <c r="A430">
        <v>426</v>
      </c>
      <c r="C430" t="s">
        <v>1323</v>
      </c>
      <c r="D430" t="s">
        <v>743</v>
      </c>
      <c r="E430" t="s">
        <v>735</v>
      </c>
      <c r="F430" t="s">
        <v>744</v>
      </c>
      <c r="G430" t="s">
        <v>1666</v>
      </c>
      <c r="H430" t="s">
        <v>1660</v>
      </c>
      <c r="I430" t="s">
        <v>1473</v>
      </c>
      <c r="J430">
        <v>0</v>
      </c>
      <c r="K430">
        <v>0</v>
      </c>
      <c r="L430" t="s">
        <v>710</v>
      </c>
    </row>
    <row r="431" spans="1:12" x14ac:dyDescent="0.25">
      <c r="A431">
        <v>427</v>
      </c>
      <c r="C431" t="s">
        <v>1322</v>
      </c>
      <c r="D431" t="s">
        <v>741</v>
      </c>
      <c r="E431" t="s">
        <v>735</v>
      </c>
      <c r="F431" t="s">
        <v>742</v>
      </c>
      <c r="G431" t="s">
        <v>1667</v>
      </c>
      <c r="H431" t="s">
        <v>1662</v>
      </c>
      <c r="I431" t="s">
        <v>1473</v>
      </c>
      <c r="J431">
        <v>0</v>
      </c>
      <c r="K431">
        <v>0</v>
      </c>
      <c r="L431" t="s">
        <v>710</v>
      </c>
    </row>
    <row r="432" spans="1:12" x14ac:dyDescent="0.25">
      <c r="A432">
        <v>428</v>
      </c>
      <c r="C432" t="s">
        <v>1324</v>
      </c>
      <c r="D432" t="s">
        <v>746</v>
      </c>
      <c r="E432" t="s">
        <v>735</v>
      </c>
      <c r="F432" t="s">
        <v>747</v>
      </c>
      <c r="G432" t="s">
        <v>1668</v>
      </c>
      <c r="H432" t="s">
        <v>1669</v>
      </c>
      <c r="I432" t="s">
        <v>1473</v>
      </c>
      <c r="J432">
        <v>0</v>
      </c>
      <c r="K432">
        <v>0</v>
      </c>
      <c r="L432" t="s">
        <v>710</v>
      </c>
    </row>
    <row r="433" spans="1:12" x14ac:dyDescent="0.25">
      <c r="A433">
        <v>429</v>
      </c>
      <c r="C433" t="s">
        <v>1325</v>
      </c>
      <c r="D433" t="s">
        <v>748</v>
      </c>
      <c r="E433" t="s">
        <v>735</v>
      </c>
      <c r="F433" t="s">
        <v>744</v>
      </c>
      <c r="G433" t="s">
        <v>1670</v>
      </c>
      <c r="H433" t="s">
        <v>1662</v>
      </c>
      <c r="I433" t="s">
        <v>1473</v>
      </c>
      <c r="J433">
        <v>0</v>
      </c>
      <c r="K433">
        <v>0</v>
      </c>
      <c r="L433" t="s">
        <v>710</v>
      </c>
    </row>
    <row r="434" spans="1:12" x14ac:dyDescent="0.25">
      <c r="A434">
        <v>430</v>
      </c>
      <c r="C434" t="s">
        <v>1326</v>
      </c>
      <c r="D434" t="s">
        <v>750</v>
      </c>
      <c r="E434" t="s">
        <v>751</v>
      </c>
      <c r="F434" t="s">
        <v>740</v>
      </c>
      <c r="G434" t="s">
        <v>1671</v>
      </c>
      <c r="H434" t="s">
        <v>1672</v>
      </c>
      <c r="I434" t="s">
        <v>1541</v>
      </c>
      <c r="J434">
        <v>0</v>
      </c>
      <c r="K434">
        <v>0</v>
      </c>
      <c r="L434" t="s">
        <v>710</v>
      </c>
    </row>
    <row r="435" spans="1:12" x14ac:dyDescent="0.25">
      <c r="A435">
        <v>431</v>
      </c>
      <c r="C435" t="s">
        <v>1327</v>
      </c>
      <c r="D435" t="s">
        <v>752</v>
      </c>
      <c r="E435" t="s">
        <v>731</v>
      </c>
      <c r="F435" t="s">
        <v>753</v>
      </c>
      <c r="G435" t="s">
        <v>1673</v>
      </c>
      <c r="H435" t="s">
        <v>1660</v>
      </c>
      <c r="I435" t="s">
        <v>1471</v>
      </c>
      <c r="J435">
        <v>80</v>
      </c>
      <c r="K435">
        <v>0</v>
      </c>
      <c r="L435" t="s">
        <v>709</v>
      </c>
    </row>
    <row r="436" spans="1:12" x14ac:dyDescent="0.25">
      <c r="A436">
        <v>432</v>
      </c>
      <c r="C436" t="s">
        <v>1328</v>
      </c>
      <c r="D436" t="s">
        <v>755</v>
      </c>
      <c r="E436" t="s">
        <v>731</v>
      </c>
      <c r="F436" t="s">
        <v>756</v>
      </c>
      <c r="G436" t="s">
        <v>1674</v>
      </c>
      <c r="H436" t="s">
        <v>1675</v>
      </c>
      <c r="I436" t="s">
        <v>1477</v>
      </c>
      <c r="J436">
        <v>70</v>
      </c>
      <c r="K436">
        <v>0</v>
      </c>
      <c r="L436" t="s">
        <v>709</v>
      </c>
    </row>
    <row r="437" spans="1:12" x14ac:dyDescent="0.25">
      <c r="A437">
        <v>433</v>
      </c>
      <c r="C437" t="s">
        <v>1329</v>
      </c>
      <c r="D437" t="s">
        <v>757</v>
      </c>
      <c r="E437" t="s">
        <v>731</v>
      </c>
      <c r="F437" t="s">
        <v>758</v>
      </c>
      <c r="G437" t="s">
        <v>1676</v>
      </c>
      <c r="H437" t="s">
        <v>1677</v>
      </c>
      <c r="I437" t="s">
        <v>1471</v>
      </c>
      <c r="J437">
        <v>85</v>
      </c>
      <c r="K437">
        <v>77</v>
      </c>
      <c r="L437" t="s">
        <v>709</v>
      </c>
    </row>
    <row r="438" spans="1:12" x14ac:dyDescent="0.25">
      <c r="A438">
        <v>434</v>
      </c>
      <c r="C438" t="s">
        <v>1330</v>
      </c>
      <c r="D438" t="s">
        <v>760</v>
      </c>
      <c r="E438" t="s">
        <v>735</v>
      </c>
      <c r="F438" t="s">
        <v>761</v>
      </c>
      <c r="G438" t="s">
        <v>1678</v>
      </c>
      <c r="H438" t="s">
        <v>1660</v>
      </c>
      <c r="I438" t="s">
        <v>1473</v>
      </c>
      <c r="J438">
        <v>0</v>
      </c>
      <c r="K438">
        <v>0</v>
      </c>
      <c r="L438" t="s">
        <v>710</v>
      </c>
    </row>
    <row r="439" spans="1:12" x14ac:dyDescent="0.25">
      <c r="A439">
        <v>435</v>
      </c>
      <c r="C439" t="s">
        <v>1331</v>
      </c>
      <c r="D439" t="s">
        <v>762</v>
      </c>
      <c r="E439" t="s">
        <v>735</v>
      </c>
      <c r="F439" t="s">
        <v>736</v>
      </c>
      <c r="G439" t="s">
        <v>1679</v>
      </c>
      <c r="H439" t="s">
        <v>1660</v>
      </c>
      <c r="I439" t="s">
        <v>1680</v>
      </c>
      <c r="J439">
        <v>92.5</v>
      </c>
      <c r="K439">
        <v>92.5</v>
      </c>
      <c r="L439" t="s">
        <v>710</v>
      </c>
    </row>
    <row r="440" spans="1:12" x14ac:dyDescent="0.25">
      <c r="A440">
        <v>436</v>
      </c>
      <c r="C440" t="s">
        <v>1332</v>
      </c>
      <c r="D440" t="s">
        <v>763</v>
      </c>
      <c r="E440" t="s">
        <v>731</v>
      </c>
      <c r="F440" t="s">
        <v>764</v>
      </c>
      <c r="G440" t="s">
        <v>1681</v>
      </c>
      <c r="H440" t="s">
        <v>1682</v>
      </c>
      <c r="I440" t="s">
        <v>1477</v>
      </c>
      <c r="J440">
        <v>85</v>
      </c>
      <c r="K440">
        <v>0</v>
      </c>
      <c r="L440" t="s">
        <v>709</v>
      </c>
    </row>
    <row r="441" spans="1:12" x14ac:dyDescent="0.25">
      <c r="A441">
        <v>437</v>
      </c>
      <c r="C441" t="s">
        <v>1333</v>
      </c>
      <c r="D441" t="s">
        <v>767</v>
      </c>
      <c r="E441" t="s">
        <v>735</v>
      </c>
      <c r="F441" t="s">
        <v>761</v>
      </c>
      <c r="G441" t="s">
        <v>1678</v>
      </c>
      <c r="H441" t="s">
        <v>1660</v>
      </c>
      <c r="I441" t="s">
        <v>1473</v>
      </c>
      <c r="J441">
        <v>0</v>
      </c>
      <c r="K441">
        <v>0</v>
      </c>
      <c r="L441" t="s">
        <v>710</v>
      </c>
    </row>
    <row r="442" spans="1:12" x14ac:dyDescent="0.25">
      <c r="A442">
        <v>438</v>
      </c>
      <c r="C442" t="s">
        <v>1334</v>
      </c>
      <c r="D442" t="s">
        <v>768</v>
      </c>
      <c r="E442" t="s">
        <v>731</v>
      </c>
      <c r="F442" t="s">
        <v>1335</v>
      </c>
      <c r="H442" t="s">
        <v>1683</v>
      </c>
      <c r="I442" t="s">
        <v>1471</v>
      </c>
      <c r="J442">
        <v>70</v>
      </c>
      <c r="K442">
        <v>0</v>
      </c>
      <c r="L442" t="s">
        <v>709</v>
      </c>
    </row>
    <row r="443" spans="1:12" x14ac:dyDescent="0.25">
      <c r="A443">
        <v>439</v>
      </c>
      <c r="C443" t="s">
        <v>1336</v>
      </c>
      <c r="D443" t="s">
        <v>770</v>
      </c>
      <c r="E443" t="s">
        <v>731</v>
      </c>
      <c r="F443" t="s">
        <v>756</v>
      </c>
      <c r="G443" t="s">
        <v>1684</v>
      </c>
      <c r="H443" t="s">
        <v>1675</v>
      </c>
      <c r="I443" t="s">
        <v>1473</v>
      </c>
      <c r="J443">
        <v>70</v>
      </c>
      <c r="K443">
        <v>0</v>
      </c>
      <c r="L443" t="s">
        <v>709</v>
      </c>
    </row>
    <row r="444" spans="1:12" x14ac:dyDescent="0.25">
      <c r="A444">
        <v>440</v>
      </c>
      <c r="C444" t="s">
        <v>1337</v>
      </c>
      <c r="D444" t="s">
        <v>771</v>
      </c>
      <c r="E444" t="s">
        <v>772</v>
      </c>
      <c r="F444" t="s">
        <v>732</v>
      </c>
      <c r="G444" t="s">
        <v>1685</v>
      </c>
      <c r="H444" t="s">
        <v>1686</v>
      </c>
      <c r="I444" t="s">
        <v>1471</v>
      </c>
      <c r="J444">
        <v>78</v>
      </c>
      <c r="K444">
        <v>0</v>
      </c>
      <c r="L444" t="s">
        <v>709</v>
      </c>
    </row>
    <row r="445" spans="1:12" x14ac:dyDescent="0.25">
      <c r="A445">
        <v>441</v>
      </c>
      <c r="C445" t="s">
        <v>1338</v>
      </c>
      <c r="D445" t="s">
        <v>773</v>
      </c>
      <c r="E445" t="s">
        <v>731</v>
      </c>
      <c r="F445" t="s">
        <v>756</v>
      </c>
      <c r="G445" t="s">
        <v>1687</v>
      </c>
      <c r="H445" t="s">
        <v>1688</v>
      </c>
      <c r="I445" t="s">
        <v>1473</v>
      </c>
      <c r="J445">
        <v>85</v>
      </c>
      <c r="K445">
        <v>0</v>
      </c>
      <c r="L445" t="s">
        <v>709</v>
      </c>
    </row>
    <row r="446" spans="1:12" x14ac:dyDescent="0.25">
      <c r="A446">
        <v>442</v>
      </c>
      <c r="C446" t="s">
        <v>1339</v>
      </c>
      <c r="D446" t="s">
        <v>774</v>
      </c>
      <c r="E446" t="s">
        <v>735</v>
      </c>
      <c r="F446" t="s">
        <v>736</v>
      </c>
      <c r="G446" t="s">
        <v>1689</v>
      </c>
      <c r="H446" t="s">
        <v>1660</v>
      </c>
      <c r="I446" t="s">
        <v>1477</v>
      </c>
      <c r="J446">
        <v>68</v>
      </c>
      <c r="K446">
        <v>70</v>
      </c>
      <c r="L446" t="s">
        <v>710</v>
      </c>
    </row>
    <row r="447" spans="1:12" x14ac:dyDescent="0.25">
      <c r="A447">
        <v>443</v>
      </c>
      <c r="C447" t="s">
        <v>1340</v>
      </c>
      <c r="D447" t="s">
        <v>775</v>
      </c>
      <c r="E447" t="s">
        <v>776</v>
      </c>
      <c r="F447" t="s">
        <v>777</v>
      </c>
      <c r="G447" t="s">
        <v>1690</v>
      </c>
      <c r="H447" t="s">
        <v>1691</v>
      </c>
      <c r="I447" t="s">
        <v>1517</v>
      </c>
      <c r="J447">
        <v>0</v>
      </c>
      <c r="K447">
        <v>0</v>
      </c>
      <c r="L447" t="s">
        <v>709</v>
      </c>
    </row>
    <row r="448" spans="1:12" x14ac:dyDescent="0.25">
      <c r="A448">
        <v>444</v>
      </c>
      <c r="C448" t="s">
        <v>1341</v>
      </c>
      <c r="D448" t="s">
        <v>778</v>
      </c>
      <c r="E448" t="s">
        <v>731</v>
      </c>
      <c r="F448" t="s">
        <v>779</v>
      </c>
      <c r="G448" t="s">
        <v>1692</v>
      </c>
      <c r="H448" t="s">
        <v>1693</v>
      </c>
      <c r="I448" t="s">
        <v>1471</v>
      </c>
      <c r="J448">
        <v>80</v>
      </c>
      <c r="K448">
        <v>80</v>
      </c>
      <c r="L448" t="s">
        <v>709</v>
      </c>
    </row>
    <row r="449" spans="1:12" x14ac:dyDescent="0.25">
      <c r="A449">
        <v>445</v>
      </c>
      <c r="C449" t="s">
        <v>1342</v>
      </c>
      <c r="D449" t="s">
        <v>781</v>
      </c>
      <c r="E449" t="s">
        <v>731</v>
      </c>
      <c r="F449" t="s">
        <v>779</v>
      </c>
      <c r="G449" t="s">
        <v>1694</v>
      </c>
      <c r="H449" t="s">
        <v>1660</v>
      </c>
      <c r="I449" t="s">
        <v>1477</v>
      </c>
      <c r="J449">
        <v>88</v>
      </c>
      <c r="K449">
        <v>85</v>
      </c>
      <c r="L449" t="s">
        <v>709</v>
      </c>
    </row>
    <row r="450" spans="1:12" x14ac:dyDescent="0.25">
      <c r="A450">
        <v>446</v>
      </c>
      <c r="C450" t="s">
        <v>1343</v>
      </c>
      <c r="D450" t="s">
        <v>783</v>
      </c>
      <c r="E450" t="s">
        <v>772</v>
      </c>
      <c r="F450" t="s">
        <v>784</v>
      </c>
      <c r="G450" t="s">
        <v>1695</v>
      </c>
      <c r="H450" t="s">
        <v>1660</v>
      </c>
      <c r="I450" t="s">
        <v>1471</v>
      </c>
      <c r="J450">
        <v>90</v>
      </c>
      <c r="K450">
        <v>0</v>
      </c>
      <c r="L450" t="s">
        <v>709</v>
      </c>
    </row>
    <row r="451" spans="1:12" x14ac:dyDescent="0.25">
      <c r="A451">
        <v>447</v>
      </c>
      <c r="C451" t="s">
        <v>1344</v>
      </c>
      <c r="D451" t="s">
        <v>786</v>
      </c>
      <c r="E451" t="s">
        <v>735</v>
      </c>
      <c r="F451" t="s">
        <v>764</v>
      </c>
      <c r="G451" t="s">
        <v>1696</v>
      </c>
      <c r="H451" t="s">
        <v>1686</v>
      </c>
      <c r="I451" t="s">
        <v>1517</v>
      </c>
      <c r="J451">
        <v>0</v>
      </c>
      <c r="K451">
        <v>0</v>
      </c>
      <c r="L451" t="s">
        <v>710</v>
      </c>
    </row>
    <row r="452" spans="1:12" x14ac:dyDescent="0.25">
      <c r="A452">
        <v>448</v>
      </c>
      <c r="C452" t="s">
        <v>1345</v>
      </c>
      <c r="D452" t="s">
        <v>788</v>
      </c>
      <c r="E452" t="s">
        <v>731</v>
      </c>
      <c r="F452" t="s">
        <v>747</v>
      </c>
      <c r="G452" t="s">
        <v>1697</v>
      </c>
      <c r="H452" t="s">
        <v>1660</v>
      </c>
      <c r="I452" t="s">
        <v>1477</v>
      </c>
      <c r="J452">
        <v>60</v>
      </c>
      <c r="K452">
        <v>0</v>
      </c>
      <c r="L452" t="s">
        <v>709</v>
      </c>
    </row>
    <row r="453" spans="1:12" x14ac:dyDescent="0.25">
      <c r="A453">
        <v>449</v>
      </c>
      <c r="C453" t="s">
        <v>1460</v>
      </c>
      <c r="D453" t="s">
        <v>1438</v>
      </c>
      <c r="E453" t="s">
        <v>731</v>
      </c>
      <c r="F453" t="s">
        <v>1461</v>
      </c>
      <c r="G453" t="s">
        <v>1698</v>
      </c>
      <c r="H453" t="s">
        <v>1699</v>
      </c>
      <c r="I453" t="s">
        <v>1700</v>
      </c>
      <c r="J453">
        <v>0</v>
      </c>
      <c r="K453">
        <v>0</v>
      </c>
      <c r="L453" t="s">
        <v>709</v>
      </c>
    </row>
    <row r="454" spans="1:12" x14ac:dyDescent="0.25">
      <c r="A454">
        <v>450</v>
      </c>
      <c r="C454" t="s">
        <v>1346</v>
      </c>
      <c r="D454" t="s">
        <v>789</v>
      </c>
      <c r="E454" t="s">
        <v>735</v>
      </c>
      <c r="F454" t="s">
        <v>756</v>
      </c>
      <c r="G454" t="s">
        <v>1701</v>
      </c>
      <c r="H454" t="s">
        <v>1702</v>
      </c>
      <c r="I454" t="s">
        <v>1475</v>
      </c>
      <c r="J454">
        <v>0</v>
      </c>
      <c r="K454">
        <v>0</v>
      </c>
      <c r="L454" t="s">
        <v>710</v>
      </c>
    </row>
    <row r="455" spans="1:12" x14ac:dyDescent="0.25">
      <c r="A455">
        <v>451</v>
      </c>
      <c r="C455" t="s">
        <v>1347</v>
      </c>
      <c r="D455" t="s">
        <v>790</v>
      </c>
      <c r="E455" t="s">
        <v>735</v>
      </c>
      <c r="F455" t="s">
        <v>791</v>
      </c>
      <c r="G455" t="s">
        <v>1671</v>
      </c>
      <c r="H455" t="s">
        <v>1703</v>
      </c>
      <c r="I455" t="s">
        <v>1471</v>
      </c>
      <c r="J455">
        <v>0</v>
      </c>
      <c r="K455">
        <v>0</v>
      </c>
      <c r="L455" t="s">
        <v>710</v>
      </c>
    </row>
    <row r="456" spans="1:12" x14ac:dyDescent="0.25">
      <c r="A456">
        <v>452</v>
      </c>
      <c r="C456" t="s">
        <v>1462</v>
      </c>
      <c r="D456" t="s">
        <v>1467</v>
      </c>
      <c r="E456" t="s">
        <v>797</v>
      </c>
      <c r="F456" t="s">
        <v>804</v>
      </c>
      <c r="G456" t="s">
        <v>1704</v>
      </c>
      <c r="H456" t="s">
        <v>1705</v>
      </c>
      <c r="I456" t="s">
        <v>1477</v>
      </c>
      <c r="J456">
        <v>46</v>
      </c>
      <c r="K456">
        <v>41.9</v>
      </c>
      <c r="L456" t="s">
        <v>709</v>
      </c>
    </row>
    <row r="457" spans="1:12" x14ac:dyDescent="0.25">
      <c r="A457">
        <v>453</v>
      </c>
      <c r="C457" t="s">
        <v>1348</v>
      </c>
      <c r="D457" t="s">
        <v>792</v>
      </c>
      <c r="E457" t="s">
        <v>735</v>
      </c>
      <c r="F457" t="s">
        <v>793</v>
      </c>
      <c r="G457" t="s">
        <v>1706</v>
      </c>
      <c r="H457" t="s">
        <v>1707</v>
      </c>
      <c r="I457" t="s">
        <v>1471</v>
      </c>
      <c r="J457">
        <v>42.25</v>
      </c>
      <c r="K457">
        <v>42.25</v>
      </c>
      <c r="L457" t="s">
        <v>710</v>
      </c>
    </row>
    <row r="458" spans="1:12" x14ac:dyDescent="0.25">
      <c r="A458">
        <v>454</v>
      </c>
      <c r="C458" t="s">
        <v>1349</v>
      </c>
      <c r="D458" t="s">
        <v>795</v>
      </c>
      <c r="E458" t="s">
        <v>735</v>
      </c>
      <c r="F458" t="s">
        <v>793</v>
      </c>
      <c r="G458" t="s">
        <v>1708</v>
      </c>
      <c r="H458" t="s">
        <v>1707</v>
      </c>
      <c r="I458" t="s">
        <v>1471</v>
      </c>
      <c r="J458">
        <v>42.25</v>
      </c>
      <c r="K458">
        <v>42.25</v>
      </c>
      <c r="L458" t="s">
        <v>710</v>
      </c>
    </row>
    <row r="459" spans="1:12" x14ac:dyDescent="0.25">
      <c r="A459">
        <v>455</v>
      </c>
      <c r="C459" t="s">
        <v>1350</v>
      </c>
      <c r="D459" t="s">
        <v>796</v>
      </c>
      <c r="E459" t="s">
        <v>797</v>
      </c>
      <c r="F459" t="s">
        <v>798</v>
      </c>
      <c r="G459" t="s">
        <v>1709</v>
      </c>
      <c r="H459" t="s">
        <v>1710</v>
      </c>
      <c r="I459" t="s">
        <v>1531</v>
      </c>
      <c r="J459">
        <v>0</v>
      </c>
      <c r="K459">
        <v>0</v>
      </c>
      <c r="L459" t="s">
        <v>710</v>
      </c>
    </row>
    <row r="460" spans="1:12" x14ac:dyDescent="0.25">
      <c r="A460">
        <v>456</v>
      </c>
      <c r="C460" t="s">
        <v>1351</v>
      </c>
      <c r="D460" t="s">
        <v>801</v>
      </c>
      <c r="E460" t="s">
        <v>735</v>
      </c>
      <c r="F460" t="s">
        <v>753</v>
      </c>
      <c r="G460" t="s">
        <v>1711</v>
      </c>
      <c r="H460" t="s">
        <v>1712</v>
      </c>
      <c r="I460" t="s">
        <v>1713</v>
      </c>
      <c r="J460">
        <v>0</v>
      </c>
      <c r="K460">
        <v>0</v>
      </c>
      <c r="L460" t="s">
        <v>710</v>
      </c>
    </row>
    <row r="461" spans="1:12" x14ac:dyDescent="0.25">
      <c r="A461">
        <v>457</v>
      </c>
      <c r="C461" t="s">
        <v>1352</v>
      </c>
      <c r="D461" t="s">
        <v>1414</v>
      </c>
      <c r="E461" t="s">
        <v>797</v>
      </c>
      <c r="F461" t="s">
        <v>793</v>
      </c>
      <c r="G461" t="s">
        <v>1714</v>
      </c>
      <c r="H461" t="s">
        <v>1715</v>
      </c>
      <c r="I461" t="s">
        <v>1716</v>
      </c>
      <c r="J461">
        <v>35</v>
      </c>
      <c r="K461">
        <v>32.5</v>
      </c>
      <c r="L461" t="s">
        <v>709</v>
      </c>
    </row>
    <row r="462" spans="1:12" x14ac:dyDescent="0.25">
      <c r="A462">
        <v>458</v>
      </c>
      <c r="C462" t="s">
        <v>1353</v>
      </c>
      <c r="D462" t="s">
        <v>803</v>
      </c>
      <c r="E462" t="s">
        <v>797</v>
      </c>
      <c r="F462" t="s">
        <v>804</v>
      </c>
      <c r="G462" t="s">
        <v>1717</v>
      </c>
      <c r="H462" t="s">
        <v>1686</v>
      </c>
      <c r="I462" t="s">
        <v>1471</v>
      </c>
      <c r="J462">
        <v>46</v>
      </c>
      <c r="K462">
        <v>41.9</v>
      </c>
      <c r="L462" t="s">
        <v>709</v>
      </c>
    </row>
    <row r="463" spans="1:12" x14ac:dyDescent="0.25">
      <c r="A463">
        <v>459</v>
      </c>
      <c r="C463" t="s">
        <v>1354</v>
      </c>
      <c r="D463" t="s">
        <v>805</v>
      </c>
      <c r="E463" t="s">
        <v>797</v>
      </c>
      <c r="F463" t="s">
        <v>806</v>
      </c>
      <c r="G463" t="s">
        <v>1718</v>
      </c>
      <c r="H463" t="s">
        <v>1719</v>
      </c>
      <c r="I463" t="s">
        <v>1471</v>
      </c>
      <c r="J463">
        <v>0</v>
      </c>
      <c r="K463">
        <v>0</v>
      </c>
      <c r="L463" t="s">
        <v>710</v>
      </c>
    </row>
    <row r="464" spans="1:12" x14ac:dyDescent="0.25">
      <c r="A464">
        <v>460</v>
      </c>
      <c r="C464" t="s">
        <v>1355</v>
      </c>
      <c r="D464" t="s">
        <v>808</v>
      </c>
      <c r="E464" t="s">
        <v>797</v>
      </c>
      <c r="F464" t="s">
        <v>804</v>
      </c>
      <c r="G464" t="s">
        <v>1717</v>
      </c>
      <c r="H464" t="s">
        <v>1720</v>
      </c>
      <c r="I464" t="s">
        <v>1489</v>
      </c>
      <c r="J464">
        <v>46</v>
      </c>
      <c r="K464">
        <v>41.9</v>
      </c>
      <c r="L464" t="s">
        <v>709</v>
      </c>
    </row>
    <row r="465" spans="1:12" x14ac:dyDescent="0.25">
      <c r="A465">
        <v>461</v>
      </c>
      <c r="C465" t="s">
        <v>1356</v>
      </c>
      <c r="D465" t="s">
        <v>809</v>
      </c>
      <c r="E465" t="s">
        <v>797</v>
      </c>
      <c r="F465" t="s">
        <v>810</v>
      </c>
      <c r="G465" t="s">
        <v>1721</v>
      </c>
      <c r="H465" t="s">
        <v>1722</v>
      </c>
      <c r="I465" t="s">
        <v>1471</v>
      </c>
      <c r="J465">
        <v>65</v>
      </c>
      <c r="K465">
        <v>0</v>
      </c>
      <c r="L465" t="s">
        <v>709</v>
      </c>
    </row>
    <row r="466" spans="1:12" x14ac:dyDescent="0.25">
      <c r="A466">
        <v>462</v>
      </c>
      <c r="C466" t="s">
        <v>1357</v>
      </c>
      <c r="D466" t="s">
        <v>811</v>
      </c>
      <c r="E466" t="s">
        <v>797</v>
      </c>
      <c r="F466" t="s">
        <v>810</v>
      </c>
      <c r="G466" t="s">
        <v>1723</v>
      </c>
      <c r="H466" t="s">
        <v>1722</v>
      </c>
      <c r="I466" t="s">
        <v>1680</v>
      </c>
      <c r="J466">
        <v>65</v>
      </c>
      <c r="K466">
        <v>0</v>
      </c>
      <c r="L466" t="s">
        <v>709</v>
      </c>
    </row>
    <row r="467" spans="1:12" x14ac:dyDescent="0.25">
      <c r="A467">
        <v>463</v>
      </c>
      <c r="C467" t="s">
        <v>1358</v>
      </c>
      <c r="D467" t="s">
        <v>812</v>
      </c>
      <c r="E467" t="s">
        <v>797</v>
      </c>
      <c r="F467" t="s">
        <v>804</v>
      </c>
      <c r="G467" t="s">
        <v>1717</v>
      </c>
      <c r="H467" t="s">
        <v>1720</v>
      </c>
      <c r="I467" t="s">
        <v>1471</v>
      </c>
      <c r="J467">
        <v>46</v>
      </c>
      <c r="K467">
        <v>39.9</v>
      </c>
      <c r="L467" t="s">
        <v>709</v>
      </c>
    </row>
    <row r="468" spans="1:12" x14ac:dyDescent="0.25">
      <c r="A468">
        <v>464</v>
      </c>
      <c r="C468" t="s">
        <v>1359</v>
      </c>
      <c r="D468" t="s">
        <v>814</v>
      </c>
      <c r="E468" t="s">
        <v>797</v>
      </c>
      <c r="F468" t="s">
        <v>810</v>
      </c>
      <c r="G468" t="s">
        <v>1724</v>
      </c>
      <c r="H468" t="s">
        <v>1722</v>
      </c>
      <c r="I468" t="s">
        <v>1477</v>
      </c>
      <c r="J468">
        <v>65</v>
      </c>
      <c r="K468">
        <v>40.9</v>
      </c>
      <c r="L468" t="s">
        <v>709</v>
      </c>
    </row>
    <row r="469" spans="1:12" x14ac:dyDescent="0.25">
      <c r="A469">
        <v>465</v>
      </c>
      <c r="C469" t="s">
        <v>1360</v>
      </c>
      <c r="D469" t="s">
        <v>1415</v>
      </c>
      <c r="E469" t="s">
        <v>797</v>
      </c>
      <c r="F469" t="s">
        <v>793</v>
      </c>
      <c r="G469" t="s">
        <v>1725</v>
      </c>
      <c r="H469" t="s">
        <v>1715</v>
      </c>
      <c r="I469" t="s">
        <v>1471</v>
      </c>
      <c r="J469">
        <v>35</v>
      </c>
      <c r="K469">
        <v>32.5</v>
      </c>
      <c r="L469" t="s">
        <v>709</v>
      </c>
    </row>
    <row r="470" spans="1:12" x14ac:dyDescent="0.25">
      <c r="A470">
        <v>466</v>
      </c>
      <c r="C470" t="s">
        <v>1371</v>
      </c>
      <c r="D470" t="s">
        <v>830</v>
      </c>
      <c r="E470" t="s">
        <v>816</v>
      </c>
      <c r="F470" t="s">
        <v>817</v>
      </c>
      <c r="G470" t="s">
        <v>1726</v>
      </c>
      <c r="H470" t="s">
        <v>1727</v>
      </c>
      <c r="I470" t="s">
        <v>1728</v>
      </c>
      <c r="J470">
        <v>0</v>
      </c>
      <c r="K470">
        <v>0</v>
      </c>
      <c r="L470" t="s">
        <v>710</v>
      </c>
    </row>
    <row r="471" spans="1:12" x14ac:dyDescent="0.25">
      <c r="A471">
        <v>467</v>
      </c>
      <c r="C471" t="s">
        <v>1363</v>
      </c>
      <c r="D471" t="s">
        <v>815</v>
      </c>
      <c r="E471" t="s">
        <v>816</v>
      </c>
      <c r="F471" t="s">
        <v>817</v>
      </c>
      <c r="G471" t="s">
        <v>1729</v>
      </c>
      <c r="H471" t="s">
        <v>1727</v>
      </c>
      <c r="I471" t="s">
        <v>1730</v>
      </c>
      <c r="J471">
        <v>0</v>
      </c>
      <c r="K471">
        <v>0</v>
      </c>
      <c r="L471" t="s">
        <v>710</v>
      </c>
    </row>
    <row r="472" spans="1:12" x14ac:dyDescent="0.25">
      <c r="A472">
        <v>468</v>
      </c>
      <c r="C472" t="s">
        <v>1364</v>
      </c>
      <c r="D472" t="s">
        <v>818</v>
      </c>
      <c r="E472" t="s">
        <v>816</v>
      </c>
      <c r="F472" t="s">
        <v>817</v>
      </c>
      <c r="G472" t="s">
        <v>1731</v>
      </c>
      <c r="H472" t="s">
        <v>1727</v>
      </c>
      <c r="I472" t="s">
        <v>1730</v>
      </c>
      <c r="J472">
        <v>0</v>
      </c>
      <c r="K472">
        <v>0</v>
      </c>
      <c r="L472" t="s">
        <v>710</v>
      </c>
    </row>
    <row r="473" spans="1:12" x14ac:dyDescent="0.25">
      <c r="A473">
        <v>469</v>
      </c>
      <c r="C473" t="s">
        <v>1365</v>
      </c>
      <c r="D473" t="s">
        <v>819</v>
      </c>
      <c r="E473" t="s">
        <v>816</v>
      </c>
      <c r="F473" t="s">
        <v>824</v>
      </c>
      <c r="G473" t="s">
        <v>1732</v>
      </c>
      <c r="H473" t="s">
        <v>1733</v>
      </c>
      <c r="I473" t="s">
        <v>1734</v>
      </c>
      <c r="J473">
        <v>0</v>
      </c>
      <c r="K473">
        <v>0</v>
      </c>
      <c r="L473" t="s">
        <v>710</v>
      </c>
    </row>
    <row r="474" spans="1:12" x14ac:dyDescent="0.25">
      <c r="A474">
        <v>470</v>
      </c>
      <c r="C474" t="s">
        <v>1366</v>
      </c>
      <c r="D474" t="s">
        <v>821</v>
      </c>
      <c r="E474" t="s">
        <v>816</v>
      </c>
      <c r="F474" t="s">
        <v>817</v>
      </c>
      <c r="G474" t="s">
        <v>1735</v>
      </c>
      <c r="H474" t="s">
        <v>1727</v>
      </c>
      <c r="I474" t="s">
        <v>1736</v>
      </c>
      <c r="J474">
        <v>0</v>
      </c>
      <c r="K474">
        <v>0</v>
      </c>
      <c r="L474" t="s">
        <v>710</v>
      </c>
    </row>
    <row r="475" spans="1:12" x14ac:dyDescent="0.25">
      <c r="A475">
        <v>471</v>
      </c>
      <c r="C475" t="s">
        <v>1367</v>
      </c>
      <c r="D475" t="s">
        <v>823</v>
      </c>
      <c r="E475" t="s">
        <v>816</v>
      </c>
      <c r="F475" t="s">
        <v>824</v>
      </c>
      <c r="G475" t="s">
        <v>1737</v>
      </c>
      <c r="H475" t="s">
        <v>1738</v>
      </c>
      <c r="I475" t="s">
        <v>1734</v>
      </c>
      <c r="J475">
        <v>0</v>
      </c>
      <c r="K475">
        <v>0</v>
      </c>
      <c r="L475" t="s">
        <v>710</v>
      </c>
    </row>
    <row r="476" spans="1:12" x14ac:dyDescent="0.25">
      <c r="A476">
        <v>472</v>
      </c>
      <c r="C476" t="s">
        <v>1368</v>
      </c>
      <c r="D476" t="s">
        <v>825</v>
      </c>
      <c r="E476" t="s">
        <v>816</v>
      </c>
      <c r="F476" t="s">
        <v>817</v>
      </c>
      <c r="G476" t="s">
        <v>1739</v>
      </c>
      <c r="H476" t="s">
        <v>1727</v>
      </c>
      <c r="I476" t="s">
        <v>1740</v>
      </c>
      <c r="J476">
        <v>0</v>
      </c>
      <c r="K476">
        <v>0</v>
      </c>
      <c r="L476" t="s">
        <v>710</v>
      </c>
    </row>
    <row r="477" spans="1:12" x14ac:dyDescent="0.25">
      <c r="A477">
        <v>473</v>
      </c>
      <c r="C477" t="s">
        <v>1369</v>
      </c>
      <c r="D477" t="s">
        <v>826</v>
      </c>
      <c r="E477" t="s">
        <v>772</v>
      </c>
      <c r="F477" t="s">
        <v>827</v>
      </c>
      <c r="G477" t="s">
        <v>1741</v>
      </c>
      <c r="H477" t="s">
        <v>1733</v>
      </c>
      <c r="I477" t="s">
        <v>1742</v>
      </c>
      <c r="J477">
        <v>79</v>
      </c>
      <c r="K477">
        <v>0</v>
      </c>
      <c r="L477" t="s">
        <v>709</v>
      </c>
    </row>
    <row r="478" spans="1:12" x14ac:dyDescent="0.25">
      <c r="A478">
        <v>474</v>
      </c>
      <c r="C478" t="s">
        <v>1370</v>
      </c>
      <c r="D478" t="s">
        <v>829</v>
      </c>
      <c r="E478" t="s">
        <v>816</v>
      </c>
      <c r="F478" t="s">
        <v>817</v>
      </c>
      <c r="G478" t="s">
        <v>1743</v>
      </c>
      <c r="H478" t="s">
        <v>1727</v>
      </c>
      <c r="I478" t="s">
        <v>1730</v>
      </c>
      <c r="J478">
        <v>0</v>
      </c>
      <c r="K478">
        <v>0</v>
      </c>
      <c r="L478" t="s">
        <v>710</v>
      </c>
    </row>
    <row r="479" spans="1:12" x14ac:dyDescent="0.25">
      <c r="A479">
        <v>475</v>
      </c>
      <c r="C479" t="s">
        <v>1361</v>
      </c>
      <c r="D479" t="s">
        <v>1362</v>
      </c>
      <c r="E479" t="s">
        <v>816</v>
      </c>
      <c r="F479" t="s">
        <v>817</v>
      </c>
      <c r="G479" t="s">
        <v>1744</v>
      </c>
      <c r="H479" t="s">
        <v>1733</v>
      </c>
      <c r="I479" t="s">
        <v>1745</v>
      </c>
      <c r="J479">
        <v>0</v>
      </c>
      <c r="K479">
        <v>0</v>
      </c>
      <c r="L479" t="s">
        <v>709</v>
      </c>
    </row>
    <row r="480" spans="1:12" x14ac:dyDescent="0.25">
      <c r="A480">
        <v>476</v>
      </c>
      <c r="C480" t="s">
        <v>1372</v>
      </c>
      <c r="D480" t="s">
        <v>831</v>
      </c>
      <c r="E480" t="s">
        <v>816</v>
      </c>
      <c r="F480" t="s">
        <v>832</v>
      </c>
      <c r="G480" t="s">
        <v>1746</v>
      </c>
      <c r="H480" t="s">
        <v>1747</v>
      </c>
      <c r="I480" t="s">
        <v>1748</v>
      </c>
      <c r="J480">
        <v>72.5</v>
      </c>
      <c r="K480">
        <v>0</v>
      </c>
      <c r="L480" t="s">
        <v>709</v>
      </c>
    </row>
    <row r="481" spans="1:12" x14ac:dyDescent="0.25">
      <c r="A481">
        <v>477</v>
      </c>
      <c r="C481" t="s">
        <v>1463</v>
      </c>
      <c r="D481" t="s">
        <v>1464</v>
      </c>
      <c r="E481" t="s">
        <v>816</v>
      </c>
      <c r="F481" t="s">
        <v>820</v>
      </c>
      <c r="G481" t="s">
        <v>1749</v>
      </c>
      <c r="H481" t="s">
        <v>1733</v>
      </c>
      <c r="I481" t="s">
        <v>1730</v>
      </c>
      <c r="J481">
        <v>100</v>
      </c>
      <c r="K481">
        <v>0</v>
      </c>
      <c r="L481" t="s">
        <v>709</v>
      </c>
    </row>
    <row r="482" spans="1:12" x14ac:dyDescent="0.25">
      <c r="A482">
        <v>478</v>
      </c>
      <c r="C482" t="s">
        <v>1373</v>
      </c>
      <c r="D482" t="s">
        <v>835</v>
      </c>
      <c r="E482" t="s">
        <v>816</v>
      </c>
      <c r="F482" t="s">
        <v>817</v>
      </c>
      <c r="G482" t="s">
        <v>1750</v>
      </c>
      <c r="H482" t="s">
        <v>1686</v>
      </c>
      <c r="I482" t="s">
        <v>1734</v>
      </c>
      <c r="J482">
        <v>0</v>
      </c>
      <c r="K482">
        <v>0</v>
      </c>
      <c r="L482" t="s">
        <v>710</v>
      </c>
    </row>
    <row r="483" spans="1:12" x14ac:dyDescent="0.25">
      <c r="A483">
        <v>479</v>
      </c>
      <c r="C483" t="s">
        <v>1374</v>
      </c>
      <c r="D483" t="s">
        <v>836</v>
      </c>
      <c r="E483" t="s">
        <v>816</v>
      </c>
      <c r="F483" t="s">
        <v>837</v>
      </c>
      <c r="G483" t="s">
        <v>1744</v>
      </c>
      <c r="H483" t="s">
        <v>1733</v>
      </c>
      <c r="I483" t="s">
        <v>1751</v>
      </c>
      <c r="J483">
        <v>77.5</v>
      </c>
      <c r="K483">
        <v>0</v>
      </c>
      <c r="L483" t="s">
        <v>709</v>
      </c>
    </row>
    <row r="484" spans="1:12" x14ac:dyDescent="0.25">
      <c r="A484">
        <v>480</v>
      </c>
      <c r="C484" t="s">
        <v>1375</v>
      </c>
      <c r="D484" t="s">
        <v>838</v>
      </c>
      <c r="E484" t="s">
        <v>816</v>
      </c>
      <c r="F484" t="s">
        <v>817</v>
      </c>
      <c r="G484" t="s">
        <v>1752</v>
      </c>
      <c r="H484" t="s">
        <v>1753</v>
      </c>
      <c r="I484" t="s">
        <v>1754</v>
      </c>
      <c r="J484">
        <v>0</v>
      </c>
      <c r="K484">
        <v>0</v>
      </c>
      <c r="L484" t="s">
        <v>709</v>
      </c>
    </row>
    <row r="485" spans="1:12" x14ac:dyDescent="0.25">
      <c r="A485">
        <v>481</v>
      </c>
      <c r="C485" t="s">
        <v>1376</v>
      </c>
      <c r="D485" t="s">
        <v>839</v>
      </c>
      <c r="E485" t="s">
        <v>816</v>
      </c>
      <c r="F485" t="s">
        <v>834</v>
      </c>
      <c r="G485" t="s">
        <v>1755</v>
      </c>
      <c r="H485" t="s">
        <v>1753</v>
      </c>
      <c r="I485" t="s">
        <v>1742</v>
      </c>
      <c r="J485">
        <v>0</v>
      </c>
      <c r="K485">
        <v>0</v>
      </c>
      <c r="L485" t="s">
        <v>709</v>
      </c>
    </row>
    <row r="486" spans="1:12" x14ac:dyDescent="0.25">
      <c r="A486">
        <v>482</v>
      </c>
      <c r="C486" t="s">
        <v>1377</v>
      </c>
      <c r="D486" t="s">
        <v>840</v>
      </c>
      <c r="E486" t="s">
        <v>772</v>
      </c>
      <c r="F486" t="s">
        <v>827</v>
      </c>
      <c r="G486" t="s">
        <v>1756</v>
      </c>
      <c r="H486" t="s">
        <v>1733</v>
      </c>
      <c r="I486" t="s">
        <v>1757</v>
      </c>
      <c r="J486">
        <v>79</v>
      </c>
      <c r="K486">
        <v>0</v>
      </c>
      <c r="L486" t="s">
        <v>709</v>
      </c>
    </row>
    <row r="487" spans="1:12" x14ac:dyDescent="0.25">
      <c r="A487">
        <v>483</v>
      </c>
      <c r="C487" t="s">
        <v>1378</v>
      </c>
      <c r="D487" t="s">
        <v>1379</v>
      </c>
      <c r="E487" t="s">
        <v>816</v>
      </c>
      <c r="F487" t="s">
        <v>817</v>
      </c>
      <c r="G487" t="s">
        <v>1758</v>
      </c>
      <c r="H487" t="s">
        <v>1759</v>
      </c>
      <c r="I487" t="s">
        <v>1760</v>
      </c>
      <c r="J487">
        <v>0</v>
      </c>
      <c r="K487">
        <v>0</v>
      </c>
      <c r="L487" t="s">
        <v>709</v>
      </c>
    </row>
    <row r="488" spans="1:12" x14ac:dyDescent="0.25">
      <c r="A488">
        <v>484</v>
      </c>
      <c r="C488" t="s">
        <v>1380</v>
      </c>
      <c r="D488" t="s">
        <v>841</v>
      </c>
      <c r="E488" t="s">
        <v>772</v>
      </c>
      <c r="F488" t="s">
        <v>827</v>
      </c>
      <c r="G488" t="s">
        <v>1761</v>
      </c>
      <c r="H488" t="s">
        <v>1733</v>
      </c>
      <c r="I488" t="s">
        <v>1762</v>
      </c>
      <c r="J488">
        <v>79</v>
      </c>
      <c r="K488">
        <v>0</v>
      </c>
      <c r="L488" t="s">
        <v>709</v>
      </c>
    </row>
    <row r="489" spans="1:12" x14ac:dyDescent="0.25">
      <c r="A489">
        <v>485</v>
      </c>
      <c r="C489" t="s">
        <v>1381</v>
      </c>
      <c r="D489" t="s">
        <v>842</v>
      </c>
      <c r="E489" t="s">
        <v>772</v>
      </c>
      <c r="F489" t="s">
        <v>827</v>
      </c>
      <c r="G489" t="s">
        <v>1739</v>
      </c>
      <c r="H489" t="s">
        <v>1733</v>
      </c>
      <c r="I489" t="s">
        <v>1763</v>
      </c>
      <c r="J489">
        <v>79</v>
      </c>
      <c r="K489">
        <v>0</v>
      </c>
      <c r="L489" t="s">
        <v>709</v>
      </c>
    </row>
    <row r="490" spans="1:12" x14ac:dyDescent="0.25">
      <c r="A490">
        <v>486</v>
      </c>
      <c r="C490" t="s">
        <v>1382</v>
      </c>
      <c r="D490" t="s">
        <v>843</v>
      </c>
      <c r="E490" t="s">
        <v>816</v>
      </c>
      <c r="F490" t="s">
        <v>817</v>
      </c>
      <c r="G490" t="s">
        <v>1764</v>
      </c>
      <c r="H490" t="s">
        <v>1753</v>
      </c>
      <c r="I490" t="s">
        <v>1765</v>
      </c>
      <c r="J490">
        <v>0</v>
      </c>
      <c r="K490">
        <v>0</v>
      </c>
      <c r="L490" t="s">
        <v>710</v>
      </c>
    </row>
    <row r="491" spans="1:12" x14ac:dyDescent="0.25">
      <c r="A491">
        <v>487</v>
      </c>
      <c r="C491" t="s">
        <v>1383</v>
      </c>
      <c r="D491" t="s">
        <v>844</v>
      </c>
      <c r="E491" t="s">
        <v>735</v>
      </c>
      <c r="F491" t="s">
        <v>817</v>
      </c>
      <c r="G491" t="s">
        <v>1766</v>
      </c>
      <c r="H491" t="s">
        <v>1753</v>
      </c>
      <c r="I491" t="s">
        <v>1476</v>
      </c>
      <c r="J491">
        <v>39</v>
      </c>
      <c r="K491">
        <v>0</v>
      </c>
      <c r="L491" t="s">
        <v>709</v>
      </c>
    </row>
    <row r="492" spans="1:12" x14ac:dyDescent="0.25">
      <c r="A492">
        <v>488</v>
      </c>
      <c r="C492" t="s">
        <v>1384</v>
      </c>
      <c r="D492" t="s">
        <v>846</v>
      </c>
      <c r="E492" t="s">
        <v>735</v>
      </c>
      <c r="F492" t="s">
        <v>817</v>
      </c>
      <c r="G492" t="s">
        <v>1767</v>
      </c>
      <c r="H492" t="s">
        <v>1733</v>
      </c>
      <c r="I492" t="s">
        <v>1552</v>
      </c>
      <c r="J492">
        <v>55.5</v>
      </c>
      <c r="K492">
        <v>0</v>
      </c>
      <c r="L492" t="s">
        <v>709</v>
      </c>
    </row>
    <row r="493" spans="1:12" x14ac:dyDescent="0.25">
      <c r="A493">
        <v>489</v>
      </c>
      <c r="C493" t="s">
        <v>1385</v>
      </c>
      <c r="D493" t="s">
        <v>848</v>
      </c>
      <c r="E493" t="s">
        <v>849</v>
      </c>
      <c r="F493" t="s">
        <v>850</v>
      </c>
      <c r="G493" t="s">
        <v>1768</v>
      </c>
      <c r="H493" t="s">
        <v>1733</v>
      </c>
      <c r="I493" t="s">
        <v>1471</v>
      </c>
      <c r="J493">
        <v>30</v>
      </c>
      <c r="K493">
        <v>35</v>
      </c>
      <c r="L493" t="s">
        <v>709</v>
      </c>
    </row>
    <row r="494" spans="1:12" x14ac:dyDescent="0.25">
      <c r="A494">
        <v>490</v>
      </c>
      <c r="C494" t="s">
        <v>1386</v>
      </c>
      <c r="D494" t="s">
        <v>851</v>
      </c>
      <c r="E494" t="s">
        <v>735</v>
      </c>
      <c r="F494" t="s">
        <v>777</v>
      </c>
      <c r="G494" t="s">
        <v>1769</v>
      </c>
      <c r="H494" t="s">
        <v>1770</v>
      </c>
      <c r="I494" t="s">
        <v>1771</v>
      </c>
      <c r="J494">
        <v>0</v>
      </c>
      <c r="K494">
        <v>0</v>
      </c>
      <c r="L494" t="s">
        <v>709</v>
      </c>
    </row>
    <row r="495" spans="1:12" x14ac:dyDescent="0.25">
      <c r="A495">
        <v>491</v>
      </c>
      <c r="C495" t="s">
        <v>1387</v>
      </c>
      <c r="D495" t="s">
        <v>852</v>
      </c>
      <c r="E495" t="s">
        <v>849</v>
      </c>
      <c r="F495" t="s">
        <v>1388</v>
      </c>
      <c r="G495" t="s">
        <v>1772</v>
      </c>
      <c r="H495" t="s">
        <v>1727</v>
      </c>
      <c r="I495" t="s">
        <v>1476</v>
      </c>
      <c r="J495">
        <v>0</v>
      </c>
      <c r="K495">
        <v>0</v>
      </c>
      <c r="L495" t="s">
        <v>710</v>
      </c>
    </row>
    <row r="496" spans="1:12" x14ac:dyDescent="0.25">
      <c r="A496">
        <v>492</v>
      </c>
      <c r="C496" t="s">
        <v>1389</v>
      </c>
      <c r="D496" t="s">
        <v>855</v>
      </c>
      <c r="E496" t="s">
        <v>849</v>
      </c>
      <c r="F496" t="s">
        <v>742</v>
      </c>
      <c r="G496" t="s">
        <v>1773</v>
      </c>
      <c r="H496" t="s">
        <v>1733</v>
      </c>
      <c r="I496" t="s">
        <v>1477</v>
      </c>
      <c r="J496">
        <v>60</v>
      </c>
      <c r="K496">
        <v>0</v>
      </c>
      <c r="L496" t="s">
        <v>709</v>
      </c>
    </row>
    <row r="497" spans="1:12" x14ac:dyDescent="0.25">
      <c r="A497">
        <v>493</v>
      </c>
      <c r="C497" t="s">
        <v>1390</v>
      </c>
      <c r="D497" t="s">
        <v>856</v>
      </c>
      <c r="E497" t="s">
        <v>857</v>
      </c>
      <c r="F497" t="s">
        <v>817</v>
      </c>
      <c r="G497" t="s">
        <v>1774</v>
      </c>
      <c r="H497" t="s">
        <v>1753</v>
      </c>
      <c r="I497" t="s">
        <v>1644</v>
      </c>
      <c r="J497">
        <v>0</v>
      </c>
      <c r="K497">
        <v>0</v>
      </c>
      <c r="L497" t="s">
        <v>709</v>
      </c>
    </row>
    <row r="498" spans="1:12" x14ac:dyDescent="0.25">
      <c r="A498">
        <v>494</v>
      </c>
      <c r="C498" t="s">
        <v>1391</v>
      </c>
      <c r="D498" t="s">
        <v>859</v>
      </c>
      <c r="E498" t="s">
        <v>860</v>
      </c>
      <c r="F498" t="s">
        <v>817</v>
      </c>
      <c r="G498" t="s">
        <v>1775</v>
      </c>
      <c r="H498" t="s">
        <v>1753</v>
      </c>
      <c r="I498" t="s">
        <v>1514</v>
      </c>
      <c r="J498">
        <v>0</v>
      </c>
      <c r="K498">
        <v>0</v>
      </c>
      <c r="L498" t="s">
        <v>710</v>
      </c>
    </row>
    <row r="499" spans="1:12" x14ac:dyDescent="0.25">
      <c r="A499">
        <v>495</v>
      </c>
      <c r="C499" t="s">
        <v>1392</v>
      </c>
      <c r="D499" t="s">
        <v>861</v>
      </c>
      <c r="E499" t="s">
        <v>816</v>
      </c>
      <c r="F499" t="s">
        <v>1388</v>
      </c>
      <c r="G499" t="s">
        <v>1776</v>
      </c>
      <c r="H499" t="s">
        <v>1777</v>
      </c>
      <c r="I499" t="s">
        <v>1489</v>
      </c>
      <c r="J499">
        <v>0</v>
      </c>
      <c r="K499">
        <v>0</v>
      </c>
      <c r="L499" t="s">
        <v>710</v>
      </c>
    </row>
    <row r="500" spans="1:12" x14ac:dyDescent="0.25">
      <c r="A500">
        <v>496</v>
      </c>
      <c r="C500" t="s">
        <v>1393</v>
      </c>
      <c r="D500" t="s">
        <v>863</v>
      </c>
      <c r="E500" t="s">
        <v>864</v>
      </c>
      <c r="F500" t="s">
        <v>271</v>
      </c>
      <c r="G500" t="s">
        <v>1778</v>
      </c>
      <c r="H500" t="s">
        <v>1779</v>
      </c>
      <c r="I500" t="s">
        <v>1471</v>
      </c>
      <c r="J500">
        <v>0</v>
      </c>
      <c r="K500">
        <v>0</v>
      </c>
      <c r="L500" t="s">
        <v>710</v>
      </c>
    </row>
    <row r="501" spans="1:12" x14ac:dyDescent="0.25">
      <c r="A501">
        <v>497</v>
      </c>
      <c r="C501" t="s">
        <v>1394</v>
      </c>
      <c r="D501" t="s">
        <v>866</v>
      </c>
      <c r="E501" t="s">
        <v>864</v>
      </c>
      <c r="F501" t="s">
        <v>806</v>
      </c>
      <c r="G501" t="s">
        <v>1778</v>
      </c>
      <c r="H501" t="s">
        <v>1780</v>
      </c>
      <c r="I501" t="s">
        <v>1530</v>
      </c>
      <c r="J501">
        <v>0</v>
      </c>
      <c r="K501">
        <v>0</v>
      </c>
      <c r="L501" t="s">
        <v>710</v>
      </c>
    </row>
    <row r="502" spans="1:12" x14ac:dyDescent="0.25">
      <c r="A502">
        <v>498</v>
      </c>
      <c r="C502" t="s">
        <v>1395</v>
      </c>
      <c r="D502" t="s">
        <v>868</v>
      </c>
      <c r="E502" t="s">
        <v>864</v>
      </c>
      <c r="F502" t="s">
        <v>869</v>
      </c>
      <c r="G502" t="s">
        <v>1778</v>
      </c>
      <c r="H502" t="s">
        <v>1781</v>
      </c>
      <c r="I502" t="s">
        <v>1516</v>
      </c>
      <c r="J502">
        <v>0</v>
      </c>
      <c r="K502">
        <v>0</v>
      </c>
      <c r="L502" t="s">
        <v>709</v>
      </c>
    </row>
    <row r="503" spans="1:12" x14ac:dyDescent="0.25">
      <c r="A503">
        <v>499</v>
      </c>
      <c r="C503" t="s">
        <v>1396</v>
      </c>
      <c r="D503" t="s">
        <v>870</v>
      </c>
      <c r="E503" t="s">
        <v>864</v>
      </c>
      <c r="F503" t="s">
        <v>871</v>
      </c>
      <c r="G503" t="s">
        <v>1782</v>
      </c>
      <c r="H503" t="s">
        <v>1783</v>
      </c>
      <c r="I503" t="s">
        <v>1489</v>
      </c>
      <c r="J503">
        <v>0</v>
      </c>
      <c r="K503">
        <v>0</v>
      </c>
      <c r="L503" t="s">
        <v>710</v>
      </c>
    </row>
    <row r="504" spans="1:12" x14ac:dyDescent="0.25">
      <c r="A504">
        <v>500</v>
      </c>
      <c r="C504" t="s">
        <v>1397</v>
      </c>
      <c r="D504" t="s">
        <v>873</v>
      </c>
      <c r="E504" t="s">
        <v>864</v>
      </c>
      <c r="F504" t="s">
        <v>806</v>
      </c>
      <c r="G504" t="s">
        <v>1784</v>
      </c>
      <c r="H504" t="s">
        <v>1683</v>
      </c>
      <c r="I504" t="s">
        <v>1471</v>
      </c>
      <c r="J504">
        <v>0</v>
      </c>
      <c r="K504">
        <v>0</v>
      </c>
      <c r="L504" t="s">
        <v>710</v>
      </c>
    </row>
    <row r="505" spans="1:12" x14ac:dyDescent="0.25">
      <c r="A505">
        <v>501</v>
      </c>
      <c r="C505" t="s">
        <v>1398</v>
      </c>
      <c r="D505" t="s">
        <v>874</v>
      </c>
      <c r="E505" t="s">
        <v>864</v>
      </c>
      <c r="F505" t="s">
        <v>875</v>
      </c>
      <c r="G505" t="s">
        <v>1785</v>
      </c>
      <c r="H505" t="s">
        <v>1780</v>
      </c>
      <c r="I505" t="s">
        <v>1477</v>
      </c>
      <c r="J505">
        <v>45</v>
      </c>
      <c r="K505">
        <v>0</v>
      </c>
      <c r="L505" t="s">
        <v>709</v>
      </c>
    </row>
    <row r="506" spans="1:12" x14ac:dyDescent="0.25">
      <c r="A506">
        <v>502</v>
      </c>
      <c r="C506" t="s">
        <v>1399</v>
      </c>
      <c r="D506" t="s">
        <v>877</v>
      </c>
      <c r="E506" t="s">
        <v>864</v>
      </c>
      <c r="F506" t="s">
        <v>332</v>
      </c>
      <c r="G506" t="s">
        <v>1778</v>
      </c>
      <c r="H506" t="s">
        <v>1683</v>
      </c>
      <c r="I506" t="s">
        <v>1477</v>
      </c>
      <c r="J506">
        <v>0</v>
      </c>
      <c r="K506">
        <v>0</v>
      </c>
      <c r="L506" t="s">
        <v>710</v>
      </c>
    </row>
    <row r="507" spans="1:12" x14ac:dyDescent="0.25">
      <c r="A507">
        <v>503</v>
      </c>
      <c r="C507" t="s">
        <v>1400</v>
      </c>
      <c r="D507" t="s">
        <v>878</v>
      </c>
      <c r="E507" t="s">
        <v>864</v>
      </c>
      <c r="F507" t="s">
        <v>879</v>
      </c>
      <c r="G507" t="s">
        <v>1786</v>
      </c>
      <c r="H507" t="s">
        <v>1787</v>
      </c>
      <c r="I507" t="s">
        <v>1471</v>
      </c>
      <c r="J507">
        <v>35</v>
      </c>
      <c r="K507">
        <v>32.5</v>
      </c>
      <c r="L507" t="s">
        <v>709</v>
      </c>
    </row>
    <row r="508" spans="1:12" x14ac:dyDescent="0.25">
      <c r="A508">
        <v>504</v>
      </c>
      <c r="C508" t="s">
        <v>1401</v>
      </c>
      <c r="D508" t="s">
        <v>881</v>
      </c>
      <c r="E508" t="s">
        <v>864</v>
      </c>
      <c r="F508" t="s">
        <v>804</v>
      </c>
      <c r="G508" t="s">
        <v>1788</v>
      </c>
      <c r="H508" t="s">
        <v>1683</v>
      </c>
      <c r="I508" t="s">
        <v>1508</v>
      </c>
      <c r="J508">
        <v>26</v>
      </c>
      <c r="K508">
        <v>26</v>
      </c>
      <c r="L508" t="s">
        <v>710</v>
      </c>
    </row>
    <row r="509" spans="1:12" x14ac:dyDescent="0.25">
      <c r="A509">
        <v>505</v>
      </c>
      <c r="C509" t="s">
        <v>1402</v>
      </c>
      <c r="D509" t="s">
        <v>882</v>
      </c>
      <c r="E509" t="s">
        <v>864</v>
      </c>
      <c r="F509" t="s">
        <v>879</v>
      </c>
      <c r="G509" t="s">
        <v>1778</v>
      </c>
      <c r="H509" t="s">
        <v>1787</v>
      </c>
      <c r="I509" t="s">
        <v>1552</v>
      </c>
      <c r="J509">
        <v>35</v>
      </c>
      <c r="K509">
        <v>29</v>
      </c>
      <c r="L509" t="s">
        <v>709</v>
      </c>
    </row>
    <row r="510" spans="1:12" x14ac:dyDescent="0.25">
      <c r="A510">
        <v>506</v>
      </c>
      <c r="C510" t="s">
        <v>1403</v>
      </c>
      <c r="D510" t="s">
        <v>884</v>
      </c>
      <c r="E510" t="s">
        <v>864</v>
      </c>
      <c r="F510" t="s">
        <v>271</v>
      </c>
      <c r="G510" t="s">
        <v>1789</v>
      </c>
      <c r="H510" t="s">
        <v>1790</v>
      </c>
      <c r="I510" t="s">
        <v>1471</v>
      </c>
      <c r="J510">
        <v>35</v>
      </c>
      <c r="K510">
        <v>0</v>
      </c>
      <c r="L510" t="s">
        <v>709</v>
      </c>
    </row>
    <row r="511" spans="1:12" x14ac:dyDescent="0.25">
      <c r="A511">
        <v>507</v>
      </c>
      <c r="C511" t="s">
        <v>1404</v>
      </c>
      <c r="D511" t="s">
        <v>885</v>
      </c>
      <c r="E511" t="s">
        <v>864</v>
      </c>
      <c r="F511" t="s">
        <v>869</v>
      </c>
      <c r="G511" t="s">
        <v>1789</v>
      </c>
      <c r="H511" t="s">
        <v>1791</v>
      </c>
      <c r="I511" t="s">
        <v>1516</v>
      </c>
      <c r="J511">
        <v>0</v>
      </c>
      <c r="K511">
        <v>0</v>
      </c>
      <c r="L511" t="s">
        <v>709</v>
      </c>
    </row>
    <row r="512" spans="1:12" x14ac:dyDescent="0.25">
      <c r="A512">
        <v>508</v>
      </c>
      <c r="C512" t="s">
        <v>1405</v>
      </c>
      <c r="D512" t="s">
        <v>886</v>
      </c>
      <c r="E512" t="s">
        <v>864</v>
      </c>
      <c r="F512" t="s">
        <v>879</v>
      </c>
      <c r="G512" t="s">
        <v>1778</v>
      </c>
      <c r="H512" t="s">
        <v>1787</v>
      </c>
      <c r="I512" t="s">
        <v>1471</v>
      </c>
      <c r="J512">
        <v>35</v>
      </c>
      <c r="K512">
        <v>0</v>
      </c>
      <c r="L512" t="s">
        <v>709</v>
      </c>
    </row>
    <row r="513" spans="1:12" x14ac:dyDescent="0.25">
      <c r="A513">
        <v>509</v>
      </c>
      <c r="C513" t="s">
        <v>1406</v>
      </c>
      <c r="D513" t="s">
        <v>887</v>
      </c>
      <c r="E513" t="s">
        <v>864</v>
      </c>
      <c r="F513" t="s">
        <v>879</v>
      </c>
      <c r="G513" t="s">
        <v>1789</v>
      </c>
      <c r="H513" t="s">
        <v>1792</v>
      </c>
      <c r="I513" t="s">
        <v>1508</v>
      </c>
      <c r="J513">
        <v>35</v>
      </c>
      <c r="K513">
        <v>29</v>
      </c>
      <c r="L513" t="s">
        <v>709</v>
      </c>
    </row>
    <row r="514" spans="1:12" x14ac:dyDescent="0.25">
      <c r="A514">
        <v>510</v>
      </c>
      <c r="C514" t="s">
        <v>1407</v>
      </c>
      <c r="D514" t="s">
        <v>888</v>
      </c>
      <c r="E514" t="s">
        <v>864</v>
      </c>
      <c r="F514" t="s">
        <v>879</v>
      </c>
      <c r="G514" t="s">
        <v>1778</v>
      </c>
      <c r="H514" t="s">
        <v>1787</v>
      </c>
      <c r="I514" t="s">
        <v>1471</v>
      </c>
      <c r="J514">
        <v>35</v>
      </c>
      <c r="K514">
        <v>29</v>
      </c>
      <c r="L514" t="s">
        <v>709</v>
      </c>
    </row>
    <row r="515" spans="1:12" x14ac:dyDescent="0.25">
      <c r="A515">
        <v>511</v>
      </c>
      <c r="C515" t="s">
        <v>1408</v>
      </c>
      <c r="D515" t="s">
        <v>889</v>
      </c>
      <c r="E515" t="s">
        <v>864</v>
      </c>
      <c r="F515" t="s">
        <v>875</v>
      </c>
      <c r="G515" t="s">
        <v>1782</v>
      </c>
      <c r="H515" t="s">
        <v>1793</v>
      </c>
      <c r="I515" t="s">
        <v>1471</v>
      </c>
      <c r="J515">
        <v>35</v>
      </c>
      <c r="K515">
        <v>0</v>
      </c>
      <c r="L515" t="s">
        <v>709</v>
      </c>
    </row>
    <row r="516" spans="1:12" x14ac:dyDescent="0.25">
      <c r="A516">
        <v>512</v>
      </c>
      <c r="C516" t="s">
        <v>1409</v>
      </c>
      <c r="D516" t="s">
        <v>891</v>
      </c>
      <c r="E516" t="s">
        <v>864</v>
      </c>
      <c r="F516" t="s">
        <v>806</v>
      </c>
      <c r="G516" t="s">
        <v>1778</v>
      </c>
      <c r="H516" t="s">
        <v>1683</v>
      </c>
      <c r="I516" t="s">
        <v>1471</v>
      </c>
      <c r="J516">
        <v>0</v>
      </c>
      <c r="K516">
        <v>0</v>
      </c>
      <c r="L516" t="s">
        <v>710</v>
      </c>
    </row>
    <row r="517" spans="1:12" x14ac:dyDescent="0.25">
      <c r="A517">
        <v>513</v>
      </c>
      <c r="C517" t="s">
        <v>1410</v>
      </c>
      <c r="D517" t="s">
        <v>893</v>
      </c>
      <c r="E517" t="s">
        <v>864</v>
      </c>
      <c r="F517" t="s">
        <v>879</v>
      </c>
      <c r="G517" t="s">
        <v>1789</v>
      </c>
      <c r="H517" t="s">
        <v>1780</v>
      </c>
      <c r="I517" t="s">
        <v>1477</v>
      </c>
      <c r="J517">
        <v>35</v>
      </c>
      <c r="K517">
        <v>29</v>
      </c>
      <c r="L517" t="s">
        <v>709</v>
      </c>
    </row>
  </sheetData>
  <autoFilter ref="C5:L177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Alas kaki</vt:lpstr>
      <vt:lpstr>BCL Fashion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Fikry</dc:creator>
  <cp:lastModifiedBy>ARS</cp:lastModifiedBy>
  <dcterms:created xsi:type="dcterms:W3CDTF">2016-11-19T11:06:34Z</dcterms:created>
  <dcterms:modified xsi:type="dcterms:W3CDTF">2018-12-20T08:32:19Z</dcterms:modified>
</cp:coreProperties>
</file>