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20115" windowHeight="7755" tabRatio="863" activeTab="3"/>
  </bookViews>
  <sheets>
    <sheet name="BRI-Jan" sheetId="23" r:id="rId1"/>
    <sheet name="Mandiri-Jan" sheetId="24" r:id="rId2"/>
    <sheet name="BRI-Feb" sheetId="27" r:id="rId3"/>
    <sheet name="Mandiri-Feb" sheetId="26" r:id="rId4"/>
    <sheet name="BRI-Baru" sheetId="22" r:id="rId5"/>
    <sheet name="Mandiri-Baru" sheetId="19" r:id="rId6"/>
    <sheet name="Sheet1" sheetId="7" r:id="rId7"/>
    <sheet name="Sheet2" sheetId="25" r:id="rId8"/>
  </sheets>
  <calcPr calcId="144525"/>
</workbook>
</file>

<file path=xl/calcChain.xml><?xml version="1.0" encoding="utf-8"?>
<calcChain xmlns="http://schemas.openxmlformats.org/spreadsheetml/2006/main">
  <c r="H952" i="19" l="1"/>
  <c r="H953" i="19"/>
  <c r="H929" i="19" l="1"/>
  <c r="H930" i="19"/>
  <c r="I49" i="22" l="1"/>
  <c r="I50" i="22"/>
  <c r="H891" i="19" l="1"/>
  <c r="H872" i="19" l="1"/>
  <c r="H850" i="19" l="1"/>
  <c r="H851" i="19"/>
  <c r="H852" i="19"/>
  <c r="H853" i="19"/>
  <c r="H854" i="19"/>
  <c r="H855" i="19"/>
  <c r="H856" i="19"/>
  <c r="H343" i="24" l="1"/>
  <c r="H342" i="24"/>
  <c r="H837" i="19" l="1"/>
  <c r="H838" i="19"/>
  <c r="H335" i="24"/>
  <c r="H334" i="24"/>
  <c r="H337" i="24"/>
  <c r="H336" i="24"/>
  <c r="H321" i="24" l="1"/>
  <c r="H320" i="24"/>
  <c r="H317" i="24"/>
  <c r="H316" i="24"/>
  <c r="H809" i="19"/>
  <c r="H808" i="19"/>
  <c r="H814" i="19"/>
  <c r="H813" i="19"/>
  <c r="H812" i="19"/>
  <c r="H811" i="19"/>
  <c r="H782" i="19" l="1"/>
  <c r="H783" i="19"/>
  <c r="I47" i="22"/>
  <c r="I48" i="22"/>
  <c r="H761" i="19" l="1"/>
  <c r="H762" i="19"/>
  <c r="H296" i="24"/>
  <c r="H714" i="19" l="1"/>
  <c r="H715" i="19"/>
  <c r="H718" i="19"/>
  <c r="H719" i="19"/>
  <c r="H726" i="19"/>
  <c r="H727" i="19"/>
  <c r="H689" i="19" l="1"/>
  <c r="H690" i="19"/>
  <c r="H693" i="19"/>
  <c r="H697" i="19"/>
  <c r="H699" i="19"/>
  <c r="H667" i="19" l="1"/>
  <c r="H668" i="19"/>
  <c r="H676" i="19"/>
  <c r="H681" i="19"/>
  <c r="H682" i="19"/>
  <c r="H646" i="19" l="1"/>
  <c r="H647" i="19"/>
  <c r="H652" i="19"/>
  <c r="H653" i="19"/>
  <c r="H654" i="19"/>
  <c r="H247" i="24"/>
  <c r="H246" i="24"/>
  <c r="H606" i="19" l="1"/>
  <c r="H607" i="19"/>
  <c r="H578" i="19"/>
  <c r="H579" i="19"/>
  <c r="H232" i="24"/>
  <c r="H570" i="19" l="1"/>
  <c r="H571" i="19"/>
  <c r="H483" i="19" l="1"/>
  <c r="H484" i="19"/>
  <c r="I35" i="22" l="1"/>
  <c r="I36" i="22"/>
  <c r="I37" i="22"/>
  <c r="H474" i="19"/>
  <c r="H475" i="19"/>
  <c r="H476" i="19"/>
  <c r="H477" i="19"/>
  <c r="H478" i="19"/>
  <c r="H426" i="19"/>
  <c r="H427" i="19"/>
  <c r="H428" i="19"/>
  <c r="H429" i="19"/>
  <c r="H430" i="19"/>
  <c r="H444" i="19"/>
  <c r="H445" i="19"/>
  <c r="H151" i="24"/>
  <c r="H150" i="24"/>
  <c r="H290" i="19"/>
  <c r="H291" i="19"/>
  <c r="H292" i="19"/>
  <c r="H155" i="24"/>
  <c r="H384" i="19" l="1"/>
  <c r="H390" i="19"/>
  <c r="H391" i="19"/>
  <c r="H392" i="19"/>
  <c r="H393" i="19"/>
  <c r="H398" i="19"/>
  <c r="H399" i="19"/>
  <c r="H400" i="19"/>
  <c r="H401" i="19"/>
  <c r="H375" i="19"/>
  <c r="H376" i="19"/>
  <c r="H380" i="19"/>
  <c r="H381" i="19"/>
  <c r="H358" i="19"/>
  <c r="H359" i="19"/>
  <c r="H360" i="19"/>
  <c r="H361" i="19"/>
  <c r="H362" i="19"/>
  <c r="I31" i="22"/>
  <c r="I32" i="22"/>
  <c r="I33" i="22"/>
  <c r="H87" i="24"/>
  <c r="H86" i="24"/>
  <c r="H342" i="19" l="1"/>
  <c r="H343" i="19"/>
  <c r="H332" i="19"/>
  <c r="H333" i="19"/>
  <c r="H319" i="19"/>
  <c r="H320" i="19"/>
  <c r="H321" i="19"/>
  <c r="H303" i="19"/>
  <c r="H304" i="19"/>
  <c r="H277" i="19"/>
  <c r="H278" i="19"/>
  <c r="H283" i="19"/>
  <c r="H284" i="19"/>
  <c r="H285" i="19"/>
  <c r="H286" i="19"/>
  <c r="H287" i="19"/>
  <c r="H271" i="19"/>
  <c r="H272" i="19"/>
  <c r="H261" i="19"/>
  <c r="H238" i="19"/>
  <c r="H239" i="19"/>
  <c r="H230" i="19"/>
  <c r="H231" i="19"/>
  <c r="H204" i="19"/>
  <c r="H205" i="19"/>
  <c r="H208" i="19"/>
  <c r="H209" i="19"/>
  <c r="I19" i="22"/>
  <c r="I20" i="22"/>
  <c r="I21" i="22"/>
  <c r="I5" i="23"/>
  <c r="I4" i="23"/>
  <c r="H67" i="24"/>
  <c r="H37" i="24" l="1"/>
  <c r="H36" i="24"/>
  <c r="H45" i="24"/>
  <c r="H44" i="24"/>
  <c r="H95" i="19" l="1"/>
  <c r="H94" i="19"/>
  <c r="H93" i="19"/>
  <c r="H92" i="19"/>
  <c r="H83" i="19"/>
  <c r="H82" i="19"/>
  <c r="H75" i="19"/>
  <c r="H74" i="19"/>
  <c r="H61" i="19"/>
  <c r="H60" i="19"/>
  <c r="H59" i="19"/>
  <c r="I13" i="22"/>
  <c r="I12" i="22"/>
  <c r="I11" i="22"/>
  <c r="H113" i="19"/>
  <c r="H112" i="19"/>
  <c r="H101" i="19"/>
  <c r="I8" i="22" l="1"/>
  <c r="I7" i="22"/>
  <c r="H40" i="19"/>
</calcChain>
</file>

<file path=xl/sharedStrings.xml><?xml version="1.0" encoding="utf-8"?>
<sst xmlns="http://schemas.openxmlformats.org/spreadsheetml/2006/main" count="3792" uniqueCount="2175">
  <si>
    <t>TGL</t>
  </si>
  <si>
    <t>BARANG MASUK</t>
  </si>
  <si>
    <t>JUMLAH</t>
  </si>
  <si>
    <t>RUDI HERMAWAN - LAY</t>
  </si>
  <si>
    <t>TATI - SRI</t>
  </si>
  <si>
    <t>HASAN - LSM</t>
  </si>
  <si>
    <t>DAYUT - SMD</t>
  </si>
  <si>
    <t>ASEP RODI - SRO</t>
  </si>
  <si>
    <t>ALI MUHAMMAD - SLI</t>
  </si>
  <si>
    <t>ASEP HASAN - LAX</t>
  </si>
  <si>
    <t>SLIP KAIN BCL</t>
  </si>
  <si>
    <t>JEJEN - LJJ</t>
  </si>
  <si>
    <t>IKA - SIP</t>
  </si>
  <si>
    <t>DUS WANITA</t>
  </si>
  <si>
    <t>DUS TANGGUNG</t>
  </si>
  <si>
    <t>RIDWAN - SGT</t>
  </si>
  <si>
    <t>ASEP SUPRIATNA - SLN</t>
  </si>
  <si>
    <t>DANI - SDR</t>
  </si>
  <si>
    <t>TEDI - LLX</t>
  </si>
  <si>
    <t>MUKHTIAR - LTC</t>
  </si>
  <si>
    <t>WAWAN - SMB</t>
  </si>
  <si>
    <t>FERI - SFR</t>
  </si>
  <si>
    <t>DIAN - SDN</t>
  </si>
  <si>
    <t>MIRA - SMR</t>
  </si>
  <si>
    <t>AGUNG BUDIMAN - SGB</t>
  </si>
  <si>
    <t>1,176,000.00</t>
  </si>
  <si>
    <t>WAKTU</t>
  </si>
  <si>
    <t>KETERANGAN</t>
  </si>
  <si>
    <t>NOMINAL</t>
  </si>
  <si>
    <t>ID FAKTUR</t>
  </si>
  <si>
    <t>NAMA SUPLIER</t>
  </si>
  <si>
    <t xml:space="preserve">NOMINAL TRANSFER </t>
  </si>
  <si>
    <t>DAYUT SMD 123</t>
  </si>
  <si>
    <t>MCM InhouseTrf KE YAYAT HIDAYAT</t>
  </si>
  <si>
    <t>TANGGAL</t>
  </si>
  <si>
    <t>CATATAN</t>
  </si>
  <si>
    <t>KODE</t>
  </si>
  <si>
    <t>USEP - SSP</t>
  </si>
  <si>
    <t>ERI LPI 123</t>
  </si>
  <si>
    <t>MCM InhouseTrf KE NENDEN SOPIAH</t>
  </si>
  <si>
    <t>MCM InhouseTrf KE KUSMAWAN</t>
  </si>
  <si>
    <t xml:space="preserve">HERMAWAN </t>
  </si>
  <si>
    <t>MCM InhouseTrf KE AKHMAD YANI</t>
  </si>
  <si>
    <t>DANI - LJT</t>
  </si>
  <si>
    <t>RIKI - LRK</t>
  </si>
  <si>
    <t>ALI SLI 123</t>
  </si>
  <si>
    <t>MCM InhouseTrf KE ALI MUHAMMAD</t>
  </si>
  <si>
    <t>JAYANI</t>
  </si>
  <si>
    <t>MCM InhouseTrf KE ALEXS SUDIANA</t>
  </si>
  <si>
    <t>ALEX - SLX</t>
  </si>
  <si>
    <t>MCM InhouseTrf KE INDRA KUSUMAWARDHANA</t>
  </si>
  <si>
    <t>HERMAN LFS 123</t>
  </si>
  <si>
    <t>MCM InhouseTrf KE EMAN SUHERMAN</t>
  </si>
  <si>
    <t>ERVIN SVN 123</t>
  </si>
  <si>
    <t>MCM InhouseTrf KE ERVIN SUHERMAN</t>
  </si>
  <si>
    <t>TATI SRI 123</t>
  </si>
  <si>
    <t>MCM InhouseTrf KE TATI HARDIATI</t>
  </si>
  <si>
    <t>MAMAN SMM 123</t>
  </si>
  <si>
    <t>MCM InhouseTrf KE LENA MAGHDALENA</t>
  </si>
  <si>
    <t>IKA SIP 123</t>
  </si>
  <si>
    <t>MCM InhouseTrf KE IKA KARTIKA</t>
  </si>
  <si>
    <t>MAMAN LMN 123</t>
  </si>
  <si>
    <t>MCM InhouseTrf KE MAMAN RUKMANA</t>
  </si>
  <si>
    <t>FERI SFR 123</t>
  </si>
  <si>
    <t>MCM InhouseTrf KE FERI ZAMRON</t>
  </si>
  <si>
    <t>DADAN LDL 123</t>
  </si>
  <si>
    <t>MCM InhouseTrf KE DADAN HINDANI</t>
  </si>
  <si>
    <t>MCM InhouseTrf KE JAJANG DARYANA</t>
  </si>
  <si>
    <t>RUDI HERMAWAN LAY 123</t>
  </si>
  <si>
    <t>MCM InhouseTrf KE RUDI HERMAWAN</t>
  </si>
  <si>
    <t>DUS ANAK</t>
  </si>
  <si>
    <t>DUS BOOT</t>
  </si>
  <si>
    <t>2,625,000.00</t>
  </si>
  <si>
    <t>MCM InhouseTrf KE RENDY TAUFIK AKBAR</t>
  </si>
  <si>
    <t>KOKOM SOK 123</t>
  </si>
  <si>
    <t>MCM InhouseTrf KE MAMAN NURYAMAN</t>
  </si>
  <si>
    <t>DUS PRIA</t>
  </si>
  <si>
    <t>MCM InhouseTrf KE ARIF RIVALUDIN</t>
  </si>
  <si>
    <t>MCM InhouseTrf KE ASEP SUGANDI</t>
  </si>
  <si>
    <t>MCM InhouseTrf KE EDI JUNAEDI</t>
  </si>
  <si>
    <t>1,800,000.00</t>
  </si>
  <si>
    <t>DUS MINI</t>
  </si>
  <si>
    <t>MCM InhouseTrf KE KHODIJAH</t>
  </si>
  <si>
    <t>MCM InhouseTrf KE HERMAWAN</t>
  </si>
  <si>
    <t>WANJA - STV</t>
  </si>
  <si>
    <t>HERMAWAN ACC 123</t>
  </si>
  <si>
    <t>TEDI LLX 123</t>
  </si>
  <si>
    <t>MCM InhouseTrf KE TEDI RIYADI</t>
  </si>
  <si>
    <t>ASEP RODI SRO 123</t>
  </si>
  <si>
    <t>MCM InhouseTrf KE ASEP RODI</t>
  </si>
  <si>
    <t>HERMAWAN</t>
  </si>
  <si>
    <t>MCM InhouseTrf KE RIDWAN NUGRAHA</t>
  </si>
  <si>
    <t>MUKHTIAR LTC 123</t>
  </si>
  <si>
    <t>MCM InhouseTrf KE TUTI SUSANTI</t>
  </si>
  <si>
    <t>SUTEJA STJ 123</t>
  </si>
  <si>
    <t>MCM InhouseTrf KE SOPANDI</t>
  </si>
  <si>
    <t>DIAN SDN 123</t>
  </si>
  <si>
    <t>MCM InhouseTrf KE SANTI RAYANI</t>
  </si>
  <si>
    <t>IMAS SNS 123</t>
  </si>
  <si>
    <t>MCM InhouseTrf KE IMAS SITI ROKAYAH</t>
  </si>
  <si>
    <t>HASAN SFT 123</t>
  </si>
  <si>
    <t>MCM InhouseTrf KE HASAN SURATNA</t>
  </si>
  <si>
    <t>PEMBAYARAN JEJEN LJJ T:0374517:CMS</t>
  </si>
  <si>
    <t>HENI LME 123</t>
  </si>
  <si>
    <t>MCM InhouseTrf KE HENI JULAENI</t>
  </si>
  <si>
    <t>RONI LFW 123</t>
  </si>
  <si>
    <t>MCM InhouseTrf KE RONI</t>
  </si>
  <si>
    <t>2,592,000.00</t>
  </si>
  <si>
    <t>MCM InhouseTrf KE WILDAN SEPTIAN</t>
  </si>
  <si>
    <t>MCM InhouseTrf KE MUHAMMAD ADMARIUS</t>
  </si>
  <si>
    <t>RIKI LRK 123</t>
  </si>
  <si>
    <t>MCM InhouseTrf KE RIKI HADIAN</t>
  </si>
  <si>
    <t>HASAN LSM 123</t>
  </si>
  <si>
    <t>MCM InhouseTrf KE HASANUDIN BIN ROJILI</t>
  </si>
  <si>
    <t>2,388,600.00</t>
  </si>
  <si>
    <t>MIRA SMR 123</t>
  </si>
  <si>
    <t>MCM InhouseTrf KE DEDE IWAN</t>
  </si>
  <si>
    <t>MCM InhouseTrf KE TATI KURNIAWATI</t>
  </si>
  <si>
    <t>MCM InhouseTrf KE SOPI SOPIAWATI</t>
  </si>
  <si>
    <t>MCM InhouseTrf KE WIDI JUNIARTI</t>
  </si>
  <si>
    <t>EDI LHO 123</t>
  </si>
  <si>
    <t>KOKOM - SOK</t>
  </si>
  <si>
    <t>SOPI LTH 123</t>
  </si>
  <si>
    <t>ADMARIUS SPV 123</t>
  </si>
  <si>
    <t>832,650.00</t>
  </si>
  <si>
    <t>MCM InhouseTrf KE ASEP SUPRIATNA</t>
  </si>
  <si>
    <t>AGUNG SGB 123</t>
  </si>
  <si>
    <t>PEMBAYARAN JEJEN LJJ T:0374512:CMS</t>
  </si>
  <si>
    <t>2,250,000.00</t>
  </si>
  <si>
    <t>Kokom SOK 123</t>
  </si>
  <si>
    <t>Dul SCR 123</t>
  </si>
  <si>
    <t>MCM InhouseTrf KE GUN GUN RAYA GUNAWAN</t>
  </si>
  <si>
    <t>DUL - SCR</t>
  </si>
  <si>
    <t>Asep Rodi SRO 123</t>
  </si>
  <si>
    <t>EUIS SUP 123</t>
  </si>
  <si>
    <t>MCM InhouseTrf KE RISNA SULISTIANI</t>
  </si>
  <si>
    <t>RUDI LAY 123</t>
  </si>
  <si>
    <t>LILI LOD 123</t>
  </si>
  <si>
    <t>1,810,500.00</t>
  </si>
  <si>
    <t>Tati SRI 123</t>
  </si>
  <si>
    <t>1,750,000.00</t>
  </si>
  <si>
    <t>ASEP SLN 123</t>
  </si>
  <si>
    <t>Dayut SMD 123</t>
  </si>
  <si>
    <t>Alex SLX 123</t>
  </si>
  <si>
    <t>Maman SMM 123</t>
  </si>
  <si>
    <t>BABA SFC 123</t>
  </si>
  <si>
    <t>JAYANI 123</t>
  </si>
  <si>
    <t>Wanja STV 123</t>
  </si>
  <si>
    <t>Ridwan SGT 123</t>
  </si>
  <si>
    <t>Wawan SMB 123</t>
  </si>
  <si>
    <t xml:space="preserve">JAYANI </t>
  </si>
  <si>
    <t>EUIS - SUP</t>
  </si>
  <si>
    <t>MCM InhouseTrf KE AGUS N S</t>
  </si>
  <si>
    <t>C000363</t>
  </si>
  <si>
    <t>Jayani 123</t>
  </si>
  <si>
    <t>MCM InhouseTrf KE UCA SAEPULOH</t>
  </si>
  <si>
    <t>1,550,000.00</t>
  </si>
  <si>
    <t>2,793,600.00</t>
  </si>
  <si>
    <t>840,000.00</t>
  </si>
  <si>
    <t>MCM InhouseTrf CS-CS KE JAJANG DARYANA</t>
  </si>
  <si>
    <t>JAYANI - JYN</t>
  </si>
  <si>
    <t>MCM InhouseTrf CS-CS KE IKA KARTIKA</t>
  </si>
  <si>
    <t>Hasan LSM 123</t>
  </si>
  <si>
    <t>9,900,000.00</t>
  </si>
  <si>
    <t>Hermawan ACC 123</t>
  </si>
  <si>
    <t>C000389</t>
  </si>
  <si>
    <t>13,705,000.00</t>
  </si>
  <si>
    <t>C000391</t>
  </si>
  <si>
    <t>Jyani 123</t>
  </si>
  <si>
    <t>4,850,000.00</t>
  </si>
  <si>
    <t>Uca ACC 123</t>
  </si>
  <si>
    <t>5,700,000.00</t>
  </si>
  <si>
    <t>C000392</t>
  </si>
  <si>
    <t>C000390</t>
  </si>
  <si>
    <t>UCHA</t>
  </si>
  <si>
    <t>MAIN LABEL INF</t>
  </si>
  <si>
    <t>MAIN LABEL INF KECIL</t>
  </si>
  <si>
    <t>SLIP INF PANJANG</t>
  </si>
  <si>
    <t>SLIP INF KECIL</t>
  </si>
  <si>
    <t>8,030,600.00</t>
  </si>
  <si>
    <t>C000394</t>
  </si>
  <si>
    <t>KULIT JEANS CEWEK</t>
  </si>
  <si>
    <t>KULIT JEANS COWOK</t>
  </si>
  <si>
    <t>UCA ACC 123</t>
  </si>
  <si>
    <t>MCM InhouseTrf CS-CS KE UCA SAEPULOH</t>
  </si>
  <si>
    <t>13,850,000.00</t>
  </si>
  <si>
    <t>C000396</t>
  </si>
  <si>
    <t>UCA SAEPULOH</t>
  </si>
  <si>
    <t xml:space="preserve">HANGTAG INFILO </t>
  </si>
  <si>
    <t>LAKEN WOVEN INFICLO</t>
  </si>
  <si>
    <t>LABEL INFICLO NEW</t>
  </si>
  <si>
    <t>548,400.00</t>
  </si>
  <si>
    <t>10,573,250.00</t>
  </si>
  <si>
    <t>C000397</t>
  </si>
  <si>
    <t>850,000.00</t>
  </si>
  <si>
    <t>C000398</t>
  </si>
  <si>
    <t>LABEL LIDAH</t>
  </si>
  <si>
    <t>15,447,500.00</t>
  </si>
  <si>
    <t>C000401</t>
  </si>
  <si>
    <t>375,000.00</t>
  </si>
  <si>
    <t>C000403</t>
  </si>
  <si>
    <t>Hermawan Acc 123</t>
  </si>
  <si>
    <t>C000404</t>
  </si>
  <si>
    <t>WOFEN BCL + KULIT</t>
  </si>
  <si>
    <t>Ika SIP 123</t>
  </si>
  <si>
    <t>1,614,600.00</t>
  </si>
  <si>
    <t>2,082,000.00</t>
  </si>
  <si>
    <t>SRI 126</t>
  </si>
  <si>
    <t>SIP 478</t>
  </si>
  <si>
    <t>Jajang Jayani 123</t>
  </si>
  <si>
    <t>Agung SGB 123</t>
  </si>
  <si>
    <t>Pembayaran Ujang Slip Karet T:0374515:CMS</t>
  </si>
  <si>
    <t>2,100,000.00</t>
  </si>
  <si>
    <t>Pembayaran Ade Ozan SJO T:0374516:CMS</t>
  </si>
  <si>
    <t>3,652,200.00</t>
  </si>
  <si>
    <t>C000406</t>
  </si>
  <si>
    <t>UJANG SLIP</t>
  </si>
  <si>
    <t>KARET LAPTOP INF</t>
  </si>
  <si>
    <t>KARET LAPTOP BCL</t>
  </si>
  <si>
    <t>ADE OZAN - SJO</t>
  </si>
  <si>
    <t>SJO 996</t>
  </si>
  <si>
    <t>PEMBAYARAN DANI SDR T:0374513:CMS</t>
  </si>
  <si>
    <t>4,113,000.00</t>
  </si>
  <si>
    <t>SDR 388</t>
  </si>
  <si>
    <t>SDR 823</t>
  </si>
  <si>
    <t>MCM InhouseTrf CS-CS KE WIDI JUNIARTI</t>
  </si>
  <si>
    <t>3,330,600.00</t>
  </si>
  <si>
    <t>421,200.00</t>
  </si>
  <si>
    <t>SGB 333</t>
  </si>
  <si>
    <t>SGB 435</t>
  </si>
  <si>
    <t>1,803,000.00</t>
  </si>
  <si>
    <t>Pembayaran Dani SDR</t>
  </si>
  <si>
    <t>800,000.00</t>
  </si>
  <si>
    <t>SRI 126 123</t>
  </si>
  <si>
    <t>416,400.00</t>
  </si>
  <si>
    <t>SGB 333 123</t>
  </si>
  <si>
    <t>SNR 123</t>
  </si>
  <si>
    <t>2,575,800.00</t>
  </si>
  <si>
    <t>MCM InhouseTrf KE RISNANDAR</t>
  </si>
  <si>
    <t>SRI 565, SRI 813 123</t>
  </si>
  <si>
    <t>5,373,200.00</t>
  </si>
  <si>
    <t>LTS 782 123</t>
  </si>
  <si>
    <t>2,480,300.00</t>
  </si>
  <si>
    <t>MCM InhouseTrf KE UMIL MAHFUDIN</t>
  </si>
  <si>
    <t xml:space="preserve">MAMAN - SMM </t>
  </si>
  <si>
    <t>RAHMAT - LTS</t>
  </si>
  <si>
    <t>LTS 782</t>
  </si>
  <si>
    <t>SRI 813</t>
  </si>
  <si>
    <t>SRI 565</t>
  </si>
  <si>
    <t>RISNANDAR - SNR</t>
  </si>
  <si>
    <t>SNR 538</t>
  </si>
  <si>
    <t>LMB grup 123</t>
  </si>
  <si>
    <t>2,608,200.00</t>
  </si>
  <si>
    <t>SMD 447 123</t>
  </si>
  <si>
    <t>1,829,000.00</t>
  </si>
  <si>
    <t>SRI 601, 648 123</t>
  </si>
  <si>
    <t>5,709,600.00</t>
  </si>
  <si>
    <t>6,971,400.00</t>
  </si>
  <si>
    <t>2,506,000.00</t>
  </si>
  <si>
    <t>Mella SMA 123</t>
  </si>
  <si>
    <t>MCM InhouseTrf KE MELASARI YUGI</t>
  </si>
  <si>
    <t>1,770,450.00</t>
  </si>
  <si>
    <t>1,836,000.00</t>
  </si>
  <si>
    <t>2,700,000.00</t>
  </si>
  <si>
    <t>1,558,900.00</t>
  </si>
  <si>
    <t>156,400.00</t>
  </si>
  <si>
    <t>Feri SFR 123</t>
  </si>
  <si>
    <t>2,896,900.00</t>
  </si>
  <si>
    <t>1,650,600.00</t>
  </si>
  <si>
    <t>71,600.00</t>
  </si>
  <si>
    <t>5,472,000.00</t>
  </si>
  <si>
    <t>3,378,600.00</t>
  </si>
  <si>
    <t>Tanti STT 123</t>
  </si>
  <si>
    <t>3,339,000.00</t>
  </si>
  <si>
    <t>1,261,800.00</t>
  </si>
  <si>
    <t>2,511,000.00</t>
  </si>
  <si>
    <t>12,183,500.00</t>
  </si>
  <si>
    <t>1,908,000.00</t>
  </si>
  <si>
    <t>5,200,000.00</t>
  </si>
  <si>
    <t>1,749,200.00</t>
  </si>
  <si>
    <t>Dani LJT 123</t>
  </si>
  <si>
    <t>1,509,000.00</t>
  </si>
  <si>
    <t>Neneng LNN 123</t>
  </si>
  <si>
    <t>MCM InhouseTrf KE FITRIA SUTRIANI</t>
  </si>
  <si>
    <t>2,035,500.00</t>
  </si>
  <si>
    <t>1,897,500.00</t>
  </si>
  <si>
    <t>3,531,000.00</t>
  </si>
  <si>
    <t>1,322,400.00</t>
  </si>
  <si>
    <t>PEMBAYARAN USEP SSP T:0374516:CMS</t>
  </si>
  <si>
    <t>9,240,000.00</t>
  </si>
  <si>
    <t>SMD 447</t>
  </si>
  <si>
    <t>SMD 757</t>
  </si>
  <si>
    <t>SGB 316</t>
  </si>
  <si>
    <t>SGB 562</t>
  </si>
  <si>
    <t>LAY 279</t>
  </si>
  <si>
    <t>Rahmat SSO 123</t>
  </si>
  <si>
    <t>2,719,800.00</t>
  </si>
  <si>
    <t>AI Lestari LLS 123</t>
  </si>
  <si>
    <t>MCM InhouseTrf KE AI LESTARI</t>
  </si>
  <si>
    <t>1,780,500.00</t>
  </si>
  <si>
    <t>2,102,100.00</t>
  </si>
  <si>
    <t>PEMBAYARAN USEP SSP T:0374514:CMS</t>
  </si>
  <si>
    <t>2,970,000.00</t>
  </si>
  <si>
    <t>SSO 403</t>
  </si>
  <si>
    <t>AI LESTARI - LLS</t>
  </si>
  <si>
    <t>LLS 785</t>
  </si>
  <si>
    <t>SSP 989</t>
  </si>
  <si>
    <t>STV 801</t>
  </si>
  <si>
    <t>SSP 399</t>
  </si>
  <si>
    <t>SSP 742</t>
  </si>
  <si>
    <t>SSP 555</t>
  </si>
  <si>
    <t>LJJ 866</t>
  </si>
  <si>
    <t>LMB 101</t>
  </si>
  <si>
    <t>LMB 581</t>
  </si>
  <si>
    <t>SRI 648</t>
  </si>
  <si>
    <t>SRI 601</t>
  </si>
  <si>
    <t>SCR 827</t>
  </si>
  <si>
    <t>SCR 444</t>
  </si>
  <si>
    <t>SCR 948</t>
  </si>
  <si>
    <t>SRI 163</t>
  </si>
  <si>
    <t>MELA - SMA</t>
  </si>
  <si>
    <t>SMA 938</t>
  </si>
  <si>
    <t>SOK 804</t>
  </si>
  <si>
    <t>SOK 308</t>
  </si>
  <si>
    <t>C000411</t>
  </si>
  <si>
    <t>HANGTAG BCL</t>
  </si>
  <si>
    <t>C000412</t>
  </si>
  <si>
    <t>HANGTAG JEANS</t>
  </si>
  <si>
    <t>C000413</t>
  </si>
  <si>
    <t>C000414</t>
  </si>
  <si>
    <t>STIKER DUS</t>
  </si>
  <si>
    <t>SGT 743</t>
  </si>
  <si>
    <t>SGT 687</t>
  </si>
  <si>
    <t>LSM 940</t>
  </si>
  <si>
    <t>LSM 237</t>
  </si>
  <si>
    <t>SFR 195</t>
  </si>
  <si>
    <t>SFR 203</t>
  </si>
  <si>
    <t>SIP 549</t>
  </si>
  <si>
    <t>TANTRI - STT</t>
  </si>
  <si>
    <t>STT 224</t>
  </si>
  <si>
    <t>LMB 728</t>
  </si>
  <si>
    <t>SRO 606</t>
  </si>
  <si>
    <t>SLX 326</t>
  </si>
  <si>
    <t>SLX 961</t>
  </si>
  <si>
    <t>SLX 967</t>
  </si>
  <si>
    <t>SLX 249</t>
  </si>
  <si>
    <t>LJT 113</t>
  </si>
  <si>
    <t>SMD 711</t>
  </si>
  <si>
    <t>NENENG - LNN</t>
  </si>
  <si>
    <t>LNN 487</t>
  </si>
  <si>
    <t>DUL SCR 123</t>
  </si>
  <si>
    <t>2,732,400.00</t>
  </si>
  <si>
    <t>1,848,000.00</t>
  </si>
  <si>
    <t>3,258,000.00</t>
  </si>
  <si>
    <t>HARYATI SHY 123</t>
  </si>
  <si>
    <t>1,386,000.00</t>
  </si>
  <si>
    <t>MCM InhouseTrf KE HARYATI</t>
  </si>
  <si>
    <t>PEMBAYARAN ASEP LAP T:0374513:CMS</t>
  </si>
  <si>
    <t>1,698,000.00</t>
  </si>
  <si>
    <t>SLI 618</t>
  </si>
  <si>
    <t>HARYATI - SHY</t>
  </si>
  <si>
    <t>SHY 139</t>
  </si>
  <si>
    <t>SCR 674</t>
  </si>
  <si>
    <t>ASEP - LAP</t>
  </si>
  <si>
    <t>LAP 663</t>
  </si>
  <si>
    <t>3,478,000.00</t>
  </si>
  <si>
    <t>2,155,500.00</t>
  </si>
  <si>
    <t>SMM 409</t>
  </si>
  <si>
    <t>SMM 571</t>
  </si>
  <si>
    <t>Ahmad Yani LSO 123</t>
  </si>
  <si>
    <t>Kusmawan LMW 123</t>
  </si>
  <si>
    <t>1,473,000.00</t>
  </si>
  <si>
    <t>1,260,000.00</t>
  </si>
  <si>
    <t>2,764,800.00</t>
  </si>
  <si>
    <t>2,439,000.00</t>
  </si>
  <si>
    <t>RAHMAT SSO 123</t>
  </si>
  <si>
    <t>5,661,100.00</t>
  </si>
  <si>
    <t>Dani LJY 123</t>
  </si>
  <si>
    <t>528,150.00</t>
  </si>
  <si>
    <t>AI LESTARI LLS 123</t>
  </si>
  <si>
    <t>ASEP LAX 123</t>
  </si>
  <si>
    <t>2,485,500.00</t>
  </si>
  <si>
    <t>ERPAN LPN 123</t>
  </si>
  <si>
    <t>MCM InhouseTrf KE ERPAN</t>
  </si>
  <si>
    <t>1,648,500.00</t>
  </si>
  <si>
    <t>RAHMAT LTS 123</t>
  </si>
  <si>
    <t>2,570,700.00</t>
  </si>
  <si>
    <t>ASEP RAHMAT LHM 123</t>
  </si>
  <si>
    <t>MCM InhouseTrf KE ASEP RAHMAT</t>
  </si>
  <si>
    <t>4,641,750.00</t>
  </si>
  <si>
    <t>PEMBAYARAN ANWAR LWN T:0374520:CMS</t>
  </si>
  <si>
    <t>2,280,150.00</t>
  </si>
  <si>
    <t>SOK 363</t>
  </si>
  <si>
    <t xml:space="preserve">AI LESTARI - LLS </t>
  </si>
  <si>
    <t>LLS 172</t>
  </si>
  <si>
    <t>LAX 433</t>
  </si>
  <si>
    <t>ERVAN - LPN</t>
  </si>
  <si>
    <t>LPN 430</t>
  </si>
  <si>
    <t>LTS 661</t>
  </si>
  <si>
    <t>ASEP RAHMAT - LHM</t>
  </si>
  <si>
    <t>LHM 330</t>
  </si>
  <si>
    <t>LJB 427</t>
  </si>
  <si>
    <t xml:space="preserve">ANWAR - LWN </t>
  </si>
  <si>
    <t>LWN 312</t>
  </si>
  <si>
    <t>KUSMWAN - LMW</t>
  </si>
  <si>
    <t>LMW 503</t>
  </si>
  <si>
    <t>SFA 635</t>
  </si>
  <si>
    <t>SFR 288</t>
  </si>
  <si>
    <t>SMM 971</t>
  </si>
  <si>
    <t>SSO 949</t>
  </si>
  <si>
    <t>LTS 821</t>
  </si>
  <si>
    <t>SMR 836</t>
  </si>
  <si>
    <t>C00418</t>
  </si>
  <si>
    <t xml:space="preserve">SLIP KAIN </t>
  </si>
  <si>
    <t>ANDI LUJ 123</t>
  </si>
  <si>
    <t>MCM InhouseTrf KE ANDI SUTISNA S</t>
  </si>
  <si>
    <t>2,922,600.00</t>
  </si>
  <si>
    <t>AI LLS 123</t>
  </si>
  <si>
    <t>1,960,500.00</t>
  </si>
  <si>
    <t>1,653,000.00</t>
  </si>
  <si>
    <t>2,905,500.00</t>
  </si>
  <si>
    <t>LLS 263</t>
  </si>
  <si>
    <t>LRK 563</t>
  </si>
  <si>
    <t>LTC 281</t>
  </si>
  <si>
    <t>SIP 933</t>
  </si>
  <si>
    <t>UANG - LUJ</t>
  </si>
  <si>
    <t>LUJ 224</t>
  </si>
  <si>
    <t>PEMBAYARAN KARDIN LKD</t>
  </si>
  <si>
    <t>2,341,750.00</t>
  </si>
  <si>
    <t>KARDIN - LKD</t>
  </si>
  <si>
    <t>LKD 512</t>
  </si>
  <si>
    <t>2,240,000.00</t>
  </si>
  <si>
    <t>1,972,500.00</t>
  </si>
  <si>
    <t>919,800.00</t>
  </si>
  <si>
    <t>3,014,550.00</t>
  </si>
  <si>
    <t>4,590,000.00</t>
  </si>
  <si>
    <t>SDN 570</t>
  </si>
  <si>
    <t>SMR 686</t>
  </si>
  <si>
    <t>SLN 710</t>
  </si>
  <si>
    <t>LLX 454</t>
  </si>
  <si>
    <t>SUP 280</t>
  </si>
  <si>
    <t>1,950,000.00</t>
  </si>
  <si>
    <t>ANI - SLT 123</t>
  </si>
  <si>
    <t>2,822,550.00</t>
  </si>
  <si>
    <t>MCM InhouseTrf KE TESSA HIKMA ALIYASYA</t>
  </si>
  <si>
    <t>2,010,150.00</t>
  </si>
  <si>
    <t>2,311,200.00</t>
  </si>
  <si>
    <t>1,300,850.00</t>
  </si>
  <si>
    <t>WAWAN LID 123</t>
  </si>
  <si>
    <t>1,795,500.00</t>
  </si>
  <si>
    <t>2,266,650.00</t>
  </si>
  <si>
    <t>817,600.00</t>
  </si>
  <si>
    <t>1,201,500.00</t>
  </si>
  <si>
    <t>1,806,000.00</t>
  </si>
  <si>
    <t>3,152,250.00</t>
  </si>
  <si>
    <t>IRFAN SRF 123</t>
  </si>
  <si>
    <t>4,303,650.00</t>
  </si>
  <si>
    <t>MCM InhouseTrf KE IRFAN SEPTIANANDA</t>
  </si>
  <si>
    <t>1,443,000.00</t>
  </si>
  <si>
    <t>3,297,300.00</t>
  </si>
  <si>
    <t>380,850.00</t>
  </si>
  <si>
    <t>865,900.00</t>
  </si>
  <si>
    <t>1,747,500.00</t>
  </si>
  <si>
    <t>4,166,250.00</t>
  </si>
  <si>
    <t>RIZKY YUNUS LAT 123</t>
  </si>
  <si>
    <t>2,226,150.00</t>
  </si>
  <si>
    <t>MCM InhouseTrf KE SANI MAULANI</t>
  </si>
  <si>
    <t>1,406,200.00</t>
  </si>
  <si>
    <t>RENDYU SDT 123</t>
  </si>
  <si>
    <t>4,547,500.00</t>
  </si>
  <si>
    <t>2,922,000.00</t>
  </si>
  <si>
    <t>3,193,750.00</t>
  </si>
  <si>
    <t>3,387,600.00</t>
  </si>
  <si>
    <t>IRFAN SFN 123</t>
  </si>
  <si>
    <t>2,562,000.00</t>
  </si>
  <si>
    <t>MCM InhouseTrf KE IRFAN NUR ALI</t>
  </si>
  <si>
    <t>SSD 123</t>
  </si>
  <si>
    <t>1,988,650.00</t>
  </si>
  <si>
    <t>PEMBAYARAN A.SURAHMAN LRU T:0374513:CMS</t>
  </si>
  <si>
    <t>2,855,000.00</t>
  </si>
  <si>
    <t>1,368,000.00</t>
  </si>
  <si>
    <t>SANDI LSI 123</t>
  </si>
  <si>
    <t>MCM InhouseTrf KE SENI PURNAMASARI</t>
  </si>
  <si>
    <t>1,903,500.00</t>
  </si>
  <si>
    <t>IWA LRS 123</t>
  </si>
  <si>
    <t>MCM InhouseTrf KE RINI HAERANI</t>
  </si>
  <si>
    <t>3,006,000.00</t>
  </si>
  <si>
    <t>1,870,250.00</t>
  </si>
  <si>
    <t>2,022,300.00</t>
  </si>
  <si>
    <t>ADE OJAN SJO 123</t>
  </si>
  <si>
    <t>MCM InhouseTrf KE ADE OJAN</t>
  </si>
  <si>
    <t>3,670,200.00</t>
  </si>
  <si>
    <t>MIKI SCP 123</t>
  </si>
  <si>
    <t>MCM InhouseTrf KE YENI NOVIANI</t>
  </si>
  <si>
    <t>284,100.00</t>
  </si>
  <si>
    <t>Asep Majid LAM 123</t>
  </si>
  <si>
    <t>MCM InhouseTrf KE LALAN ROSMILLA</t>
  </si>
  <si>
    <t>706,100.00</t>
  </si>
  <si>
    <t>REREN LOA 123</t>
  </si>
  <si>
    <t>MCM InhouseTrf KE REREN RENIFAH</t>
  </si>
  <si>
    <t>963,000.00</t>
  </si>
  <si>
    <t>Seni LIF 123</t>
  </si>
  <si>
    <t>MCM InhouseTrf KE SENI ASMARANI</t>
  </si>
  <si>
    <t>1,203,600.00</t>
  </si>
  <si>
    <t>Abuya LBY 123</t>
  </si>
  <si>
    <t>MCM InhouseTrf KE ANANG KOSWARA</t>
  </si>
  <si>
    <t>1,273,200.00</t>
  </si>
  <si>
    <t>SGD 123</t>
  </si>
  <si>
    <t>MCM InhouseTrf KE ENDANG TRIYANA</t>
  </si>
  <si>
    <t>5,643,300.00</t>
  </si>
  <si>
    <t>lls 801 123</t>
  </si>
  <si>
    <t>PEMBAYARAN YANTO LWA T:0374516:CMS</t>
  </si>
  <si>
    <t>1,866,150.00</t>
  </si>
  <si>
    <t>pembayaran tantan LTT T:0374517:CMS</t>
  </si>
  <si>
    <t>1,413,000.00</t>
  </si>
  <si>
    <t>PEMBAYARAN ADI LMX T:0374518:CMS</t>
  </si>
  <si>
    <t>1,609,000.00</t>
  </si>
  <si>
    <t>AHMAD YANI - LSO</t>
  </si>
  <si>
    <t>LSO 844</t>
  </si>
  <si>
    <t>ANI - SLT</t>
  </si>
  <si>
    <t>SLT 924</t>
  </si>
  <si>
    <t>LAY 788</t>
  </si>
  <si>
    <t>LAY 836</t>
  </si>
  <si>
    <t>SUTEJA - STJ</t>
  </si>
  <si>
    <t>STJ 974</t>
  </si>
  <si>
    <t>ERVIN - SVN</t>
  </si>
  <si>
    <t>SVN 014</t>
  </si>
  <si>
    <t>SVN 680</t>
  </si>
  <si>
    <t>SIP 718</t>
  </si>
  <si>
    <t>4,620,500.00</t>
  </si>
  <si>
    <t>450,000.00</t>
  </si>
  <si>
    <t>1,705,500.00</t>
  </si>
  <si>
    <t>KASIL SKL 123</t>
  </si>
  <si>
    <t>7,200,000.00</t>
  </si>
  <si>
    <t>MCM InhouseTrf KE OLIA</t>
  </si>
  <si>
    <t>WAWAN SMA 123</t>
  </si>
  <si>
    <t>1,810,800.00</t>
  </si>
  <si>
    <t>MCM InhouseTrf KE WAWAN SETIAWAN</t>
  </si>
  <si>
    <t>DEDE LTW 123</t>
  </si>
  <si>
    <t>1,541,700.00</t>
  </si>
  <si>
    <t>MCM InhouseTrf KE BUNGA RIZKYANI</t>
  </si>
  <si>
    <t>2,448,000.00</t>
  </si>
  <si>
    <t>600,300.00</t>
  </si>
  <si>
    <t>799,500.00</t>
  </si>
  <si>
    <t>4,320,000.00</t>
  </si>
  <si>
    <t>JAMAL SMI 123</t>
  </si>
  <si>
    <t>4,631,850.00</t>
  </si>
  <si>
    <t>MCM InhouseTrf KE JAMALUDIN</t>
  </si>
  <si>
    <t>AMAR SUM 123</t>
  </si>
  <si>
    <t>2,563,200.00</t>
  </si>
  <si>
    <t>MCM InhouseTrf KE MARPUYADI SUPRIYADI</t>
  </si>
  <si>
    <t>GIN GIN SAT 123</t>
  </si>
  <si>
    <t>1,533,000.00</t>
  </si>
  <si>
    <t>MCM InhouseTrf KE GIN GIN GINANJAR</t>
  </si>
  <si>
    <t>2,649,600.00</t>
  </si>
  <si>
    <t>RIDWAN SGT 123</t>
  </si>
  <si>
    <t>1,578,750.00</t>
  </si>
  <si>
    <t>1,228,500.00</t>
  </si>
  <si>
    <t>ASEP LDO 123</t>
  </si>
  <si>
    <t>111,100.00</t>
  </si>
  <si>
    <t>MCM InhouseTrf KE ASEP PERMANA</t>
  </si>
  <si>
    <t>ROBI LSN 123</t>
  </si>
  <si>
    <t>1,614,000.00</t>
  </si>
  <si>
    <t>MCM InhouseTrf KE ROBY</t>
  </si>
  <si>
    <t>LILIS SLH 123</t>
  </si>
  <si>
    <t>15,525,000.00</t>
  </si>
  <si>
    <t>MCM InhouseTrf KE IMAS JUARIAH</t>
  </si>
  <si>
    <t>639,000.00</t>
  </si>
  <si>
    <t>EDI LRE 123</t>
  </si>
  <si>
    <t>1,148,400.00</t>
  </si>
  <si>
    <t>MCM InhouseTrf KE EDI RIYADI</t>
  </si>
  <si>
    <t>3,817,650.00</t>
  </si>
  <si>
    <t>CEPI LDE 123</t>
  </si>
  <si>
    <t>2,434,550.00</t>
  </si>
  <si>
    <t>MCM InhouseTrf KE ANEU SUWARTY</t>
  </si>
  <si>
    <t>858,000.00</t>
  </si>
  <si>
    <t>ASEP MAJID LAM 123</t>
  </si>
  <si>
    <t>1,378,500.00</t>
  </si>
  <si>
    <t>AGUS LGS 123</t>
  </si>
  <si>
    <t>3,056,400.00</t>
  </si>
  <si>
    <t>MCM InhouseTrf KE KODARUSMAN AFIF SAKTI</t>
  </si>
  <si>
    <t>RIANI LNI 123</t>
  </si>
  <si>
    <t>2,368,500.00</t>
  </si>
  <si>
    <t>HENDRA LDR 123</t>
  </si>
  <si>
    <t>2,091,150.00</t>
  </si>
  <si>
    <t>ROZI LZO 123</t>
  </si>
  <si>
    <t>6,131,700.00</t>
  </si>
  <si>
    <t>Tedi LIS 123</t>
  </si>
  <si>
    <t>4,165,200.00</t>
  </si>
  <si>
    <t>MCM InhouseTrf KE TEDY SUPRIYADI</t>
  </si>
  <si>
    <t>3,262,950.00</t>
  </si>
  <si>
    <t>MCM InhouseTrf CS-CS KE ERVIN SUHERMAN</t>
  </si>
  <si>
    <t>SOPI LDG 123</t>
  </si>
  <si>
    <t>4,328,350.00</t>
  </si>
  <si>
    <t>MCM InhouseTrf CS-CS KE SITI SOPIAH</t>
  </si>
  <si>
    <t>DADANG LEN 123</t>
  </si>
  <si>
    <t>1,258,800.00</t>
  </si>
  <si>
    <t>MCM InhouseTrf CS-CS KE DADANG SUHANA</t>
  </si>
  <si>
    <t>ERNI LRN 123</t>
  </si>
  <si>
    <t>2,000,000.00</t>
  </si>
  <si>
    <t>MCM InhouseTrf CS-CS KE ERNI KURNIA</t>
  </si>
  <si>
    <t>1,524,600.00</t>
  </si>
  <si>
    <t>MCM InhouseTrf CS-CS KE RIDWAN NUGRAHA</t>
  </si>
  <si>
    <t>ASEP SRO 123</t>
  </si>
  <si>
    <t>849,000.00</t>
  </si>
  <si>
    <t>MCM InhouseTrf CS-CS KE ASEP RODI</t>
  </si>
  <si>
    <t>2,671,200.00</t>
  </si>
  <si>
    <t>MCM InhouseTrf CS-CS KE FERI ZAMRON</t>
  </si>
  <si>
    <t>MELA SMA 123</t>
  </si>
  <si>
    <t>4,408,800.00</t>
  </si>
  <si>
    <t>MCM InhouseTrf CS-CS KE MELASARI YUGI</t>
  </si>
  <si>
    <t>WAWAN SMB 123</t>
  </si>
  <si>
    <t>1,297,800.00</t>
  </si>
  <si>
    <t>MCM InhouseTrf CS-CS KE ARIF RIVALUDIN</t>
  </si>
  <si>
    <t>HNEDRA LDR 123</t>
  </si>
  <si>
    <t>4,410,250.00</t>
  </si>
  <si>
    <t>MCM InhouseTrf CS-CS KE FITRIA SUTRIANI</t>
  </si>
  <si>
    <t>1,503,000.00</t>
  </si>
  <si>
    <t>1,208,800.00</t>
  </si>
  <si>
    <t>MCM InhouseTrf CS-CS KE RUDI HERMAWAN</t>
  </si>
  <si>
    <t>434,000.00</t>
  </si>
  <si>
    <t>MCM InhouseTrf CS-CS KE YAYAT HIDAYAT</t>
  </si>
  <si>
    <t>1,692,600.00</t>
  </si>
  <si>
    <t>MCM InhouseTrf CS-CS KE ASEP PERMANA</t>
  </si>
  <si>
    <t>AYI LTE 123</t>
  </si>
  <si>
    <t>3,768,750.00</t>
  </si>
  <si>
    <t>MCM InhouseTrf CS-CS KE AYI PIRMASYAH</t>
  </si>
  <si>
    <t>BAMBANG LLM 123</t>
  </si>
  <si>
    <t>MCM InhouseTrf CS-CS KE BAMBANG UDAYA</t>
  </si>
  <si>
    <t>SITI APEP LTB 123</t>
  </si>
  <si>
    <t>2,579,550.00</t>
  </si>
  <si>
    <t>MCM InhouseTrf CS-CS KE APEP APRIADIN</t>
  </si>
  <si>
    <t>2,023,650.00</t>
  </si>
  <si>
    <t>ASEP MAJID 123</t>
  </si>
  <si>
    <t>941,000.00</t>
  </si>
  <si>
    <t>MCM InhouseTrf CS-CS KE LALAN ROSMILLA</t>
  </si>
  <si>
    <t>1,699,200.00</t>
  </si>
  <si>
    <t>MCM InhouseTrf CS-CS KE MAMAN NURYAMAN</t>
  </si>
  <si>
    <t>MUKHTIAR TC 123</t>
  </si>
  <si>
    <t>MCM InhouseTrf CS-CS KE TUTI SUSANTI</t>
  </si>
  <si>
    <t>DINA LDU 123</t>
  </si>
  <si>
    <t>3,348,050.00</t>
  </si>
  <si>
    <t>MCM InhouseTrf CS-CS KE DINA HIDAYATI</t>
  </si>
  <si>
    <t>5,556,250.00</t>
  </si>
  <si>
    <t>UTAMI 123</t>
  </si>
  <si>
    <t>2,163,000.00</t>
  </si>
  <si>
    <t>MCM InhouseTrf CS-CS KE UTAMI DARMIANTI</t>
  </si>
  <si>
    <t>RYAN SRY 123</t>
  </si>
  <si>
    <t>2,049,600.00</t>
  </si>
  <si>
    <t>MCM InhouseTrf CS-CS KE RYAN NURAL SATRIANI</t>
  </si>
  <si>
    <t>RENI LTZ 123</t>
  </si>
  <si>
    <t>1,428,000.00</t>
  </si>
  <si>
    <t>MCM InhouseTrf CS-CS KE JULI SOMANTRI</t>
  </si>
  <si>
    <t>AGUS LGA 123</t>
  </si>
  <si>
    <t>2,079,000.00</t>
  </si>
  <si>
    <t>MCM InhouseTrf CS-CS KE AGUS GUNAWAN</t>
  </si>
  <si>
    <t>lth 123</t>
  </si>
  <si>
    <t>1,058,200.00</t>
  </si>
  <si>
    <t>MCM InhouseTrf CS-CS KE SOPI SOPIAWATI</t>
  </si>
  <si>
    <t>SFR 740</t>
  </si>
  <si>
    <t>SFR 620</t>
  </si>
  <si>
    <t>WAWAN ONAY - LID</t>
  </si>
  <si>
    <t>LID 829</t>
  </si>
  <si>
    <t>LID 197</t>
  </si>
  <si>
    <t>LSM 112</t>
  </si>
  <si>
    <t>LSM 551</t>
  </si>
  <si>
    <t>EDI - LHO</t>
  </si>
  <si>
    <t>LHO 161</t>
  </si>
  <si>
    <t>HERMAN - LFS</t>
  </si>
  <si>
    <t>LFS 366</t>
  </si>
  <si>
    <t>LFG 613</t>
  </si>
  <si>
    <t>LFG 328</t>
  </si>
  <si>
    <t>SFA 276</t>
  </si>
  <si>
    <t>SOK 458</t>
  </si>
  <si>
    <t>SOK 777</t>
  </si>
  <si>
    <t>MAMAN - SMM</t>
  </si>
  <si>
    <t>LJB 053</t>
  </si>
  <si>
    <t>SIN 412</t>
  </si>
  <si>
    <t>MAMAN - LMN</t>
  </si>
  <si>
    <t>LMN 791</t>
  </si>
  <si>
    <t>IRFAN - SRF</t>
  </si>
  <si>
    <t>SRF 987</t>
  </si>
  <si>
    <t>SRF 336</t>
  </si>
  <si>
    <t>SOPI - LTH</t>
  </si>
  <si>
    <t>LTH 392</t>
  </si>
  <si>
    <t>LTH 889</t>
  </si>
  <si>
    <t>LILI - LOD</t>
  </si>
  <si>
    <t>LOD 710</t>
  </si>
  <si>
    <t>LOD 775</t>
  </si>
  <si>
    <t>LOD 462</t>
  </si>
  <si>
    <t>RONI - LFW</t>
  </si>
  <si>
    <t>LFW 580</t>
  </si>
  <si>
    <t xml:space="preserve">HENI - LME </t>
  </si>
  <si>
    <t>LME 615</t>
  </si>
  <si>
    <t>ERI NEW - LPI</t>
  </si>
  <si>
    <t>LPI 047</t>
  </si>
  <si>
    <t>DADAN - LDL</t>
  </si>
  <si>
    <t>LDL 684</t>
  </si>
  <si>
    <t>SFT 720</t>
  </si>
  <si>
    <t>RIZKI YUNUS - LAT</t>
  </si>
  <si>
    <t>LAT 876</t>
  </si>
  <si>
    <t>ASMARIYUS - SPV</t>
  </si>
  <si>
    <t>SPV 262</t>
  </si>
  <si>
    <t>SRO 589</t>
  </si>
  <si>
    <t>REDY - SDT</t>
  </si>
  <si>
    <t>SDT 133</t>
  </si>
  <si>
    <t>BABA - SFC</t>
  </si>
  <si>
    <t>SFC 747</t>
  </si>
  <si>
    <t>IMAS - SNS</t>
  </si>
  <si>
    <t>SNS 903</t>
  </si>
  <si>
    <t>SMD 737</t>
  </si>
  <si>
    <t>SMD 442</t>
  </si>
  <si>
    <t xml:space="preserve">IRFAN - SFN </t>
  </si>
  <si>
    <t>SFN 694</t>
  </si>
  <si>
    <t>MILA - SSD</t>
  </si>
  <si>
    <t>SSD 787</t>
  </si>
  <si>
    <t>LSI 820</t>
  </si>
  <si>
    <t>SANDI - LSI</t>
  </si>
  <si>
    <t>LSM 682</t>
  </si>
  <si>
    <t>IWA - LRS</t>
  </si>
  <si>
    <t>LRS 346</t>
  </si>
  <si>
    <t>LRS 344</t>
  </si>
  <si>
    <t>SJO 916</t>
  </si>
  <si>
    <t>MIKI - SCP</t>
  </si>
  <si>
    <t>SCP 231</t>
  </si>
  <si>
    <t>SCP 727</t>
  </si>
  <si>
    <t>LLX 482</t>
  </si>
  <si>
    <t>LLX 708</t>
  </si>
  <si>
    <t>ASEP MAJID - LAM</t>
  </si>
  <si>
    <t>LAM 514</t>
  </si>
  <si>
    <t>LAM 238</t>
  </si>
  <si>
    <t>REREN - LOA</t>
  </si>
  <si>
    <t>LOA 587</t>
  </si>
  <si>
    <t>LIF 107</t>
  </si>
  <si>
    <t>LIF 832</t>
  </si>
  <si>
    <t>ABUYA IDRIS - LBY</t>
  </si>
  <si>
    <t>LBY 522</t>
  </si>
  <si>
    <t>ENDANG - SGD</t>
  </si>
  <si>
    <t>SGD 513</t>
  </si>
  <si>
    <t>SGD 944</t>
  </si>
  <si>
    <t>LLS 736</t>
  </si>
  <si>
    <t>LVN 765</t>
  </si>
  <si>
    <t>SMR 587</t>
  </si>
  <si>
    <t>KASIL - SKL</t>
  </si>
  <si>
    <t>SKL 573</t>
  </si>
  <si>
    <t>WAWAN S - SMA</t>
  </si>
  <si>
    <t>LWT 579</t>
  </si>
  <si>
    <t>SMA 928</t>
  </si>
  <si>
    <t>SMA 305</t>
  </si>
  <si>
    <t>JAMAL - SMI</t>
  </si>
  <si>
    <t>SMI 579</t>
  </si>
  <si>
    <t>SMI 835</t>
  </si>
  <si>
    <t xml:space="preserve">AMAR - SUM </t>
  </si>
  <si>
    <t>SUM 982</t>
  </si>
  <si>
    <t>GINGIN - SAT</t>
  </si>
  <si>
    <t>SAT 881</t>
  </si>
  <si>
    <t>SLN 719</t>
  </si>
  <si>
    <t>SLN 730</t>
  </si>
  <si>
    <t>LST 521</t>
  </si>
  <si>
    <t>SGT 472</t>
  </si>
  <si>
    <t>ASEP PERMANA - LDO</t>
  </si>
  <si>
    <t>LDO 813</t>
  </si>
  <si>
    <t>ROBI - LSN</t>
  </si>
  <si>
    <t>LSN 171</t>
  </si>
  <si>
    <t>LLS 801</t>
  </si>
  <si>
    <t>LILIS - SLH</t>
  </si>
  <si>
    <t>SLH 114</t>
  </si>
  <si>
    <t>SLH 497</t>
  </si>
  <si>
    <t>SLH 490</t>
  </si>
  <si>
    <t>EDI RIYADI - LRE</t>
  </si>
  <si>
    <t>LRE 863</t>
  </si>
  <si>
    <t>LSM 444</t>
  </si>
  <si>
    <t>CEPI - LDE</t>
  </si>
  <si>
    <t>LDE 631</t>
  </si>
  <si>
    <t>AGUS MULYANA - LGS</t>
  </si>
  <si>
    <t>LGS 451</t>
  </si>
  <si>
    <t>LGS 627</t>
  </si>
  <si>
    <t>RINI - LNI</t>
  </si>
  <si>
    <t>LNI 384</t>
  </si>
  <si>
    <t>HENDRA - LDR</t>
  </si>
  <si>
    <t>LDR 772</t>
  </si>
  <si>
    <t>LDR 814</t>
  </si>
  <si>
    <t>LDR 199</t>
  </si>
  <si>
    <t>ROZI - LZO</t>
  </si>
  <si>
    <t>LZO 848</t>
  </si>
  <si>
    <t>LZO 322</t>
  </si>
  <si>
    <t>TEDY - LIS</t>
  </si>
  <si>
    <t>LIS 333</t>
  </si>
  <si>
    <t>LIS 208</t>
  </si>
  <si>
    <t>LIS 837</t>
  </si>
  <si>
    <t>DEDE - LTW</t>
  </si>
  <si>
    <t>LWT 170</t>
  </si>
  <si>
    <t>SOPI - LDG</t>
  </si>
  <si>
    <t>LDG 162</t>
  </si>
  <si>
    <t>DADANG - LEN</t>
  </si>
  <si>
    <t>LEN 142</t>
  </si>
  <si>
    <t>SGT 935</t>
  </si>
  <si>
    <t>LMB 054</t>
  </si>
  <si>
    <t>LDO 246</t>
  </si>
  <si>
    <t>AYI - LTE</t>
  </si>
  <si>
    <t>LTE 767</t>
  </si>
  <si>
    <t>LTE 657</t>
  </si>
  <si>
    <t>LGG 738</t>
  </si>
  <si>
    <t>LGG 285</t>
  </si>
  <si>
    <t>LTE 302</t>
  </si>
  <si>
    <t>BAMBANG - LLM</t>
  </si>
  <si>
    <t>LLM 253</t>
  </si>
  <si>
    <t>SITI APEP - LTB</t>
  </si>
  <si>
    <t>LTB 031</t>
  </si>
  <si>
    <t>LAY 705</t>
  </si>
  <si>
    <t>LTC 840</t>
  </si>
  <si>
    <t>DINA - LDU</t>
  </si>
  <si>
    <t>LDP 108</t>
  </si>
  <si>
    <t>UTAMI - LTM</t>
  </si>
  <si>
    <t>LTM 884</t>
  </si>
  <si>
    <t>RYAN - SRY</t>
  </si>
  <si>
    <t>SRY 268</t>
  </si>
  <si>
    <t>RENI - LTZ</t>
  </si>
  <si>
    <t>LTZ 483</t>
  </si>
  <si>
    <t>AGUS GUNAWAN - LGA</t>
  </si>
  <si>
    <t>LGA 637</t>
  </si>
  <si>
    <t>DEDE - LTV</t>
  </si>
  <si>
    <t>LTV 326</t>
  </si>
  <si>
    <t>ERNI - LRN</t>
  </si>
  <si>
    <t>CASHBON</t>
  </si>
  <si>
    <t>C000423</t>
  </si>
  <si>
    <t>C000422</t>
  </si>
  <si>
    <t>DUS DOMPET INF</t>
  </si>
  <si>
    <t>C000421</t>
  </si>
  <si>
    <t>1,676,200.00</t>
  </si>
  <si>
    <t>Sopi LDG 123</t>
  </si>
  <si>
    <t>3,793,500.00</t>
  </si>
  <si>
    <t>Didin LBP 123</t>
  </si>
  <si>
    <t>MCM InhouseTrf CS-CS KE HELY YULIANTI</t>
  </si>
  <si>
    <t>744,000.00</t>
  </si>
  <si>
    <t>Ecep LCS 123</t>
  </si>
  <si>
    <t>MCM InhouseTrf CS-CS KE ECEP SUDRADJAT</t>
  </si>
  <si>
    <t>1,530,400.00</t>
  </si>
  <si>
    <t>Andi LND 123</t>
  </si>
  <si>
    <t>MCM InhouseTrf CS-CS KE ANDI SUTANDI</t>
  </si>
  <si>
    <t>2,419,000.00</t>
  </si>
  <si>
    <t>Jejen LJJ 123</t>
  </si>
  <si>
    <t>1,293,000.00</t>
  </si>
  <si>
    <t>Dede LTW 123</t>
  </si>
  <si>
    <t>MCM InhouseTrf CS-CS KE BUNGA RIZKYANI</t>
  </si>
  <si>
    <t>1,713,000.00</t>
  </si>
  <si>
    <t>MCM InhouseTrf CS-CS KE SENI ASMARANI</t>
  </si>
  <si>
    <t>937,800.00</t>
  </si>
  <si>
    <t>Arif LKS 123</t>
  </si>
  <si>
    <t>MCM InhouseTrf CS-CS KE TEDY SUPRIYADI</t>
  </si>
  <si>
    <t>Amar SUM 123</t>
  </si>
  <si>
    <t>MCM InhouseTrf CS-CS KE MARPUYADI SUPRIYADI</t>
  </si>
  <si>
    <t>Edih LEF 123</t>
  </si>
  <si>
    <t>MCM InhouseTrf CS-CS KE NANANG S</t>
  </si>
  <si>
    <t>4,767,000.00</t>
  </si>
  <si>
    <t>dadan LDA 123</t>
  </si>
  <si>
    <t>MCM InhouseTrf CS-CS KE LIANA ANISA</t>
  </si>
  <si>
    <t>683,100.00</t>
  </si>
  <si>
    <t>Ooy LnW 123</t>
  </si>
  <si>
    <t>MCM InhouseTrf CS-CS KE JONIH SAMALO</t>
  </si>
  <si>
    <t>1,638,000.00</t>
  </si>
  <si>
    <t>ayi LTE 123</t>
  </si>
  <si>
    <t>1,825,500.00</t>
  </si>
  <si>
    <t>mahfudin LMF 123</t>
  </si>
  <si>
    <t>MCM InhouseTrf CS-CS KE NANA SUTISNA</t>
  </si>
  <si>
    <t>1,519,000.00</t>
  </si>
  <si>
    <t>Ahmad LSO 123</t>
  </si>
  <si>
    <t>MCM InhouseTrf CS-CS KE AKHMAD YANI</t>
  </si>
  <si>
    <t>1,902,150.00</t>
  </si>
  <si>
    <t>Indra LNF 123</t>
  </si>
  <si>
    <t>MCM InhouseTrf CS-CS KE SITI MASITOH</t>
  </si>
  <si>
    <t>1,413,650.00</t>
  </si>
  <si>
    <t>Aida SDA 123</t>
  </si>
  <si>
    <t>MCM InhouseTrf CS-CS KE AI RATMINI</t>
  </si>
  <si>
    <t>1,562,600.00</t>
  </si>
  <si>
    <t>Ali SLI 123</t>
  </si>
  <si>
    <t>MCM InhouseTrf CS-CS KE ALI MUHAMMAD</t>
  </si>
  <si>
    <t>2,574,000.00</t>
  </si>
  <si>
    <t>PEMBAYARAN DEDE TATANG STG T:0374517:CMS</t>
  </si>
  <si>
    <t>PEMBAYARAN ANANG LOL T:0374516:CMS</t>
  </si>
  <si>
    <t>2,677,500.00</t>
  </si>
  <si>
    <t>PEMBAYARAN JEJEN LJJ T:0374515:CMS</t>
  </si>
  <si>
    <t>PEMBAYARAN ALO LTD</t>
  </si>
  <si>
    <t>1,000,000.00</t>
  </si>
  <si>
    <t>LRN 020</t>
  </si>
  <si>
    <t>LDG 771</t>
  </si>
  <si>
    <t>LDG 982</t>
  </si>
  <si>
    <t>DIDIN - LBP</t>
  </si>
  <si>
    <t>LBP 706</t>
  </si>
  <si>
    <t>ECEP - LCS</t>
  </si>
  <si>
    <t>LCS 275</t>
  </si>
  <si>
    <t>ANDI - LND</t>
  </si>
  <si>
    <t>LND 625</t>
  </si>
  <si>
    <t>LJJ 124</t>
  </si>
  <si>
    <t>DEDEN - LTW</t>
  </si>
  <si>
    <t>LTW 125</t>
  </si>
  <si>
    <t>SHENY - LIF</t>
  </si>
  <si>
    <t>LIF 480</t>
  </si>
  <si>
    <t>SUM 708</t>
  </si>
  <si>
    <t>EDIH - LEF</t>
  </si>
  <si>
    <t>LEF 888</t>
  </si>
  <si>
    <t>LEF 241</t>
  </si>
  <si>
    <t>DADANG KUSMANA - LDA</t>
  </si>
  <si>
    <t>LDA 570</t>
  </si>
  <si>
    <t>OOY MULYANI - LNW</t>
  </si>
  <si>
    <t>LNW 902</t>
  </si>
  <si>
    <t>LTE 608</t>
  </si>
  <si>
    <t>MAHFUDIN - LMF</t>
  </si>
  <si>
    <t>LMF 465</t>
  </si>
  <si>
    <t>LSO 327</t>
  </si>
  <si>
    <t>INDRA - SFL</t>
  </si>
  <si>
    <t>LNF 160</t>
  </si>
  <si>
    <t>AIDA - SDA</t>
  </si>
  <si>
    <t>SLS 652</t>
  </si>
  <si>
    <t>SLI 774</t>
  </si>
  <si>
    <t>LJJ 992</t>
  </si>
  <si>
    <t>LJJ 719</t>
  </si>
  <si>
    <t>ASURAHMAN - LRU</t>
  </si>
  <si>
    <t>LRU 371</t>
  </si>
  <si>
    <t>LRU 883</t>
  </si>
  <si>
    <t>LRU 988</t>
  </si>
  <si>
    <t>LJJ 239</t>
  </si>
  <si>
    <t>YANTO - LWA</t>
  </si>
  <si>
    <t>LWA 823</t>
  </si>
  <si>
    <t>TATAN - LTN</t>
  </si>
  <si>
    <t>LTN 359</t>
  </si>
  <si>
    <t>ADI - LMX</t>
  </si>
  <si>
    <t>LMX 652</t>
  </si>
  <si>
    <t>DEDE TATANG - STG</t>
  </si>
  <si>
    <t>STG 990</t>
  </si>
  <si>
    <t>ANANG - LOL</t>
  </si>
  <si>
    <t>LOL 128</t>
  </si>
  <si>
    <t>NANA S  - LTD</t>
  </si>
  <si>
    <t>Nandang LAD 123</t>
  </si>
  <si>
    <t>MCM InhouseTrf KE ELI YULIANTI</t>
  </si>
  <si>
    <t>886,800.00</t>
  </si>
  <si>
    <t>Enan LCU 123</t>
  </si>
  <si>
    <t>MCM InhouseTrf KE FENY KESUMAWARDANI</t>
  </si>
  <si>
    <t>8,907,150.00</t>
  </si>
  <si>
    <t>spi shi 123</t>
  </si>
  <si>
    <t>MCM InhouseTrf KE DINA HANDAYANI SAPUTRI</t>
  </si>
  <si>
    <t>14,190,500.00</t>
  </si>
  <si>
    <t>sok 777 123</t>
  </si>
  <si>
    <t>svn 014 123</t>
  </si>
  <si>
    <t>6,926,400.00</t>
  </si>
  <si>
    <t>lyt 898 123</t>
  </si>
  <si>
    <t>625,800.00</t>
  </si>
  <si>
    <t>sbr 123</t>
  </si>
  <si>
    <t>MCM InhouseTrf KE JUYANTO</t>
  </si>
  <si>
    <t>2,380,000.00</t>
  </si>
  <si>
    <t>sts 123</t>
  </si>
  <si>
    <t>1,440,000.00</t>
  </si>
  <si>
    <t>ELMO SLO 1233</t>
  </si>
  <si>
    <t>MCM InhouseTrf KE ACHMAD</t>
  </si>
  <si>
    <t>2,433,600.00</t>
  </si>
  <si>
    <t>JAJANG JAYANI 123</t>
  </si>
  <si>
    <t>8,400,000.00</t>
  </si>
  <si>
    <t>WANJA STV 123</t>
  </si>
  <si>
    <t>2,455,200.00</t>
  </si>
  <si>
    <t>APRI LPR 123</t>
  </si>
  <si>
    <t>MCM InhouseTrf KE APRI ROMDHON</t>
  </si>
  <si>
    <t>6,223,500.00</t>
  </si>
  <si>
    <t>ANDRI STU 123</t>
  </si>
  <si>
    <t>MCM InhouseTrf KE ANDRI SETIADI</t>
  </si>
  <si>
    <t>7,415,800.00</t>
  </si>
  <si>
    <t>ENOK LDI 123</t>
  </si>
  <si>
    <t>MCM InhouseTrf KE ENOK SAODAH</t>
  </si>
  <si>
    <t>3,724,150.00</t>
  </si>
  <si>
    <t>632,800.00</t>
  </si>
  <si>
    <t>580,450.00</t>
  </si>
  <si>
    <t>1,752,000.00</t>
  </si>
  <si>
    <t>1,374,200.00</t>
  </si>
  <si>
    <t>SONI LJO 123</t>
  </si>
  <si>
    <t>MCM InhouseTrf KE SONY SONJAYA</t>
  </si>
  <si>
    <t>825,600.00</t>
  </si>
  <si>
    <t>ADMA SPV 123</t>
  </si>
  <si>
    <t>964,800.00</t>
  </si>
  <si>
    <t>2,616,900.00</t>
  </si>
  <si>
    <t>300,000.00</t>
  </si>
  <si>
    <t>SDY 123</t>
  </si>
  <si>
    <t>MCM InhouseTrf KE DAYI SAMBASI</t>
  </si>
  <si>
    <t>1,513,800.00</t>
  </si>
  <si>
    <t>LOD 123</t>
  </si>
  <si>
    <t>113,700.00</t>
  </si>
  <si>
    <t>RATNA SRT 123</t>
  </si>
  <si>
    <t>MCM InhouseTrf KE EMA MARYANI</t>
  </si>
  <si>
    <t>2,712,500.00</t>
  </si>
  <si>
    <t>YANA LKP 123</t>
  </si>
  <si>
    <t>MCM InhouseTrf KE MULYANA</t>
  </si>
  <si>
    <t>1,417,000.00</t>
  </si>
  <si>
    <t>siti lko 123</t>
  </si>
  <si>
    <t>MCM InhouseTrf KE SITI KOMARIAH</t>
  </si>
  <si>
    <t>8,313,000.00</t>
  </si>
  <si>
    <t>1,740,000.00</t>
  </si>
  <si>
    <t>HERLAN LHR 123</t>
  </si>
  <si>
    <t>MCM InhouseTrf KE HERLAN</t>
  </si>
  <si>
    <t>1,702,500.00</t>
  </si>
  <si>
    <t>EBEK LAW 123</t>
  </si>
  <si>
    <t>MCM InhouseTrf KE CEVI</t>
  </si>
  <si>
    <t>3,264,300.00</t>
  </si>
  <si>
    <t>STI LKO 123</t>
  </si>
  <si>
    <t>3,606,000.00</t>
  </si>
  <si>
    <t>TAUFIK STK 123</t>
  </si>
  <si>
    <t>MCM InhouseTrf KE YOSEP ISKANDAR</t>
  </si>
  <si>
    <t>2,484,000.00</t>
  </si>
  <si>
    <t>BUDI LBD 123</t>
  </si>
  <si>
    <t>MCM InhouseTrf KE BUDY RAHAYU</t>
  </si>
  <si>
    <t>YUNI LYI 123</t>
  </si>
  <si>
    <t>MCM InhouseTrf KE YUNI NURAENUN</t>
  </si>
  <si>
    <t>3,708,000.00</t>
  </si>
  <si>
    <t>3,152,500.00</t>
  </si>
  <si>
    <t>901,200.00</t>
  </si>
  <si>
    <t>2,859,750.00</t>
  </si>
  <si>
    <t>UMU SMA 123</t>
  </si>
  <si>
    <t>MCM InhouseTrf KE UMMU HANI</t>
  </si>
  <si>
    <t>1,657,600.00</t>
  </si>
  <si>
    <t>2,491,200.00</t>
  </si>
  <si>
    <t>2,069,550.00</t>
  </si>
  <si>
    <t>1,437,600.00</t>
  </si>
  <si>
    <t>1,774,800.00</t>
  </si>
  <si>
    <t>LFS 668 123</t>
  </si>
  <si>
    <t>1,135,400.00</t>
  </si>
  <si>
    <t>LDO 123</t>
  </si>
  <si>
    <t>1,945,500.00</t>
  </si>
  <si>
    <t>NANDANG - LAD</t>
  </si>
  <si>
    <t>LWI 965</t>
  </si>
  <si>
    <t>ENAN SUPRIATNA - LCU</t>
  </si>
  <si>
    <t>LCU 828</t>
  </si>
  <si>
    <t>LCU 146</t>
  </si>
  <si>
    <t>LCU 743</t>
  </si>
  <si>
    <t>LCU 612</t>
  </si>
  <si>
    <t>LCU 442</t>
  </si>
  <si>
    <t>ADIN - SHJ</t>
  </si>
  <si>
    <t>SPI 436</t>
  </si>
  <si>
    <t>SHI 808</t>
  </si>
  <si>
    <t>LYT 898</t>
  </si>
  <si>
    <t>MARABAYO - SBR</t>
  </si>
  <si>
    <t>SBR 443</t>
  </si>
  <si>
    <t>AHMAD - STS</t>
  </si>
  <si>
    <t>STS 751</t>
  </si>
  <si>
    <t>ELMO - LLO</t>
  </si>
  <si>
    <t>SLO 798</t>
  </si>
  <si>
    <t>FURGAN - STV</t>
  </si>
  <si>
    <t>STV 406</t>
  </si>
  <si>
    <t>STV 914</t>
  </si>
  <si>
    <t>APRI - LPR</t>
  </si>
  <si>
    <t>LPR 448</t>
  </si>
  <si>
    <t>LPR 414</t>
  </si>
  <si>
    <t>ANDRI - STU</t>
  </si>
  <si>
    <t>STU 598</t>
  </si>
  <si>
    <t>STU 230</t>
  </si>
  <si>
    <t>STU 685</t>
  </si>
  <si>
    <t>ENOK - LDI</t>
  </si>
  <si>
    <t>LDI 220</t>
  </si>
  <si>
    <t>LDI 492</t>
  </si>
  <si>
    <t>LOD 343</t>
  </si>
  <si>
    <t>LFS 668</t>
  </si>
  <si>
    <t>LSM 155</t>
  </si>
  <si>
    <t>LAX 704</t>
  </si>
  <si>
    <t>SONY - LJO</t>
  </si>
  <si>
    <t>LJO 437</t>
  </si>
  <si>
    <t>ADMARIYUS - SPV</t>
  </si>
  <si>
    <t>LMI 951</t>
  </si>
  <si>
    <t>DAYI - SDY</t>
  </si>
  <si>
    <t>SDY 797</t>
  </si>
  <si>
    <t>RATNA - SRT</t>
  </si>
  <si>
    <t>SRT 715</t>
  </si>
  <si>
    <t>YANA MULYANA - LKP</t>
  </si>
  <si>
    <t>LYA 983</t>
  </si>
  <si>
    <t>SITI KOMARIAH - LKO</t>
  </si>
  <si>
    <t>LKO 317</t>
  </si>
  <si>
    <t>LKO 283</t>
  </si>
  <si>
    <t>LKO 376</t>
  </si>
  <si>
    <t>LKO 628</t>
  </si>
  <si>
    <t>HERLAN - LHR</t>
  </si>
  <si>
    <t>LHR 377</t>
  </si>
  <si>
    <t>EBEK - LAW</t>
  </si>
  <si>
    <t>LAW 192</t>
  </si>
  <si>
    <t>LAW 804</t>
  </si>
  <si>
    <t>LKO 798</t>
  </si>
  <si>
    <t>LKO 126</t>
  </si>
  <si>
    <t>TAUFIK Y - STK</t>
  </si>
  <si>
    <t>LTK 669</t>
  </si>
  <si>
    <t>BUDI - LBD</t>
  </si>
  <si>
    <t>LBD 686</t>
  </si>
  <si>
    <t>YUNI - LYI</t>
  </si>
  <si>
    <t>LYI 409</t>
  </si>
  <si>
    <t>SMM 908</t>
  </si>
  <si>
    <t>SMM 880</t>
  </si>
  <si>
    <t>LIV 413</t>
  </si>
  <si>
    <t>UMMU HANI - SMU</t>
  </si>
  <si>
    <t>SMU 585</t>
  </si>
  <si>
    <t>SFA 898</t>
  </si>
  <si>
    <t xml:space="preserve">JAMAL - SMI </t>
  </si>
  <si>
    <t>SMI 401</t>
  </si>
  <si>
    <t>LDO 221</t>
  </si>
  <si>
    <t>PEMBAYARAN OHA LHA T:0374516:CMS</t>
  </si>
  <si>
    <t>1,855,500.00</t>
  </si>
  <si>
    <t>PEMBAYARAN NAWI SNW T:0374517:CMS</t>
  </si>
  <si>
    <t>1,890,000.00</t>
  </si>
  <si>
    <t>PEMBAYARAN HENDRA LDR T:0374518:CMS</t>
  </si>
  <si>
    <t>74,750.00</t>
  </si>
  <si>
    <t>PEMBAYARAN ASURAHMAN LRU T:0374511:CMS</t>
  </si>
  <si>
    <t>2,112,700.00</t>
  </si>
  <si>
    <t>PEMBAYARAN USEP SSP T:0374515:CMS</t>
  </si>
  <si>
    <t>3,080,000.00</t>
  </si>
  <si>
    <t>PEMBAYARAN CUCU LMJ T:0374516:CMS</t>
  </si>
  <si>
    <t>936,000.00</t>
  </si>
  <si>
    <t>OHA - LHA</t>
  </si>
  <si>
    <t>LHA 799</t>
  </si>
  <si>
    <t>NAWI - SNW</t>
  </si>
  <si>
    <t>SNW 137</t>
  </si>
  <si>
    <t>SSP 254</t>
  </si>
  <si>
    <t>CUCU - LMJ</t>
  </si>
  <si>
    <t>LMJ 063</t>
  </si>
  <si>
    <t>C000424</t>
  </si>
  <si>
    <t>LAKEN L INF</t>
  </si>
  <si>
    <t>C000425</t>
  </si>
  <si>
    <t>DUS FASHION KECIL</t>
  </si>
  <si>
    <t>C000426</t>
  </si>
  <si>
    <t>ENA LMV 123</t>
  </si>
  <si>
    <t>MCM InhouseTrf KE NANA YUDIANA</t>
  </si>
  <si>
    <t>2,080,750.00</t>
  </si>
  <si>
    <t>MCM InhouseTrf KE DINA HIDAYATI</t>
  </si>
  <si>
    <t>3,883,500.00</t>
  </si>
  <si>
    <t>1,288,500.00</t>
  </si>
  <si>
    <t>ABUYA LBY 123</t>
  </si>
  <si>
    <t>3,238,500.00</t>
  </si>
  <si>
    <t>MAHFUDIN LMF 123</t>
  </si>
  <si>
    <t>MCM InhouseTrf KE NANA SUTISNA</t>
  </si>
  <si>
    <t>2,649,800.00</t>
  </si>
  <si>
    <t>8,333,550.00</t>
  </si>
  <si>
    <t>1,649,700.00</t>
  </si>
  <si>
    <t>SONI SDK 123</t>
  </si>
  <si>
    <t>MCM InhouseTrf KE SONIYANSAH</t>
  </si>
  <si>
    <t>1,513,050.00</t>
  </si>
  <si>
    <t>6,046,200.00</t>
  </si>
  <si>
    <t>5,433,000.00</t>
  </si>
  <si>
    <t>DIDIN SZK 123</t>
  </si>
  <si>
    <t>MCM InhouseTrf KE DIDIN JAENUDIN</t>
  </si>
  <si>
    <t>7,480,000.00</t>
  </si>
  <si>
    <t>1,650,000.00</t>
  </si>
  <si>
    <t>MCM InhouseTrf KE ERNI KURNIA</t>
  </si>
  <si>
    <t>1,434,000.00</t>
  </si>
  <si>
    <t>3,156,950.00</t>
  </si>
  <si>
    <t>DENI LCK 123</t>
  </si>
  <si>
    <t>MCM InhouseTrf KE DENI RAHMAT</t>
  </si>
  <si>
    <t>508,000.00</t>
  </si>
  <si>
    <t>1,452,900.00</t>
  </si>
  <si>
    <t>lax 123</t>
  </si>
  <si>
    <t>2,402,650.00</t>
  </si>
  <si>
    <t>STE 123</t>
  </si>
  <si>
    <t>MCM InhouseTrf KE ROHENDI</t>
  </si>
  <si>
    <t>2,779,200.00</t>
  </si>
  <si>
    <t>ILHAM LRO 123</t>
  </si>
  <si>
    <t>890,400.00</t>
  </si>
  <si>
    <t>2,152,500.00</t>
  </si>
  <si>
    <t>USEP YADI LSP 123</t>
  </si>
  <si>
    <t>AHMAD LSO 123</t>
  </si>
  <si>
    <t>3,066,000.00</t>
  </si>
  <si>
    <t>280,000.00</t>
  </si>
  <si>
    <t>2,304,000.00</t>
  </si>
  <si>
    <t>MARABAYO SBR 123</t>
  </si>
  <si>
    <t>2,804,000.00</t>
  </si>
  <si>
    <t>2,520,000.00</t>
  </si>
  <si>
    <t>ENAN LCU 123</t>
  </si>
  <si>
    <t>370,350.00</t>
  </si>
  <si>
    <t>YONO SNO 123</t>
  </si>
  <si>
    <t>MCM InhouseTrf KE SUPARTONO</t>
  </si>
  <si>
    <t>6,792,300.00</t>
  </si>
  <si>
    <t>813,600.00</t>
  </si>
  <si>
    <t>DIDIN LBP 123</t>
  </si>
  <si>
    <t>MCM InhouseTrf KE HELY YULIANTI</t>
  </si>
  <si>
    <t>445,800.00</t>
  </si>
  <si>
    <t>2,599,900.00</t>
  </si>
  <si>
    <t>924,300.00</t>
  </si>
  <si>
    <t>ECEP LCS 123</t>
  </si>
  <si>
    <t>MCM InhouseTrf KE ECEP SUDRADJAT</t>
  </si>
  <si>
    <t>2,569,600.00</t>
  </si>
  <si>
    <t>478,000.00</t>
  </si>
  <si>
    <t>717,600.00</t>
  </si>
  <si>
    <t>MCM InhouseTrf KE SITI SOPIAH</t>
  </si>
  <si>
    <t>2,059,000.00</t>
  </si>
  <si>
    <t>OPANG LOP 123</t>
  </si>
  <si>
    <t>MCM InhouseTrf KE YAYAT OPANG</t>
  </si>
  <si>
    <t>1,071,000.00</t>
  </si>
  <si>
    <t>ACEP LCP 123</t>
  </si>
  <si>
    <t>MCM InhouseTrf KE HERI MAN KHOIR</t>
  </si>
  <si>
    <t>889,200.00</t>
  </si>
  <si>
    <t>MCM InhouseTrf KE AYI PIRMASYAH</t>
  </si>
  <si>
    <t>3,070,000.00</t>
  </si>
  <si>
    <t>LOZ 893 123</t>
  </si>
  <si>
    <t>1,038,600.00</t>
  </si>
  <si>
    <t>LAY grup 123</t>
  </si>
  <si>
    <t>1,975,450.00</t>
  </si>
  <si>
    <t>SWN 123</t>
  </si>
  <si>
    <t>MCM InhouseTrf KE ELI HALIMATUSA'DIYAH</t>
  </si>
  <si>
    <t>2,959,200.00</t>
  </si>
  <si>
    <t>PEMBAYARAN ADI LMX T:0374519:CMS</t>
  </si>
  <si>
    <t>4,240,700.00</t>
  </si>
  <si>
    <t>PEMBAYARAN ASEP KUSTIWA LEP T:0374511:CMS</t>
  </si>
  <si>
    <t>952,850.00</t>
  </si>
  <si>
    <t>PEMBAYARAN A.SURAHMAN LRU T:0374512:CMS</t>
  </si>
  <si>
    <t>171,300.00</t>
  </si>
  <si>
    <t>ENA - LMV</t>
  </si>
  <si>
    <t>LMV 616</t>
  </si>
  <si>
    <t>LMV 379</t>
  </si>
  <si>
    <t>LDP 145</t>
  </si>
  <si>
    <t>LSM 859</t>
  </si>
  <si>
    <t>LSM 677</t>
  </si>
  <si>
    <t>LBY 212</t>
  </si>
  <si>
    <t>LMF 316</t>
  </si>
  <si>
    <t>LZO 484</t>
  </si>
  <si>
    <t>LZO 640</t>
  </si>
  <si>
    <t>LZO 364</t>
  </si>
  <si>
    <t xml:space="preserve">AGUS SURYANA - LGS </t>
  </si>
  <si>
    <t>LGS 260</t>
  </si>
  <si>
    <t>SLI 800</t>
  </si>
  <si>
    <t>SONIYANSYAH - SDK</t>
  </si>
  <si>
    <t>SDK 340</t>
  </si>
  <si>
    <t>SMT 632</t>
  </si>
  <si>
    <t>LSR 111</t>
  </si>
  <si>
    <t>SSO 913</t>
  </si>
  <si>
    <t>SSO 207</t>
  </si>
  <si>
    <t>DIDIN - SZK</t>
  </si>
  <si>
    <t>SZK 504</t>
  </si>
  <si>
    <t>SZK 148</t>
  </si>
  <si>
    <t>LAY 453</t>
  </si>
  <si>
    <t>DENNY - LCK</t>
  </si>
  <si>
    <t>LCK 426</t>
  </si>
  <si>
    <t>LRK 881</t>
  </si>
  <si>
    <t>LAX 739</t>
  </si>
  <si>
    <t>TENDI - STE</t>
  </si>
  <si>
    <t>STE 250</t>
  </si>
  <si>
    <t>ILHAM - LRO</t>
  </si>
  <si>
    <t>LRO 971</t>
  </si>
  <si>
    <t>LLS 762</t>
  </si>
  <si>
    <t>USEP - LSP</t>
  </si>
  <si>
    <t>LSP 496</t>
  </si>
  <si>
    <t>LSO 485</t>
  </si>
  <si>
    <t>GIN GIN - SAT</t>
  </si>
  <si>
    <t>SNS 984</t>
  </si>
  <si>
    <t>SBR 256</t>
  </si>
  <si>
    <t>YONO - SNO</t>
  </si>
  <si>
    <t>SNO 765</t>
  </si>
  <si>
    <t>SNO 633</t>
  </si>
  <si>
    <t>SNO 888</t>
  </si>
  <si>
    <t>SMB 611</t>
  </si>
  <si>
    <t>LBP 475</t>
  </si>
  <si>
    <t>LOZ 893</t>
  </si>
  <si>
    <t>LDE 851</t>
  </si>
  <si>
    <t>LDO 645</t>
  </si>
  <si>
    <t>OPANG - LOP</t>
  </si>
  <si>
    <t>LOP 757</t>
  </si>
  <si>
    <t>ACEP - LCP</t>
  </si>
  <si>
    <t>LCP 567</t>
  </si>
  <si>
    <t>LTE 555</t>
  </si>
  <si>
    <t>IRWAN - SWN</t>
  </si>
  <si>
    <t>SWN 645</t>
  </si>
  <si>
    <t>LMX 385</t>
  </si>
  <si>
    <t>LMX 030</t>
  </si>
  <si>
    <t>ASEP KUSTIWA - LEP</t>
  </si>
  <si>
    <t>LEP 601</t>
  </si>
  <si>
    <t>FAHMI - SFM</t>
  </si>
  <si>
    <t>LHI 938</t>
  </si>
  <si>
    <t>C000427</t>
  </si>
  <si>
    <t>LAKEN XL BCL</t>
  </si>
  <si>
    <t>1,969,800.00</t>
  </si>
  <si>
    <t>0.00</t>
  </si>
  <si>
    <t>7,305,150.00</t>
  </si>
  <si>
    <t>1,743,000.00</t>
  </si>
  <si>
    <t>RITA LJH 123</t>
  </si>
  <si>
    <t>MCM InhouseTrf KE RITA ASTUTI</t>
  </si>
  <si>
    <t>1,871,800.00</t>
  </si>
  <si>
    <t>2,122,500.00</t>
  </si>
  <si>
    <t>IWAN LWS 123</t>
  </si>
  <si>
    <t>MCM InhouseTrf KE IWAN SUDRAJAT</t>
  </si>
  <si>
    <t>183,300.00</t>
  </si>
  <si>
    <t>TARYONO SGI 123</t>
  </si>
  <si>
    <t>MCM InhouseTrf KE TARYONO</t>
  </si>
  <si>
    <t>2,558,400.00</t>
  </si>
  <si>
    <t>867,550.00</t>
  </si>
  <si>
    <t>1,486,550.00</t>
  </si>
  <si>
    <t>USEP LSU 123</t>
  </si>
  <si>
    <t>MCM InhouseTrf KE AHMAD SAEPULOH</t>
  </si>
  <si>
    <t>1,414,200.00</t>
  </si>
  <si>
    <t>1,158,000.00</t>
  </si>
  <si>
    <t>5,961,250.00</t>
  </si>
  <si>
    <t>717,000.00</t>
  </si>
  <si>
    <t>ELIH LMS 123</t>
  </si>
  <si>
    <t>MCM InhouseTrf KE ELIH MUSLIH</t>
  </si>
  <si>
    <t>SITI SFT 123</t>
  </si>
  <si>
    <t>MCM InhouseTrf KE ENJANG HIDAYAT</t>
  </si>
  <si>
    <t>3,535,000.00</t>
  </si>
  <si>
    <t>1,817,700.00</t>
  </si>
  <si>
    <t>1,961,750.00</t>
  </si>
  <si>
    <t>4,174,800.00</t>
  </si>
  <si>
    <t>FAISAL SFS 123</t>
  </si>
  <si>
    <t>MCM InhouseTrf KE FAISAL</t>
  </si>
  <si>
    <t>2,340,000.00</t>
  </si>
  <si>
    <t>ECEP LCP 123</t>
  </si>
  <si>
    <t>918,000.00</t>
  </si>
  <si>
    <t>INDRA SFL 123</t>
  </si>
  <si>
    <t>MCM InhouseTrf KE SITI MASITOH</t>
  </si>
  <si>
    <t>1,234,800.00</t>
  </si>
  <si>
    <t>2,137,500.00</t>
  </si>
  <si>
    <t>JUJUN SJU 123</t>
  </si>
  <si>
    <t>MCM InhouseTrf KE DEDE YULIANTINI</t>
  </si>
  <si>
    <t>4,462,200.00</t>
  </si>
  <si>
    <t>MILA SSD 123</t>
  </si>
  <si>
    <t>MCM InhouseTrf KE MILA GUSTINA</t>
  </si>
  <si>
    <t>ROSYANTI LRM 123</t>
  </si>
  <si>
    <t>MCM InhouseTrf KE ROSYANTI</t>
  </si>
  <si>
    <t>1,468,500.00</t>
  </si>
  <si>
    <t>RIZKY LAT 123</t>
  </si>
  <si>
    <t>4,835,000.00</t>
  </si>
  <si>
    <t>ASEP LST 123</t>
  </si>
  <si>
    <t>1,877,400.00</t>
  </si>
  <si>
    <t>HERLAN LFX 123</t>
  </si>
  <si>
    <t>1,792,500.00</t>
  </si>
  <si>
    <t>ASEP LKR 123</t>
  </si>
  <si>
    <t>MCM InhouseTrf KE ASEP SUKRON HIDAYAT</t>
  </si>
  <si>
    <t>2,683,500.00</t>
  </si>
  <si>
    <t>ENDANG SGD 123</t>
  </si>
  <si>
    <t>2,651,250.00</t>
  </si>
  <si>
    <t>620,000.00</t>
  </si>
  <si>
    <t>DADANG LDA 123</t>
  </si>
  <si>
    <t>MCM InhouseTrf KE LIANA ANISA</t>
  </si>
  <si>
    <t>1,179,900.00</t>
  </si>
  <si>
    <t>BUDI SPT 123</t>
  </si>
  <si>
    <t>MCM InhouseTrf KE BUDI BUDIMAN</t>
  </si>
  <si>
    <t>995,400.00</t>
  </si>
  <si>
    <t>1,539,200.00</t>
  </si>
  <si>
    <t>1,286,400.00</t>
  </si>
  <si>
    <t>798,200.00</t>
  </si>
  <si>
    <t>2,691,000.00</t>
  </si>
  <si>
    <t>6,065,200.00</t>
  </si>
  <si>
    <t>630,000.00</t>
  </si>
  <si>
    <t>LDO 148</t>
  </si>
  <si>
    <t>LSN 252</t>
  </si>
  <si>
    <t>LSN 759</t>
  </si>
  <si>
    <t>LFS 602</t>
  </si>
  <si>
    <t>RITA - LJH</t>
  </si>
  <si>
    <t>LJH 882</t>
  </si>
  <si>
    <t>LOP 231</t>
  </si>
  <si>
    <t>IWAN - LWS</t>
  </si>
  <si>
    <t>LWS 798</t>
  </si>
  <si>
    <t>AGUS SURYANA - LGS</t>
  </si>
  <si>
    <t>TARYONO - SGI</t>
  </si>
  <si>
    <t>SGI 496</t>
  </si>
  <si>
    <t>USEP - LSU</t>
  </si>
  <si>
    <t>LSU 747</t>
  </si>
  <si>
    <t>LPI 524</t>
  </si>
  <si>
    <t>ELIH - LMS</t>
  </si>
  <si>
    <t>LMS 440</t>
  </si>
  <si>
    <t xml:space="preserve">SITI ROHAMAH </t>
  </si>
  <si>
    <t>SFT 223</t>
  </si>
  <si>
    <t>LDE 264</t>
  </si>
  <si>
    <t>STJ 253</t>
  </si>
  <si>
    <t>SWP 353</t>
  </si>
  <si>
    <t>FAISAL - SFS</t>
  </si>
  <si>
    <t>SFS 629</t>
  </si>
  <si>
    <t>SHO 411</t>
  </si>
  <si>
    <t>LNF 411</t>
  </si>
  <si>
    <t>LJB 549</t>
  </si>
  <si>
    <t>JUJUN - SJU</t>
  </si>
  <si>
    <t>SJU 226</t>
  </si>
  <si>
    <t>SSD 627</t>
  </si>
  <si>
    <t xml:space="preserve">ROSYATI - LRM </t>
  </si>
  <si>
    <t>LRM 269</t>
  </si>
  <si>
    <t>LBP 874</t>
  </si>
  <si>
    <t>LAT 849</t>
  </si>
  <si>
    <t>ASEP SUPRIATNA - LST</t>
  </si>
  <si>
    <t>LST 852</t>
  </si>
  <si>
    <t>LST 750</t>
  </si>
  <si>
    <t>LJO 648</t>
  </si>
  <si>
    <t>HERLAN - LFX</t>
  </si>
  <si>
    <t>LFX 653</t>
  </si>
  <si>
    <t>ASEP SUKRON - LKR</t>
  </si>
  <si>
    <t>LKR 523</t>
  </si>
  <si>
    <t>SGD 584</t>
  </si>
  <si>
    <t>BUDI - SPT</t>
  </si>
  <si>
    <t>LPS 937</t>
  </si>
  <si>
    <t>SPV 311</t>
  </si>
  <si>
    <t>AMAR - SUM</t>
  </si>
  <si>
    <t>LEV 554</t>
  </si>
  <si>
    <t>SRI 546</t>
  </si>
  <si>
    <t>SRI 328</t>
  </si>
  <si>
    <t>LMI 713</t>
  </si>
  <si>
    <t>Kurang bayar pembayaran SWP 353 ID 190018355, hpp naik 10.000 karna sudah full puring. Rp. 630.000</t>
  </si>
  <si>
    <t>C000428</t>
  </si>
  <si>
    <t>LAKEN M INF</t>
  </si>
  <si>
    <t>LAKEN XL</t>
  </si>
  <si>
    <t>PEMBAYARAN ANANG LOL T:0374511:CMS</t>
  </si>
  <si>
    <t>LOL 421</t>
  </si>
  <si>
    <t>6,740,000.00</t>
  </si>
  <si>
    <t>2,323,500.00</t>
  </si>
  <si>
    <t>DADANG LPM 123</t>
  </si>
  <si>
    <t>MCM InhouseTrf KE DADANG SUHANA</t>
  </si>
  <si>
    <t>2,095,500.00</t>
  </si>
  <si>
    <t>2,826,000.00</t>
  </si>
  <si>
    <t>2,095,200.00</t>
  </si>
  <si>
    <t>ALI MUHAMMAD 123</t>
  </si>
  <si>
    <t>SITI APEP 123</t>
  </si>
  <si>
    <t>MCM InhouseTrf KE APEP APRIADIN</t>
  </si>
  <si>
    <t>88,950.00</t>
  </si>
  <si>
    <t>2,172,600.00</t>
  </si>
  <si>
    <t>1,632,000.00</t>
  </si>
  <si>
    <t>2,490,900.00</t>
  </si>
  <si>
    <t>3,567,600.00</t>
  </si>
  <si>
    <t>WANJA 123</t>
  </si>
  <si>
    <t>2,725,000.00</t>
  </si>
  <si>
    <t>1,761,500.00</t>
  </si>
  <si>
    <t>500,000.00</t>
  </si>
  <si>
    <t>5,662,250.00</t>
  </si>
  <si>
    <t>2,827,800.00</t>
  </si>
  <si>
    <t>ANDI LND 123</t>
  </si>
  <si>
    <t>MCM InhouseTrf KE ANDI SUTANDI</t>
  </si>
  <si>
    <t>1,232,000.00</t>
  </si>
  <si>
    <t>4,336,800.00</t>
  </si>
  <si>
    <t>1,827,000.00</t>
  </si>
  <si>
    <t>2,815,300.00</t>
  </si>
  <si>
    <t>852,000.00</t>
  </si>
  <si>
    <t>sopi lth 123</t>
  </si>
  <si>
    <t>400,000.00</t>
  </si>
  <si>
    <t>YAYI SYA 123</t>
  </si>
  <si>
    <t>MCM InhouseTrf KE YAYI</t>
  </si>
  <si>
    <t>2,611,800.00</t>
  </si>
  <si>
    <t>LKR 583</t>
  </si>
  <si>
    <t>LPM 517</t>
  </si>
  <si>
    <t>LYT 118</t>
  </si>
  <si>
    <t>SRI 672</t>
  </si>
  <si>
    <t>SLI 331</t>
  </si>
  <si>
    <t>LOP 351</t>
  </si>
  <si>
    <t>LTW 170</t>
  </si>
  <si>
    <t>SGT 985</t>
  </si>
  <si>
    <t>SRT 282</t>
  </si>
  <si>
    <t>SMB 763</t>
  </si>
  <si>
    <t>SMB 187</t>
  </si>
  <si>
    <t>SPT 770</t>
  </si>
  <si>
    <t>SPT 360</t>
  </si>
  <si>
    <t>SPT 580</t>
  </si>
  <si>
    <t>SPT 699</t>
  </si>
  <si>
    <t>STV 575</t>
  </si>
  <si>
    <t>STV 755</t>
  </si>
  <si>
    <t>SMM 851</t>
  </si>
  <si>
    <t>SCR 266</t>
  </si>
  <si>
    <t>SCR 821</t>
  </si>
  <si>
    <t>LTS 515</t>
  </si>
  <si>
    <t>TAUFIK - STK</t>
  </si>
  <si>
    <t>STK 771</t>
  </si>
  <si>
    <t>LDO 356</t>
  </si>
  <si>
    <t>YAYI - SYA</t>
  </si>
  <si>
    <t>SYA 879</t>
  </si>
  <si>
    <t>C000249</t>
  </si>
  <si>
    <t>LAKEN INF XL</t>
  </si>
  <si>
    <t>1,672,000.00</t>
  </si>
  <si>
    <t>SOPI LKP 123</t>
  </si>
  <si>
    <t>478,500.00</t>
  </si>
  <si>
    <t>1,694,400.00</t>
  </si>
  <si>
    <t>8,112,000.00</t>
  </si>
  <si>
    <t>ROLIS LRA 123</t>
  </si>
  <si>
    <t>MCM InhouseTrf KE ROLLIS</t>
  </si>
  <si>
    <t>848,700.00</t>
  </si>
  <si>
    <t>1,284,000.00</t>
  </si>
  <si>
    <t>WAWAN LNY 123</t>
  </si>
  <si>
    <t>MCM InhouseTrf KE WAWAN WARMANA</t>
  </si>
  <si>
    <t>221,400.00</t>
  </si>
  <si>
    <t>ADIN SHJ 123</t>
  </si>
  <si>
    <t>2,930,500.00</t>
  </si>
  <si>
    <t>KIKI LAB 123</t>
  </si>
  <si>
    <t>MCM InhouseTrf KE RIZKI RAHAYU</t>
  </si>
  <si>
    <t>1,623,000.00</t>
  </si>
  <si>
    <t>2,741,700.00</t>
  </si>
  <si>
    <t>2,253,150.00</t>
  </si>
  <si>
    <t>2,415,000.00</t>
  </si>
  <si>
    <t>1,017,600.00</t>
  </si>
  <si>
    <t>336,700.00</t>
  </si>
  <si>
    <t>1,212,600.00</t>
  </si>
  <si>
    <t>IWAN SWN 123</t>
  </si>
  <si>
    <t>2,245,650.00</t>
  </si>
  <si>
    <t>409,500.00</t>
  </si>
  <si>
    <t>2,610,000.00</t>
  </si>
  <si>
    <t>IIS SII 123</t>
  </si>
  <si>
    <t>MCM InhouseTrf KE IIS AISAH</t>
  </si>
  <si>
    <t>759,200.00</t>
  </si>
  <si>
    <t>AIDA SDA 123</t>
  </si>
  <si>
    <t>MCM InhouseTrf KE AI RATMINI</t>
  </si>
  <si>
    <t>4,216,000.00</t>
  </si>
  <si>
    <t>2,261,250.00</t>
  </si>
  <si>
    <t>ROBI LYY 123</t>
  </si>
  <si>
    <t>MCM InhouseTrf KE YAYAT</t>
  </si>
  <si>
    <t>4,071,000.00</t>
  </si>
  <si>
    <t>7,580,250.00</t>
  </si>
  <si>
    <t>RAHMAT LJC 123</t>
  </si>
  <si>
    <t>MCM InhouseTrf KE RAHMAT HIDAYAT</t>
  </si>
  <si>
    <t>1,281,800.00</t>
  </si>
  <si>
    <t>1,765,800.00</t>
  </si>
  <si>
    <t>1,873,500.00</t>
  </si>
  <si>
    <t>JUJU SJU 123</t>
  </si>
  <si>
    <t>2,264,400.00</t>
  </si>
  <si>
    <t>2,376,000.00</t>
  </si>
  <si>
    <t>1,080,750.00</t>
  </si>
  <si>
    <t>771,800.00</t>
  </si>
  <si>
    <t>979,800.00</t>
  </si>
  <si>
    <t>NOVAN SVA 123</t>
  </si>
  <si>
    <t>MCM InhouseTrf KE NOVAN ANDRIANA</t>
  </si>
  <si>
    <t>7,650,000.00</t>
  </si>
  <si>
    <t>1,127,000.00</t>
  </si>
  <si>
    <t>762,000.00</t>
  </si>
  <si>
    <t>736,800.00</t>
  </si>
  <si>
    <t>AISAH LLE 123</t>
  </si>
  <si>
    <t>950,600.00</t>
  </si>
  <si>
    <t>2,777,600.00</t>
  </si>
  <si>
    <t>225,000.00</t>
  </si>
  <si>
    <t>520,200.00</t>
  </si>
  <si>
    <t>Pembayaran kurang bayar pembayaran ID 190018456, harusnya harga baru yaitu 80.000 karna sudah full puring</t>
  </si>
  <si>
    <t>LKP 202</t>
  </si>
  <si>
    <t>LTE 952</t>
  </si>
  <si>
    <t>SVN 179</t>
  </si>
  <si>
    <t>ROLLIS - LRA</t>
  </si>
  <si>
    <t>LRA 808</t>
  </si>
  <si>
    <t>SSN 117</t>
  </si>
  <si>
    <t>SRO 467</t>
  </si>
  <si>
    <t>AISYAH - LLE</t>
  </si>
  <si>
    <t>LLE 795</t>
  </si>
  <si>
    <t>LDL 122</t>
  </si>
  <si>
    <t>LSU 679</t>
  </si>
  <si>
    <t>NOVAN - SVA</t>
  </si>
  <si>
    <t>SVA 844</t>
  </si>
  <si>
    <t>SVA 631</t>
  </si>
  <si>
    <t>LNO 388</t>
  </si>
  <si>
    <t>SMD 265</t>
  </si>
  <si>
    <t>LTC 153</t>
  </si>
  <si>
    <t>LMA 486</t>
  </si>
  <si>
    <t>SLI 479</t>
  </si>
  <si>
    <t>SJU 807</t>
  </si>
  <si>
    <t>LMV 363</t>
  </si>
  <si>
    <t>LST 709</t>
  </si>
  <si>
    <t>SLN 454</t>
  </si>
  <si>
    <t>RAHMAT HIDAYAT - LJC</t>
  </si>
  <si>
    <t>SHM 681</t>
  </si>
  <si>
    <t>LJB 753</t>
  </si>
  <si>
    <t>SMM 616</t>
  </si>
  <si>
    <t>SMM 767</t>
  </si>
  <si>
    <t>YAYAT ROBI - LYY</t>
  </si>
  <si>
    <t>LYY 335</t>
  </si>
  <si>
    <t>LYY 499</t>
  </si>
  <si>
    <t>LSM 349</t>
  </si>
  <si>
    <t>SDA 151</t>
  </si>
  <si>
    <t>IIS AISAH - SII</t>
  </si>
  <si>
    <t>LEO 695</t>
  </si>
  <si>
    <t>HASAN - SFT</t>
  </si>
  <si>
    <t>SFT 766</t>
  </si>
  <si>
    <t xml:space="preserve">IRWAN - SWN </t>
  </si>
  <si>
    <t>SWN 592</t>
  </si>
  <si>
    <t>SMI 405</t>
  </si>
  <si>
    <t xml:space="preserve">SANDI - LSI </t>
  </si>
  <si>
    <t>LSI 633</t>
  </si>
  <si>
    <t>LTK 539</t>
  </si>
  <si>
    <t>LFS 642</t>
  </si>
  <si>
    <t>LRO 560</t>
  </si>
  <si>
    <t>LRO 301</t>
  </si>
  <si>
    <t>KIKI - LAB</t>
  </si>
  <si>
    <t>LAB 656</t>
  </si>
  <si>
    <t>SHI 911</t>
  </si>
  <si>
    <t>WAWAN - LNY</t>
  </si>
  <si>
    <t>LNY 956</t>
  </si>
  <si>
    <t>C000430</t>
  </si>
  <si>
    <t>2,385,000.00</t>
  </si>
  <si>
    <t>891,000.00</t>
  </si>
  <si>
    <t>2,172,150.00</t>
  </si>
  <si>
    <t>DINA LDP 123</t>
  </si>
  <si>
    <t>3,387,150.00</t>
  </si>
  <si>
    <t>1,834,650.00</t>
  </si>
  <si>
    <t>1,245,200.00</t>
  </si>
  <si>
    <t>1,479,000.00</t>
  </si>
  <si>
    <t>1,187,200.00</t>
  </si>
  <si>
    <t>ROLLIS LRA 123</t>
  </si>
  <si>
    <t>706,500.00</t>
  </si>
  <si>
    <t>2,913,200.00</t>
  </si>
  <si>
    <t>1,001,600.00</t>
  </si>
  <si>
    <t>253,800.00</t>
  </si>
  <si>
    <t>737,400.00</t>
  </si>
  <si>
    <t>387,500.00</t>
  </si>
  <si>
    <t>2,397,600.00</t>
  </si>
  <si>
    <t>3,801,000.00</t>
  </si>
  <si>
    <t>2,430,000.00</t>
  </si>
  <si>
    <t>1,223,750.00</t>
  </si>
  <si>
    <t>DADANG JUNAEDI 123</t>
  </si>
  <si>
    <t>MCM InhouseTrf KE DADANG JUNAEDI</t>
  </si>
  <si>
    <t>6,384,600.00</t>
  </si>
  <si>
    <t>PEMBAYARAN RANDI LBU T:0374517:CMS</t>
  </si>
  <si>
    <t>1,412,650.00</t>
  </si>
  <si>
    <t>SJU 113</t>
  </si>
  <si>
    <t>SLI 890</t>
  </si>
  <si>
    <t>LSM 320</t>
  </si>
  <si>
    <t>DADANG - LJU</t>
  </si>
  <si>
    <t>LJU 204</t>
  </si>
  <si>
    <t>LJU 553</t>
  </si>
  <si>
    <t>LJU 372</t>
  </si>
  <si>
    <t>LDP 623</t>
  </si>
  <si>
    <t>LFS 643</t>
  </si>
  <si>
    <t>LBP 249</t>
  </si>
  <si>
    <t>LRA 325</t>
  </si>
  <si>
    <t>LAB 157</t>
  </si>
  <si>
    <t>LSM 699</t>
  </si>
  <si>
    <t>LDO 609</t>
  </si>
  <si>
    <t>LRE 284</t>
  </si>
  <si>
    <t>RENDI - LBU</t>
  </si>
  <si>
    <t>LBU 783</t>
  </si>
  <si>
    <t>DINAR - LDS</t>
  </si>
  <si>
    <t>LDS 683</t>
  </si>
  <si>
    <t>LTE 947</t>
  </si>
  <si>
    <t>LTE 755</t>
  </si>
  <si>
    <t>LNF 117</t>
  </si>
  <si>
    <t>C000431</t>
  </si>
  <si>
    <t>UCA SAEPULLOH</t>
  </si>
  <si>
    <t>SMD 102</t>
  </si>
  <si>
    <t>870,000.00</t>
  </si>
  <si>
    <t>ummu SMU 123</t>
  </si>
  <si>
    <t>1,159,200.00</t>
  </si>
  <si>
    <t>1,645,500.00</t>
  </si>
  <si>
    <t>2,025,650.00</t>
  </si>
  <si>
    <t>YANI LYN 123</t>
  </si>
  <si>
    <t>MCM InhouseTrf KE YANI SETIADI</t>
  </si>
  <si>
    <t>984,150.00</t>
  </si>
  <si>
    <t>SENDI LSD 123</t>
  </si>
  <si>
    <t>MCM InhouseTrf KE SENDI SANJAYA</t>
  </si>
  <si>
    <t>1,328,250.00</t>
  </si>
  <si>
    <t>957,000.00</t>
  </si>
  <si>
    <t>3,351,050.00</t>
  </si>
  <si>
    <t>FAHMI SF,M 123</t>
  </si>
  <si>
    <t>IIS LEO 123</t>
  </si>
  <si>
    <t>68,000.00</t>
  </si>
  <si>
    <t>JAMAL SM 123</t>
  </si>
  <si>
    <t>3,449,400.00</t>
  </si>
  <si>
    <t>2,793,750.00</t>
  </si>
  <si>
    <t>3,800,250.00</t>
  </si>
  <si>
    <t>3,837,000.00</t>
  </si>
  <si>
    <t>IMAN LMG 123</t>
  </si>
  <si>
    <t>MCM InhouseTrf KE IMAN NUGRAHA</t>
  </si>
  <si>
    <t>1,993,500.00</t>
  </si>
  <si>
    <t>2,595,600.00</t>
  </si>
  <si>
    <t>1,086,750.00</t>
  </si>
  <si>
    <t>ASEP LAM 123</t>
  </si>
  <si>
    <t>645,400.00</t>
  </si>
  <si>
    <t>692,250.00</t>
  </si>
  <si>
    <t>JEJEN LJJ 123</t>
  </si>
  <si>
    <t>653,100.00</t>
  </si>
  <si>
    <t>578,000.00</t>
  </si>
  <si>
    <t>2,655,600.00</t>
  </si>
  <si>
    <t>120,800.00</t>
  </si>
  <si>
    <t>PEMBAYARAN FERI LJA T:0374512:CMS</t>
  </si>
  <si>
    <t>LRS 978</t>
  </si>
  <si>
    <t>LAM 219</t>
  </si>
  <si>
    <t>FERI - LJA</t>
  </si>
  <si>
    <t>LJA 332</t>
  </si>
  <si>
    <t>SMU 943</t>
  </si>
  <si>
    <t>LFX 103</t>
  </si>
  <si>
    <t>SENDI - LKB</t>
  </si>
  <si>
    <t>LSD 725</t>
  </si>
  <si>
    <t>YANI - LYN</t>
  </si>
  <si>
    <t>LYN 843</t>
  </si>
  <si>
    <t>SMD 359</t>
  </si>
  <si>
    <t>SFM 419</t>
  </si>
  <si>
    <t>IIS AISAH - LLO</t>
  </si>
  <si>
    <t>LCP 242</t>
  </si>
  <si>
    <t>SMI 588</t>
  </si>
  <si>
    <t>SAT 634</t>
  </si>
  <si>
    <t>LDP 890</t>
  </si>
  <si>
    <t>LRE 446</t>
  </si>
  <si>
    <t>LRE 724</t>
  </si>
  <si>
    <t>IMAN - LMG</t>
  </si>
  <si>
    <t>LMG 149</t>
  </si>
  <si>
    <t>LSM 846</t>
  </si>
  <si>
    <t xml:space="preserve">ASEP SUKRON - LKR </t>
  </si>
  <si>
    <t>LKR 352</t>
  </si>
  <si>
    <t>LPM 726</t>
  </si>
  <si>
    <t>LTE 595</t>
  </si>
  <si>
    <t>LTE 294</t>
  </si>
  <si>
    <t>LTE 519</t>
  </si>
  <si>
    <t>SIP 809</t>
  </si>
  <si>
    <t>SOR 979</t>
  </si>
  <si>
    <t>C000432</t>
  </si>
  <si>
    <t>TISU SEPATU</t>
  </si>
  <si>
    <t>WIDIA SWY 123</t>
  </si>
  <si>
    <t>MCM InhouseTrf KE PURI WIDIAWATI</t>
  </si>
  <si>
    <t>1,867,500.00</t>
  </si>
  <si>
    <t>IMAS SGE 123</t>
  </si>
  <si>
    <t>3,099,600.00</t>
  </si>
  <si>
    <t>SITI LKO 123</t>
  </si>
  <si>
    <t>613,950.00</t>
  </si>
  <si>
    <t>IRWAN SWN 123</t>
  </si>
  <si>
    <t>912,600.00</t>
  </si>
  <si>
    <t>4,505,050.00</t>
  </si>
  <si>
    <t>MCM InhouseTrf KE RYAN NURAL SATRIANI</t>
  </si>
  <si>
    <t>192,150.00</t>
  </si>
  <si>
    <t>2,619,000.00</t>
  </si>
  <si>
    <t>TANTRI STT 123</t>
  </si>
  <si>
    <t>3,601,800.00</t>
  </si>
  <si>
    <t>907,200.00</t>
  </si>
  <si>
    <t>3,444,000.00</t>
  </si>
  <si>
    <t>3,477,450.00</t>
  </si>
  <si>
    <t>699,450.00</t>
  </si>
  <si>
    <t>1,097,400.00</t>
  </si>
  <si>
    <t>387,400.00</t>
  </si>
  <si>
    <t>GUGUM SGU 123</t>
  </si>
  <si>
    <t>MCM InhouseTrf KE VERA MERIATI BUKIT</t>
  </si>
  <si>
    <t>2,827,950.00</t>
  </si>
  <si>
    <t>PEMBAYARAN NURYANTO SPR T:0374513:CMS</t>
  </si>
  <si>
    <t>900,000.00</t>
  </si>
  <si>
    <t>LRE 520</t>
  </si>
  <si>
    <t>LKO 342</t>
  </si>
  <si>
    <t>LMN 986</t>
  </si>
  <si>
    <t>GUGUM - SGU</t>
  </si>
  <si>
    <t>SGU 420</t>
  </si>
  <si>
    <t>IMAS - SGE</t>
  </si>
  <si>
    <t>SFC 278</t>
  </si>
  <si>
    <t>SFC 337</t>
  </si>
  <si>
    <t>NURYANTO - LPR</t>
  </si>
  <si>
    <t>LPR 315</t>
  </si>
  <si>
    <t>LTY 812</t>
  </si>
  <si>
    <t>SPT 764</t>
  </si>
  <si>
    <t>STT 174</t>
  </si>
  <si>
    <t>SFS 973</t>
  </si>
  <si>
    <t>SGB 517</t>
  </si>
  <si>
    <t>SGB 446</t>
  </si>
  <si>
    <t>SMM 607</t>
  </si>
  <si>
    <t>SMM 214</t>
  </si>
  <si>
    <t>WIDYAWATI - SWY</t>
  </si>
  <si>
    <t>WWAN LNY 123</t>
  </si>
  <si>
    <t>2,050,650.00</t>
  </si>
  <si>
    <t>TEDI LIS 123</t>
  </si>
  <si>
    <t>1,041,300.00</t>
  </si>
  <si>
    <t>NANI SOP 123</t>
  </si>
  <si>
    <t>4,932,000.00</t>
  </si>
  <si>
    <t>3,636,000.00</t>
  </si>
  <si>
    <t>2,025,000.00</t>
  </si>
  <si>
    <t>144,300.00</t>
  </si>
  <si>
    <t>204,150.00</t>
  </si>
  <si>
    <t>2,347,100.00</t>
  </si>
  <si>
    <t>3,259,800.00</t>
  </si>
  <si>
    <t>3,735,650.00</t>
  </si>
  <si>
    <t>2,026,000.00</t>
  </si>
  <si>
    <t>2,139,000.00</t>
  </si>
  <si>
    <t>1,011,750.00</t>
  </si>
  <si>
    <t>1,575,450.00</t>
  </si>
  <si>
    <t>2,404,250.00</t>
  </si>
  <si>
    <t>PEMBAYARAN CUCU LMJ T:0374515:CMS</t>
  </si>
  <si>
    <t>785,850.00</t>
  </si>
  <si>
    <t>PEMBAYARAN AHMAD SUHANDA LUD T:0374518:CMS</t>
  </si>
  <si>
    <t>120,900.00</t>
  </si>
  <si>
    <t>PEMBAYARAN ERWIN LTF T:0374519:CMS</t>
  </si>
  <si>
    <t>1,983,150.00</t>
  </si>
  <si>
    <t>MARABAYO -  SBR</t>
  </si>
  <si>
    <t>SBR 957</t>
  </si>
  <si>
    <t>NANI - SOP</t>
  </si>
  <si>
    <t>SFC 922</t>
  </si>
  <si>
    <t>SFC 781</t>
  </si>
  <si>
    <t>SGG 895</t>
  </si>
  <si>
    <t>LSI 841</t>
  </si>
  <si>
    <t>LNY 331</t>
  </si>
  <si>
    <t>LMJ 173</t>
  </si>
  <si>
    <t>ERWIN - LTF</t>
  </si>
  <si>
    <t>LTF 873</t>
  </si>
  <si>
    <t>LDE 043</t>
  </si>
  <si>
    <t>SRO 469</t>
  </si>
  <si>
    <t>SRO 992</t>
  </si>
  <si>
    <t>SONIYANSAH - SDK</t>
  </si>
  <si>
    <t>SDK 201</t>
  </si>
  <si>
    <t>LDO 660</t>
  </si>
  <si>
    <t>ASEP SUPRIATNA - LSN</t>
  </si>
  <si>
    <t>LST 571</t>
  </si>
  <si>
    <t>SLN 599</t>
  </si>
  <si>
    <t>SLN 564</t>
  </si>
  <si>
    <t>SLN 665</t>
  </si>
  <si>
    <t>LJB 535</t>
  </si>
  <si>
    <t>LJB 100</t>
  </si>
  <si>
    <t>SMM 196</t>
  </si>
  <si>
    <t xml:space="preserve">ILHAM - LRO </t>
  </si>
  <si>
    <t>SIP 929</t>
  </si>
  <si>
    <t>SFS 590</t>
  </si>
  <si>
    <t>AHMAD SUHANDA - LUD</t>
  </si>
  <si>
    <t>LUD 280</t>
  </si>
  <si>
    <t>DEDI SDD 123</t>
  </si>
  <si>
    <t>MCM InhouseTrf KE DEDI SOPYAN</t>
  </si>
  <si>
    <t>2,242,100.00</t>
  </si>
  <si>
    <t>3,020,550.00</t>
  </si>
  <si>
    <t>1,430,950.00</t>
  </si>
  <si>
    <t>6,485,000.00</t>
  </si>
  <si>
    <t>68,500.00</t>
  </si>
  <si>
    <t>1,202,850.00</t>
  </si>
  <si>
    <t>1,765,500.00</t>
  </si>
  <si>
    <t>1,587,250.00</t>
  </si>
  <si>
    <t>2,001,600.00</t>
  </si>
  <si>
    <t>1,105,000.00</t>
  </si>
  <si>
    <t>6,253,050.00</t>
  </si>
  <si>
    <t>2,712,600.00</t>
  </si>
  <si>
    <t>2,210,000.00</t>
  </si>
  <si>
    <t>4,392,450.00</t>
  </si>
  <si>
    <t>2,976,550.00</t>
  </si>
  <si>
    <t>SGU 623</t>
  </si>
  <si>
    <t>LBY 548</t>
  </si>
  <si>
    <t>LBY 778</t>
  </si>
  <si>
    <t>SNP 296</t>
  </si>
  <si>
    <t>SGT 783</t>
  </si>
  <si>
    <t>LCP 478</t>
  </si>
  <si>
    <t>STV 131</t>
  </si>
  <si>
    <t>LFS 182</t>
  </si>
  <si>
    <t>LMV 127</t>
  </si>
  <si>
    <t>SMM 470</t>
  </si>
  <si>
    <t>IIS AISAH - LEO</t>
  </si>
  <si>
    <t>SII 930</t>
  </si>
  <si>
    <t>SHM 528</t>
  </si>
  <si>
    <t>DEDI - SDD</t>
  </si>
  <si>
    <t>C000433</t>
  </si>
  <si>
    <t>8,600,000.00</t>
  </si>
  <si>
    <t>809,800.00</t>
  </si>
  <si>
    <t>2,199,600.00</t>
  </si>
  <si>
    <t>560,000.00</t>
  </si>
  <si>
    <t>2,183,800.00</t>
  </si>
  <si>
    <t>2,331,000.00</t>
  </si>
  <si>
    <t>955,800.00</t>
  </si>
  <si>
    <t>2,237,800.00</t>
  </si>
  <si>
    <t>KIKI SSR 123</t>
  </si>
  <si>
    <t>MCM InhouseTrf KE SRI REJEKI</t>
  </si>
  <si>
    <t>2,142,000.00</t>
  </si>
  <si>
    <t>IRSAN LIR 123</t>
  </si>
  <si>
    <t>MCM InhouseTrf KE IRSAN SOPIAN</t>
  </si>
  <si>
    <t>856,200.00</t>
  </si>
  <si>
    <t>1,143,750.00</t>
  </si>
  <si>
    <t>982,200.00</t>
  </si>
  <si>
    <t>1,794,550.00</t>
  </si>
  <si>
    <t>1,162,000.00</t>
  </si>
  <si>
    <t>2,800,000.00</t>
  </si>
  <si>
    <t>PEMBAYARAN YANA LKP T:0374513:CMS</t>
  </si>
  <si>
    <t>1,899,700.00</t>
  </si>
  <si>
    <t>LBP 291</t>
  </si>
  <si>
    <t>LME 777</t>
  </si>
  <si>
    <t>LFS 123</t>
  </si>
  <si>
    <t>YANA MULYANA - LYA</t>
  </si>
  <si>
    <t>LKP 558</t>
  </si>
  <si>
    <t>SGG 524</t>
  </si>
  <si>
    <t>SYA 966</t>
  </si>
  <si>
    <t>IRSAN - LIR</t>
  </si>
  <si>
    <t>LIR 926</t>
  </si>
  <si>
    <t>LDO 545</t>
  </si>
  <si>
    <t>LDI 999</t>
  </si>
  <si>
    <t>LOA 908</t>
  </si>
  <si>
    <t>LOA 904</t>
  </si>
  <si>
    <t>SLN 857</t>
  </si>
  <si>
    <t>SSP 547</t>
  </si>
  <si>
    <t xml:space="preserve">KIKI - SSR </t>
  </si>
  <si>
    <t>SSR 185</t>
  </si>
  <si>
    <t>C000434</t>
  </si>
  <si>
    <t>LAKEN XL INF</t>
  </si>
  <si>
    <t>1,526,750.00</t>
  </si>
  <si>
    <t>1,003,150.00</t>
  </si>
  <si>
    <t>2,495,400.00</t>
  </si>
  <si>
    <t>1,013,600.00</t>
  </si>
  <si>
    <t>TEDI STE 123</t>
  </si>
  <si>
    <t>2,881,800.00</t>
  </si>
  <si>
    <t>2,790,000.00</t>
  </si>
  <si>
    <t>WIDYA SWY 123</t>
  </si>
  <si>
    <t>3,772,000.00</t>
  </si>
  <si>
    <t>959,400.00</t>
  </si>
  <si>
    <t>2,070,000.00</t>
  </si>
  <si>
    <t>4,705,200.00</t>
  </si>
  <si>
    <t>DEDI LED 123</t>
  </si>
  <si>
    <t>MCM InhouseTrf KE DEDI RIYADI</t>
  </si>
  <si>
    <t>4,836,000.00</t>
  </si>
  <si>
    <t>7,764,600.00</t>
  </si>
  <si>
    <t>1,093,500.00</t>
  </si>
  <si>
    <t>ANANG LOL 123</t>
  </si>
  <si>
    <t>MCM InhouseTrf KE ANANG JUNAEDI</t>
  </si>
  <si>
    <t>1,773,000.00</t>
  </si>
  <si>
    <t>SJU 950</t>
  </si>
  <si>
    <t>SJU 319</t>
  </si>
  <si>
    <t>LPS 928</t>
  </si>
  <si>
    <t>SWY 883</t>
  </si>
  <si>
    <t>SGU 782</t>
  </si>
  <si>
    <t>LSS 236</t>
  </si>
  <si>
    <t>LTE 498</t>
  </si>
  <si>
    <t>LGG 629</t>
  </si>
  <si>
    <t>LGG 477</t>
  </si>
  <si>
    <t>LGG 476</t>
  </si>
  <si>
    <t>LCU 132</t>
  </si>
  <si>
    <t>LTE 423</t>
  </si>
  <si>
    <t>LDD 929</t>
  </si>
  <si>
    <t>SHY 426</t>
  </si>
  <si>
    <t>SMD 726</t>
  </si>
  <si>
    <t>DEDI - LED</t>
  </si>
  <si>
    <t>LED 948</t>
  </si>
  <si>
    <t>LED 505</t>
  </si>
  <si>
    <t>SLI 430</t>
  </si>
  <si>
    <t>UMMU SMU 123</t>
  </si>
  <si>
    <t>2,012,800.00</t>
  </si>
  <si>
    <t>UDAN LCC 123</t>
  </si>
  <si>
    <t>MCM InhouseTrf KE UDAN</t>
  </si>
  <si>
    <t>1,777,500.00</t>
  </si>
  <si>
    <t>1,910,250.00</t>
  </si>
  <si>
    <t>1,076,000.00</t>
  </si>
  <si>
    <t>2,526,200.00</t>
  </si>
  <si>
    <t>1,062,000.00</t>
  </si>
  <si>
    <t>5,724,000.00</t>
  </si>
  <si>
    <t>ASEP PERMANA LDO 123</t>
  </si>
  <si>
    <t>2,065,500.00</t>
  </si>
  <si>
    <t>ERIN SVN 123</t>
  </si>
  <si>
    <t>4,670,400.00</t>
  </si>
  <si>
    <t>PEPI SPP 123</t>
  </si>
  <si>
    <t>MCM InhouseTrf KE LELA SUSILAWATI</t>
  </si>
  <si>
    <t>464,000.00</t>
  </si>
  <si>
    <t>815,400.00</t>
  </si>
  <si>
    <t>1,619,800.00</t>
  </si>
  <si>
    <t>1,789,200.00</t>
  </si>
  <si>
    <t>3,008,700.00</t>
  </si>
  <si>
    <t>2,344,000.00</t>
  </si>
  <si>
    <t>1,175,250.00</t>
  </si>
  <si>
    <t>ADI LMX 123</t>
  </si>
  <si>
    <t>MCM InhouseTrf KE ASEP MULYANA</t>
  </si>
  <si>
    <t>2,406,900.00</t>
  </si>
  <si>
    <t>LRN 020 123</t>
  </si>
  <si>
    <t>1,155,000.00</t>
  </si>
  <si>
    <t>SMU 122</t>
  </si>
  <si>
    <t>SMD 364</t>
  </si>
  <si>
    <t>LWN 318</t>
  </si>
  <si>
    <t>PEPI - SPP</t>
  </si>
  <si>
    <t>SPP 639</t>
  </si>
  <si>
    <t>SPT 123</t>
  </si>
  <si>
    <t>LOZ 308</t>
  </si>
  <si>
    <t>SRO 603</t>
  </si>
  <si>
    <t>LDO 394</t>
  </si>
  <si>
    <t>SMM 481</t>
  </si>
  <si>
    <t>SKL 832</t>
  </si>
  <si>
    <t>LIV 584</t>
  </si>
  <si>
    <t>LAY 690</t>
  </si>
  <si>
    <t>UDAN - LCC</t>
  </si>
  <si>
    <t>LCC 773</t>
  </si>
  <si>
    <t>SGG 382</t>
  </si>
  <si>
    <t>SFR 480</t>
  </si>
  <si>
    <t>SRO 615</t>
  </si>
  <si>
    <t>SCR 377</t>
  </si>
  <si>
    <t>HERMAWAN 123</t>
  </si>
  <si>
    <t>ARIFIN LDX 123</t>
  </si>
  <si>
    <t>MCM InhouseTrf KE MZ. ARIFIN</t>
  </si>
  <si>
    <t>5,511,000.00</t>
  </si>
  <si>
    <t>1,305,150.00</t>
  </si>
  <si>
    <t>2,552,400.00</t>
  </si>
  <si>
    <t>2,083,500.00</t>
  </si>
  <si>
    <t>1,595,000.00</t>
  </si>
  <si>
    <t>ALI MUHAMAD SLI 123</t>
  </si>
  <si>
    <t>4,832,300.00</t>
  </si>
  <si>
    <t>15,212,000.00</t>
  </si>
  <si>
    <t>1,783,600.00</t>
  </si>
  <si>
    <t>604,500.00</t>
  </si>
  <si>
    <t>3,825,000.00</t>
  </si>
  <si>
    <t>FAHMI SFM 123</t>
  </si>
  <si>
    <t>2,341,800.00</t>
  </si>
  <si>
    <t>LTU 911</t>
  </si>
  <si>
    <t>LDO 632</t>
  </si>
  <si>
    <t>STV 673</t>
  </si>
  <si>
    <t>ARIFIN - LDX</t>
  </si>
  <si>
    <t>LDX 980</t>
  </si>
  <si>
    <t>LDX 050</t>
  </si>
  <si>
    <t>LDX 367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</si>
  <si>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</si>
  <si>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SFR 739</t>
  </si>
  <si>
    <t>SPI 518</t>
  </si>
  <si>
    <t>LZA 789</t>
  </si>
  <si>
    <t>SRS 574</t>
  </si>
  <si>
    <t>SRS 149</t>
  </si>
  <si>
    <t>SHJ 020</t>
  </si>
  <si>
    <t>STF 112</t>
  </si>
  <si>
    <t>SFC 357</t>
  </si>
  <si>
    <t>SFC 362</t>
  </si>
  <si>
    <t>SFC 731</t>
  </si>
  <si>
    <t>LMI 121</t>
  </si>
  <si>
    <t>SLI 583</t>
  </si>
  <si>
    <t>SLI 543</t>
  </si>
  <si>
    <t>SFS 493</t>
  </si>
  <si>
    <t>LOA 858</t>
  </si>
  <si>
    <t>C000435</t>
  </si>
  <si>
    <t>DUS DOMPET</t>
  </si>
  <si>
    <t>KUSMAWAN LLE 123</t>
  </si>
  <si>
    <t>1,843,800.00</t>
  </si>
  <si>
    <t>JAJANG DUS 123</t>
  </si>
  <si>
    <t>4,544,500.00</t>
  </si>
  <si>
    <t>1,843,500.00</t>
  </si>
  <si>
    <t>1,452,500.00</t>
  </si>
  <si>
    <t>3,669,000.00</t>
  </si>
  <si>
    <t>799,200.00</t>
  </si>
  <si>
    <t>641,400.00</t>
  </si>
  <si>
    <t>2,733,050.00</t>
  </si>
  <si>
    <t>ERIK SBY 123</t>
  </si>
  <si>
    <t>MCM InhouseTrf KE ERIX RAJDIANSYAH</t>
  </si>
  <si>
    <t>3,600,000.00</t>
  </si>
  <si>
    <t>SLI 977</t>
  </si>
  <si>
    <t>LJB 319</t>
  </si>
  <si>
    <t>ERIK - SBY</t>
  </si>
  <si>
    <t>SBY 374</t>
  </si>
  <si>
    <t>SPT 993</t>
  </si>
  <si>
    <t>SMD 346</t>
  </si>
  <si>
    <t>LOA 879</t>
  </si>
  <si>
    <t>KUSMAWAN - LMW</t>
  </si>
  <si>
    <t>LMW 152</t>
  </si>
  <si>
    <t>C000436</t>
  </si>
  <si>
    <t xml:space="preserve">DUS PRIA </t>
  </si>
  <si>
    <t>2,499,900.00</t>
  </si>
  <si>
    <t>1,914,600.00</t>
  </si>
  <si>
    <t>2,012,750.00</t>
  </si>
  <si>
    <t>769,200.00</t>
  </si>
  <si>
    <t>1,803,600.00</t>
  </si>
  <si>
    <t>3,049,650.00</t>
  </si>
  <si>
    <t>IIS AISAH SII 123</t>
  </si>
  <si>
    <t>486,300.00</t>
  </si>
  <si>
    <t>2,676,000.00</t>
  </si>
  <si>
    <t>DAYI SDY 123</t>
  </si>
  <si>
    <t>864,000.00</t>
  </si>
  <si>
    <t>2,681,000.00</t>
  </si>
  <si>
    <t>2,433,950.00</t>
  </si>
  <si>
    <t>980,000.00</t>
  </si>
  <si>
    <t>LZO 874</t>
  </si>
  <si>
    <t>LMV 436</t>
  </si>
  <si>
    <t>LFX 507</t>
  </si>
  <si>
    <t>SKL 902</t>
  </si>
  <si>
    <t>SKL 666</t>
  </si>
  <si>
    <t>SHJ 338</t>
  </si>
  <si>
    <t>SII 424</t>
  </si>
  <si>
    <t>LDY 589</t>
  </si>
  <si>
    <t>KIKI - SSR</t>
  </si>
  <si>
    <t>SSR 968</t>
  </si>
  <si>
    <t>SNA 466</t>
  </si>
  <si>
    <t>LHI 390</t>
  </si>
  <si>
    <t>LJC 321</t>
  </si>
  <si>
    <t>LHI 886</t>
  </si>
  <si>
    <t>SFL 273</t>
  </si>
  <si>
    <t>LNF 746</t>
  </si>
  <si>
    <t>158,000.00</t>
  </si>
  <si>
    <t>2,982,200.00</t>
  </si>
  <si>
    <t>2,815,200.00</t>
  </si>
  <si>
    <t>1,421,550.00</t>
  </si>
  <si>
    <t>1,818,000.00</t>
  </si>
  <si>
    <t>1,305,750.00</t>
  </si>
  <si>
    <t>1,482,500.00</t>
  </si>
  <si>
    <t>659,400.00</t>
  </si>
  <si>
    <t>684,450.00</t>
  </si>
  <si>
    <t>3,734,400.00</t>
  </si>
  <si>
    <t>796,600.00</t>
  </si>
  <si>
    <t>1,819,550.00</t>
  </si>
  <si>
    <t>ASEP RANGGA LAG 123</t>
  </si>
  <si>
    <t>MCM InhouseTrf KE ASEP KARMAWAN</t>
  </si>
  <si>
    <t>742,200.00</t>
  </si>
  <si>
    <t>1,141,800.00</t>
  </si>
  <si>
    <t>GUNAWAN LGN 123</t>
  </si>
  <si>
    <t>MCM InhouseTrf KE AGUS GUNAWAN</t>
  </si>
  <si>
    <t>954,850.00</t>
  </si>
  <si>
    <t>970,200.00</t>
  </si>
  <si>
    <t>2,147,150.00</t>
  </si>
  <si>
    <t>729,600.00</t>
  </si>
  <si>
    <t>3,346,750.00</t>
  </si>
  <si>
    <t>542,500.00</t>
  </si>
  <si>
    <t>PEMBAYARAN MUHSIN SMH T:0374513:CMS</t>
  </si>
  <si>
    <t>2,216,200.00</t>
  </si>
  <si>
    <t>PEMBAYARAN DANI SDR T:0374515:CMS</t>
  </si>
  <si>
    <t>3,749,750.00</t>
  </si>
  <si>
    <t>STJ 79</t>
  </si>
  <si>
    <t>LRA 488</t>
  </si>
  <si>
    <t>SMM 828</t>
  </si>
  <si>
    <t>SMM 345</t>
  </si>
  <si>
    <t>SWN 292</t>
  </si>
  <si>
    <t>SMD 373</t>
  </si>
  <si>
    <t>MUHSIN - SMH</t>
  </si>
  <si>
    <t>SMH 527</t>
  </si>
  <si>
    <t>SLI 803</t>
  </si>
  <si>
    <t>ASEP RANGGA - LAG</t>
  </si>
  <si>
    <t>LAG 194</t>
  </si>
  <si>
    <t>LDT 216</t>
  </si>
  <si>
    <t>LAT 839</t>
  </si>
  <si>
    <t>SBE 355</t>
  </si>
  <si>
    <t>LST 678</t>
  </si>
  <si>
    <t>GUNAWAN - LGN</t>
  </si>
  <si>
    <t>LGN 707</t>
  </si>
  <si>
    <t>SDR 299</t>
  </si>
  <si>
    <t>SDR 211</t>
  </si>
  <si>
    <t>SIP 892</t>
  </si>
  <si>
    <t>LBY 123</t>
  </si>
  <si>
    <t>3,120,600.00</t>
  </si>
  <si>
    <t>STV 123</t>
  </si>
  <si>
    <t>1,285,900.00</t>
  </si>
  <si>
    <t>LIF 123</t>
  </si>
  <si>
    <t>52,100.00</t>
  </si>
  <si>
    <t>1,250,900.00</t>
  </si>
  <si>
    <t>LMW 123</t>
  </si>
  <si>
    <t>1,885,500.00</t>
  </si>
  <si>
    <t>LYN 123</t>
  </si>
  <si>
    <t>1,149,500.00</t>
  </si>
  <si>
    <t>LDX 123</t>
  </si>
  <si>
    <t>2,571,800.00</t>
  </si>
  <si>
    <t>LTE 123</t>
  </si>
  <si>
    <t>3,615,250.00</t>
  </si>
  <si>
    <t>SMI 123</t>
  </si>
  <si>
    <t>3,403,800.00</t>
  </si>
  <si>
    <t>LDY 123</t>
  </si>
  <si>
    <t>977,400.00</t>
  </si>
  <si>
    <t>SFC 123</t>
  </si>
  <si>
    <t>1,525,200.00</t>
  </si>
  <si>
    <t>SGN 115 123</t>
  </si>
  <si>
    <t>1,101,250.00</t>
  </si>
  <si>
    <t>SPP 123</t>
  </si>
  <si>
    <t>2,664,000.00</t>
  </si>
  <si>
    <t>1,400,000.00</t>
  </si>
  <si>
    <t>dus 123</t>
  </si>
  <si>
    <t>1,500,000.00</t>
  </si>
  <si>
    <t>SDN 758 123</t>
  </si>
  <si>
    <t>2,557,100.00</t>
  </si>
  <si>
    <t>LPU 456 123</t>
  </si>
  <si>
    <t>MCM InhouseTrf KE ADE ROSMAWATI</t>
  </si>
  <si>
    <t>2,742,950.00</t>
  </si>
  <si>
    <t>SDN 758</t>
  </si>
  <si>
    <t>SFC 232</t>
  </si>
  <si>
    <t>SPP 867</t>
  </si>
  <si>
    <t>SFC 218</t>
  </si>
  <si>
    <t>LDY 345</t>
  </si>
  <si>
    <t>SMI 704</t>
  </si>
  <si>
    <t>LTE 292</t>
  </si>
  <si>
    <t>LTE 271</t>
  </si>
  <si>
    <t>LDX 211</t>
  </si>
  <si>
    <t>LYN 206</t>
  </si>
  <si>
    <t>KUSMAWAN - LLE</t>
  </si>
  <si>
    <t>LMW 455</t>
  </si>
  <si>
    <t>STV 773</t>
  </si>
  <si>
    <t>ISEP - SPU</t>
  </si>
  <si>
    <t>LPU 456</t>
  </si>
  <si>
    <t>LBY 871</t>
  </si>
  <si>
    <t>SGN 115</t>
  </si>
  <si>
    <t>C000438</t>
  </si>
  <si>
    <t>JAJANG JAYANI</t>
  </si>
  <si>
    <t>LAKEN L</t>
  </si>
  <si>
    <t>6,075,000.00</t>
  </si>
  <si>
    <t>MCM InhouseTrf CS-CS KE YANI SETIADI</t>
  </si>
  <si>
    <t>MCM InhouseTrf CS-CS KE LENA MAGHDALENA</t>
  </si>
  <si>
    <t>6,830,950.00</t>
  </si>
  <si>
    <t>5,514,000.00</t>
  </si>
  <si>
    <t>2,030,000.00</t>
  </si>
  <si>
    <t>MCM InhouseTrf CS-CS KE DINA HANDAYANI SAPUTRI</t>
  </si>
  <si>
    <t>1,754,550.00</t>
  </si>
  <si>
    <t>273,000.00</t>
  </si>
  <si>
    <t>2,627,100.00</t>
  </si>
  <si>
    <t>MCM InhouseTrf CS-CS KE TATI HARDIATI</t>
  </si>
  <si>
    <t>1,801,800.00</t>
  </si>
  <si>
    <t>5,011,300.00</t>
  </si>
  <si>
    <t>MCM InhouseTrf CS-CS KE SENI PURNAMASARI</t>
  </si>
  <si>
    <t>684,150.00</t>
  </si>
  <si>
    <t>MCM InhouseTrf CS-CS KE BUDI BUDIMAN</t>
  </si>
  <si>
    <t>1,911,700.00</t>
  </si>
  <si>
    <t>PEMBAYARAN KIN KIN LNG</t>
  </si>
  <si>
    <t>1,059,200.00</t>
  </si>
  <si>
    <t>SMD 168</t>
  </si>
  <si>
    <t>SMD 275</t>
  </si>
  <si>
    <t>LDO 805</t>
  </si>
  <si>
    <t>SUM 132</t>
  </si>
  <si>
    <t>STF 312</t>
  </si>
  <si>
    <t>KINKIN - LNG</t>
  </si>
  <si>
    <t>LNG 547</t>
  </si>
  <si>
    <t>LHM 886</t>
  </si>
  <si>
    <t>LHM 390</t>
  </si>
  <si>
    <t>SPT 397</t>
  </si>
  <si>
    <t>SII 655</t>
  </si>
  <si>
    <t>SSD 897</t>
  </si>
  <si>
    <t>SMM 483</t>
  </si>
  <si>
    <t>LJB 817</t>
  </si>
  <si>
    <t>LSI 01</t>
  </si>
  <si>
    <t>SPI 839</t>
  </si>
  <si>
    <t>LAKEN S 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</si>
</sst>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center"/>
    </xf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Fill="1"/>
    <xf numFmtId="41" fontId="0" fillId="0" borderId="0" xfId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41" fontId="2" fillId="0" borderId="0" xfId="1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1" fontId="0" fillId="0" borderId="0" xfId="1" applyFont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41" fontId="0" fillId="0" borderId="0" xfId="1" applyFont="1" applyAlignment="1">
      <alignment horizontal="left" vertical="center"/>
    </xf>
    <xf numFmtId="41" fontId="0" fillId="0" borderId="0" xfId="1" applyFont="1" applyAlignment="1">
      <alignment vertical="center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1" applyNumberFormat="1" applyFont="1" applyFill="1" applyAlignment="1">
      <alignment horizontal="center"/>
    </xf>
    <xf numFmtId="41" fontId="0" fillId="0" borderId="0" xfId="1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41" fontId="0" fillId="0" borderId="0" xfId="1" applyFont="1" applyAlignment="1">
      <alignment wrapText="1"/>
    </xf>
    <xf numFmtId="41" fontId="2" fillId="0" borderId="0" xfId="1" applyFont="1" applyFill="1" applyAlignment="1">
      <alignment horizontal="center" vertical="center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41" fontId="0" fillId="0" borderId="0" xfId="1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left" vertical="center"/>
    </xf>
    <xf numFmtId="14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41" fontId="0" fillId="0" borderId="0" xfId="1" applyFont="1" applyFill="1" applyAlignment="1">
      <alignment horizontal="center" vertical="center" wrapText="1"/>
    </xf>
    <xf numFmtId="41" fontId="2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22" fontId="0" fillId="0" borderId="0" xfId="0" applyNumberFormat="1" applyAlignment="1">
      <alignment vertical="center" wrapText="1"/>
    </xf>
    <xf numFmtId="21" fontId="0" fillId="0" borderId="0" xfId="0" applyNumberFormat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J27"/>
  <sheetViews>
    <sheetView workbookViewId="0">
      <pane ySplit="3" topLeftCell="A4" activePane="bottomLeft" state="frozen"/>
      <selection pane="bottomLeft" activeCell="A12" sqref="A12:XFD14"/>
    </sheetView>
  </sheetViews>
  <sheetFormatPr defaultRowHeight="15" customHeight="1" x14ac:dyDescent="0.25"/>
  <cols>
    <col min="1" max="1" width="11.28515625" style="43" customWidth="1"/>
    <col min="2" max="2" width="9.140625" style="43"/>
    <col min="3" max="3" width="53.85546875" customWidth="1"/>
    <col min="4" max="4" width="13.42578125" style="3" customWidth="1"/>
    <col min="5" max="5" width="11.140625" style="28" customWidth="1"/>
    <col min="6" max="6" width="22.5703125" style="53" customWidth="1"/>
    <col min="7" max="7" width="13.42578125" style="2" customWidth="1"/>
    <col min="8" max="8" width="19.5703125" style="68" customWidth="1"/>
    <col min="9" max="9" width="9.28515625" style="2" customWidth="1"/>
  </cols>
  <sheetData>
    <row r="2" spans="1:9" ht="22.5" customHeight="1" x14ac:dyDescent="0.25">
      <c r="A2" s="152" t="s">
        <v>0</v>
      </c>
      <c r="B2" s="152" t="s">
        <v>26</v>
      </c>
      <c r="C2" s="152" t="s">
        <v>27</v>
      </c>
      <c r="D2" s="151" t="s">
        <v>28</v>
      </c>
      <c r="E2" s="152" t="s">
        <v>29</v>
      </c>
      <c r="F2" s="151" t="s">
        <v>30</v>
      </c>
      <c r="G2" s="151" t="s">
        <v>31</v>
      </c>
      <c r="H2" s="151" t="s">
        <v>1</v>
      </c>
      <c r="I2" s="151"/>
    </row>
    <row r="3" spans="1:9" s="26" customFormat="1" ht="18" customHeight="1" x14ac:dyDescent="0.25">
      <c r="A3" s="152"/>
      <c r="B3" s="152"/>
      <c r="C3" s="152"/>
      <c r="D3" s="151"/>
      <c r="E3" s="152"/>
      <c r="F3" s="151"/>
      <c r="G3" s="151"/>
      <c r="H3" s="66" t="s">
        <v>36</v>
      </c>
      <c r="I3" s="66" t="s">
        <v>2</v>
      </c>
    </row>
    <row r="4" spans="1:9" ht="15" customHeight="1" x14ac:dyDescent="0.25">
      <c r="A4" s="154">
        <v>43467</v>
      </c>
      <c r="B4" s="153">
        <v>0.75039351851851854</v>
      </c>
      <c r="C4" s="158" t="s">
        <v>102</v>
      </c>
      <c r="D4" s="158" t="s">
        <v>477</v>
      </c>
      <c r="E4" s="157">
        <v>190018034</v>
      </c>
      <c r="F4" s="156" t="s">
        <v>11</v>
      </c>
      <c r="G4" s="155">
        <v>1988650</v>
      </c>
      <c r="H4" s="56" t="s">
        <v>915</v>
      </c>
      <c r="I4" s="2">
        <f>5+4+6+6+6</f>
        <v>27</v>
      </c>
    </row>
    <row r="5" spans="1:9" ht="15" customHeight="1" x14ac:dyDescent="0.25">
      <c r="A5" s="154"/>
      <c r="B5" s="153"/>
      <c r="C5" s="158"/>
      <c r="D5" s="158"/>
      <c r="E5" s="157"/>
      <c r="F5" s="156"/>
      <c r="G5" s="155"/>
      <c r="H5" s="56" t="s">
        <v>916</v>
      </c>
      <c r="I5" s="2">
        <f>5+3+2+2+5</f>
        <v>17</v>
      </c>
    </row>
    <row r="6" spans="1:9" s="2" customFormat="1" ht="15" customHeight="1" x14ac:dyDescent="0.25">
      <c r="A6" s="69">
        <v>43473</v>
      </c>
      <c r="B6" s="70">
        <v>0.45613425925925927</v>
      </c>
      <c r="C6" s="71" t="s">
        <v>881</v>
      </c>
      <c r="D6" s="71" t="s">
        <v>530</v>
      </c>
      <c r="E6" s="48">
        <v>190018128</v>
      </c>
      <c r="F6" s="5" t="s">
        <v>11</v>
      </c>
      <c r="G6" s="54">
        <v>450000</v>
      </c>
      <c r="H6" s="56" t="s">
        <v>916</v>
      </c>
      <c r="I6" s="2">
        <v>10</v>
      </c>
    </row>
    <row r="7" spans="1:9" s="2" customFormat="1" ht="15" customHeight="1" x14ac:dyDescent="0.25">
      <c r="A7" s="69">
        <v>43474</v>
      </c>
      <c r="B7" s="70">
        <v>0.37312499999999998</v>
      </c>
      <c r="C7" s="71" t="s">
        <v>882</v>
      </c>
      <c r="D7" s="71" t="s">
        <v>883</v>
      </c>
      <c r="E7" s="44">
        <v>190024765</v>
      </c>
      <c r="F7" s="92" t="s">
        <v>932</v>
      </c>
      <c r="G7" s="2">
        <v>1000000</v>
      </c>
      <c r="H7" s="56" t="s">
        <v>824</v>
      </c>
      <c r="I7" s="2">
        <v>1</v>
      </c>
    </row>
    <row r="8" spans="1:9" s="2" customFormat="1" ht="15" customHeight="1" x14ac:dyDescent="0.25">
      <c r="A8" s="76">
        <v>43475</v>
      </c>
      <c r="B8" s="75">
        <v>0.75314814814814823</v>
      </c>
      <c r="C8" s="79" t="s">
        <v>1106</v>
      </c>
      <c r="D8" s="79" t="s">
        <v>1107</v>
      </c>
      <c r="E8" s="77">
        <v>190018249</v>
      </c>
      <c r="F8" s="5" t="s">
        <v>1113</v>
      </c>
      <c r="G8" s="54">
        <v>936000</v>
      </c>
      <c r="H8" s="56" t="s">
        <v>1114</v>
      </c>
      <c r="I8" s="2">
        <v>16</v>
      </c>
    </row>
    <row r="9" spans="1:9" s="2" customFormat="1" ht="15" customHeight="1" x14ac:dyDescent="0.25">
      <c r="A9" s="82">
        <v>43477</v>
      </c>
      <c r="B9" s="81">
        <v>0.76048611111111108</v>
      </c>
      <c r="C9" s="84" t="s">
        <v>1200</v>
      </c>
      <c r="D9" s="84" t="s">
        <v>1201</v>
      </c>
      <c r="E9" s="29">
        <v>190018337</v>
      </c>
      <c r="F9" s="42" t="s">
        <v>1261</v>
      </c>
      <c r="G9" s="2">
        <v>952850</v>
      </c>
      <c r="H9" s="56" t="s">
        <v>1262</v>
      </c>
      <c r="I9" s="2">
        <v>19</v>
      </c>
    </row>
    <row r="10" spans="1:9" ht="15" customHeight="1" x14ac:dyDescent="0.25">
      <c r="A10" s="102">
        <v>43484</v>
      </c>
      <c r="B10" s="103">
        <v>0.73451388888888891</v>
      </c>
      <c r="C10" s="104" t="s">
        <v>1592</v>
      </c>
      <c r="D10" s="104" t="s">
        <v>1593</v>
      </c>
      <c r="E10" s="28">
        <v>190018513</v>
      </c>
      <c r="F10" s="53" t="s">
        <v>1609</v>
      </c>
      <c r="G10" s="2">
        <v>1412650</v>
      </c>
      <c r="H10" s="68" t="s">
        <v>1610</v>
      </c>
      <c r="I10" s="2">
        <v>19</v>
      </c>
    </row>
    <row r="11" spans="1:9" s="2" customFormat="1" ht="15" customHeight="1" x14ac:dyDescent="0.25">
      <c r="A11" s="116">
        <v>43488</v>
      </c>
      <c r="B11" s="115">
        <v>0.72480324074074076</v>
      </c>
      <c r="C11" s="118" t="s">
        <v>1106</v>
      </c>
      <c r="D11" s="118" t="s">
        <v>1752</v>
      </c>
      <c r="E11" s="1">
        <v>190018589</v>
      </c>
      <c r="F11" s="2" t="s">
        <v>1113</v>
      </c>
      <c r="G11" s="2">
        <v>120900</v>
      </c>
      <c r="H11" s="56" t="s">
        <v>1114</v>
      </c>
      <c r="I11" s="2">
        <v>2</v>
      </c>
    </row>
    <row r="15" spans="1:9" s="2" customFormat="1" ht="15" customHeight="1" x14ac:dyDescent="0.25">
      <c r="A15" s="1"/>
      <c r="B15" s="1"/>
      <c r="C15"/>
      <c r="D15"/>
      <c r="E15" s="1"/>
      <c r="H15" s="56"/>
    </row>
    <row r="16" spans="1:9" s="2" customFormat="1" ht="15" customHeight="1" x14ac:dyDescent="0.25">
      <c r="A16" s="1"/>
      <c r="B16" s="1"/>
      <c r="C16"/>
      <c r="D16"/>
      <c r="E16" s="1"/>
      <c r="H16" s="56"/>
    </row>
    <row r="17" spans="1:10" s="2" customFormat="1" ht="15" customHeight="1" x14ac:dyDescent="0.25">
      <c r="A17" s="1"/>
      <c r="B17" s="1"/>
      <c r="C17"/>
      <c r="D17"/>
      <c r="E17" s="1"/>
      <c r="H17" s="56"/>
    </row>
    <row r="18" spans="1:10" s="2" customFormat="1" ht="15" customHeight="1" x14ac:dyDescent="0.25">
      <c r="A18" s="1"/>
      <c r="B18" s="1"/>
      <c r="C18"/>
      <c r="D18"/>
      <c r="E18" s="1"/>
      <c r="H18" s="56"/>
    </row>
    <row r="19" spans="1:10" s="2" customFormat="1" ht="15" customHeight="1" x14ac:dyDescent="0.25">
      <c r="A19" s="1"/>
      <c r="B19" s="1"/>
      <c r="C19"/>
      <c r="D19"/>
      <c r="E19" s="1"/>
      <c r="H19" s="56"/>
    </row>
    <row r="20" spans="1:10" s="2" customFormat="1" ht="15" customHeight="1" x14ac:dyDescent="0.25">
      <c r="A20" s="1"/>
      <c r="B20" s="1"/>
      <c r="C20"/>
      <c r="D20"/>
      <c r="E20" s="1"/>
      <c r="H20" s="56"/>
    </row>
    <row r="21" spans="1:10" s="2" customFormat="1" ht="15" customHeight="1" x14ac:dyDescent="0.25">
      <c r="A21" s="43"/>
      <c r="B21" s="43"/>
      <c r="C21"/>
      <c r="D21" s="3"/>
      <c r="E21" s="28"/>
      <c r="F21" s="53"/>
      <c r="H21" s="68"/>
      <c r="J21"/>
    </row>
    <row r="22" spans="1:10" s="2" customFormat="1" ht="15" customHeight="1" x14ac:dyDescent="0.25">
      <c r="A22" s="43"/>
      <c r="B22" s="43"/>
      <c r="C22"/>
      <c r="D22" s="3"/>
      <c r="E22" s="28"/>
      <c r="F22" s="53"/>
      <c r="H22" s="68"/>
      <c r="J22"/>
    </row>
    <row r="23" spans="1:10" s="2" customFormat="1" ht="15" customHeight="1" x14ac:dyDescent="0.25">
      <c r="A23" s="43"/>
      <c r="B23" s="43"/>
      <c r="C23"/>
      <c r="D23" s="3"/>
      <c r="E23" s="28"/>
      <c r="F23" s="53"/>
      <c r="H23" s="68"/>
      <c r="J23"/>
    </row>
    <row r="24" spans="1:10" s="2" customFormat="1" ht="15" customHeight="1" x14ac:dyDescent="0.25">
      <c r="A24" s="43"/>
      <c r="B24" s="43"/>
      <c r="C24"/>
      <c r="D24" s="3"/>
      <c r="E24" s="28"/>
      <c r="F24" s="53"/>
      <c r="H24" s="68"/>
      <c r="J24"/>
    </row>
    <row r="25" spans="1:10" s="2" customFormat="1" ht="15" customHeight="1" x14ac:dyDescent="0.25">
      <c r="A25" s="43"/>
      <c r="B25" s="43"/>
      <c r="C25"/>
      <c r="D25" s="3"/>
      <c r="E25" s="28"/>
      <c r="F25" s="53"/>
      <c r="H25" s="68"/>
      <c r="J25"/>
    </row>
    <row r="26" spans="1:10" s="2" customFormat="1" ht="15" customHeight="1" x14ac:dyDescent="0.25">
      <c r="A26" s="43"/>
      <c r="B26" s="43"/>
      <c r="C26"/>
      <c r="D26" s="3"/>
      <c r="E26" s="28"/>
      <c r="F26" s="53"/>
      <c r="H26" s="68"/>
      <c r="J26"/>
    </row>
    <row r="27" spans="1:10" s="2" customFormat="1" ht="15" customHeight="1" x14ac:dyDescent="0.25">
      <c r="A27" s="43"/>
      <c r="B27" s="43"/>
      <c r="C27"/>
      <c r="D27" s="3"/>
      <c r="E27" s="28"/>
      <c r="F27" s="53"/>
      <c r="H27" s="68"/>
      <c r="J27"/>
    </row>
  </sheetData>
  <mergeCells count="15">
    <mergeCell ref="B4:B5"/>
    <mergeCell ref="A4:A5"/>
    <mergeCell ref="G4:G5"/>
    <mergeCell ref="F4:F5"/>
    <mergeCell ref="E4:E5"/>
    <mergeCell ref="D4:D5"/>
    <mergeCell ref="C4:C5"/>
    <mergeCell ref="G2:G3"/>
    <mergeCell ref="H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M369"/>
  <sheetViews>
    <sheetView zoomScale="85" zoomScaleNormal="85" workbookViewId="0">
      <pane ySplit="3" topLeftCell="A361" activePane="bottomLeft" state="frozen"/>
      <selection pane="bottomLeft" activeCell="A370" sqref="A370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20" customWidth="1"/>
    <col min="5" max="5" width="24.28515625" style="21" customWidth="1"/>
    <col min="6" max="6" width="11.85546875" style="22" customWidth="1"/>
    <col min="7" max="7" width="22.85546875" style="22" customWidth="1"/>
    <col min="8" max="8" width="11.7109375" style="23" customWidth="1"/>
  </cols>
  <sheetData>
    <row r="2" spans="1:9" ht="28.5" customHeight="1" x14ac:dyDescent="0.25">
      <c r="A2" s="164" t="s">
        <v>34</v>
      </c>
      <c r="B2" s="164" t="s">
        <v>35</v>
      </c>
      <c r="C2" s="164" t="s">
        <v>28</v>
      </c>
      <c r="D2" s="152" t="s">
        <v>29</v>
      </c>
      <c r="E2" s="152" t="s">
        <v>30</v>
      </c>
      <c r="F2" s="151" t="s">
        <v>31</v>
      </c>
      <c r="G2" s="151" t="s">
        <v>1</v>
      </c>
      <c r="H2" s="151"/>
    </row>
    <row r="3" spans="1:9" ht="15" customHeight="1" x14ac:dyDescent="0.25">
      <c r="A3" s="164"/>
      <c r="B3" s="164"/>
      <c r="C3" s="164"/>
      <c r="D3" s="152"/>
      <c r="E3" s="152"/>
      <c r="F3" s="151"/>
      <c r="G3" s="24" t="s">
        <v>36</v>
      </c>
      <c r="H3" s="24" t="s">
        <v>2</v>
      </c>
    </row>
    <row r="4" spans="1:9" ht="15" customHeight="1" x14ac:dyDescent="0.25">
      <c r="A4" s="159">
        <v>43467</v>
      </c>
      <c r="B4" s="60" t="s">
        <v>94</v>
      </c>
      <c r="C4" s="161" t="s">
        <v>114</v>
      </c>
      <c r="D4" s="162">
        <v>180018037</v>
      </c>
      <c r="E4" s="160" t="s">
        <v>523</v>
      </c>
      <c r="F4" s="163">
        <v>2388600</v>
      </c>
      <c r="G4" s="163" t="s">
        <v>524</v>
      </c>
      <c r="H4" s="163">
        <v>36</v>
      </c>
      <c r="I4" s="4"/>
    </row>
    <row r="5" spans="1:9" ht="15" customHeight="1" x14ac:dyDescent="0.25">
      <c r="A5" s="159"/>
      <c r="B5" s="60" t="s">
        <v>95</v>
      </c>
      <c r="C5" s="161"/>
      <c r="D5" s="162"/>
      <c r="E5" s="160"/>
      <c r="F5" s="163"/>
      <c r="G5" s="163"/>
      <c r="H5" s="163"/>
      <c r="I5" s="4"/>
    </row>
    <row r="6" spans="1:9" ht="15" customHeight="1" x14ac:dyDescent="0.25">
      <c r="A6" s="159">
        <v>43467</v>
      </c>
      <c r="B6" s="60" t="s">
        <v>53</v>
      </c>
      <c r="C6" s="161" t="s">
        <v>446</v>
      </c>
      <c r="D6" s="162">
        <v>180018035</v>
      </c>
      <c r="E6" s="160" t="s">
        <v>525</v>
      </c>
      <c r="F6" s="163">
        <v>2311200</v>
      </c>
      <c r="G6" s="163" t="s">
        <v>526</v>
      </c>
      <c r="H6" s="163">
        <v>24</v>
      </c>
    </row>
    <row r="7" spans="1:9" ht="15" customHeight="1" x14ac:dyDescent="0.25">
      <c r="A7" s="159"/>
      <c r="B7" s="60" t="s">
        <v>54</v>
      </c>
      <c r="C7" s="161"/>
      <c r="D7" s="162"/>
      <c r="E7" s="160"/>
      <c r="F7" s="163"/>
      <c r="G7" s="163"/>
      <c r="H7" s="163"/>
    </row>
    <row r="8" spans="1:9" ht="15" customHeight="1" x14ac:dyDescent="0.25">
      <c r="A8" s="159">
        <v>43467</v>
      </c>
      <c r="B8" s="60" t="s">
        <v>120</v>
      </c>
      <c r="C8" s="161" t="s">
        <v>451</v>
      </c>
      <c r="D8" s="162">
        <v>190018032</v>
      </c>
      <c r="E8" s="160" t="s">
        <v>666</v>
      </c>
      <c r="F8" s="163">
        <v>817600</v>
      </c>
      <c r="G8" s="163" t="s">
        <v>667</v>
      </c>
      <c r="H8" s="163">
        <v>14</v>
      </c>
    </row>
    <row r="9" spans="1:9" ht="15" customHeight="1" x14ac:dyDescent="0.25">
      <c r="A9" s="159"/>
      <c r="B9" s="60" t="s">
        <v>79</v>
      </c>
      <c r="C9" s="161"/>
      <c r="D9" s="162"/>
      <c r="E9" s="160"/>
      <c r="F9" s="163"/>
      <c r="G9" s="163"/>
      <c r="H9" s="163"/>
    </row>
    <row r="10" spans="1:9" ht="15" customHeight="1" x14ac:dyDescent="0.25">
      <c r="A10" s="159">
        <v>43467</v>
      </c>
      <c r="B10" s="60" t="s">
        <v>51</v>
      </c>
      <c r="C10" s="161" t="s">
        <v>452</v>
      </c>
      <c r="D10" s="162">
        <v>190018036</v>
      </c>
      <c r="E10" s="160" t="s">
        <v>668</v>
      </c>
      <c r="F10" s="163">
        <v>1201500</v>
      </c>
      <c r="G10" s="163" t="s">
        <v>669</v>
      </c>
      <c r="H10" s="163">
        <v>18</v>
      </c>
    </row>
    <row r="11" spans="1:9" ht="15" customHeight="1" x14ac:dyDescent="0.25">
      <c r="A11" s="159"/>
      <c r="B11" s="60" t="s">
        <v>52</v>
      </c>
      <c r="C11" s="161"/>
      <c r="D11" s="162"/>
      <c r="E11" s="160"/>
      <c r="F11" s="163"/>
      <c r="G11" s="163"/>
      <c r="H11" s="163"/>
    </row>
    <row r="12" spans="1:9" ht="15" customHeight="1" x14ac:dyDescent="0.25">
      <c r="A12" s="159">
        <v>43467</v>
      </c>
      <c r="B12" s="60" t="s">
        <v>57</v>
      </c>
      <c r="C12" s="161" t="s">
        <v>454</v>
      </c>
      <c r="D12" s="162">
        <v>190018040</v>
      </c>
      <c r="E12" s="160" t="s">
        <v>675</v>
      </c>
      <c r="F12" s="163">
        <v>3152250</v>
      </c>
      <c r="G12" s="63" t="s">
        <v>676</v>
      </c>
      <c r="H12" s="63">
        <v>27</v>
      </c>
    </row>
    <row r="13" spans="1:9" ht="15" customHeight="1" x14ac:dyDescent="0.25">
      <c r="A13" s="159"/>
      <c r="B13" s="60" t="s">
        <v>58</v>
      </c>
      <c r="C13" s="161"/>
      <c r="D13" s="162"/>
      <c r="E13" s="160"/>
      <c r="F13" s="163"/>
      <c r="G13" s="63" t="s">
        <v>677</v>
      </c>
      <c r="H13" s="63">
        <v>20</v>
      </c>
    </row>
    <row r="14" spans="1:9" ht="15" customHeight="1" x14ac:dyDescent="0.25">
      <c r="A14" s="159">
        <v>43468</v>
      </c>
      <c r="B14" s="60" t="s">
        <v>105</v>
      </c>
      <c r="C14" s="161" t="s">
        <v>158</v>
      </c>
      <c r="D14" s="162">
        <v>190018049</v>
      </c>
      <c r="E14" s="160" t="s">
        <v>690</v>
      </c>
      <c r="F14" s="163">
        <v>840000</v>
      </c>
      <c r="G14" s="163" t="s">
        <v>691</v>
      </c>
      <c r="H14" s="163">
        <v>12</v>
      </c>
    </row>
    <row r="15" spans="1:9" ht="15" customHeight="1" x14ac:dyDescent="0.25">
      <c r="A15" s="159"/>
      <c r="B15" s="60" t="s">
        <v>106</v>
      </c>
      <c r="C15" s="161"/>
      <c r="D15" s="162"/>
      <c r="E15" s="160"/>
      <c r="F15" s="163"/>
      <c r="G15" s="163"/>
      <c r="H15" s="163"/>
    </row>
    <row r="16" spans="1:9" ht="15" customHeight="1" x14ac:dyDescent="0.25">
      <c r="A16" s="159">
        <v>43468</v>
      </c>
      <c r="B16" s="60" t="s">
        <v>103</v>
      </c>
      <c r="C16" s="161" t="s">
        <v>460</v>
      </c>
      <c r="D16" s="162">
        <v>190018050</v>
      </c>
      <c r="E16" s="160" t="s">
        <v>692</v>
      </c>
      <c r="F16" s="163">
        <v>380850</v>
      </c>
      <c r="G16" s="163" t="s">
        <v>693</v>
      </c>
      <c r="H16" s="163">
        <v>9</v>
      </c>
    </row>
    <row r="17" spans="1:8" ht="15" customHeight="1" x14ac:dyDescent="0.25">
      <c r="A17" s="159"/>
      <c r="B17" s="60" t="s">
        <v>104</v>
      </c>
      <c r="C17" s="161"/>
      <c r="D17" s="162"/>
      <c r="E17" s="160"/>
      <c r="F17" s="163"/>
      <c r="G17" s="163"/>
      <c r="H17" s="163"/>
    </row>
    <row r="18" spans="1:8" ht="15" customHeight="1" x14ac:dyDescent="0.25">
      <c r="A18" s="159">
        <v>43468</v>
      </c>
      <c r="B18" s="60" t="s">
        <v>38</v>
      </c>
      <c r="C18" s="161" t="s">
        <v>461</v>
      </c>
      <c r="D18" s="162">
        <v>190018051</v>
      </c>
      <c r="E18" s="160" t="s">
        <v>694</v>
      </c>
      <c r="F18" s="163">
        <v>865900</v>
      </c>
      <c r="G18" s="163" t="s">
        <v>695</v>
      </c>
      <c r="H18" s="163">
        <v>14</v>
      </c>
    </row>
    <row r="19" spans="1:8" ht="15" customHeight="1" x14ac:dyDescent="0.25">
      <c r="A19" s="159"/>
      <c r="B19" s="60" t="s">
        <v>39</v>
      </c>
      <c r="C19" s="161"/>
      <c r="D19" s="162"/>
      <c r="E19" s="160"/>
      <c r="F19" s="163"/>
      <c r="G19" s="163"/>
      <c r="H19" s="163"/>
    </row>
    <row r="20" spans="1:8" ht="15" customHeight="1" x14ac:dyDescent="0.25">
      <c r="A20" s="159">
        <v>43468</v>
      </c>
      <c r="B20" s="60" t="s">
        <v>123</v>
      </c>
      <c r="C20" s="161" t="s">
        <v>467</v>
      </c>
      <c r="D20" s="162">
        <v>190018057</v>
      </c>
      <c r="E20" s="160" t="s">
        <v>701</v>
      </c>
      <c r="F20" s="163">
        <v>1406200</v>
      </c>
      <c r="G20" s="163" t="s">
        <v>702</v>
      </c>
      <c r="H20" s="163">
        <v>35</v>
      </c>
    </row>
    <row r="21" spans="1:8" ht="15" customHeight="1" x14ac:dyDescent="0.25">
      <c r="A21" s="159"/>
      <c r="B21" s="60" t="s">
        <v>109</v>
      </c>
      <c r="C21" s="161"/>
      <c r="D21" s="162"/>
      <c r="E21" s="160"/>
      <c r="F21" s="163"/>
      <c r="G21" s="163"/>
      <c r="H21" s="163"/>
    </row>
    <row r="22" spans="1:8" ht="15" customHeight="1" x14ac:dyDescent="0.25">
      <c r="A22" s="159">
        <v>43468</v>
      </c>
      <c r="B22" s="60" t="s">
        <v>145</v>
      </c>
      <c r="C22" s="161" t="s">
        <v>470</v>
      </c>
      <c r="D22" s="162">
        <v>190018060</v>
      </c>
      <c r="E22" s="160" t="s">
        <v>706</v>
      </c>
      <c r="F22" s="163">
        <v>2922000</v>
      </c>
      <c r="G22" s="163" t="s">
        <v>707</v>
      </c>
      <c r="H22" s="163">
        <v>36</v>
      </c>
    </row>
    <row r="23" spans="1:8" ht="15" customHeight="1" x14ac:dyDescent="0.25">
      <c r="A23" s="159"/>
      <c r="B23" s="60" t="s">
        <v>50</v>
      </c>
      <c r="C23" s="161"/>
      <c r="D23" s="162"/>
      <c r="E23" s="160"/>
      <c r="F23" s="163"/>
      <c r="G23" s="163"/>
      <c r="H23" s="163"/>
    </row>
    <row r="24" spans="1:8" ht="15" customHeight="1" x14ac:dyDescent="0.25">
      <c r="A24" s="159">
        <v>43468</v>
      </c>
      <c r="B24" s="60" t="s">
        <v>32</v>
      </c>
      <c r="C24" s="161" t="s">
        <v>472</v>
      </c>
      <c r="D24" s="162">
        <v>190018074</v>
      </c>
      <c r="E24" s="160" t="s">
        <v>6</v>
      </c>
      <c r="F24" s="163">
        <v>3387600</v>
      </c>
      <c r="G24" s="163" t="s">
        <v>710</v>
      </c>
      <c r="H24" s="163">
        <v>41</v>
      </c>
    </row>
    <row r="25" spans="1:8" ht="15" customHeight="1" x14ac:dyDescent="0.25">
      <c r="A25" s="159"/>
      <c r="B25" s="60" t="s">
        <v>33</v>
      </c>
      <c r="C25" s="161"/>
      <c r="D25" s="162"/>
      <c r="E25" s="160"/>
      <c r="F25" s="163"/>
      <c r="G25" s="163"/>
      <c r="H25" s="163"/>
    </row>
    <row r="26" spans="1:8" ht="15" customHeight="1" x14ac:dyDescent="0.25">
      <c r="A26" s="159">
        <v>43469</v>
      </c>
      <c r="B26" s="60" t="s">
        <v>136</v>
      </c>
      <c r="C26" s="161" t="s">
        <v>487</v>
      </c>
      <c r="D26" s="162">
        <v>190018079</v>
      </c>
      <c r="E26" s="160" t="s">
        <v>3</v>
      </c>
      <c r="F26" s="163">
        <v>1870250</v>
      </c>
      <c r="G26" s="163" t="s">
        <v>522</v>
      </c>
      <c r="H26" s="163">
        <v>30</v>
      </c>
    </row>
    <row r="27" spans="1:8" ht="15" customHeight="1" x14ac:dyDescent="0.25">
      <c r="A27" s="159"/>
      <c r="B27" s="60" t="s">
        <v>69</v>
      </c>
      <c r="C27" s="161"/>
      <c r="D27" s="162"/>
      <c r="E27" s="160"/>
      <c r="F27" s="163"/>
      <c r="G27" s="163"/>
      <c r="H27" s="163"/>
    </row>
    <row r="28" spans="1:8" ht="15" customHeight="1" x14ac:dyDescent="0.25">
      <c r="A28" s="159">
        <v>43469</v>
      </c>
      <c r="B28" s="60" t="s">
        <v>53</v>
      </c>
      <c r="C28" s="161" t="s">
        <v>488</v>
      </c>
      <c r="D28" s="162">
        <v>190018078</v>
      </c>
      <c r="E28" s="160" t="s">
        <v>525</v>
      </c>
      <c r="F28" s="163">
        <v>2022300</v>
      </c>
      <c r="G28" s="163" t="s">
        <v>526</v>
      </c>
      <c r="H28" s="163">
        <v>21</v>
      </c>
    </row>
    <row r="29" spans="1:8" ht="15" customHeight="1" x14ac:dyDescent="0.25">
      <c r="A29" s="159"/>
      <c r="B29" s="60" t="s">
        <v>54</v>
      </c>
      <c r="C29" s="161"/>
      <c r="D29" s="162"/>
      <c r="E29" s="160"/>
      <c r="F29" s="163"/>
      <c r="G29" s="163"/>
      <c r="H29" s="163"/>
    </row>
    <row r="30" spans="1:8" ht="15" customHeight="1" x14ac:dyDescent="0.25">
      <c r="A30" s="159">
        <v>43469</v>
      </c>
      <c r="B30" s="60" t="s">
        <v>86</v>
      </c>
      <c r="C30" s="161" t="s">
        <v>494</v>
      </c>
      <c r="D30" s="162">
        <v>190018065</v>
      </c>
      <c r="E30" s="160" t="s">
        <v>18</v>
      </c>
      <c r="F30" s="163">
        <v>284100</v>
      </c>
      <c r="G30" s="163" t="s">
        <v>726</v>
      </c>
      <c r="H30" s="163">
        <v>2</v>
      </c>
    </row>
    <row r="31" spans="1:8" ht="15" customHeight="1" x14ac:dyDescent="0.25">
      <c r="A31" s="159"/>
      <c r="B31" s="60" t="s">
        <v>87</v>
      </c>
      <c r="C31" s="161"/>
      <c r="D31" s="162"/>
      <c r="E31" s="160"/>
      <c r="F31" s="163"/>
      <c r="G31" s="163"/>
      <c r="H31" s="163"/>
    </row>
    <row r="32" spans="1:8" ht="15" customHeight="1" x14ac:dyDescent="0.25">
      <c r="A32" s="159">
        <v>43469</v>
      </c>
      <c r="B32" s="60" t="s">
        <v>495</v>
      </c>
      <c r="C32" s="161" t="s">
        <v>497</v>
      </c>
      <c r="D32" s="162">
        <v>190018085</v>
      </c>
      <c r="E32" s="160" t="s">
        <v>728</v>
      </c>
      <c r="F32" s="163">
        <v>706100</v>
      </c>
      <c r="G32" s="163" t="s">
        <v>729</v>
      </c>
      <c r="H32" s="163">
        <v>16</v>
      </c>
    </row>
    <row r="33" spans="1:8" ht="15" customHeight="1" x14ac:dyDescent="0.25">
      <c r="A33" s="159"/>
      <c r="B33" s="60" t="s">
        <v>496</v>
      </c>
      <c r="C33" s="161"/>
      <c r="D33" s="162"/>
      <c r="E33" s="160"/>
      <c r="F33" s="163"/>
      <c r="G33" s="163"/>
      <c r="H33" s="163"/>
    </row>
    <row r="34" spans="1:8" ht="15" customHeight="1" x14ac:dyDescent="0.25">
      <c r="A34" s="159">
        <v>43469</v>
      </c>
      <c r="B34" s="60" t="s">
        <v>498</v>
      </c>
      <c r="C34" s="161" t="s">
        <v>500</v>
      </c>
      <c r="D34" s="162">
        <v>190018069</v>
      </c>
      <c r="E34" s="160" t="s">
        <v>731</v>
      </c>
      <c r="F34" s="163">
        <v>963000</v>
      </c>
      <c r="G34" s="163" t="s">
        <v>732</v>
      </c>
      <c r="H34" s="163">
        <v>18</v>
      </c>
    </row>
    <row r="35" spans="1:8" ht="15" customHeight="1" x14ac:dyDescent="0.25">
      <c r="A35" s="159"/>
      <c r="B35" s="60" t="s">
        <v>499</v>
      </c>
      <c r="C35" s="161"/>
      <c r="D35" s="162"/>
      <c r="E35" s="160"/>
      <c r="F35" s="163"/>
      <c r="G35" s="163"/>
      <c r="H35" s="163"/>
    </row>
    <row r="36" spans="1:8" ht="15" customHeight="1" x14ac:dyDescent="0.25">
      <c r="A36" s="159">
        <v>43469</v>
      </c>
      <c r="B36" s="60" t="s">
        <v>501</v>
      </c>
      <c r="C36" s="161" t="s">
        <v>503</v>
      </c>
      <c r="D36" s="162">
        <v>190018088</v>
      </c>
      <c r="E36" s="160" t="s">
        <v>896</v>
      </c>
      <c r="F36" s="163">
        <v>1203600</v>
      </c>
      <c r="G36" s="63" t="s">
        <v>733</v>
      </c>
      <c r="H36" s="63">
        <f>5+5+2</f>
        <v>12</v>
      </c>
    </row>
    <row r="37" spans="1:8" ht="15" customHeight="1" x14ac:dyDescent="0.25">
      <c r="A37" s="159"/>
      <c r="B37" s="60" t="s">
        <v>502</v>
      </c>
      <c r="C37" s="161"/>
      <c r="D37" s="162"/>
      <c r="E37" s="160"/>
      <c r="F37" s="163"/>
      <c r="G37" s="63" t="s">
        <v>734</v>
      </c>
      <c r="H37" s="63">
        <f>4+4+4</f>
        <v>12</v>
      </c>
    </row>
    <row r="38" spans="1:8" ht="15" customHeight="1" x14ac:dyDescent="0.25">
      <c r="A38" s="159">
        <v>43469</v>
      </c>
      <c r="B38" s="60" t="s">
        <v>504</v>
      </c>
      <c r="C38" s="161" t="s">
        <v>506</v>
      </c>
      <c r="D38" s="162">
        <v>190018067</v>
      </c>
      <c r="E38" s="160" t="s">
        <v>735</v>
      </c>
      <c r="F38" s="163">
        <v>1273200</v>
      </c>
      <c r="G38" s="163" t="s">
        <v>736</v>
      </c>
      <c r="H38" s="163">
        <v>12</v>
      </c>
    </row>
    <row r="39" spans="1:8" ht="15" customHeight="1" x14ac:dyDescent="0.25">
      <c r="A39" s="159"/>
      <c r="B39" s="60" t="s">
        <v>505</v>
      </c>
      <c r="C39" s="161"/>
      <c r="D39" s="162"/>
      <c r="E39" s="160"/>
      <c r="F39" s="163"/>
      <c r="G39" s="163"/>
      <c r="H39" s="163"/>
    </row>
    <row r="40" spans="1:8" ht="15" customHeight="1" x14ac:dyDescent="0.25">
      <c r="A40" s="159">
        <v>43470</v>
      </c>
      <c r="B40" s="65" t="s">
        <v>53</v>
      </c>
      <c r="C40" s="161" t="s">
        <v>529</v>
      </c>
      <c r="D40" s="162">
        <v>190018090</v>
      </c>
      <c r="E40" s="160" t="s">
        <v>525</v>
      </c>
      <c r="F40" s="163">
        <v>4620500</v>
      </c>
      <c r="G40" s="163" t="s">
        <v>526</v>
      </c>
      <c r="H40" s="163">
        <v>48</v>
      </c>
    </row>
    <row r="41" spans="1:8" ht="15" customHeight="1" x14ac:dyDescent="0.25">
      <c r="A41" s="159"/>
      <c r="B41" s="65" t="s">
        <v>54</v>
      </c>
      <c r="C41" s="161"/>
      <c r="D41" s="162"/>
      <c r="E41" s="160"/>
      <c r="F41" s="163"/>
      <c r="G41" s="163"/>
      <c r="H41" s="163"/>
    </row>
    <row r="42" spans="1:8" ht="15" customHeight="1" x14ac:dyDescent="0.25">
      <c r="A42" s="159">
        <v>43470</v>
      </c>
      <c r="B42" s="65" t="s">
        <v>555</v>
      </c>
      <c r="C42" s="161" t="s">
        <v>556</v>
      </c>
      <c r="D42" s="162">
        <v>190018110</v>
      </c>
      <c r="E42" s="160" t="s">
        <v>15</v>
      </c>
      <c r="F42" s="163">
        <v>1578750</v>
      </c>
      <c r="G42" s="163" t="s">
        <v>759</v>
      </c>
      <c r="H42" s="163">
        <v>33</v>
      </c>
    </row>
    <row r="43" spans="1:8" ht="15" customHeight="1" x14ac:dyDescent="0.25">
      <c r="A43" s="159"/>
      <c r="B43" s="65" t="s">
        <v>91</v>
      </c>
      <c r="C43" s="161"/>
      <c r="D43" s="162"/>
      <c r="E43" s="160"/>
      <c r="F43" s="163"/>
      <c r="G43" s="163"/>
      <c r="H43" s="163"/>
    </row>
    <row r="44" spans="1:8" ht="15" customHeight="1" x14ac:dyDescent="0.25">
      <c r="A44" s="159">
        <v>43470</v>
      </c>
      <c r="B44" s="65" t="s">
        <v>51</v>
      </c>
      <c r="C44" s="161" t="s">
        <v>557</v>
      </c>
      <c r="D44" s="162">
        <v>190018105</v>
      </c>
      <c r="E44" s="160" t="s">
        <v>668</v>
      </c>
      <c r="F44" s="163">
        <v>1228500</v>
      </c>
      <c r="G44" s="63" t="s">
        <v>670</v>
      </c>
      <c r="H44" s="63">
        <f>2+4+4+4</f>
        <v>14</v>
      </c>
    </row>
    <row r="45" spans="1:8" ht="15" customHeight="1" x14ac:dyDescent="0.25">
      <c r="A45" s="159"/>
      <c r="B45" s="65" t="s">
        <v>52</v>
      </c>
      <c r="C45" s="161"/>
      <c r="D45" s="162"/>
      <c r="E45" s="160"/>
      <c r="F45" s="163"/>
      <c r="G45" s="63" t="s">
        <v>671</v>
      </c>
      <c r="H45" s="63">
        <f>3+4+6</f>
        <v>13</v>
      </c>
    </row>
    <row r="46" spans="1:8" ht="15" customHeight="1" x14ac:dyDescent="0.25">
      <c r="A46" s="159">
        <v>43470</v>
      </c>
      <c r="B46" s="65" t="s">
        <v>558</v>
      </c>
      <c r="C46" s="161" t="s">
        <v>559</v>
      </c>
      <c r="D46" s="162">
        <v>190018106</v>
      </c>
      <c r="E46" s="160" t="s">
        <v>760</v>
      </c>
      <c r="F46" s="163">
        <v>111100</v>
      </c>
      <c r="G46" s="163" t="s">
        <v>761</v>
      </c>
      <c r="H46" s="163">
        <v>2</v>
      </c>
    </row>
    <row r="47" spans="1:8" ht="15" customHeight="1" x14ac:dyDescent="0.25">
      <c r="A47" s="159"/>
      <c r="B47" s="65" t="s">
        <v>560</v>
      </c>
      <c r="C47" s="161"/>
      <c r="D47" s="162"/>
      <c r="E47" s="160"/>
      <c r="F47" s="163"/>
      <c r="G47" s="163"/>
      <c r="H47" s="163"/>
    </row>
    <row r="48" spans="1:8" ht="15" customHeight="1" x14ac:dyDescent="0.25">
      <c r="A48" s="159">
        <v>43470</v>
      </c>
      <c r="B48" s="65" t="s">
        <v>561</v>
      </c>
      <c r="C48" s="161" t="s">
        <v>562</v>
      </c>
      <c r="D48" s="162">
        <v>190018107</v>
      </c>
      <c r="E48" s="160" t="s">
        <v>762</v>
      </c>
      <c r="F48" s="163">
        <v>1614000</v>
      </c>
      <c r="G48" s="163" t="s">
        <v>763</v>
      </c>
      <c r="H48" s="163">
        <v>12</v>
      </c>
    </row>
    <row r="49" spans="1:8" ht="15" customHeight="1" x14ac:dyDescent="0.25">
      <c r="A49" s="159"/>
      <c r="B49" s="65" t="s">
        <v>563</v>
      </c>
      <c r="C49" s="161"/>
      <c r="D49" s="162"/>
      <c r="E49" s="160"/>
      <c r="F49" s="163"/>
      <c r="G49" s="163"/>
      <c r="H49" s="163"/>
    </row>
    <row r="50" spans="1:8" ht="15" customHeight="1" x14ac:dyDescent="0.25">
      <c r="A50" s="159">
        <v>43470</v>
      </c>
      <c r="B50" s="65" t="s">
        <v>492</v>
      </c>
      <c r="C50" s="161" t="s">
        <v>567</v>
      </c>
      <c r="D50" s="162">
        <v>190018111</v>
      </c>
      <c r="E50" s="160" t="s">
        <v>723</v>
      </c>
      <c r="F50" s="163">
        <v>639000</v>
      </c>
      <c r="G50" s="163" t="s">
        <v>725</v>
      </c>
      <c r="H50" s="163">
        <v>12</v>
      </c>
    </row>
    <row r="51" spans="1:8" ht="15" customHeight="1" x14ac:dyDescent="0.25">
      <c r="A51" s="159"/>
      <c r="B51" s="65" t="s">
        <v>493</v>
      </c>
      <c r="C51" s="161"/>
      <c r="D51" s="162"/>
      <c r="E51" s="160"/>
      <c r="F51" s="163"/>
      <c r="G51" s="163"/>
      <c r="H51" s="163"/>
    </row>
    <row r="52" spans="1:8" ht="15" customHeight="1" x14ac:dyDescent="0.25">
      <c r="A52" s="159">
        <v>43470</v>
      </c>
      <c r="B52" s="65" t="s">
        <v>448</v>
      </c>
      <c r="C52" s="161" t="s">
        <v>575</v>
      </c>
      <c r="D52" s="162">
        <v>190018117</v>
      </c>
      <c r="E52" s="160" t="s">
        <v>661</v>
      </c>
      <c r="F52" s="163">
        <v>858000</v>
      </c>
      <c r="G52" s="163" t="s">
        <v>663</v>
      </c>
      <c r="H52" s="163">
        <v>12</v>
      </c>
    </row>
    <row r="53" spans="1:8" ht="15" customHeight="1" x14ac:dyDescent="0.25">
      <c r="A53" s="159"/>
      <c r="B53" s="65" t="s">
        <v>108</v>
      </c>
      <c r="C53" s="161"/>
      <c r="D53" s="162"/>
      <c r="E53" s="160"/>
      <c r="F53" s="163"/>
      <c r="G53" s="163"/>
      <c r="H53" s="163"/>
    </row>
    <row r="54" spans="1:8" ht="15" customHeight="1" x14ac:dyDescent="0.25">
      <c r="A54" s="159">
        <v>43473</v>
      </c>
      <c r="B54" s="65" t="s">
        <v>53</v>
      </c>
      <c r="C54" s="161" t="s">
        <v>590</v>
      </c>
      <c r="D54" s="162">
        <v>190018129</v>
      </c>
      <c r="E54" s="160" t="s">
        <v>525</v>
      </c>
      <c r="F54" s="163">
        <v>3262950</v>
      </c>
      <c r="G54" s="163" t="s">
        <v>526</v>
      </c>
      <c r="H54" s="163">
        <v>34</v>
      </c>
    </row>
    <row r="55" spans="1:8" ht="15" customHeight="1" x14ac:dyDescent="0.25">
      <c r="A55" s="159"/>
      <c r="B55" s="65" t="s">
        <v>591</v>
      </c>
      <c r="C55" s="161"/>
      <c r="D55" s="162"/>
      <c r="E55" s="160"/>
      <c r="F55" s="163"/>
      <c r="G55" s="163"/>
      <c r="H55" s="163"/>
    </row>
    <row r="56" spans="1:8" ht="15" customHeight="1" x14ac:dyDescent="0.25">
      <c r="A56" s="159">
        <v>43473</v>
      </c>
      <c r="B56" s="65" t="s">
        <v>592</v>
      </c>
      <c r="C56" s="161" t="s">
        <v>593</v>
      </c>
      <c r="D56" s="162">
        <v>190018162</v>
      </c>
      <c r="E56" s="160" t="s">
        <v>792</v>
      </c>
      <c r="F56" s="163">
        <v>4328650</v>
      </c>
      <c r="G56" s="163" t="s">
        <v>793</v>
      </c>
      <c r="H56" s="163">
        <v>63</v>
      </c>
    </row>
    <row r="57" spans="1:8" ht="15" customHeight="1" x14ac:dyDescent="0.25">
      <c r="A57" s="159"/>
      <c r="B57" s="65" t="s">
        <v>594</v>
      </c>
      <c r="C57" s="161"/>
      <c r="D57" s="162"/>
      <c r="E57" s="160"/>
      <c r="F57" s="163"/>
      <c r="G57" s="163"/>
      <c r="H57" s="163"/>
    </row>
    <row r="58" spans="1:8" ht="15" customHeight="1" x14ac:dyDescent="0.25">
      <c r="A58" s="159">
        <v>43473</v>
      </c>
      <c r="B58" s="65" t="s">
        <v>595</v>
      </c>
      <c r="C58" s="161" t="s">
        <v>596</v>
      </c>
      <c r="D58" s="162">
        <v>190018158</v>
      </c>
      <c r="E58" s="160" t="s">
        <v>794</v>
      </c>
      <c r="F58" s="163">
        <v>1258800</v>
      </c>
      <c r="G58" s="163" t="s">
        <v>795</v>
      </c>
      <c r="H58" s="163">
        <v>12</v>
      </c>
    </row>
    <row r="59" spans="1:8" ht="15" customHeight="1" x14ac:dyDescent="0.25">
      <c r="A59" s="159"/>
      <c r="B59" s="65" t="s">
        <v>597</v>
      </c>
      <c r="C59" s="161"/>
      <c r="D59" s="162"/>
      <c r="E59" s="160"/>
      <c r="F59" s="163"/>
      <c r="G59" s="163"/>
      <c r="H59" s="163"/>
    </row>
    <row r="60" spans="1:8" ht="15" customHeight="1" x14ac:dyDescent="0.25">
      <c r="A60" s="159">
        <v>43473</v>
      </c>
      <c r="B60" s="65" t="s">
        <v>598</v>
      </c>
      <c r="C60" s="161" t="s">
        <v>599</v>
      </c>
      <c r="D60" s="162">
        <v>190024773</v>
      </c>
      <c r="E60" s="160" t="s">
        <v>823</v>
      </c>
      <c r="F60" s="163">
        <v>2000000</v>
      </c>
      <c r="G60" s="163" t="s">
        <v>824</v>
      </c>
      <c r="H60" s="163">
        <v>1</v>
      </c>
    </row>
    <row r="61" spans="1:8" ht="15" customHeight="1" x14ac:dyDescent="0.25">
      <c r="A61" s="159"/>
      <c r="B61" s="65" t="s">
        <v>600</v>
      </c>
      <c r="C61" s="161"/>
      <c r="D61" s="162"/>
      <c r="E61" s="160"/>
      <c r="F61" s="163"/>
      <c r="G61" s="163"/>
      <c r="H61" s="163"/>
    </row>
    <row r="62" spans="1:8" ht="15" customHeight="1" x14ac:dyDescent="0.25">
      <c r="A62" s="159">
        <v>43473</v>
      </c>
      <c r="B62" s="65" t="s">
        <v>136</v>
      </c>
      <c r="C62" s="161" t="s">
        <v>618</v>
      </c>
      <c r="D62" s="162">
        <v>190018159</v>
      </c>
      <c r="E62" s="160" t="s">
        <v>3</v>
      </c>
      <c r="F62" s="163">
        <v>1208800</v>
      </c>
      <c r="G62" s="163" t="s">
        <v>522</v>
      </c>
      <c r="H62" s="163">
        <v>20</v>
      </c>
    </row>
    <row r="63" spans="1:8" ht="15" customHeight="1" x14ac:dyDescent="0.25">
      <c r="A63" s="159"/>
      <c r="B63" s="65" t="s">
        <v>619</v>
      </c>
      <c r="C63" s="161"/>
      <c r="D63" s="162"/>
      <c r="E63" s="160"/>
      <c r="F63" s="163"/>
      <c r="G63" s="163"/>
      <c r="H63" s="163"/>
    </row>
    <row r="64" spans="1:8" ht="15" customHeight="1" x14ac:dyDescent="0.25">
      <c r="A64" s="159">
        <v>43473</v>
      </c>
      <c r="B64" s="65" t="s">
        <v>32</v>
      </c>
      <c r="C64" s="161" t="s">
        <v>620</v>
      </c>
      <c r="D64" s="162">
        <v>190018131</v>
      </c>
      <c r="E64" s="160" t="s">
        <v>6</v>
      </c>
      <c r="F64" s="163">
        <v>434000</v>
      </c>
      <c r="G64" s="163" t="s">
        <v>711</v>
      </c>
      <c r="H64" s="163">
        <v>5</v>
      </c>
    </row>
    <row r="65" spans="1:8" ht="15" customHeight="1" x14ac:dyDescent="0.25">
      <c r="A65" s="159"/>
      <c r="B65" s="65" t="s">
        <v>621</v>
      </c>
      <c r="C65" s="161"/>
      <c r="D65" s="162"/>
      <c r="E65" s="160"/>
      <c r="F65" s="163"/>
      <c r="G65" s="163"/>
      <c r="H65" s="163"/>
    </row>
    <row r="66" spans="1:8" ht="15" customHeight="1" x14ac:dyDescent="0.25">
      <c r="A66" s="159">
        <v>43473</v>
      </c>
      <c r="B66" s="65" t="s">
        <v>624</v>
      </c>
      <c r="C66" s="161" t="s">
        <v>625</v>
      </c>
      <c r="D66" s="162">
        <v>190018157</v>
      </c>
      <c r="E66" s="160" t="s">
        <v>799</v>
      </c>
      <c r="F66" s="163">
        <v>3768750</v>
      </c>
      <c r="G66" s="67" t="s">
        <v>800</v>
      </c>
      <c r="H66" s="67">
        <v>12</v>
      </c>
    </row>
    <row r="67" spans="1:8" ht="15" customHeight="1" x14ac:dyDescent="0.25">
      <c r="A67" s="159"/>
      <c r="B67" s="65" t="s">
        <v>626</v>
      </c>
      <c r="C67" s="161"/>
      <c r="D67" s="162"/>
      <c r="E67" s="160"/>
      <c r="F67" s="163"/>
      <c r="G67" s="67" t="s">
        <v>801</v>
      </c>
      <c r="H67" s="67">
        <f>10+10+15+15</f>
        <v>50</v>
      </c>
    </row>
    <row r="68" spans="1:8" ht="15" customHeight="1" x14ac:dyDescent="0.25">
      <c r="A68" s="159">
        <v>43473</v>
      </c>
      <c r="B68" s="65" t="s">
        <v>633</v>
      </c>
      <c r="C68" s="161" t="s">
        <v>634</v>
      </c>
      <c r="D68" s="162">
        <v>190018130</v>
      </c>
      <c r="E68" s="160" t="s">
        <v>728</v>
      </c>
      <c r="F68" s="163">
        <v>941000</v>
      </c>
      <c r="G68" s="163" t="s">
        <v>729</v>
      </c>
      <c r="H68" s="163">
        <v>21</v>
      </c>
    </row>
    <row r="69" spans="1:8" ht="15" customHeight="1" x14ac:dyDescent="0.25">
      <c r="A69" s="159"/>
      <c r="B69" s="65" t="s">
        <v>635</v>
      </c>
      <c r="C69" s="161"/>
      <c r="D69" s="162"/>
      <c r="E69" s="160"/>
      <c r="F69" s="163"/>
      <c r="G69" s="163"/>
      <c r="H69" s="163"/>
    </row>
    <row r="70" spans="1:8" ht="15" customHeight="1" x14ac:dyDescent="0.25">
      <c r="A70" s="159">
        <v>43473</v>
      </c>
      <c r="B70" s="65" t="s">
        <v>74</v>
      </c>
      <c r="C70" s="161" t="s">
        <v>636</v>
      </c>
      <c r="D70" s="162">
        <v>190018125</v>
      </c>
      <c r="E70" s="160" t="s">
        <v>121</v>
      </c>
      <c r="F70" s="163">
        <v>1699200</v>
      </c>
      <c r="G70" s="163" t="s">
        <v>674</v>
      </c>
      <c r="H70" s="163">
        <v>36</v>
      </c>
    </row>
    <row r="71" spans="1:8" ht="15" customHeight="1" x14ac:dyDescent="0.25">
      <c r="A71" s="159"/>
      <c r="B71" s="65" t="s">
        <v>637</v>
      </c>
      <c r="C71" s="161"/>
      <c r="D71" s="162"/>
      <c r="E71" s="160"/>
      <c r="F71" s="163"/>
      <c r="G71" s="163"/>
      <c r="H71" s="163"/>
    </row>
    <row r="72" spans="1:8" ht="15" customHeight="1" x14ac:dyDescent="0.25">
      <c r="A72" s="159">
        <v>43474</v>
      </c>
      <c r="B72" s="74" t="s">
        <v>598</v>
      </c>
      <c r="C72" s="161" t="s">
        <v>829</v>
      </c>
      <c r="D72" s="162">
        <v>190018170</v>
      </c>
      <c r="E72" s="160" t="s">
        <v>823</v>
      </c>
      <c r="F72" s="163">
        <v>1676200</v>
      </c>
      <c r="G72" s="163" t="s">
        <v>884</v>
      </c>
      <c r="H72" s="163">
        <v>29</v>
      </c>
    </row>
    <row r="73" spans="1:8" ht="15" customHeight="1" x14ac:dyDescent="0.25">
      <c r="A73" s="159"/>
      <c r="B73" s="74" t="s">
        <v>600</v>
      </c>
      <c r="C73" s="161"/>
      <c r="D73" s="162"/>
      <c r="E73" s="160"/>
      <c r="F73" s="163"/>
      <c r="G73" s="163"/>
      <c r="H73" s="163"/>
    </row>
    <row r="74" spans="1:8" ht="15" customHeight="1" x14ac:dyDescent="0.25">
      <c r="A74" s="159">
        <v>43474</v>
      </c>
      <c r="B74" s="74" t="s">
        <v>832</v>
      </c>
      <c r="C74" s="161" t="s">
        <v>834</v>
      </c>
      <c r="D74" s="162">
        <v>190018193</v>
      </c>
      <c r="E74" s="160" t="s">
        <v>887</v>
      </c>
      <c r="F74" s="163">
        <v>744000</v>
      </c>
      <c r="G74" s="163" t="s">
        <v>888</v>
      </c>
      <c r="H74" s="163">
        <v>16</v>
      </c>
    </row>
    <row r="75" spans="1:8" ht="15" customHeight="1" x14ac:dyDescent="0.25">
      <c r="A75" s="159"/>
      <c r="B75" s="74" t="s">
        <v>833</v>
      </c>
      <c r="C75" s="161"/>
      <c r="D75" s="162"/>
      <c r="E75" s="160"/>
      <c r="F75" s="163"/>
      <c r="G75" s="163"/>
      <c r="H75" s="163"/>
    </row>
    <row r="76" spans="1:8" ht="15" customHeight="1" x14ac:dyDescent="0.25">
      <c r="A76" s="159">
        <v>43474</v>
      </c>
      <c r="B76" s="74" t="s">
        <v>835</v>
      </c>
      <c r="C76" s="161" t="s">
        <v>837</v>
      </c>
      <c r="D76" s="162">
        <v>190018199</v>
      </c>
      <c r="E76" s="160" t="s">
        <v>889</v>
      </c>
      <c r="F76" s="163">
        <v>1530400</v>
      </c>
      <c r="G76" s="163" t="s">
        <v>890</v>
      </c>
      <c r="H76" s="163">
        <v>26</v>
      </c>
    </row>
    <row r="77" spans="1:8" ht="15" customHeight="1" x14ac:dyDescent="0.25">
      <c r="A77" s="159"/>
      <c r="B77" s="74" t="s">
        <v>836</v>
      </c>
      <c r="C77" s="161"/>
      <c r="D77" s="162"/>
      <c r="E77" s="160"/>
      <c r="F77" s="163"/>
      <c r="G77" s="163"/>
      <c r="H77" s="163"/>
    </row>
    <row r="78" spans="1:8" ht="15" customHeight="1" x14ac:dyDescent="0.25">
      <c r="A78" s="159">
        <v>43474</v>
      </c>
      <c r="B78" s="74" t="s">
        <v>838</v>
      </c>
      <c r="C78" s="161" t="s">
        <v>840</v>
      </c>
      <c r="D78" s="162">
        <v>190018169</v>
      </c>
      <c r="E78" s="160" t="s">
        <v>891</v>
      </c>
      <c r="F78" s="163">
        <v>2419000</v>
      </c>
      <c r="G78" s="163" t="s">
        <v>892</v>
      </c>
      <c r="H78" s="163">
        <v>49</v>
      </c>
    </row>
    <row r="79" spans="1:8" ht="15" customHeight="1" x14ac:dyDescent="0.25">
      <c r="A79" s="159"/>
      <c r="B79" s="74" t="s">
        <v>839</v>
      </c>
      <c r="C79" s="161"/>
      <c r="D79" s="162"/>
      <c r="E79" s="160"/>
      <c r="F79" s="163"/>
      <c r="G79" s="163"/>
      <c r="H79" s="163"/>
    </row>
    <row r="80" spans="1:8" ht="15" customHeight="1" x14ac:dyDescent="0.25">
      <c r="A80" s="159">
        <v>43474</v>
      </c>
      <c r="B80" s="74" t="s">
        <v>869</v>
      </c>
      <c r="C80" s="161" t="s">
        <v>871</v>
      </c>
      <c r="D80" s="162">
        <v>190018194</v>
      </c>
      <c r="E80" s="160" t="s">
        <v>910</v>
      </c>
      <c r="F80" s="163">
        <v>1413650</v>
      </c>
      <c r="G80" s="163" t="s">
        <v>911</v>
      </c>
      <c r="H80" s="163">
        <v>55</v>
      </c>
    </row>
    <row r="81" spans="1:9" ht="15" customHeight="1" x14ac:dyDescent="0.25">
      <c r="A81" s="159"/>
      <c r="B81" s="74" t="s">
        <v>870</v>
      </c>
      <c r="C81" s="161"/>
      <c r="D81" s="162"/>
      <c r="E81" s="160"/>
      <c r="F81" s="163"/>
      <c r="G81" s="163"/>
      <c r="H81" s="163"/>
    </row>
    <row r="82" spans="1:9" ht="15" customHeight="1" x14ac:dyDescent="0.25">
      <c r="A82" s="159">
        <v>43474</v>
      </c>
      <c r="B82" s="74" t="s">
        <v>872</v>
      </c>
      <c r="C82" s="161" t="s">
        <v>874</v>
      </c>
      <c r="D82" s="162">
        <v>190018196</v>
      </c>
      <c r="E82" s="160" t="s">
        <v>912</v>
      </c>
      <c r="F82" s="163">
        <v>1562600</v>
      </c>
      <c r="G82" s="163" t="s">
        <v>913</v>
      </c>
      <c r="H82" s="163">
        <v>13</v>
      </c>
    </row>
    <row r="83" spans="1:9" ht="15" customHeight="1" x14ac:dyDescent="0.25">
      <c r="A83" s="159"/>
      <c r="B83" s="74" t="s">
        <v>873</v>
      </c>
      <c r="C83" s="161"/>
      <c r="D83" s="162"/>
      <c r="E83" s="160"/>
      <c r="F83" s="163"/>
      <c r="G83" s="163"/>
      <c r="H83" s="163"/>
    </row>
    <row r="84" spans="1:9" ht="15" customHeight="1" x14ac:dyDescent="0.25">
      <c r="A84" s="159">
        <v>43474</v>
      </c>
      <c r="B84" s="80" t="s">
        <v>933</v>
      </c>
      <c r="C84" s="161" t="s">
        <v>935</v>
      </c>
      <c r="D84" s="162">
        <v>190018207</v>
      </c>
      <c r="E84" s="160" t="s">
        <v>1024</v>
      </c>
      <c r="F84" s="163">
        <v>886800</v>
      </c>
      <c r="G84" s="163" t="s">
        <v>1025</v>
      </c>
      <c r="H84" s="163">
        <v>12</v>
      </c>
    </row>
    <row r="85" spans="1:9" ht="15" customHeight="1" x14ac:dyDescent="0.25">
      <c r="A85" s="159"/>
      <c r="B85" s="80" t="s">
        <v>934</v>
      </c>
      <c r="C85" s="161"/>
      <c r="D85" s="162"/>
      <c r="E85" s="160"/>
      <c r="F85" s="163"/>
      <c r="G85" s="163"/>
      <c r="H85" s="163"/>
    </row>
    <row r="86" spans="1:9" ht="15" customHeight="1" x14ac:dyDescent="0.25">
      <c r="A86" s="159">
        <v>43474</v>
      </c>
      <c r="B86" s="80" t="s">
        <v>939</v>
      </c>
      <c r="C86" s="161" t="s">
        <v>941</v>
      </c>
      <c r="D86" s="162">
        <v>190018203</v>
      </c>
      <c r="E86" s="160" t="s">
        <v>1032</v>
      </c>
      <c r="F86" s="163">
        <v>14190500</v>
      </c>
      <c r="G86" s="78" t="s">
        <v>1033</v>
      </c>
      <c r="H86" s="78">
        <f>48+60</f>
        <v>108</v>
      </c>
    </row>
    <row r="87" spans="1:9" ht="15" customHeight="1" x14ac:dyDescent="0.25">
      <c r="A87" s="159"/>
      <c r="B87" s="80" t="s">
        <v>940</v>
      </c>
      <c r="C87" s="161"/>
      <c r="D87" s="162"/>
      <c r="E87" s="160"/>
      <c r="F87" s="163"/>
      <c r="G87" s="78" t="s">
        <v>1034</v>
      </c>
      <c r="H87" s="78">
        <f>9+25+22</f>
        <v>56</v>
      </c>
    </row>
    <row r="88" spans="1:9" ht="15" customHeight="1" x14ac:dyDescent="0.25">
      <c r="A88" s="159">
        <v>43474</v>
      </c>
      <c r="B88" s="80" t="s">
        <v>942</v>
      </c>
      <c r="C88" s="161" t="s">
        <v>636</v>
      </c>
      <c r="D88" s="162">
        <v>190018197</v>
      </c>
      <c r="E88" s="160" t="s">
        <v>121</v>
      </c>
      <c r="F88" s="163">
        <v>1699200</v>
      </c>
      <c r="G88" s="163" t="s">
        <v>674</v>
      </c>
      <c r="H88" s="163">
        <v>36</v>
      </c>
    </row>
    <row r="89" spans="1:9" ht="15" customHeight="1" x14ac:dyDescent="0.25">
      <c r="A89" s="159"/>
      <c r="B89" s="80" t="s">
        <v>75</v>
      </c>
      <c r="C89" s="161"/>
      <c r="D89" s="162"/>
      <c r="E89" s="160"/>
      <c r="F89" s="163"/>
      <c r="G89" s="163"/>
      <c r="H89" s="163"/>
    </row>
    <row r="90" spans="1:9" ht="15" customHeight="1" x14ac:dyDescent="0.25">
      <c r="A90" s="159">
        <v>43474</v>
      </c>
      <c r="B90" s="80" t="s">
        <v>943</v>
      </c>
      <c r="C90" s="161" t="s">
        <v>944</v>
      </c>
      <c r="D90" s="162">
        <v>190018181</v>
      </c>
      <c r="E90" s="160" t="s">
        <v>525</v>
      </c>
      <c r="F90" s="163">
        <v>6926400</v>
      </c>
      <c r="G90" s="163" t="s">
        <v>526</v>
      </c>
      <c r="H90" s="163">
        <v>72</v>
      </c>
    </row>
    <row r="91" spans="1:9" ht="15" customHeight="1" x14ac:dyDescent="0.25">
      <c r="A91" s="159"/>
      <c r="B91" s="80" t="s">
        <v>54</v>
      </c>
      <c r="C91" s="161"/>
      <c r="D91" s="162"/>
      <c r="E91" s="160"/>
      <c r="F91" s="163"/>
      <c r="G91" s="163"/>
      <c r="H91" s="163"/>
    </row>
    <row r="92" spans="1:9" ht="15" customHeight="1" x14ac:dyDescent="0.25">
      <c r="A92" s="159">
        <v>43474</v>
      </c>
      <c r="B92" s="80" t="s">
        <v>945</v>
      </c>
      <c r="C92" s="161" t="s">
        <v>946</v>
      </c>
      <c r="D92" s="162">
        <v>190018126</v>
      </c>
      <c r="E92" s="160" t="s">
        <v>760</v>
      </c>
      <c r="F92" s="163">
        <v>625800</v>
      </c>
      <c r="G92" s="163" t="s">
        <v>1035</v>
      </c>
      <c r="H92" s="163">
        <v>12</v>
      </c>
    </row>
    <row r="93" spans="1:9" ht="15" customHeight="1" x14ac:dyDescent="0.25">
      <c r="A93" s="159"/>
      <c r="B93" s="80" t="s">
        <v>560</v>
      </c>
      <c r="C93" s="161"/>
      <c r="D93" s="162"/>
      <c r="E93" s="160"/>
      <c r="F93" s="163"/>
      <c r="G93" s="163"/>
      <c r="H93" s="163"/>
    </row>
    <row r="94" spans="1:9" ht="15" customHeight="1" x14ac:dyDescent="0.25">
      <c r="A94" s="159">
        <v>43474</v>
      </c>
      <c r="B94" s="80" t="s">
        <v>137</v>
      </c>
      <c r="C94" s="161" t="s">
        <v>968</v>
      </c>
      <c r="D94" s="162">
        <v>190018225</v>
      </c>
      <c r="E94" s="160" t="s">
        <v>686</v>
      </c>
      <c r="F94" s="163">
        <v>632800</v>
      </c>
      <c r="G94" s="163" t="s">
        <v>1055</v>
      </c>
      <c r="H94" s="163">
        <v>12</v>
      </c>
      <c r="I94" s="4"/>
    </row>
    <row r="95" spans="1:9" ht="15" customHeight="1" x14ac:dyDescent="0.25">
      <c r="A95" s="159"/>
      <c r="B95" s="80" t="s">
        <v>117</v>
      </c>
      <c r="C95" s="161"/>
      <c r="D95" s="162"/>
      <c r="E95" s="160"/>
      <c r="F95" s="163"/>
      <c r="G95" s="163"/>
      <c r="H95" s="163"/>
      <c r="I95" s="4"/>
    </row>
    <row r="96" spans="1:9" ht="15" customHeight="1" x14ac:dyDescent="0.25">
      <c r="A96" s="159">
        <v>43474</v>
      </c>
      <c r="B96" s="80" t="s">
        <v>51</v>
      </c>
      <c r="C96" s="161" t="s">
        <v>969</v>
      </c>
      <c r="D96" s="162">
        <v>190018218</v>
      </c>
      <c r="E96" s="160" t="s">
        <v>668</v>
      </c>
      <c r="F96" s="163">
        <v>580450</v>
      </c>
      <c r="G96" s="163" t="s">
        <v>671</v>
      </c>
      <c r="H96" s="163">
        <v>13</v>
      </c>
    </row>
    <row r="97" spans="1:8" ht="15" customHeight="1" x14ac:dyDescent="0.25">
      <c r="A97" s="159"/>
      <c r="B97" s="80" t="s">
        <v>52</v>
      </c>
      <c r="C97" s="161"/>
      <c r="D97" s="162"/>
      <c r="E97" s="160"/>
      <c r="F97" s="163"/>
      <c r="G97" s="163"/>
      <c r="H97" s="163"/>
    </row>
    <row r="98" spans="1:8" ht="15" customHeight="1" x14ac:dyDescent="0.25">
      <c r="A98" s="159">
        <v>43474</v>
      </c>
      <c r="B98" s="80" t="s">
        <v>112</v>
      </c>
      <c r="C98" s="161" t="s">
        <v>970</v>
      </c>
      <c r="D98" s="162">
        <v>190018212</v>
      </c>
      <c r="E98" s="160" t="s">
        <v>5</v>
      </c>
      <c r="F98" s="163">
        <v>1752000</v>
      </c>
      <c r="G98" s="163" t="s">
        <v>1057</v>
      </c>
      <c r="H98" s="163">
        <v>24</v>
      </c>
    </row>
    <row r="99" spans="1:8" ht="15" customHeight="1" x14ac:dyDescent="0.25">
      <c r="A99" s="159"/>
      <c r="B99" s="80" t="s">
        <v>113</v>
      </c>
      <c r="C99" s="161"/>
      <c r="D99" s="162"/>
      <c r="E99" s="160"/>
      <c r="F99" s="163"/>
      <c r="G99" s="163"/>
      <c r="H99" s="163"/>
    </row>
    <row r="100" spans="1:8" ht="15" customHeight="1" x14ac:dyDescent="0.25">
      <c r="A100" s="159">
        <v>43474</v>
      </c>
      <c r="B100" s="80" t="s">
        <v>380</v>
      </c>
      <c r="C100" s="161" t="s">
        <v>971</v>
      </c>
      <c r="D100" s="162">
        <v>190018211</v>
      </c>
      <c r="E100" s="160" t="s">
        <v>9</v>
      </c>
      <c r="F100" s="163">
        <v>1374200</v>
      </c>
      <c r="G100" s="163" t="s">
        <v>1058</v>
      </c>
      <c r="H100" s="163">
        <v>17</v>
      </c>
    </row>
    <row r="101" spans="1:8" ht="15" customHeight="1" x14ac:dyDescent="0.25">
      <c r="A101" s="159"/>
      <c r="B101" s="80" t="s">
        <v>78</v>
      </c>
      <c r="C101" s="161"/>
      <c r="D101" s="162"/>
      <c r="E101" s="160"/>
      <c r="F101" s="163"/>
      <c r="G101" s="163"/>
      <c r="H101" s="163"/>
    </row>
    <row r="102" spans="1:8" ht="15" customHeight="1" x14ac:dyDescent="0.25">
      <c r="A102" s="159">
        <v>43474</v>
      </c>
      <c r="B102" s="80" t="s">
        <v>972</v>
      </c>
      <c r="C102" s="161" t="s">
        <v>974</v>
      </c>
      <c r="D102" s="162">
        <v>190018209</v>
      </c>
      <c r="E102" s="160" t="s">
        <v>1059</v>
      </c>
      <c r="F102" s="163">
        <v>825600</v>
      </c>
      <c r="G102" s="163" t="s">
        <v>1060</v>
      </c>
      <c r="H102" s="163">
        <v>12</v>
      </c>
    </row>
    <row r="103" spans="1:8" ht="15" customHeight="1" x14ac:dyDescent="0.25">
      <c r="A103" s="159"/>
      <c r="B103" s="80" t="s">
        <v>973</v>
      </c>
      <c r="C103" s="161"/>
      <c r="D103" s="162"/>
      <c r="E103" s="160"/>
      <c r="F103" s="163"/>
      <c r="G103" s="163"/>
      <c r="H103" s="163"/>
    </row>
    <row r="104" spans="1:8" ht="15" customHeight="1" x14ac:dyDescent="0.25">
      <c r="A104" s="159">
        <v>43474</v>
      </c>
      <c r="B104" s="80" t="s">
        <v>975</v>
      </c>
      <c r="C104" s="161" t="s">
        <v>976</v>
      </c>
      <c r="D104" s="162">
        <v>190018215</v>
      </c>
      <c r="E104" s="160" t="s">
        <v>1061</v>
      </c>
      <c r="F104" s="163">
        <v>964800</v>
      </c>
      <c r="G104" s="163" t="s">
        <v>702</v>
      </c>
      <c r="H104" s="163">
        <v>24</v>
      </c>
    </row>
    <row r="105" spans="1:8" ht="15" customHeight="1" x14ac:dyDescent="0.25">
      <c r="A105" s="159"/>
      <c r="B105" s="80" t="s">
        <v>109</v>
      </c>
      <c r="C105" s="161"/>
      <c r="D105" s="162"/>
      <c r="E105" s="160"/>
      <c r="F105" s="163"/>
      <c r="G105" s="163"/>
      <c r="H105" s="163"/>
    </row>
    <row r="106" spans="1:8" ht="15" customHeight="1" x14ac:dyDescent="0.25">
      <c r="A106" s="159">
        <v>43474</v>
      </c>
      <c r="B106" s="80" t="s">
        <v>55</v>
      </c>
      <c r="C106" s="161" t="s">
        <v>977</v>
      </c>
      <c r="D106" s="162">
        <v>180018002</v>
      </c>
      <c r="E106" s="160" t="s">
        <v>4</v>
      </c>
      <c r="F106" s="163">
        <v>2616900</v>
      </c>
      <c r="G106" s="163" t="s">
        <v>1062</v>
      </c>
      <c r="H106" s="163">
        <v>39</v>
      </c>
    </row>
    <row r="107" spans="1:8" ht="15" customHeight="1" x14ac:dyDescent="0.25">
      <c r="A107" s="159"/>
      <c r="B107" s="80" t="s">
        <v>56</v>
      </c>
      <c r="C107" s="161"/>
      <c r="D107" s="162"/>
      <c r="E107" s="160"/>
      <c r="F107" s="163"/>
      <c r="G107" s="163"/>
      <c r="H107" s="163"/>
    </row>
    <row r="108" spans="1:8" ht="15" customHeight="1" x14ac:dyDescent="0.25">
      <c r="A108" s="159">
        <v>43474</v>
      </c>
      <c r="B108" s="80" t="s">
        <v>572</v>
      </c>
      <c r="C108" s="161" t="s">
        <v>978</v>
      </c>
      <c r="D108" s="162">
        <v>190024893</v>
      </c>
      <c r="E108" s="160" t="s">
        <v>772</v>
      </c>
      <c r="F108" s="163">
        <v>300000</v>
      </c>
      <c r="G108" s="163" t="s">
        <v>824</v>
      </c>
      <c r="H108" s="163">
        <v>1</v>
      </c>
    </row>
    <row r="109" spans="1:8" ht="15" customHeight="1" x14ac:dyDescent="0.25">
      <c r="A109" s="159"/>
      <c r="B109" s="80" t="s">
        <v>574</v>
      </c>
      <c r="C109" s="161"/>
      <c r="D109" s="162"/>
      <c r="E109" s="160"/>
      <c r="F109" s="163"/>
      <c r="G109" s="163"/>
      <c r="H109" s="163"/>
    </row>
    <row r="110" spans="1:8" ht="15" customHeight="1" x14ac:dyDescent="0.25">
      <c r="A110" s="159">
        <v>43475</v>
      </c>
      <c r="B110" s="80" t="s">
        <v>136</v>
      </c>
      <c r="C110" s="161" t="s">
        <v>1011</v>
      </c>
      <c r="D110" s="162">
        <v>190018263</v>
      </c>
      <c r="E110" s="160" t="s">
        <v>3</v>
      </c>
      <c r="F110" s="163">
        <v>901200</v>
      </c>
      <c r="G110" s="163" t="s">
        <v>1089</v>
      </c>
      <c r="H110" s="163">
        <v>12</v>
      </c>
    </row>
    <row r="111" spans="1:8" ht="15" customHeight="1" x14ac:dyDescent="0.25">
      <c r="A111" s="159"/>
      <c r="B111" s="80" t="s">
        <v>69</v>
      </c>
      <c r="C111" s="161"/>
      <c r="D111" s="162"/>
      <c r="E111" s="160"/>
      <c r="F111" s="163"/>
      <c r="G111" s="163"/>
      <c r="H111" s="163"/>
    </row>
    <row r="112" spans="1:8" ht="15" customHeight="1" x14ac:dyDescent="0.25">
      <c r="A112" s="159">
        <v>43475</v>
      </c>
      <c r="B112" s="80" t="s">
        <v>57</v>
      </c>
      <c r="C112" s="161" t="s">
        <v>1012</v>
      </c>
      <c r="D112" s="162">
        <v>190018241</v>
      </c>
      <c r="E112" s="160" t="s">
        <v>675</v>
      </c>
      <c r="F112" s="163">
        <v>2859750</v>
      </c>
      <c r="G112" s="163" t="s">
        <v>676</v>
      </c>
      <c r="H112" s="163">
        <v>41</v>
      </c>
    </row>
    <row r="113" spans="1:8" ht="15" customHeight="1" x14ac:dyDescent="0.25">
      <c r="A113" s="159"/>
      <c r="B113" s="80" t="s">
        <v>58</v>
      </c>
      <c r="C113" s="161"/>
      <c r="D113" s="162"/>
      <c r="E113" s="160"/>
      <c r="F113" s="163"/>
      <c r="G113" s="163"/>
      <c r="H113" s="163"/>
    </row>
    <row r="114" spans="1:8" ht="15" customHeight="1" x14ac:dyDescent="0.25">
      <c r="A114" s="159">
        <v>43475</v>
      </c>
      <c r="B114" s="80" t="s">
        <v>545</v>
      </c>
      <c r="C114" s="161" t="s">
        <v>1018</v>
      </c>
      <c r="D114" s="162">
        <v>190018266</v>
      </c>
      <c r="E114" s="160" t="s">
        <v>1093</v>
      </c>
      <c r="F114" s="163">
        <v>1437600</v>
      </c>
      <c r="G114" s="163" t="s">
        <v>1094</v>
      </c>
      <c r="H114" s="163">
        <v>12</v>
      </c>
    </row>
    <row r="115" spans="1:8" ht="15" customHeight="1" x14ac:dyDescent="0.25">
      <c r="A115" s="159"/>
      <c r="B115" s="80" t="s">
        <v>547</v>
      </c>
      <c r="C115" s="161"/>
      <c r="D115" s="162"/>
      <c r="E115" s="160"/>
      <c r="F115" s="163"/>
      <c r="G115" s="163"/>
      <c r="H115" s="163"/>
    </row>
    <row r="116" spans="1:8" ht="15" customHeight="1" x14ac:dyDescent="0.25">
      <c r="A116" s="159">
        <v>43475</v>
      </c>
      <c r="B116" s="80" t="s">
        <v>492</v>
      </c>
      <c r="C116" s="161" t="s">
        <v>1019</v>
      </c>
      <c r="D116" s="162">
        <v>190018251</v>
      </c>
      <c r="E116" s="160" t="s">
        <v>723</v>
      </c>
      <c r="F116" s="163">
        <v>1774800</v>
      </c>
      <c r="G116" s="163" t="s">
        <v>725</v>
      </c>
      <c r="H116" s="163">
        <v>34</v>
      </c>
    </row>
    <row r="117" spans="1:8" ht="15" customHeight="1" x14ac:dyDescent="0.25">
      <c r="A117" s="159"/>
      <c r="B117" s="80" t="s">
        <v>493</v>
      </c>
      <c r="C117" s="161"/>
      <c r="D117" s="162"/>
      <c r="E117" s="160"/>
      <c r="F117" s="163"/>
      <c r="G117" s="163"/>
      <c r="H117" s="163"/>
    </row>
    <row r="118" spans="1:8" ht="15" customHeight="1" x14ac:dyDescent="0.25">
      <c r="A118" s="159">
        <v>43475</v>
      </c>
      <c r="B118" s="80" t="s">
        <v>1020</v>
      </c>
      <c r="C118" s="161" t="s">
        <v>1021</v>
      </c>
      <c r="D118" s="162">
        <v>190018255</v>
      </c>
      <c r="E118" s="160" t="s">
        <v>668</v>
      </c>
      <c r="F118" s="163">
        <v>1135400</v>
      </c>
      <c r="G118" s="163" t="s">
        <v>1056</v>
      </c>
      <c r="H118" s="163">
        <v>14</v>
      </c>
    </row>
    <row r="119" spans="1:8" ht="15" customHeight="1" x14ac:dyDescent="0.25">
      <c r="A119" s="159"/>
      <c r="B119" s="80" t="s">
        <v>52</v>
      </c>
      <c r="C119" s="161"/>
      <c r="D119" s="162"/>
      <c r="E119" s="160"/>
      <c r="F119" s="163"/>
      <c r="G119" s="163"/>
      <c r="H119" s="163"/>
    </row>
    <row r="120" spans="1:8" ht="15" customHeight="1" x14ac:dyDescent="0.25">
      <c r="A120" s="159">
        <v>43476</v>
      </c>
      <c r="B120" s="85" t="s">
        <v>136</v>
      </c>
      <c r="C120" s="161" t="s">
        <v>1141</v>
      </c>
      <c r="D120" s="162">
        <v>190018290</v>
      </c>
      <c r="E120" s="160" t="s">
        <v>3</v>
      </c>
      <c r="F120" s="163">
        <v>1650000</v>
      </c>
      <c r="G120" s="163" t="s">
        <v>1227</v>
      </c>
      <c r="H120" s="163">
        <v>22</v>
      </c>
    </row>
    <row r="121" spans="1:8" ht="15" customHeight="1" x14ac:dyDescent="0.25">
      <c r="A121" s="159"/>
      <c r="B121" s="85" t="s">
        <v>69</v>
      </c>
      <c r="C121" s="161"/>
      <c r="D121" s="162"/>
      <c r="E121" s="160"/>
      <c r="F121" s="163"/>
      <c r="G121" s="163"/>
      <c r="H121" s="163"/>
    </row>
    <row r="122" spans="1:8" ht="15" customHeight="1" x14ac:dyDescent="0.25">
      <c r="A122" s="159">
        <v>43476</v>
      </c>
      <c r="B122" s="85" t="s">
        <v>598</v>
      </c>
      <c r="C122" s="161" t="s">
        <v>1143</v>
      </c>
      <c r="D122" s="162">
        <v>190018287</v>
      </c>
      <c r="E122" s="160" t="s">
        <v>823</v>
      </c>
      <c r="F122" s="163">
        <v>1434000</v>
      </c>
      <c r="G122" s="163" t="s">
        <v>884</v>
      </c>
      <c r="H122" s="163">
        <v>30</v>
      </c>
    </row>
    <row r="123" spans="1:8" ht="15" customHeight="1" x14ac:dyDescent="0.25">
      <c r="A123" s="159"/>
      <c r="B123" s="85" t="s">
        <v>1142</v>
      </c>
      <c r="C123" s="161"/>
      <c r="D123" s="162"/>
      <c r="E123" s="160"/>
      <c r="F123" s="163"/>
      <c r="G123" s="163"/>
      <c r="H123" s="163"/>
    </row>
    <row r="124" spans="1:8" ht="15" customHeight="1" x14ac:dyDescent="0.25">
      <c r="A124" s="159">
        <v>43476</v>
      </c>
      <c r="B124" s="85" t="s">
        <v>51</v>
      </c>
      <c r="C124" s="161" t="s">
        <v>1144</v>
      </c>
      <c r="D124" s="162">
        <v>190018289</v>
      </c>
      <c r="E124" s="160" t="s">
        <v>668</v>
      </c>
      <c r="F124" s="163">
        <v>3156950</v>
      </c>
      <c r="G124" s="163" t="s">
        <v>1056</v>
      </c>
      <c r="H124" s="163">
        <v>39</v>
      </c>
    </row>
    <row r="125" spans="1:8" ht="15" customHeight="1" x14ac:dyDescent="0.25">
      <c r="A125" s="159"/>
      <c r="B125" s="85" t="s">
        <v>52</v>
      </c>
      <c r="C125" s="161"/>
      <c r="D125" s="162"/>
      <c r="E125" s="160"/>
      <c r="F125" s="163"/>
      <c r="G125" s="163"/>
      <c r="H125" s="163"/>
    </row>
    <row r="126" spans="1:8" ht="15" customHeight="1" x14ac:dyDescent="0.25">
      <c r="A126" s="159">
        <v>43476</v>
      </c>
      <c r="B126" s="85" t="s">
        <v>1145</v>
      </c>
      <c r="C126" s="161" t="s">
        <v>1147</v>
      </c>
      <c r="D126" s="162">
        <v>190018274</v>
      </c>
      <c r="E126" s="160" t="s">
        <v>1228</v>
      </c>
      <c r="F126" s="163">
        <v>508000</v>
      </c>
      <c r="G126" s="163" t="s">
        <v>1229</v>
      </c>
      <c r="H126" s="163">
        <v>8</v>
      </c>
    </row>
    <row r="127" spans="1:8" ht="15" customHeight="1" x14ac:dyDescent="0.25">
      <c r="A127" s="159"/>
      <c r="B127" s="85" t="s">
        <v>1146</v>
      </c>
      <c r="C127" s="161"/>
      <c r="D127" s="162"/>
      <c r="E127" s="160"/>
      <c r="F127" s="163"/>
      <c r="G127" s="163"/>
      <c r="H127" s="163"/>
    </row>
    <row r="128" spans="1:8" ht="15" customHeight="1" x14ac:dyDescent="0.25">
      <c r="A128" s="159">
        <v>43477</v>
      </c>
      <c r="B128" s="85" t="s">
        <v>112</v>
      </c>
      <c r="C128" s="161" t="s">
        <v>949</v>
      </c>
      <c r="D128" s="162">
        <v>190018334</v>
      </c>
      <c r="E128" s="160" t="s">
        <v>5</v>
      </c>
      <c r="F128" s="163">
        <v>2380000</v>
      </c>
      <c r="G128" s="163" t="s">
        <v>1209</v>
      </c>
      <c r="H128" s="163">
        <v>40</v>
      </c>
    </row>
    <row r="129" spans="1:8" ht="15" customHeight="1" x14ac:dyDescent="0.25">
      <c r="A129" s="159"/>
      <c r="B129" s="85" t="s">
        <v>113</v>
      </c>
      <c r="C129" s="161"/>
      <c r="D129" s="162"/>
      <c r="E129" s="160"/>
      <c r="F129" s="163"/>
      <c r="G129" s="163"/>
      <c r="H129" s="163"/>
    </row>
    <row r="130" spans="1:8" ht="15" customHeight="1" x14ac:dyDescent="0.25">
      <c r="A130" s="159">
        <v>43477</v>
      </c>
      <c r="B130" s="85" t="s">
        <v>611</v>
      </c>
      <c r="C130" s="161" t="s">
        <v>1170</v>
      </c>
      <c r="D130" s="162">
        <v>190018330</v>
      </c>
      <c r="E130" s="160" t="s">
        <v>20</v>
      </c>
      <c r="F130" s="163">
        <v>813600</v>
      </c>
      <c r="G130" s="163" t="s">
        <v>1247</v>
      </c>
      <c r="H130" s="163">
        <v>36</v>
      </c>
    </row>
    <row r="131" spans="1:8" ht="15" customHeight="1" x14ac:dyDescent="0.25">
      <c r="A131" s="159"/>
      <c r="B131" s="85" t="s">
        <v>77</v>
      </c>
      <c r="C131" s="161"/>
      <c r="D131" s="162"/>
      <c r="E131" s="160"/>
      <c r="F131" s="163"/>
      <c r="G131" s="163"/>
      <c r="H131" s="163"/>
    </row>
    <row r="132" spans="1:8" ht="15" customHeight="1" x14ac:dyDescent="0.25">
      <c r="A132" s="159">
        <v>43477</v>
      </c>
      <c r="B132" s="85" t="s">
        <v>1171</v>
      </c>
      <c r="C132" s="161" t="s">
        <v>1173</v>
      </c>
      <c r="D132" s="162">
        <v>190018335</v>
      </c>
      <c r="E132" s="160" t="s">
        <v>887</v>
      </c>
      <c r="F132" s="163">
        <v>445800</v>
      </c>
      <c r="G132" s="163" t="s">
        <v>1248</v>
      </c>
      <c r="H132" s="163">
        <v>12</v>
      </c>
    </row>
    <row r="133" spans="1:8" ht="15" customHeight="1" x14ac:dyDescent="0.25">
      <c r="A133" s="159"/>
      <c r="B133" s="85" t="s">
        <v>1172</v>
      </c>
      <c r="C133" s="161"/>
      <c r="D133" s="162"/>
      <c r="E133" s="160"/>
      <c r="F133" s="163"/>
      <c r="G133" s="163"/>
      <c r="H133" s="163"/>
    </row>
    <row r="134" spans="1:8" ht="15" customHeight="1" x14ac:dyDescent="0.25">
      <c r="A134" s="159">
        <v>43477</v>
      </c>
      <c r="B134" s="85" t="s">
        <v>53</v>
      </c>
      <c r="C134" s="161" t="s">
        <v>1174</v>
      </c>
      <c r="D134" s="162">
        <v>190018315</v>
      </c>
      <c r="E134" s="160" t="s">
        <v>525</v>
      </c>
      <c r="F134" s="163">
        <v>2599900</v>
      </c>
      <c r="G134" s="163" t="s">
        <v>526</v>
      </c>
      <c r="H134" s="163">
        <v>27</v>
      </c>
    </row>
    <row r="135" spans="1:8" ht="15" customHeight="1" x14ac:dyDescent="0.25">
      <c r="A135" s="159"/>
      <c r="B135" s="85" t="s">
        <v>54</v>
      </c>
      <c r="C135" s="161"/>
      <c r="D135" s="162"/>
      <c r="E135" s="160"/>
      <c r="F135" s="163"/>
      <c r="G135" s="163"/>
      <c r="H135" s="163"/>
    </row>
    <row r="136" spans="1:8" ht="15" customHeight="1" x14ac:dyDescent="0.25">
      <c r="A136" s="159">
        <v>43477</v>
      </c>
      <c r="B136" s="85" t="s">
        <v>572</v>
      </c>
      <c r="C136" s="161" t="s">
        <v>1175</v>
      </c>
      <c r="D136" s="162">
        <v>190018333</v>
      </c>
      <c r="E136" s="160" t="s">
        <v>772</v>
      </c>
      <c r="F136" s="163">
        <v>924300</v>
      </c>
      <c r="G136" s="163" t="s">
        <v>1250</v>
      </c>
      <c r="H136" s="163">
        <v>13</v>
      </c>
    </row>
    <row r="137" spans="1:8" ht="15" customHeight="1" x14ac:dyDescent="0.25">
      <c r="A137" s="159"/>
      <c r="B137" s="85" t="s">
        <v>574</v>
      </c>
      <c r="C137" s="161"/>
      <c r="D137" s="162"/>
      <c r="E137" s="160"/>
      <c r="F137" s="163"/>
      <c r="G137" s="163"/>
      <c r="H137" s="163"/>
    </row>
    <row r="138" spans="1:8" ht="15" customHeight="1" x14ac:dyDescent="0.25">
      <c r="A138" s="159">
        <v>43477</v>
      </c>
      <c r="B138" s="85" t="s">
        <v>1176</v>
      </c>
      <c r="C138" s="161" t="s">
        <v>1178</v>
      </c>
      <c r="D138" s="162">
        <v>190018331</v>
      </c>
      <c r="E138" s="160" t="s">
        <v>889</v>
      </c>
      <c r="F138" s="163">
        <v>2569600</v>
      </c>
      <c r="G138" s="163" t="s">
        <v>890</v>
      </c>
      <c r="H138" s="163">
        <v>44</v>
      </c>
    </row>
    <row r="139" spans="1:8" ht="15" customHeight="1" x14ac:dyDescent="0.25">
      <c r="A139" s="159"/>
      <c r="B139" s="85" t="s">
        <v>1177</v>
      </c>
      <c r="C139" s="161"/>
      <c r="D139" s="162"/>
      <c r="E139" s="160"/>
      <c r="F139" s="163"/>
      <c r="G139" s="163"/>
      <c r="H139" s="163"/>
    </row>
    <row r="140" spans="1:8" ht="15" customHeight="1" x14ac:dyDescent="0.25">
      <c r="A140" s="159">
        <v>43477</v>
      </c>
      <c r="B140" s="85" t="s">
        <v>598</v>
      </c>
      <c r="C140" s="161" t="s">
        <v>1179</v>
      </c>
      <c r="D140" s="162">
        <v>190018320</v>
      </c>
      <c r="E140" s="160" t="s">
        <v>823</v>
      </c>
      <c r="F140" s="163">
        <v>478000</v>
      </c>
      <c r="G140" s="163" t="s">
        <v>884</v>
      </c>
      <c r="H140" s="163">
        <v>10</v>
      </c>
    </row>
    <row r="141" spans="1:8" ht="15" customHeight="1" x14ac:dyDescent="0.25">
      <c r="A141" s="159"/>
      <c r="B141" s="85" t="s">
        <v>1142</v>
      </c>
      <c r="C141" s="161"/>
      <c r="D141" s="162"/>
      <c r="E141" s="160"/>
      <c r="F141" s="163"/>
      <c r="G141" s="163"/>
      <c r="H141" s="163"/>
    </row>
    <row r="142" spans="1:8" ht="15" customHeight="1" x14ac:dyDescent="0.25">
      <c r="A142" s="159">
        <v>43477</v>
      </c>
      <c r="B142" s="85" t="s">
        <v>558</v>
      </c>
      <c r="C142" s="161" t="s">
        <v>1180</v>
      </c>
      <c r="D142" s="162">
        <v>190018317</v>
      </c>
      <c r="E142" s="160" t="s">
        <v>760</v>
      </c>
      <c r="F142" s="163">
        <v>717600</v>
      </c>
      <c r="G142" s="163" t="s">
        <v>1251</v>
      </c>
      <c r="H142" s="163">
        <v>12</v>
      </c>
    </row>
    <row r="143" spans="1:8" ht="15" customHeight="1" x14ac:dyDescent="0.25">
      <c r="A143" s="159"/>
      <c r="B143" s="85" t="s">
        <v>560</v>
      </c>
      <c r="C143" s="161"/>
      <c r="D143" s="162"/>
      <c r="E143" s="160"/>
      <c r="F143" s="163"/>
      <c r="G143" s="163"/>
      <c r="H143" s="163"/>
    </row>
    <row r="144" spans="1:8" ht="15" customHeight="1" x14ac:dyDescent="0.25">
      <c r="A144" s="159">
        <v>43477</v>
      </c>
      <c r="B144" s="85" t="s">
        <v>592</v>
      </c>
      <c r="C144" s="161" t="s">
        <v>1182</v>
      </c>
      <c r="D144" s="162">
        <v>190018314</v>
      </c>
      <c r="E144" s="160" t="s">
        <v>792</v>
      </c>
      <c r="F144" s="163">
        <v>2059000</v>
      </c>
      <c r="G144" s="163" t="s">
        <v>793</v>
      </c>
      <c r="H144" s="163">
        <v>30</v>
      </c>
    </row>
    <row r="145" spans="1:8" ht="15" customHeight="1" x14ac:dyDescent="0.25">
      <c r="A145" s="159"/>
      <c r="B145" s="85" t="s">
        <v>1181</v>
      </c>
      <c r="C145" s="161"/>
      <c r="D145" s="162"/>
      <c r="E145" s="160"/>
      <c r="F145" s="163"/>
      <c r="G145" s="163"/>
      <c r="H145" s="163"/>
    </row>
    <row r="146" spans="1:8" ht="15" customHeight="1" x14ac:dyDescent="0.25">
      <c r="A146" s="159">
        <v>43477</v>
      </c>
      <c r="B146" s="85" t="s">
        <v>1183</v>
      </c>
      <c r="C146" s="161" t="s">
        <v>1185</v>
      </c>
      <c r="D146" s="162">
        <v>190018329</v>
      </c>
      <c r="E146" s="160" t="s">
        <v>1252</v>
      </c>
      <c r="F146" s="163">
        <v>1071000</v>
      </c>
      <c r="G146" s="163" t="s">
        <v>1253</v>
      </c>
      <c r="H146" s="163">
        <v>15</v>
      </c>
    </row>
    <row r="147" spans="1:8" ht="15" customHeight="1" x14ac:dyDescent="0.25">
      <c r="A147" s="159"/>
      <c r="B147" s="85" t="s">
        <v>1184</v>
      </c>
      <c r="C147" s="161"/>
      <c r="D147" s="162"/>
      <c r="E147" s="160"/>
      <c r="F147" s="163"/>
      <c r="G147" s="163"/>
      <c r="H147" s="163"/>
    </row>
    <row r="148" spans="1:8" ht="15" customHeight="1" x14ac:dyDescent="0.25">
      <c r="A148" s="159">
        <v>43477</v>
      </c>
      <c r="B148" s="85" t="s">
        <v>1186</v>
      </c>
      <c r="C148" s="161" t="s">
        <v>1188</v>
      </c>
      <c r="D148" s="162">
        <v>190018328</v>
      </c>
      <c r="E148" s="160" t="s">
        <v>1254</v>
      </c>
      <c r="F148" s="163">
        <v>889200</v>
      </c>
      <c r="G148" s="163" t="s">
        <v>1255</v>
      </c>
      <c r="H148" s="163">
        <v>36</v>
      </c>
    </row>
    <row r="149" spans="1:8" ht="15" customHeight="1" x14ac:dyDescent="0.25">
      <c r="A149" s="159"/>
      <c r="B149" s="85" t="s">
        <v>1187</v>
      </c>
      <c r="C149" s="161"/>
      <c r="D149" s="162"/>
      <c r="E149" s="160"/>
      <c r="F149" s="163"/>
      <c r="G149" s="163"/>
      <c r="H149" s="163"/>
    </row>
    <row r="150" spans="1:8" ht="15" customHeight="1" x14ac:dyDescent="0.25">
      <c r="A150" s="159">
        <v>43477</v>
      </c>
      <c r="B150" s="85" t="s">
        <v>624</v>
      </c>
      <c r="C150" s="161" t="s">
        <v>1190</v>
      </c>
      <c r="D150" s="162">
        <v>190018338</v>
      </c>
      <c r="E150" s="160" t="s">
        <v>799</v>
      </c>
      <c r="F150" s="163">
        <v>3070000</v>
      </c>
      <c r="G150" s="83" t="s">
        <v>1256</v>
      </c>
      <c r="H150" s="83">
        <f>5+5+5+5+5</f>
        <v>25</v>
      </c>
    </row>
    <row r="151" spans="1:8" ht="15" customHeight="1" x14ac:dyDescent="0.25">
      <c r="A151" s="159"/>
      <c r="B151" s="85" t="s">
        <v>1189</v>
      </c>
      <c r="C151" s="161"/>
      <c r="D151" s="162"/>
      <c r="E151" s="160"/>
      <c r="F151" s="163"/>
      <c r="G151" s="83" t="s">
        <v>801</v>
      </c>
      <c r="H151" s="83">
        <f>10+10+5</f>
        <v>25</v>
      </c>
    </row>
    <row r="152" spans="1:8" ht="15" customHeight="1" x14ac:dyDescent="0.25">
      <c r="A152" s="159">
        <v>43477</v>
      </c>
      <c r="B152" s="85" t="s">
        <v>1191</v>
      </c>
      <c r="C152" s="161" t="s">
        <v>1192</v>
      </c>
      <c r="D152" s="162">
        <v>190018336</v>
      </c>
      <c r="E152" s="160" t="s">
        <v>525</v>
      </c>
      <c r="F152" s="163">
        <v>1038600</v>
      </c>
      <c r="G152" s="163" t="s">
        <v>1249</v>
      </c>
      <c r="H152" s="163">
        <v>36</v>
      </c>
    </row>
    <row r="153" spans="1:8" ht="15" customHeight="1" x14ac:dyDescent="0.25">
      <c r="A153" s="159"/>
      <c r="B153" s="85" t="s">
        <v>54</v>
      </c>
      <c r="C153" s="161"/>
      <c r="D153" s="162"/>
      <c r="E153" s="160"/>
      <c r="F153" s="163"/>
      <c r="G153" s="163"/>
      <c r="H153" s="163"/>
    </row>
    <row r="154" spans="1:8" ht="15" customHeight="1" x14ac:dyDescent="0.25">
      <c r="A154" s="159">
        <v>43477</v>
      </c>
      <c r="B154" s="85" t="s">
        <v>1193</v>
      </c>
      <c r="C154" s="161" t="s">
        <v>1194</v>
      </c>
      <c r="D154" s="162">
        <v>190018313</v>
      </c>
      <c r="E154" s="160" t="s">
        <v>3</v>
      </c>
      <c r="F154" s="163">
        <v>1975450</v>
      </c>
      <c r="G154" s="83" t="s">
        <v>522</v>
      </c>
      <c r="H154" s="83">
        <v>20</v>
      </c>
    </row>
    <row r="155" spans="1:8" ht="15" customHeight="1" x14ac:dyDescent="0.25">
      <c r="A155" s="159"/>
      <c r="B155" s="85" t="s">
        <v>69</v>
      </c>
      <c r="C155" s="161"/>
      <c r="D155" s="162"/>
      <c r="E155" s="160"/>
      <c r="F155" s="163"/>
      <c r="G155" s="83" t="s">
        <v>1227</v>
      </c>
      <c r="H155" s="83">
        <f>2+4+4</f>
        <v>10</v>
      </c>
    </row>
    <row r="156" spans="1:8" ht="15" customHeight="1" x14ac:dyDescent="0.25">
      <c r="A156" s="159">
        <v>43479</v>
      </c>
      <c r="B156" s="90" t="s">
        <v>1278</v>
      </c>
      <c r="C156" s="161" t="s">
        <v>1280</v>
      </c>
      <c r="D156" s="162">
        <v>190018352</v>
      </c>
      <c r="E156" s="165" t="s">
        <v>1348</v>
      </c>
      <c r="F156" s="163">
        <v>2558400</v>
      </c>
      <c r="G156" s="163" t="s">
        <v>1349</v>
      </c>
      <c r="H156" s="163">
        <v>48</v>
      </c>
    </row>
    <row r="157" spans="1:8" ht="15" customHeight="1" x14ac:dyDescent="0.25">
      <c r="A157" s="159"/>
      <c r="B157" s="90" t="s">
        <v>1279</v>
      </c>
      <c r="C157" s="161"/>
      <c r="D157" s="162"/>
      <c r="E157" s="165"/>
      <c r="F157" s="163"/>
      <c r="G157" s="163"/>
      <c r="H157" s="163"/>
    </row>
    <row r="158" spans="1:8" ht="15" customHeight="1" x14ac:dyDescent="0.25">
      <c r="A158" s="159">
        <v>43479</v>
      </c>
      <c r="B158" s="90" t="s">
        <v>51</v>
      </c>
      <c r="C158" s="161" t="s">
        <v>1281</v>
      </c>
      <c r="D158" s="162">
        <v>190018351</v>
      </c>
      <c r="E158" s="165" t="s">
        <v>668</v>
      </c>
      <c r="F158" s="163">
        <v>867550</v>
      </c>
      <c r="G158" s="163" t="s">
        <v>669</v>
      </c>
      <c r="H158" s="163">
        <v>13</v>
      </c>
    </row>
    <row r="159" spans="1:8" ht="15" customHeight="1" x14ac:dyDescent="0.25">
      <c r="A159" s="159"/>
      <c r="B159" s="90" t="s">
        <v>52</v>
      </c>
      <c r="C159" s="161"/>
      <c r="D159" s="162"/>
      <c r="E159" s="165"/>
      <c r="F159" s="163"/>
      <c r="G159" s="163"/>
      <c r="H159" s="163"/>
    </row>
    <row r="160" spans="1:8" ht="15" customHeight="1" x14ac:dyDescent="0.25">
      <c r="A160" s="159">
        <v>43479</v>
      </c>
      <c r="B160" s="90" t="s">
        <v>1283</v>
      </c>
      <c r="C160" s="161" t="s">
        <v>1285</v>
      </c>
      <c r="D160" s="162">
        <v>190018348</v>
      </c>
      <c r="E160" s="165" t="s">
        <v>1350</v>
      </c>
      <c r="F160" s="163">
        <v>1414200</v>
      </c>
      <c r="G160" s="163" t="s">
        <v>1351</v>
      </c>
      <c r="H160" s="163">
        <v>17</v>
      </c>
    </row>
    <row r="161" spans="1:8" ht="15" customHeight="1" x14ac:dyDescent="0.25">
      <c r="A161" s="159"/>
      <c r="B161" s="90" t="s">
        <v>1284</v>
      </c>
      <c r="C161" s="161"/>
      <c r="D161" s="162"/>
      <c r="E161" s="165"/>
      <c r="F161" s="163"/>
      <c r="G161" s="163"/>
      <c r="H161" s="163"/>
    </row>
    <row r="162" spans="1:8" ht="15" customHeight="1" x14ac:dyDescent="0.25">
      <c r="A162" s="159">
        <v>43479</v>
      </c>
      <c r="B162" s="90" t="s">
        <v>38</v>
      </c>
      <c r="C162" s="161" t="s">
        <v>1286</v>
      </c>
      <c r="D162" s="162">
        <v>190018349</v>
      </c>
      <c r="E162" s="165" t="s">
        <v>694</v>
      </c>
      <c r="F162" s="163">
        <v>1158000</v>
      </c>
      <c r="G162" s="163" t="s">
        <v>1352</v>
      </c>
      <c r="H162" s="163">
        <v>20</v>
      </c>
    </row>
    <row r="163" spans="1:8" ht="15" customHeight="1" x14ac:dyDescent="0.25">
      <c r="A163" s="159"/>
      <c r="B163" s="90" t="s">
        <v>39</v>
      </c>
      <c r="C163" s="161"/>
      <c r="D163" s="162"/>
      <c r="E163" s="165"/>
      <c r="F163" s="163"/>
      <c r="G163" s="163"/>
      <c r="H163" s="163"/>
    </row>
    <row r="164" spans="1:8" ht="15" customHeight="1" x14ac:dyDescent="0.25">
      <c r="A164" s="159">
        <v>43479</v>
      </c>
      <c r="B164" s="90" t="s">
        <v>53</v>
      </c>
      <c r="C164" s="161" t="s">
        <v>1287</v>
      </c>
      <c r="D164" s="162">
        <v>190018354</v>
      </c>
      <c r="E164" s="165" t="s">
        <v>525</v>
      </c>
      <c r="F164" s="163">
        <v>5961250</v>
      </c>
      <c r="G164" s="163" t="s">
        <v>526</v>
      </c>
      <c r="H164" s="163">
        <v>62</v>
      </c>
    </row>
    <row r="165" spans="1:8" ht="15" customHeight="1" x14ac:dyDescent="0.25">
      <c r="A165" s="159"/>
      <c r="B165" s="90" t="s">
        <v>54</v>
      </c>
      <c r="C165" s="161"/>
      <c r="D165" s="162"/>
      <c r="E165" s="165"/>
      <c r="F165" s="163"/>
      <c r="G165" s="163"/>
      <c r="H165" s="163"/>
    </row>
    <row r="166" spans="1:8" ht="15" customHeight="1" x14ac:dyDescent="0.25">
      <c r="A166" s="159">
        <v>43479</v>
      </c>
      <c r="B166" s="90" t="s">
        <v>598</v>
      </c>
      <c r="C166" s="161" t="s">
        <v>1288</v>
      </c>
      <c r="D166" s="162">
        <v>190018353</v>
      </c>
      <c r="E166" s="165" t="s">
        <v>823</v>
      </c>
      <c r="F166" s="163">
        <v>717000</v>
      </c>
      <c r="G166" s="163" t="s">
        <v>884</v>
      </c>
      <c r="H166" s="163">
        <v>15</v>
      </c>
    </row>
    <row r="167" spans="1:8" ht="15" customHeight="1" x14ac:dyDescent="0.25">
      <c r="A167" s="159"/>
      <c r="B167" s="90" t="s">
        <v>1142</v>
      </c>
      <c r="C167" s="161"/>
      <c r="D167" s="162"/>
      <c r="E167" s="165"/>
      <c r="F167" s="163"/>
      <c r="G167" s="163"/>
      <c r="H167" s="163"/>
    </row>
    <row r="168" spans="1:8" ht="15" customHeight="1" x14ac:dyDescent="0.25">
      <c r="A168" s="159">
        <v>43479</v>
      </c>
      <c r="B168" s="90" t="s">
        <v>603</v>
      </c>
      <c r="C168" s="161" t="s">
        <v>1296</v>
      </c>
      <c r="D168" s="162">
        <v>190018355</v>
      </c>
      <c r="E168" s="165" t="s">
        <v>7</v>
      </c>
      <c r="F168" s="163">
        <v>4174800</v>
      </c>
      <c r="G168" s="163" t="s">
        <v>1359</v>
      </c>
      <c r="H168" s="163">
        <v>63</v>
      </c>
    </row>
    <row r="169" spans="1:8" ht="15" customHeight="1" x14ac:dyDescent="0.25">
      <c r="A169" s="159"/>
      <c r="B169" s="90" t="s">
        <v>89</v>
      </c>
      <c r="C169" s="161"/>
      <c r="D169" s="162"/>
      <c r="E169" s="165"/>
      <c r="F169" s="163"/>
      <c r="G169" s="163"/>
      <c r="H169" s="163"/>
    </row>
    <row r="170" spans="1:8" ht="15" customHeight="1" x14ac:dyDescent="0.25">
      <c r="A170" s="159">
        <v>43479</v>
      </c>
      <c r="B170" s="90" t="s">
        <v>1302</v>
      </c>
      <c r="C170" s="161" t="s">
        <v>1304</v>
      </c>
      <c r="D170" s="162">
        <v>190018369</v>
      </c>
      <c r="E170" s="165" t="s">
        <v>910</v>
      </c>
      <c r="F170" s="163">
        <v>1234800</v>
      </c>
      <c r="G170" s="163" t="s">
        <v>1363</v>
      </c>
      <c r="H170" s="163">
        <v>36</v>
      </c>
    </row>
    <row r="171" spans="1:8" ht="15" customHeight="1" x14ac:dyDescent="0.25">
      <c r="A171" s="159"/>
      <c r="B171" s="90" t="s">
        <v>1303</v>
      </c>
      <c r="C171" s="161"/>
      <c r="D171" s="162"/>
      <c r="E171" s="165"/>
      <c r="F171" s="163"/>
      <c r="G171" s="163"/>
      <c r="H171" s="163"/>
    </row>
    <row r="172" spans="1:8" ht="15" customHeight="1" x14ac:dyDescent="0.25">
      <c r="A172" s="159">
        <v>43480</v>
      </c>
      <c r="B172" s="90" t="s">
        <v>146</v>
      </c>
      <c r="C172" s="161" t="s">
        <v>1315</v>
      </c>
      <c r="D172" s="162" t="s">
        <v>1390</v>
      </c>
      <c r="E172" s="165" t="s">
        <v>150</v>
      </c>
      <c r="F172" s="163">
        <v>4835000</v>
      </c>
      <c r="G172" s="86" t="s">
        <v>1391</v>
      </c>
      <c r="H172" s="86">
        <v>500</v>
      </c>
    </row>
    <row r="173" spans="1:8" ht="15" customHeight="1" x14ac:dyDescent="0.25">
      <c r="A173" s="159"/>
      <c r="B173" s="160" t="s">
        <v>67</v>
      </c>
      <c r="C173" s="161"/>
      <c r="D173" s="162"/>
      <c r="E173" s="165"/>
      <c r="F173" s="163"/>
      <c r="G173" s="86" t="s">
        <v>1116</v>
      </c>
      <c r="H173" s="86">
        <v>500</v>
      </c>
    </row>
    <row r="174" spans="1:8" ht="15" customHeight="1" x14ac:dyDescent="0.25">
      <c r="A174" s="159"/>
      <c r="B174" s="160"/>
      <c r="C174" s="161"/>
      <c r="D174" s="162"/>
      <c r="E174" s="165"/>
      <c r="F174" s="163"/>
      <c r="G174" s="86" t="s">
        <v>1392</v>
      </c>
      <c r="H174" s="86">
        <v>600</v>
      </c>
    </row>
    <row r="175" spans="1:8" ht="15" customHeight="1" x14ac:dyDescent="0.25">
      <c r="A175" s="159">
        <v>43480</v>
      </c>
      <c r="B175" s="90" t="s">
        <v>53</v>
      </c>
      <c r="C175" s="161" t="s">
        <v>1332</v>
      </c>
      <c r="D175" s="162">
        <v>190018392</v>
      </c>
      <c r="E175" s="165" t="s">
        <v>525</v>
      </c>
      <c r="F175" s="163">
        <v>1539200</v>
      </c>
      <c r="G175" s="163" t="s">
        <v>526</v>
      </c>
      <c r="H175" s="163">
        <v>16</v>
      </c>
    </row>
    <row r="176" spans="1:8" ht="15" customHeight="1" x14ac:dyDescent="0.25">
      <c r="A176" s="159"/>
      <c r="B176" s="90" t="s">
        <v>54</v>
      </c>
      <c r="C176" s="161"/>
      <c r="D176" s="162"/>
      <c r="E176" s="165"/>
      <c r="F176" s="163"/>
      <c r="G176" s="163"/>
      <c r="H176" s="163"/>
    </row>
    <row r="177" spans="1:8" ht="15" customHeight="1" x14ac:dyDescent="0.25">
      <c r="A177" s="159">
        <v>43480</v>
      </c>
      <c r="B177" s="90" t="s">
        <v>975</v>
      </c>
      <c r="C177" s="161" t="s">
        <v>1333</v>
      </c>
      <c r="D177" s="162">
        <v>190018394</v>
      </c>
      <c r="E177" s="165" t="s">
        <v>1061</v>
      </c>
      <c r="F177" s="163">
        <v>1286400</v>
      </c>
      <c r="G177" s="163" t="s">
        <v>1383</v>
      </c>
      <c r="H177" s="163">
        <v>32</v>
      </c>
    </row>
    <row r="178" spans="1:8" ht="15" customHeight="1" x14ac:dyDescent="0.25">
      <c r="A178" s="159"/>
      <c r="B178" s="90" t="s">
        <v>109</v>
      </c>
      <c r="C178" s="161"/>
      <c r="D178" s="162"/>
      <c r="E178" s="165"/>
      <c r="F178" s="163"/>
      <c r="G178" s="163"/>
      <c r="H178" s="163"/>
    </row>
    <row r="179" spans="1:8" ht="15" customHeight="1" x14ac:dyDescent="0.25">
      <c r="A179" s="159">
        <v>43480</v>
      </c>
      <c r="B179" s="90" t="s">
        <v>136</v>
      </c>
      <c r="C179" s="161" t="s">
        <v>1334</v>
      </c>
      <c r="D179" s="162">
        <v>190018389</v>
      </c>
      <c r="E179" s="165" t="s">
        <v>3</v>
      </c>
      <c r="F179" s="163">
        <v>798200</v>
      </c>
      <c r="G179" s="163" t="s">
        <v>522</v>
      </c>
      <c r="H179" s="163">
        <v>13</v>
      </c>
    </row>
    <row r="180" spans="1:8" ht="15" customHeight="1" x14ac:dyDescent="0.25">
      <c r="A180" s="159"/>
      <c r="B180" s="90" t="s">
        <v>69</v>
      </c>
      <c r="C180" s="161"/>
      <c r="D180" s="162"/>
      <c r="E180" s="165"/>
      <c r="F180" s="163"/>
      <c r="G180" s="163"/>
      <c r="H180" s="163"/>
    </row>
    <row r="181" spans="1:8" ht="15" customHeight="1" x14ac:dyDescent="0.25">
      <c r="A181" s="159">
        <v>43480</v>
      </c>
      <c r="B181" s="90" t="s">
        <v>548</v>
      </c>
      <c r="C181" s="161" t="s">
        <v>1335</v>
      </c>
      <c r="D181" s="162">
        <v>190018388</v>
      </c>
      <c r="E181" s="165" t="s">
        <v>1384</v>
      </c>
      <c r="F181" s="163">
        <v>2691000</v>
      </c>
      <c r="G181" s="163" t="s">
        <v>1385</v>
      </c>
      <c r="H181" s="163">
        <v>36</v>
      </c>
    </row>
    <row r="182" spans="1:8" ht="15" customHeight="1" x14ac:dyDescent="0.25">
      <c r="A182" s="159"/>
      <c r="B182" s="90" t="s">
        <v>550</v>
      </c>
      <c r="C182" s="161"/>
      <c r="D182" s="162"/>
      <c r="E182" s="165"/>
      <c r="F182" s="163"/>
      <c r="G182" s="163"/>
      <c r="H182" s="163"/>
    </row>
    <row r="183" spans="1:8" ht="15" customHeight="1" x14ac:dyDescent="0.25">
      <c r="A183" s="159">
        <v>43480</v>
      </c>
      <c r="B183" s="87" t="s">
        <v>55</v>
      </c>
      <c r="C183" s="161" t="s">
        <v>1336</v>
      </c>
      <c r="D183" s="162">
        <v>190018397</v>
      </c>
      <c r="E183" s="165" t="s">
        <v>4</v>
      </c>
      <c r="F183" s="163">
        <v>6065200</v>
      </c>
      <c r="G183" s="86" t="s">
        <v>1386</v>
      </c>
      <c r="H183" s="86">
        <v>36</v>
      </c>
    </row>
    <row r="184" spans="1:8" ht="15" customHeight="1" x14ac:dyDescent="0.25">
      <c r="A184" s="159"/>
      <c r="B184" s="160" t="s">
        <v>56</v>
      </c>
      <c r="C184" s="161"/>
      <c r="D184" s="162"/>
      <c r="E184" s="165"/>
      <c r="F184" s="163"/>
      <c r="G184" s="86" t="s">
        <v>1387</v>
      </c>
      <c r="H184" s="86">
        <v>12</v>
      </c>
    </row>
    <row r="185" spans="1:8" ht="15" customHeight="1" x14ac:dyDescent="0.25">
      <c r="A185" s="159"/>
      <c r="B185" s="160"/>
      <c r="C185" s="161"/>
      <c r="D185" s="162"/>
      <c r="E185" s="165"/>
      <c r="F185" s="163"/>
      <c r="G185" s="86" t="s">
        <v>1388</v>
      </c>
      <c r="H185" s="86">
        <v>35</v>
      </c>
    </row>
    <row r="186" spans="1:8" ht="15" customHeight="1" x14ac:dyDescent="0.25">
      <c r="A186" s="159">
        <v>43480</v>
      </c>
      <c r="B186" s="90" t="s">
        <v>603</v>
      </c>
      <c r="C186" s="161" t="s">
        <v>1337</v>
      </c>
      <c r="D186" s="162">
        <v>190018384</v>
      </c>
      <c r="E186" s="165" t="s">
        <v>7</v>
      </c>
      <c r="F186" s="163">
        <v>630000</v>
      </c>
      <c r="G186" s="163" t="s">
        <v>1389</v>
      </c>
      <c r="H186" s="163">
        <v>1</v>
      </c>
    </row>
    <row r="187" spans="1:8" ht="15" customHeight="1" x14ac:dyDescent="0.25">
      <c r="A187" s="159"/>
      <c r="B187" s="90" t="s">
        <v>89</v>
      </c>
      <c r="C187" s="161"/>
      <c r="D187" s="162"/>
      <c r="E187" s="165"/>
      <c r="F187" s="163"/>
      <c r="G187" s="163"/>
      <c r="H187" s="163"/>
    </row>
    <row r="188" spans="1:8" ht="15" customHeight="1" x14ac:dyDescent="0.25">
      <c r="A188" s="159">
        <v>43481</v>
      </c>
      <c r="B188" s="96" t="s">
        <v>572</v>
      </c>
      <c r="C188" s="161" t="s">
        <v>1413</v>
      </c>
      <c r="D188" s="162">
        <v>190025152</v>
      </c>
      <c r="E188" s="160" t="s">
        <v>772</v>
      </c>
      <c r="F188" s="163">
        <v>500000</v>
      </c>
      <c r="G188" s="163" t="s">
        <v>824</v>
      </c>
      <c r="H188" s="163">
        <v>1</v>
      </c>
    </row>
    <row r="189" spans="1:8" ht="15" customHeight="1" x14ac:dyDescent="0.25">
      <c r="A189" s="159"/>
      <c r="B189" s="96" t="s">
        <v>574</v>
      </c>
      <c r="C189" s="161"/>
      <c r="D189" s="162"/>
      <c r="E189" s="160"/>
      <c r="F189" s="163"/>
      <c r="G189" s="163"/>
      <c r="H189" s="163"/>
    </row>
    <row r="190" spans="1:8" ht="15" customHeight="1" x14ac:dyDescent="0.25">
      <c r="A190" s="159">
        <v>43481</v>
      </c>
      <c r="B190" s="96" t="s">
        <v>1416</v>
      </c>
      <c r="C190" s="161" t="s">
        <v>1418</v>
      </c>
      <c r="D190" s="162">
        <v>190018422</v>
      </c>
      <c r="E190" s="160" t="s">
        <v>891</v>
      </c>
      <c r="F190" s="163">
        <v>1232000</v>
      </c>
      <c r="G190" s="163" t="s">
        <v>892</v>
      </c>
      <c r="H190" s="163">
        <v>25</v>
      </c>
    </row>
    <row r="191" spans="1:8" ht="15" customHeight="1" x14ac:dyDescent="0.25">
      <c r="A191" s="159"/>
      <c r="B191" s="96" t="s">
        <v>1417</v>
      </c>
      <c r="C191" s="161"/>
      <c r="D191" s="162"/>
      <c r="E191" s="160"/>
      <c r="F191" s="163"/>
      <c r="G191" s="163"/>
      <c r="H191" s="163"/>
    </row>
    <row r="192" spans="1:8" ht="15" customHeight="1" x14ac:dyDescent="0.25">
      <c r="A192" s="159">
        <v>43481</v>
      </c>
      <c r="B192" s="96" t="s">
        <v>57</v>
      </c>
      <c r="C192" s="161" t="s">
        <v>1419</v>
      </c>
      <c r="D192" s="162">
        <v>190018414</v>
      </c>
      <c r="E192" s="160" t="s">
        <v>675</v>
      </c>
      <c r="F192" s="163">
        <v>4336800</v>
      </c>
      <c r="G192" s="94" t="s">
        <v>1445</v>
      </c>
      <c r="H192" s="94">
        <v>44</v>
      </c>
    </row>
    <row r="193" spans="1:8" ht="15" customHeight="1" x14ac:dyDescent="0.25">
      <c r="A193" s="159"/>
      <c r="B193" s="96" t="s">
        <v>58</v>
      </c>
      <c r="C193" s="161"/>
      <c r="D193" s="162"/>
      <c r="E193" s="160"/>
      <c r="F193" s="163"/>
      <c r="G193" s="94" t="s">
        <v>677</v>
      </c>
      <c r="H193" s="94">
        <v>20</v>
      </c>
    </row>
    <row r="194" spans="1:8" ht="15" customHeight="1" x14ac:dyDescent="0.25">
      <c r="A194" s="159">
        <v>43481</v>
      </c>
      <c r="B194" s="96" t="s">
        <v>1002</v>
      </c>
      <c r="C194" s="161" t="s">
        <v>1420</v>
      </c>
      <c r="D194" s="162">
        <v>190018412</v>
      </c>
      <c r="E194" s="160" t="s">
        <v>1449</v>
      </c>
      <c r="F194" s="163">
        <v>1827000</v>
      </c>
      <c r="G194" s="163" t="s">
        <v>1450</v>
      </c>
      <c r="H194" s="163">
        <v>35</v>
      </c>
    </row>
    <row r="195" spans="1:8" ht="15" customHeight="1" x14ac:dyDescent="0.25">
      <c r="A195" s="159"/>
      <c r="B195" s="96" t="s">
        <v>1003</v>
      </c>
      <c r="C195" s="161"/>
      <c r="D195" s="162"/>
      <c r="E195" s="160"/>
      <c r="F195" s="163"/>
      <c r="G195" s="163"/>
      <c r="H195" s="163"/>
    </row>
    <row r="196" spans="1:8" ht="15" customHeight="1" x14ac:dyDescent="0.25">
      <c r="A196" s="159">
        <v>43481</v>
      </c>
      <c r="B196" s="96" t="s">
        <v>558</v>
      </c>
      <c r="C196" s="161" t="s">
        <v>1421</v>
      </c>
      <c r="D196" s="162">
        <v>190018411</v>
      </c>
      <c r="E196" s="160" t="s">
        <v>760</v>
      </c>
      <c r="F196" s="163">
        <v>2815300</v>
      </c>
      <c r="G196" s="163" t="s">
        <v>761</v>
      </c>
      <c r="H196" s="163">
        <v>47</v>
      </c>
    </row>
    <row r="197" spans="1:8" ht="15" customHeight="1" x14ac:dyDescent="0.25">
      <c r="A197" s="159"/>
      <c r="B197" s="96" t="s">
        <v>560</v>
      </c>
      <c r="C197" s="161"/>
      <c r="D197" s="162"/>
      <c r="E197" s="160"/>
      <c r="F197" s="163"/>
      <c r="G197" s="163"/>
      <c r="H197" s="163"/>
    </row>
    <row r="198" spans="1:8" ht="15" customHeight="1" x14ac:dyDescent="0.25">
      <c r="A198" s="159">
        <v>43481</v>
      </c>
      <c r="B198" s="96" t="s">
        <v>558</v>
      </c>
      <c r="C198" s="161" t="s">
        <v>1422</v>
      </c>
      <c r="D198" s="162">
        <v>190018410</v>
      </c>
      <c r="E198" s="160" t="s">
        <v>760</v>
      </c>
      <c r="F198" s="163">
        <v>852000</v>
      </c>
      <c r="G198" s="163" t="s">
        <v>1451</v>
      </c>
      <c r="H198" s="163">
        <v>12</v>
      </c>
    </row>
    <row r="199" spans="1:8" ht="15" customHeight="1" x14ac:dyDescent="0.25">
      <c r="A199" s="159"/>
      <c r="B199" s="96" t="s">
        <v>560</v>
      </c>
      <c r="C199" s="161"/>
      <c r="D199" s="162"/>
      <c r="E199" s="160"/>
      <c r="F199" s="163"/>
      <c r="G199" s="163"/>
      <c r="H199" s="163"/>
    </row>
    <row r="200" spans="1:8" ht="15" customHeight="1" x14ac:dyDescent="0.25">
      <c r="A200" s="159">
        <v>43481</v>
      </c>
      <c r="B200" s="96" t="s">
        <v>1423</v>
      </c>
      <c r="C200" s="161" t="s">
        <v>1424</v>
      </c>
      <c r="D200" s="162">
        <v>190025101</v>
      </c>
      <c r="E200" s="160" t="s">
        <v>683</v>
      </c>
      <c r="F200" s="163">
        <v>400000</v>
      </c>
      <c r="G200" s="163" t="s">
        <v>824</v>
      </c>
      <c r="H200" s="163">
        <v>1</v>
      </c>
    </row>
    <row r="201" spans="1:8" ht="15" customHeight="1" x14ac:dyDescent="0.25">
      <c r="A201" s="159"/>
      <c r="B201" s="96" t="s">
        <v>118</v>
      </c>
      <c r="C201" s="161"/>
      <c r="D201" s="162"/>
      <c r="E201" s="160"/>
      <c r="F201" s="163"/>
      <c r="G201" s="163"/>
      <c r="H201" s="163"/>
    </row>
    <row r="202" spans="1:8" ht="15" customHeight="1" x14ac:dyDescent="0.25">
      <c r="A202" s="159">
        <v>43482</v>
      </c>
      <c r="B202" s="98" t="s">
        <v>94</v>
      </c>
      <c r="C202" s="161" t="s">
        <v>1456</v>
      </c>
      <c r="D202" s="162">
        <v>190018456</v>
      </c>
      <c r="E202" s="160" t="s">
        <v>523</v>
      </c>
      <c r="F202" s="163">
        <v>1672000</v>
      </c>
      <c r="G202" s="163" t="s">
        <v>524</v>
      </c>
      <c r="H202" s="163">
        <v>25</v>
      </c>
    </row>
    <row r="203" spans="1:8" ht="15" customHeight="1" x14ac:dyDescent="0.25">
      <c r="A203" s="159"/>
      <c r="B203" s="98" t="s">
        <v>95</v>
      </c>
      <c r="C203" s="161"/>
      <c r="D203" s="162"/>
      <c r="E203" s="160"/>
      <c r="F203" s="163"/>
      <c r="G203" s="163"/>
      <c r="H203" s="163"/>
    </row>
    <row r="204" spans="1:8" ht="15" customHeight="1" x14ac:dyDescent="0.25">
      <c r="A204" s="159">
        <v>43482</v>
      </c>
      <c r="B204" s="98" t="s">
        <v>1457</v>
      </c>
      <c r="C204" s="161" t="s">
        <v>1458</v>
      </c>
      <c r="D204" s="162">
        <v>190018459</v>
      </c>
      <c r="E204" s="160" t="s">
        <v>683</v>
      </c>
      <c r="F204" s="163">
        <v>478500</v>
      </c>
      <c r="G204" s="163" t="s">
        <v>1517</v>
      </c>
      <c r="H204" s="163">
        <v>35</v>
      </c>
    </row>
    <row r="205" spans="1:8" ht="15" customHeight="1" x14ac:dyDescent="0.25">
      <c r="A205" s="159"/>
      <c r="B205" s="98" t="s">
        <v>118</v>
      </c>
      <c r="C205" s="161"/>
      <c r="D205" s="162"/>
      <c r="E205" s="160"/>
      <c r="F205" s="163"/>
      <c r="G205" s="163"/>
      <c r="H205" s="163"/>
    </row>
    <row r="206" spans="1:8" ht="15" customHeight="1" x14ac:dyDescent="0.25">
      <c r="A206" s="159">
        <v>43482</v>
      </c>
      <c r="B206" s="98" t="s">
        <v>640</v>
      </c>
      <c r="C206" s="161" t="s">
        <v>1459</v>
      </c>
      <c r="D206" s="162">
        <v>190018454</v>
      </c>
      <c r="E206" s="160" t="s">
        <v>811</v>
      </c>
      <c r="F206" s="163">
        <v>1694400</v>
      </c>
      <c r="G206" s="163" t="s">
        <v>1518</v>
      </c>
      <c r="H206" s="163">
        <v>12</v>
      </c>
    </row>
    <row r="207" spans="1:8" ht="15" customHeight="1" x14ac:dyDescent="0.25">
      <c r="A207" s="159"/>
      <c r="B207" s="98" t="s">
        <v>1123</v>
      </c>
      <c r="C207" s="161"/>
      <c r="D207" s="162"/>
      <c r="E207" s="160"/>
      <c r="F207" s="163"/>
      <c r="G207" s="163"/>
      <c r="H207" s="163"/>
    </row>
    <row r="208" spans="1:8" ht="15" customHeight="1" x14ac:dyDescent="0.25">
      <c r="A208" s="159">
        <v>43482</v>
      </c>
      <c r="B208" s="98" t="s">
        <v>53</v>
      </c>
      <c r="C208" s="161" t="s">
        <v>1460</v>
      </c>
      <c r="D208" s="162">
        <v>190018439</v>
      </c>
      <c r="E208" s="160" t="s">
        <v>525</v>
      </c>
      <c r="F208" s="163">
        <v>8112000</v>
      </c>
      <c r="G208" s="163" t="s">
        <v>526</v>
      </c>
      <c r="H208" s="163">
        <v>78</v>
      </c>
    </row>
    <row r="209" spans="1:8" ht="15" customHeight="1" x14ac:dyDescent="0.25">
      <c r="A209" s="159"/>
      <c r="B209" s="98" t="s">
        <v>54</v>
      </c>
      <c r="C209" s="161"/>
      <c r="D209" s="162"/>
      <c r="E209" s="160"/>
      <c r="F209" s="163"/>
      <c r="G209" s="163"/>
      <c r="H209" s="163"/>
    </row>
    <row r="210" spans="1:8" ht="15" customHeight="1" x14ac:dyDescent="0.25">
      <c r="A210" s="159">
        <v>43482</v>
      </c>
      <c r="B210" s="98" t="s">
        <v>1461</v>
      </c>
      <c r="C210" s="161" t="s">
        <v>1463</v>
      </c>
      <c r="D210" s="162">
        <v>190018449</v>
      </c>
      <c r="E210" s="160" t="s">
        <v>1520</v>
      </c>
      <c r="F210" s="163">
        <v>848700</v>
      </c>
      <c r="G210" s="163" t="s">
        <v>1521</v>
      </c>
      <c r="H210" s="163">
        <v>18</v>
      </c>
    </row>
    <row r="211" spans="1:8" ht="15" customHeight="1" x14ac:dyDescent="0.25">
      <c r="A211" s="159"/>
      <c r="B211" s="98" t="s">
        <v>1462</v>
      </c>
      <c r="C211" s="161"/>
      <c r="D211" s="162"/>
      <c r="E211" s="160"/>
      <c r="F211" s="163"/>
      <c r="G211" s="163"/>
      <c r="H211" s="163"/>
    </row>
    <row r="212" spans="1:8" ht="15" customHeight="1" x14ac:dyDescent="0.25">
      <c r="A212" s="159">
        <v>43482</v>
      </c>
      <c r="B212" s="98" t="s">
        <v>598</v>
      </c>
      <c r="C212" s="161" t="s">
        <v>1464</v>
      </c>
      <c r="D212" s="162">
        <v>190018444</v>
      </c>
      <c r="E212" s="160" t="s">
        <v>823</v>
      </c>
      <c r="F212" s="163">
        <v>1284000</v>
      </c>
      <c r="G212" s="163" t="s">
        <v>884</v>
      </c>
      <c r="H212" s="163">
        <v>30</v>
      </c>
    </row>
    <row r="213" spans="1:8" ht="15" customHeight="1" x14ac:dyDescent="0.25">
      <c r="A213" s="159"/>
      <c r="B213" s="98" t="s">
        <v>1142</v>
      </c>
      <c r="C213" s="161"/>
      <c r="D213" s="162"/>
      <c r="E213" s="160"/>
      <c r="F213" s="163"/>
      <c r="G213" s="163"/>
      <c r="H213" s="163"/>
    </row>
    <row r="214" spans="1:8" ht="15" customHeight="1" x14ac:dyDescent="0.25">
      <c r="A214" s="159">
        <v>43482</v>
      </c>
      <c r="B214" s="98" t="s">
        <v>1465</v>
      </c>
      <c r="C214" s="161" t="s">
        <v>1467</v>
      </c>
      <c r="D214" s="162">
        <v>190018460</v>
      </c>
      <c r="E214" s="160" t="s">
        <v>1566</v>
      </c>
      <c r="F214" s="163">
        <v>221400</v>
      </c>
      <c r="G214" s="163" t="s">
        <v>1567</v>
      </c>
      <c r="H214" s="163">
        <v>3</v>
      </c>
    </row>
    <row r="215" spans="1:8" ht="15" customHeight="1" x14ac:dyDescent="0.25">
      <c r="A215" s="159"/>
      <c r="B215" s="98" t="s">
        <v>1466</v>
      </c>
      <c r="C215" s="161"/>
      <c r="D215" s="162"/>
      <c r="E215" s="160"/>
      <c r="F215" s="163"/>
      <c r="G215" s="163"/>
      <c r="H215" s="163"/>
    </row>
    <row r="216" spans="1:8" ht="15" customHeight="1" x14ac:dyDescent="0.25">
      <c r="A216" s="159">
        <v>43482</v>
      </c>
      <c r="B216" s="98" t="s">
        <v>1468</v>
      </c>
      <c r="C216" s="161" t="s">
        <v>1469</v>
      </c>
      <c r="D216" s="162">
        <v>190018455</v>
      </c>
      <c r="E216" s="160" t="s">
        <v>1032</v>
      </c>
      <c r="F216" s="163">
        <v>2930500</v>
      </c>
      <c r="G216" s="163" t="s">
        <v>1565</v>
      </c>
      <c r="H216" s="163">
        <v>41</v>
      </c>
    </row>
    <row r="217" spans="1:8" ht="15" customHeight="1" x14ac:dyDescent="0.25">
      <c r="A217" s="159"/>
      <c r="B217" s="98" t="s">
        <v>940</v>
      </c>
      <c r="C217" s="161"/>
      <c r="D217" s="162"/>
      <c r="E217" s="160"/>
      <c r="F217" s="163"/>
      <c r="G217" s="163"/>
      <c r="H217" s="163"/>
    </row>
    <row r="218" spans="1:8" ht="15" customHeight="1" x14ac:dyDescent="0.25">
      <c r="A218" s="159">
        <v>43482</v>
      </c>
      <c r="B218" s="98" t="s">
        <v>122</v>
      </c>
      <c r="C218" s="161" t="s">
        <v>1477</v>
      </c>
      <c r="D218" s="162">
        <v>190018459</v>
      </c>
      <c r="E218" s="160" t="s">
        <v>683</v>
      </c>
      <c r="F218" s="163">
        <v>478500</v>
      </c>
      <c r="G218" s="163" t="s">
        <v>1517</v>
      </c>
      <c r="H218" s="163">
        <v>35</v>
      </c>
    </row>
    <row r="219" spans="1:8" ht="15" customHeight="1" x14ac:dyDescent="0.25">
      <c r="A219" s="159"/>
      <c r="B219" s="98" t="s">
        <v>118</v>
      </c>
      <c r="C219" s="161"/>
      <c r="D219" s="162"/>
      <c r="E219" s="160"/>
      <c r="F219" s="163"/>
      <c r="G219" s="163"/>
      <c r="H219" s="163"/>
    </row>
    <row r="220" spans="1:8" ht="15" customHeight="1" x14ac:dyDescent="0.25">
      <c r="A220" s="159">
        <v>43483</v>
      </c>
      <c r="B220" s="100" t="s">
        <v>92</v>
      </c>
      <c r="C220" s="161" t="s">
        <v>1503</v>
      </c>
      <c r="D220" s="162">
        <v>190018487</v>
      </c>
      <c r="E220" s="160" t="s">
        <v>19</v>
      </c>
      <c r="F220" s="163">
        <v>771800</v>
      </c>
      <c r="G220" s="163" t="s">
        <v>1533</v>
      </c>
      <c r="H220" s="163">
        <v>8</v>
      </c>
    </row>
    <row r="221" spans="1:8" ht="15" customHeight="1" x14ac:dyDescent="0.25">
      <c r="A221" s="159"/>
      <c r="B221" s="100" t="s">
        <v>93</v>
      </c>
      <c r="C221" s="161"/>
      <c r="D221" s="162"/>
      <c r="E221" s="160"/>
      <c r="F221" s="163"/>
      <c r="G221" s="163"/>
      <c r="H221" s="163"/>
    </row>
    <row r="222" spans="1:8" ht="15" customHeight="1" x14ac:dyDescent="0.25">
      <c r="A222" s="159">
        <v>43483</v>
      </c>
      <c r="B222" s="100" t="s">
        <v>32</v>
      </c>
      <c r="C222" s="161" t="s">
        <v>1504</v>
      </c>
      <c r="D222" s="162">
        <v>190018490</v>
      </c>
      <c r="E222" s="160" t="s">
        <v>6</v>
      </c>
      <c r="F222" s="163">
        <v>979800</v>
      </c>
      <c r="G222" s="163" t="s">
        <v>1532</v>
      </c>
      <c r="H222" s="163">
        <v>12</v>
      </c>
    </row>
    <row r="223" spans="1:8" ht="15" customHeight="1" x14ac:dyDescent="0.25">
      <c r="A223" s="159"/>
      <c r="B223" s="100" t="s">
        <v>33</v>
      </c>
      <c r="C223" s="161"/>
      <c r="D223" s="162"/>
      <c r="E223" s="160"/>
      <c r="F223" s="163"/>
      <c r="G223" s="163"/>
      <c r="H223" s="163"/>
    </row>
    <row r="224" spans="1:8" ht="15" customHeight="1" x14ac:dyDescent="0.25">
      <c r="A224" s="159">
        <v>43483</v>
      </c>
      <c r="B224" s="100" t="s">
        <v>120</v>
      </c>
      <c r="C224" s="161" t="s">
        <v>1508</v>
      </c>
      <c r="D224" s="162">
        <v>190018482</v>
      </c>
      <c r="E224" s="160" t="s">
        <v>666</v>
      </c>
      <c r="F224" s="163">
        <v>1127000</v>
      </c>
      <c r="G224" s="163" t="s">
        <v>667</v>
      </c>
      <c r="H224" s="163">
        <v>20</v>
      </c>
    </row>
    <row r="225" spans="1:8" ht="15" customHeight="1" x14ac:dyDescent="0.25">
      <c r="A225" s="159"/>
      <c r="B225" s="100" t="s">
        <v>79</v>
      </c>
      <c r="C225" s="161"/>
      <c r="D225" s="162"/>
      <c r="E225" s="160"/>
      <c r="F225" s="163"/>
      <c r="G225" s="163"/>
      <c r="H225" s="163"/>
    </row>
    <row r="226" spans="1:8" ht="15" customHeight="1" x14ac:dyDescent="0.25">
      <c r="A226" s="159">
        <v>43483</v>
      </c>
      <c r="B226" s="100" t="s">
        <v>1283</v>
      </c>
      <c r="C226" s="161" t="s">
        <v>1509</v>
      </c>
      <c r="D226" s="162">
        <v>190018481</v>
      </c>
      <c r="E226" s="160" t="s">
        <v>1350</v>
      </c>
      <c r="F226" s="163">
        <v>762000</v>
      </c>
      <c r="G226" s="163" t="s">
        <v>1527</v>
      </c>
      <c r="H226" s="163">
        <v>12</v>
      </c>
    </row>
    <row r="227" spans="1:8" ht="15" customHeight="1" x14ac:dyDescent="0.25">
      <c r="A227" s="159"/>
      <c r="B227" s="100" t="s">
        <v>1284</v>
      </c>
      <c r="C227" s="161"/>
      <c r="D227" s="162"/>
      <c r="E227" s="160"/>
      <c r="F227" s="163"/>
      <c r="G227" s="163"/>
      <c r="H227" s="163"/>
    </row>
    <row r="228" spans="1:8" ht="15" customHeight="1" x14ac:dyDescent="0.25">
      <c r="A228" s="159">
        <v>43483</v>
      </c>
      <c r="B228" s="100" t="s">
        <v>65</v>
      </c>
      <c r="C228" s="161" t="s">
        <v>1510</v>
      </c>
      <c r="D228" s="162">
        <v>190018479</v>
      </c>
      <c r="E228" s="160" t="s">
        <v>696</v>
      </c>
      <c r="F228" s="163">
        <v>736800</v>
      </c>
      <c r="G228" s="163" t="s">
        <v>1526</v>
      </c>
      <c r="H228" s="163">
        <v>12</v>
      </c>
    </row>
    <row r="229" spans="1:8" ht="15" customHeight="1" x14ac:dyDescent="0.25">
      <c r="A229" s="159"/>
      <c r="B229" s="100" t="s">
        <v>66</v>
      </c>
      <c r="C229" s="161"/>
      <c r="D229" s="162"/>
      <c r="E229" s="160"/>
      <c r="F229" s="163"/>
      <c r="G229" s="163"/>
      <c r="H229" s="163"/>
    </row>
    <row r="230" spans="1:8" ht="15" customHeight="1" x14ac:dyDescent="0.25">
      <c r="A230" s="159">
        <v>43483</v>
      </c>
      <c r="B230" s="100" t="s">
        <v>1511</v>
      </c>
      <c r="C230" s="161" t="s">
        <v>1512</v>
      </c>
      <c r="D230" s="162">
        <v>190018485</v>
      </c>
      <c r="E230" s="160" t="s">
        <v>1524</v>
      </c>
      <c r="F230" s="163">
        <v>950600</v>
      </c>
      <c r="G230" s="163" t="s">
        <v>1525</v>
      </c>
      <c r="H230" s="163">
        <v>14</v>
      </c>
    </row>
    <row r="231" spans="1:8" ht="15" customHeight="1" x14ac:dyDescent="0.25">
      <c r="A231" s="159"/>
      <c r="B231" s="100" t="s">
        <v>40</v>
      </c>
      <c r="C231" s="161"/>
      <c r="D231" s="162"/>
      <c r="E231" s="160"/>
      <c r="F231" s="163"/>
      <c r="G231" s="163"/>
      <c r="H231" s="163"/>
    </row>
    <row r="232" spans="1:8" ht="15" customHeight="1" x14ac:dyDescent="0.25">
      <c r="A232" s="159">
        <v>43483</v>
      </c>
      <c r="B232" s="100" t="s">
        <v>603</v>
      </c>
      <c r="C232" s="161" t="s">
        <v>1513</v>
      </c>
      <c r="D232" s="162">
        <v>190018491</v>
      </c>
      <c r="E232" s="160" t="s">
        <v>7</v>
      </c>
      <c r="F232" s="163">
        <v>2777600</v>
      </c>
      <c r="G232" s="99" t="s">
        <v>1522</v>
      </c>
      <c r="H232" s="99">
        <f>10+12+6</f>
        <v>28</v>
      </c>
    </row>
    <row r="233" spans="1:8" ht="15" customHeight="1" x14ac:dyDescent="0.25">
      <c r="A233" s="159"/>
      <c r="B233" s="100" t="s">
        <v>89</v>
      </c>
      <c r="C233" s="161"/>
      <c r="D233" s="162"/>
      <c r="E233" s="160"/>
      <c r="F233" s="163"/>
      <c r="G233" s="99" t="s">
        <v>1523</v>
      </c>
      <c r="H233" s="99">
        <v>10</v>
      </c>
    </row>
    <row r="234" spans="1:8" ht="15" customHeight="1" x14ac:dyDescent="0.25">
      <c r="A234" s="159">
        <v>43483</v>
      </c>
      <c r="B234" s="100" t="s">
        <v>94</v>
      </c>
      <c r="C234" s="161" t="s">
        <v>1514</v>
      </c>
      <c r="D234" s="162">
        <v>190018489</v>
      </c>
      <c r="E234" s="160" t="s">
        <v>523</v>
      </c>
      <c r="F234" s="163">
        <v>225000</v>
      </c>
      <c r="G234" s="163" t="s">
        <v>1516</v>
      </c>
      <c r="H234" s="163">
        <v>1</v>
      </c>
    </row>
    <row r="235" spans="1:8" ht="15" customHeight="1" x14ac:dyDescent="0.25">
      <c r="A235" s="159"/>
      <c r="B235" s="100" t="s">
        <v>95</v>
      </c>
      <c r="C235" s="161"/>
      <c r="D235" s="162"/>
      <c r="E235" s="160"/>
      <c r="F235" s="163"/>
      <c r="G235" s="163"/>
      <c r="H235" s="163"/>
    </row>
    <row r="236" spans="1:8" ht="15" customHeight="1" x14ac:dyDescent="0.25">
      <c r="A236" s="159">
        <v>43483</v>
      </c>
      <c r="B236" s="100" t="s">
        <v>598</v>
      </c>
      <c r="C236" s="161" t="s">
        <v>1515</v>
      </c>
      <c r="D236" s="162">
        <v>190018480</v>
      </c>
      <c r="E236" s="160" t="s">
        <v>823</v>
      </c>
      <c r="F236" s="163">
        <v>520200</v>
      </c>
      <c r="G236" s="163" t="s">
        <v>884</v>
      </c>
      <c r="H236" s="163">
        <v>9</v>
      </c>
    </row>
    <row r="237" spans="1:8" ht="15" customHeight="1" x14ac:dyDescent="0.25">
      <c r="A237" s="159"/>
      <c r="B237" s="100" t="s">
        <v>1142</v>
      </c>
      <c r="C237" s="161"/>
      <c r="D237" s="162"/>
      <c r="E237" s="160"/>
      <c r="F237" s="163"/>
      <c r="G237" s="163"/>
      <c r="H237" s="163"/>
    </row>
    <row r="238" spans="1:8" ht="15" customHeight="1" x14ac:dyDescent="0.25">
      <c r="A238" s="159">
        <v>43484</v>
      </c>
      <c r="B238" s="104" t="s">
        <v>120</v>
      </c>
      <c r="C238" s="161" t="s">
        <v>1575</v>
      </c>
      <c r="D238" s="162">
        <v>190018502</v>
      </c>
      <c r="E238" s="160" t="s">
        <v>666</v>
      </c>
      <c r="F238" s="163">
        <v>1245200</v>
      </c>
      <c r="G238" s="163" t="s">
        <v>667</v>
      </c>
      <c r="H238" s="163">
        <v>22</v>
      </c>
    </row>
    <row r="239" spans="1:8" ht="15" customHeight="1" x14ac:dyDescent="0.25">
      <c r="A239" s="159"/>
      <c r="B239" s="104" t="s">
        <v>79</v>
      </c>
      <c r="C239" s="161"/>
      <c r="D239" s="162"/>
      <c r="E239" s="160"/>
      <c r="F239" s="163"/>
      <c r="G239" s="163"/>
      <c r="H239" s="163"/>
    </row>
    <row r="240" spans="1:8" ht="15" customHeight="1" x14ac:dyDescent="0.25">
      <c r="A240" s="159">
        <v>43484</v>
      </c>
      <c r="B240" s="104" t="s">
        <v>1302</v>
      </c>
      <c r="C240" s="161" t="s">
        <v>1576</v>
      </c>
      <c r="D240" s="162">
        <v>190018516</v>
      </c>
      <c r="E240" s="160" t="s">
        <v>910</v>
      </c>
      <c r="F240" s="163">
        <v>1479000</v>
      </c>
      <c r="G240" s="163" t="s">
        <v>1615</v>
      </c>
      <c r="H240" s="163">
        <v>60</v>
      </c>
    </row>
    <row r="241" spans="1:8" ht="15" customHeight="1" x14ac:dyDescent="0.25">
      <c r="A241" s="159"/>
      <c r="B241" s="104" t="s">
        <v>1303</v>
      </c>
      <c r="C241" s="161"/>
      <c r="D241" s="162"/>
      <c r="E241" s="160"/>
      <c r="F241" s="163"/>
      <c r="G241" s="163"/>
      <c r="H241" s="163"/>
    </row>
    <row r="242" spans="1:8" ht="15" customHeight="1" x14ac:dyDescent="0.25">
      <c r="A242" s="159">
        <v>43484</v>
      </c>
      <c r="B242" s="104" t="s">
        <v>598</v>
      </c>
      <c r="C242" s="161" t="s">
        <v>1577</v>
      </c>
      <c r="D242" s="162">
        <v>190018498</v>
      </c>
      <c r="E242" s="160" t="s">
        <v>823</v>
      </c>
      <c r="F242" s="163">
        <v>1187200</v>
      </c>
      <c r="G242" s="163" t="s">
        <v>884</v>
      </c>
      <c r="H242" s="163">
        <v>24</v>
      </c>
    </row>
    <row r="243" spans="1:8" ht="15" customHeight="1" x14ac:dyDescent="0.25">
      <c r="A243" s="159"/>
      <c r="B243" s="104" t="s">
        <v>1142</v>
      </c>
      <c r="C243" s="161"/>
      <c r="D243" s="162"/>
      <c r="E243" s="160"/>
      <c r="F243" s="163"/>
      <c r="G243" s="163"/>
      <c r="H243" s="163"/>
    </row>
    <row r="244" spans="1:8" ht="15" customHeight="1" x14ac:dyDescent="0.25">
      <c r="A244" s="159">
        <v>43484</v>
      </c>
      <c r="B244" s="104" t="s">
        <v>1578</v>
      </c>
      <c r="C244" s="161" t="s">
        <v>1579</v>
      </c>
      <c r="D244" s="162">
        <v>190018507</v>
      </c>
      <c r="E244" s="160" t="s">
        <v>1520</v>
      </c>
      <c r="F244" s="163">
        <v>706500</v>
      </c>
      <c r="G244" s="163" t="s">
        <v>1604</v>
      </c>
      <c r="H244" s="163">
        <v>15</v>
      </c>
    </row>
    <row r="245" spans="1:8" ht="15" customHeight="1" x14ac:dyDescent="0.25">
      <c r="A245" s="159"/>
      <c r="B245" s="104" t="s">
        <v>1462</v>
      </c>
      <c r="C245" s="161"/>
      <c r="D245" s="162"/>
      <c r="E245" s="160"/>
      <c r="F245" s="163"/>
      <c r="G245" s="163"/>
      <c r="H245" s="163"/>
    </row>
    <row r="246" spans="1:8" ht="15" customHeight="1" x14ac:dyDescent="0.25">
      <c r="A246" s="159">
        <v>43484</v>
      </c>
      <c r="B246" s="104" t="s">
        <v>112</v>
      </c>
      <c r="C246" s="161" t="s">
        <v>1580</v>
      </c>
      <c r="D246" s="162">
        <v>190018509</v>
      </c>
      <c r="E246" s="160" t="s">
        <v>5</v>
      </c>
      <c r="F246" s="163">
        <v>2913200</v>
      </c>
      <c r="G246" s="101" t="s">
        <v>1606</v>
      </c>
      <c r="H246" s="101">
        <f>3+5+10+8</f>
        <v>26</v>
      </c>
    </row>
    <row r="247" spans="1:8" ht="15" customHeight="1" x14ac:dyDescent="0.25">
      <c r="A247" s="159"/>
      <c r="B247" s="104" t="s">
        <v>113</v>
      </c>
      <c r="C247" s="161"/>
      <c r="D247" s="162"/>
      <c r="E247" s="160"/>
      <c r="F247" s="163"/>
      <c r="G247" s="101" t="s">
        <v>1209</v>
      </c>
      <c r="H247" s="101">
        <f>5+1+15+9</f>
        <v>30</v>
      </c>
    </row>
    <row r="248" spans="1:8" ht="15" customHeight="1" x14ac:dyDescent="0.25">
      <c r="A248" s="159">
        <v>43484</v>
      </c>
      <c r="B248" s="104" t="s">
        <v>558</v>
      </c>
      <c r="C248" s="161" t="s">
        <v>1581</v>
      </c>
      <c r="D248" s="162">
        <v>190018510</v>
      </c>
      <c r="E248" s="160" t="s">
        <v>760</v>
      </c>
      <c r="F248" s="163">
        <v>1001600</v>
      </c>
      <c r="G248" s="163" t="s">
        <v>1607</v>
      </c>
      <c r="H248" s="163">
        <v>16</v>
      </c>
    </row>
    <row r="249" spans="1:8" ht="15" customHeight="1" x14ac:dyDescent="0.25">
      <c r="A249" s="159"/>
      <c r="B249" s="104" t="s">
        <v>560</v>
      </c>
      <c r="C249" s="161"/>
      <c r="D249" s="162"/>
      <c r="E249" s="160"/>
      <c r="F249" s="163"/>
      <c r="G249" s="163"/>
      <c r="H249" s="163"/>
    </row>
    <row r="250" spans="1:8" ht="15" customHeight="1" x14ac:dyDescent="0.25">
      <c r="A250" s="159">
        <v>43484</v>
      </c>
      <c r="B250" s="104" t="s">
        <v>1145</v>
      </c>
      <c r="C250" s="161" t="s">
        <v>1582</v>
      </c>
      <c r="D250" s="162">
        <v>190018512</v>
      </c>
      <c r="E250" s="160" t="s">
        <v>1228</v>
      </c>
      <c r="F250" s="163">
        <v>253800</v>
      </c>
      <c r="G250" s="163" t="s">
        <v>1229</v>
      </c>
      <c r="H250" s="163">
        <v>4</v>
      </c>
    </row>
    <row r="251" spans="1:8" ht="15" customHeight="1" x14ac:dyDescent="0.25">
      <c r="A251" s="159"/>
      <c r="B251" s="104" t="s">
        <v>1146</v>
      </c>
      <c r="C251" s="161"/>
      <c r="D251" s="162"/>
      <c r="E251" s="160"/>
      <c r="F251" s="163"/>
      <c r="G251" s="163"/>
      <c r="H251" s="163"/>
    </row>
    <row r="252" spans="1:8" ht="15" customHeight="1" x14ac:dyDescent="0.25">
      <c r="A252" s="159">
        <v>43484</v>
      </c>
      <c r="B252" s="104" t="s">
        <v>568</v>
      </c>
      <c r="C252" s="161" t="s">
        <v>1583</v>
      </c>
      <c r="D252" s="162">
        <v>190018511</v>
      </c>
      <c r="E252" s="160" t="s">
        <v>769</v>
      </c>
      <c r="F252" s="163">
        <v>737400</v>
      </c>
      <c r="G252" s="163" t="s">
        <v>1608</v>
      </c>
      <c r="H252" s="163">
        <v>12</v>
      </c>
    </row>
    <row r="253" spans="1:8" ht="15" customHeight="1" x14ac:dyDescent="0.25">
      <c r="A253" s="159"/>
      <c r="B253" s="104" t="s">
        <v>570</v>
      </c>
      <c r="C253" s="161"/>
      <c r="D253" s="162"/>
      <c r="E253" s="160"/>
      <c r="F253" s="163"/>
      <c r="G253" s="163"/>
      <c r="H253" s="163"/>
    </row>
    <row r="254" spans="1:8" ht="15" customHeight="1" x14ac:dyDescent="0.25">
      <c r="A254" s="159">
        <v>43486</v>
      </c>
      <c r="B254" s="110" t="s">
        <v>85</v>
      </c>
      <c r="C254" s="161" t="s">
        <v>1619</v>
      </c>
      <c r="D254" s="162" t="s">
        <v>1684</v>
      </c>
      <c r="E254" s="160" t="s">
        <v>41</v>
      </c>
      <c r="F254" s="163">
        <v>870000</v>
      </c>
      <c r="G254" s="163" t="s">
        <v>1685</v>
      </c>
      <c r="H254" s="163">
        <v>6000</v>
      </c>
    </row>
    <row r="255" spans="1:8" ht="15" customHeight="1" x14ac:dyDescent="0.25">
      <c r="A255" s="159"/>
      <c r="B255" s="110" t="s">
        <v>83</v>
      </c>
      <c r="C255" s="161"/>
      <c r="D255" s="162"/>
      <c r="E255" s="160"/>
      <c r="F255" s="163"/>
      <c r="G255" s="163"/>
      <c r="H255" s="163"/>
    </row>
    <row r="256" spans="1:8" ht="15" customHeight="1" x14ac:dyDescent="0.25">
      <c r="A256" s="159">
        <v>43486</v>
      </c>
      <c r="B256" s="110" t="s">
        <v>55</v>
      </c>
      <c r="C256" s="161" t="s">
        <v>1643</v>
      </c>
      <c r="D256" s="162">
        <v>190018547</v>
      </c>
      <c r="E256" s="160" t="s">
        <v>4</v>
      </c>
      <c r="F256" s="163">
        <v>2595600</v>
      </c>
      <c r="G256" s="163" t="s">
        <v>1683</v>
      </c>
      <c r="H256" s="163">
        <v>36</v>
      </c>
    </row>
    <row r="257" spans="1:9" ht="15" customHeight="1" x14ac:dyDescent="0.25">
      <c r="A257" s="159"/>
      <c r="B257" s="110" t="s">
        <v>56</v>
      </c>
      <c r="C257" s="161"/>
      <c r="D257" s="162"/>
      <c r="E257" s="160"/>
      <c r="F257" s="163"/>
      <c r="G257" s="163"/>
      <c r="H257" s="163"/>
    </row>
    <row r="258" spans="1:9" ht="15" customHeight="1" x14ac:dyDescent="0.25">
      <c r="A258" s="159">
        <v>43486</v>
      </c>
      <c r="B258" s="110" t="s">
        <v>112</v>
      </c>
      <c r="C258" s="161" t="s">
        <v>1644</v>
      </c>
      <c r="D258" s="162">
        <v>190018539</v>
      </c>
      <c r="E258" s="160" t="s">
        <v>5</v>
      </c>
      <c r="F258" s="163">
        <v>1086750</v>
      </c>
      <c r="G258" s="163" t="s">
        <v>1675</v>
      </c>
      <c r="H258" s="163">
        <v>15</v>
      </c>
    </row>
    <row r="259" spans="1:9" ht="15" customHeight="1" x14ac:dyDescent="0.25">
      <c r="A259" s="159"/>
      <c r="B259" s="110" t="s">
        <v>113</v>
      </c>
      <c r="C259" s="161"/>
      <c r="D259" s="162"/>
      <c r="E259" s="160"/>
      <c r="F259" s="163"/>
      <c r="G259" s="163"/>
      <c r="H259" s="163"/>
    </row>
    <row r="260" spans="1:9" ht="15" customHeight="1" x14ac:dyDescent="0.25">
      <c r="A260" s="159">
        <v>43486</v>
      </c>
      <c r="B260" s="110" t="s">
        <v>1645</v>
      </c>
      <c r="C260" s="161" t="s">
        <v>1646</v>
      </c>
      <c r="D260" s="162">
        <v>190018520</v>
      </c>
      <c r="E260" s="160" t="s">
        <v>728</v>
      </c>
      <c r="F260" s="163">
        <v>645400</v>
      </c>
      <c r="G260" s="163" t="s">
        <v>1655</v>
      </c>
      <c r="H260" s="163">
        <v>14</v>
      </c>
    </row>
    <row r="261" spans="1:9" ht="15" customHeight="1" x14ac:dyDescent="0.25">
      <c r="A261" s="159"/>
      <c r="B261" s="110" t="s">
        <v>496</v>
      </c>
      <c r="C261" s="161"/>
      <c r="D261" s="162"/>
      <c r="E261" s="160"/>
      <c r="F261" s="163"/>
      <c r="G261" s="163"/>
      <c r="H261" s="163"/>
    </row>
    <row r="262" spans="1:9" ht="15" customHeight="1" x14ac:dyDescent="0.25">
      <c r="A262" s="159">
        <v>43486</v>
      </c>
      <c r="B262" s="110" t="s">
        <v>484</v>
      </c>
      <c r="C262" s="161" t="s">
        <v>1647</v>
      </c>
      <c r="D262" s="162">
        <v>190018519</v>
      </c>
      <c r="E262" s="160" t="s">
        <v>719</v>
      </c>
      <c r="F262" s="163">
        <v>692250</v>
      </c>
      <c r="G262" s="163" t="s">
        <v>1654</v>
      </c>
      <c r="H262" s="163">
        <v>15</v>
      </c>
    </row>
    <row r="263" spans="1:9" ht="15" customHeight="1" x14ac:dyDescent="0.25">
      <c r="A263" s="159"/>
      <c r="B263" s="110" t="s">
        <v>485</v>
      </c>
      <c r="C263" s="161"/>
      <c r="D263" s="162"/>
      <c r="E263" s="160"/>
      <c r="F263" s="163"/>
      <c r="G263" s="163"/>
      <c r="H263" s="163"/>
    </row>
    <row r="264" spans="1:9" ht="15" customHeight="1" x14ac:dyDescent="0.25">
      <c r="A264" s="159">
        <v>43486</v>
      </c>
      <c r="B264" s="110" t="s">
        <v>1648</v>
      </c>
      <c r="C264" s="161" t="s">
        <v>1649</v>
      </c>
      <c r="D264" s="162">
        <v>190018518</v>
      </c>
      <c r="E264" s="160" t="s">
        <v>11</v>
      </c>
      <c r="F264" s="163">
        <v>653100</v>
      </c>
      <c r="G264" s="163" t="s">
        <v>915</v>
      </c>
      <c r="H264" s="163">
        <v>14</v>
      </c>
    </row>
    <row r="265" spans="1:9" ht="15" customHeight="1" x14ac:dyDescent="0.25">
      <c r="A265" s="159"/>
      <c r="B265" s="110" t="s">
        <v>1189</v>
      </c>
      <c r="C265" s="161"/>
      <c r="D265" s="162"/>
      <c r="E265" s="160"/>
      <c r="F265" s="163"/>
      <c r="G265" s="163"/>
      <c r="H265" s="163"/>
    </row>
    <row r="266" spans="1:9" ht="15" customHeight="1" x14ac:dyDescent="0.25">
      <c r="A266" s="159">
        <v>43486</v>
      </c>
      <c r="B266" s="110" t="s">
        <v>598</v>
      </c>
      <c r="C266" s="161" t="s">
        <v>1650</v>
      </c>
      <c r="D266" s="162">
        <v>190018517</v>
      </c>
      <c r="E266" s="160" t="s">
        <v>823</v>
      </c>
      <c r="F266" s="163">
        <v>578000</v>
      </c>
      <c r="G266" s="163" t="s">
        <v>884</v>
      </c>
      <c r="H266" s="163">
        <v>10</v>
      </c>
    </row>
    <row r="267" spans="1:9" ht="15" customHeight="1" x14ac:dyDescent="0.25">
      <c r="A267" s="159"/>
      <c r="B267" s="110" t="s">
        <v>1142</v>
      </c>
      <c r="C267" s="161"/>
      <c r="D267" s="162"/>
      <c r="E267" s="160"/>
      <c r="F267" s="163"/>
      <c r="G267" s="163"/>
      <c r="H267" s="163"/>
    </row>
    <row r="268" spans="1:9" ht="15" customHeight="1" x14ac:dyDescent="0.25">
      <c r="A268" s="159">
        <v>43486</v>
      </c>
      <c r="B268" s="110" t="s">
        <v>59</v>
      </c>
      <c r="C268" s="161" t="s">
        <v>1651</v>
      </c>
      <c r="D268" s="162">
        <v>190018546</v>
      </c>
      <c r="E268" s="160" t="s">
        <v>12</v>
      </c>
      <c r="F268" s="163">
        <v>2655600</v>
      </c>
      <c r="G268" s="163" t="s">
        <v>1682</v>
      </c>
      <c r="H268" s="163">
        <v>24</v>
      </c>
    </row>
    <row r="269" spans="1:9" ht="15" customHeight="1" x14ac:dyDescent="0.25">
      <c r="A269" s="159"/>
      <c r="B269" s="110" t="s">
        <v>60</v>
      </c>
      <c r="C269" s="161"/>
      <c r="D269" s="162"/>
      <c r="E269" s="160"/>
      <c r="F269" s="163"/>
      <c r="G269" s="163"/>
      <c r="H269" s="163"/>
    </row>
    <row r="270" spans="1:9" ht="15" customHeight="1" x14ac:dyDescent="0.25">
      <c r="A270" s="159">
        <v>43486</v>
      </c>
      <c r="B270" s="110" t="s">
        <v>624</v>
      </c>
      <c r="C270" s="161" t="s">
        <v>1652</v>
      </c>
      <c r="D270" s="162">
        <v>190018544</v>
      </c>
      <c r="E270" s="160" t="s">
        <v>799</v>
      </c>
      <c r="F270" s="163">
        <v>120800</v>
      </c>
      <c r="G270" s="163" t="s">
        <v>1681</v>
      </c>
      <c r="H270" s="163">
        <v>2</v>
      </c>
    </row>
    <row r="271" spans="1:9" ht="15" customHeight="1" x14ac:dyDescent="0.25">
      <c r="A271" s="159"/>
      <c r="B271" s="110" t="s">
        <v>1189</v>
      </c>
      <c r="C271" s="161"/>
      <c r="D271" s="162"/>
      <c r="E271" s="160"/>
      <c r="F271" s="163"/>
      <c r="G271" s="163"/>
      <c r="H271" s="163"/>
    </row>
    <row r="272" spans="1:9" ht="15" customHeight="1" x14ac:dyDescent="0.25">
      <c r="A272" s="159">
        <v>43487</v>
      </c>
      <c r="B272" s="114" t="s">
        <v>1686</v>
      </c>
      <c r="C272" s="161" t="s">
        <v>883</v>
      </c>
      <c r="D272" s="162">
        <v>190025441</v>
      </c>
      <c r="E272" s="160" t="s">
        <v>1730</v>
      </c>
      <c r="F272" s="163">
        <v>1000000</v>
      </c>
      <c r="G272" s="163" t="s">
        <v>824</v>
      </c>
      <c r="H272" s="163">
        <v>1</v>
      </c>
      <c r="I272" s="4"/>
    </row>
    <row r="273" spans="1:9" ht="15" customHeight="1" x14ac:dyDescent="0.25">
      <c r="A273" s="159"/>
      <c r="B273" s="114" t="s">
        <v>1687</v>
      </c>
      <c r="C273" s="161"/>
      <c r="D273" s="162"/>
      <c r="E273" s="160"/>
      <c r="F273" s="163"/>
      <c r="G273" s="163"/>
      <c r="H273" s="163"/>
      <c r="I273" s="4"/>
    </row>
    <row r="274" spans="1:9" ht="15" customHeight="1" x14ac:dyDescent="0.25">
      <c r="A274" s="159">
        <v>43487</v>
      </c>
      <c r="B274" s="114" t="s">
        <v>1297</v>
      </c>
      <c r="C274" s="161" t="s">
        <v>1703</v>
      </c>
      <c r="D274" s="162">
        <v>190018569</v>
      </c>
      <c r="E274" s="160" t="s">
        <v>1360</v>
      </c>
      <c r="F274" s="163">
        <v>3477450</v>
      </c>
      <c r="G274" s="163" t="s">
        <v>1725</v>
      </c>
      <c r="H274" s="163">
        <v>60</v>
      </c>
    </row>
    <row r="275" spans="1:9" ht="15" customHeight="1" x14ac:dyDescent="0.25">
      <c r="A275" s="159"/>
      <c r="B275" s="114" t="s">
        <v>1298</v>
      </c>
      <c r="C275" s="161"/>
      <c r="D275" s="162"/>
      <c r="E275" s="160"/>
      <c r="F275" s="163"/>
      <c r="G275" s="163"/>
      <c r="H275" s="163"/>
    </row>
    <row r="276" spans="1:9" ht="15" customHeight="1" x14ac:dyDescent="0.25">
      <c r="A276" s="159">
        <v>43487</v>
      </c>
      <c r="B276" s="114" t="s">
        <v>598</v>
      </c>
      <c r="C276" s="161" t="s">
        <v>1704</v>
      </c>
      <c r="D276" s="162">
        <v>190018571</v>
      </c>
      <c r="E276" s="160" t="s">
        <v>823</v>
      </c>
      <c r="F276" s="163">
        <v>699450</v>
      </c>
      <c r="G276" s="163" t="s">
        <v>884</v>
      </c>
      <c r="H276" s="163">
        <v>14</v>
      </c>
    </row>
    <row r="277" spans="1:9" ht="15" customHeight="1" x14ac:dyDescent="0.25">
      <c r="A277" s="159"/>
      <c r="B277" s="114" t="s">
        <v>1142</v>
      </c>
      <c r="C277" s="161"/>
      <c r="D277" s="162"/>
      <c r="E277" s="160"/>
      <c r="F277" s="163"/>
      <c r="G277" s="163"/>
      <c r="H277" s="163"/>
    </row>
    <row r="278" spans="1:9" ht="15" customHeight="1" x14ac:dyDescent="0.25">
      <c r="A278" s="159">
        <v>43487</v>
      </c>
      <c r="B278" s="114" t="s">
        <v>568</v>
      </c>
      <c r="C278" s="161" t="s">
        <v>1705</v>
      </c>
      <c r="D278" s="162">
        <v>190018548</v>
      </c>
      <c r="E278" s="160" t="s">
        <v>769</v>
      </c>
      <c r="F278" s="163">
        <v>1097400</v>
      </c>
      <c r="G278" s="163" t="s">
        <v>1712</v>
      </c>
      <c r="H278" s="163">
        <v>12</v>
      </c>
    </row>
    <row r="279" spans="1:9" ht="15" customHeight="1" x14ac:dyDescent="0.25">
      <c r="A279" s="159"/>
      <c r="B279" s="114" t="s">
        <v>570</v>
      </c>
      <c r="C279" s="161"/>
      <c r="D279" s="162"/>
      <c r="E279" s="160"/>
      <c r="F279" s="163"/>
      <c r="G279" s="163"/>
      <c r="H279" s="163"/>
    </row>
    <row r="280" spans="1:9" ht="15" customHeight="1" x14ac:dyDescent="0.25">
      <c r="A280" s="159">
        <v>43487</v>
      </c>
      <c r="B280" s="114" t="s">
        <v>92</v>
      </c>
      <c r="C280" s="161" t="s">
        <v>1706</v>
      </c>
      <c r="D280" s="162">
        <v>190018550</v>
      </c>
      <c r="E280" s="160" t="s">
        <v>19</v>
      </c>
      <c r="F280" s="163">
        <v>387400</v>
      </c>
      <c r="G280" s="163" t="s">
        <v>1533</v>
      </c>
      <c r="H280" s="163">
        <v>4</v>
      </c>
    </row>
    <row r="281" spans="1:9" ht="15" customHeight="1" x14ac:dyDescent="0.25">
      <c r="A281" s="159"/>
      <c r="B281" s="114" t="s">
        <v>93</v>
      </c>
      <c r="C281" s="161"/>
      <c r="D281" s="162"/>
      <c r="E281" s="160"/>
      <c r="F281" s="163"/>
      <c r="G281" s="163"/>
      <c r="H281" s="163"/>
    </row>
    <row r="282" spans="1:9" ht="15" customHeight="1" x14ac:dyDescent="0.25">
      <c r="A282" s="159">
        <v>43487</v>
      </c>
      <c r="B282" s="114" t="s">
        <v>1707</v>
      </c>
      <c r="C282" s="161" t="s">
        <v>1709</v>
      </c>
      <c r="D282" s="162">
        <v>190018556</v>
      </c>
      <c r="E282" s="160" t="s">
        <v>1715</v>
      </c>
      <c r="F282" s="163">
        <v>2827950</v>
      </c>
      <c r="G282" s="163" t="s">
        <v>1716</v>
      </c>
      <c r="H282" s="163">
        <v>36</v>
      </c>
    </row>
    <row r="283" spans="1:9" ht="15" customHeight="1" x14ac:dyDescent="0.25">
      <c r="A283" s="159"/>
      <c r="B283" s="114" t="s">
        <v>1708</v>
      </c>
      <c r="C283" s="161"/>
      <c r="D283" s="162"/>
      <c r="E283" s="160"/>
      <c r="F283" s="163"/>
      <c r="G283" s="163"/>
      <c r="H283" s="163"/>
    </row>
    <row r="284" spans="1:9" ht="15" customHeight="1" x14ac:dyDescent="0.25">
      <c r="A284" s="159">
        <v>43488</v>
      </c>
      <c r="B284" s="119" t="s">
        <v>481</v>
      </c>
      <c r="C284" s="161" t="s">
        <v>883</v>
      </c>
      <c r="D284" s="162">
        <v>190025602</v>
      </c>
      <c r="E284" s="160" t="s">
        <v>717</v>
      </c>
      <c r="F284" s="163">
        <v>1000000</v>
      </c>
      <c r="G284" s="163" t="s">
        <v>824</v>
      </c>
      <c r="H284" s="163">
        <v>1</v>
      </c>
    </row>
    <row r="285" spans="1:9" ht="15" customHeight="1" x14ac:dyDescent="0.25">
      <c r="A285" s="159"/>
      <c r="B285" s="119" t="s">
        <v>482</v>
      </c>
      <c r="C285" s="161"/>
      <c r="D285" s="162"/>
      <c r="E285" s="160"/>
      <c r="F285" s="163"/>
      <c r="G285" s="163"/>
      <c r="H285" s="163"/>
    </row>
    <row r="286" spans="1:9" ht="15" customHeight="1" x14ac:dyDescent="0.25">
      <c r="A286" s="159">
        <v>43488</v>
      </c>
      <c r="B286" s="119" t="s">
        <v>572</v>
      </c>
      <c r="C286" s="161" t="s">
        <v>1746</v>
      </c>
      <c r="D286" s="162">
        <v>190018590</v>
      </c>
      <c r="E286" s="160" t="s">
        <v>772</v>
      </c>
      <c r="F286" s="163">
        <v>1011750</v>
      </c>
      <c r="G286" s="163" t="s">
        <v>1766</v>
      </c>
      <c r="H286" s="163">
        <v>15</v>
      </c>
    </row>
    <row r="287" spans="1:9" ht="15" customHeight="1" x14ac:dyDescent="0.25">
      <c r="A287" s="159"/>
      <c r="B287" s="119" t="s">
        <v>574</v>
      </c>
      <c r="C287" s="161"/>
      <c r="D287" s="162"/>
      <c r="E287" s="160"/>
      <c r="F287" s="163"/>
      <c r="G287" s="163"/>
      <c r="H287" s="163"/>
    </row>
    <row r="288" spans="1:9" ht="15" customHeight="1" x14ac:dyDescent="0.25">
      <c r="A288" s="159">
        <v>43488</v>
      </c>
      <c r="B288" s="119" t="s">
        <v>1176</v>
      </c>
      <c r="C288" s="161" t="s">
        <v>1747</v>
      </c>
      <c r="D288" s="162">
        <v>190018597</v>
      </c>
      <c r="E288" s="160" t="s">
        <v>889</v>
      </c>
      <c r="F288" s="163">
        <v>1575450</v>
      </c>
      <c r="G288" s="163" t="s">
        <v>890</v>
      </c>
      <c r="H288" s="163">
        <v>27</v>
      </c>
    </row>
    <row r="289" spans="1:8" ht="15" customHeight="1" x14ac:dyDescent="0.25">
      <c r="A289" s="159"/>
      <c r="B289" s="119" t="s">
        <v>1177</v>
      </c>
      <c r="C289" s="161"/>
      <c r="D289" s="162"/>
      <c r="E289" s="160"/>
      <c r="F289" s="163"/>
      <c r="G289" s="163"/>
      <c r="H289" s="163"/>
    </row>
    <row r="290" spans="1:8" ht="15" customHeight="1" x14ac:dyDescent="0.25">
      <c r="A290" s="159">
        <v>43489</v>
      </c>
      <c r="B290" s="121" t="s">
        <v>1785</v>
      </c>
      <c r="C290" s="161" t="s">
        <v>599</v>
      </c>
      <c r="D290" s="166">
        <v>190025605</v>
      </c>
      <c r="E290" s="160" t="s">
        <v>1815</v>
      </c>
      <c r="F290" s="163">
        <v>2000000</v>
      </c>
      <c r="G290" s="163" t="s">
        <v>824</v>
      </c>
      <c r="H290" s="163">
        <v>1</v>
      </c>
    </row>
    <row r="291" spans="1:8" ht="15" customHeight="1" x14ac:dyDescent="0.25">
      <c r="A291" s="159"/>
      <c r="B291" s="121" t="s">
        <v>1786</v>
      </c>
      <c r="C291" s="161"/>
      <c r="D291" s="166"/>
      <c r="E291" s="160"/>
      <c r="F291" s="163"/>
      <c r="G291" s="163"/>
      <c r="H291" s="163"/>
    </row>
    <row r="292" spans="1:8" ht="15" customHeight="1" x14ac:dyDescent="0.25">
      <c r="A292" s="159">
        <v>43489</v>
      </c>
      <c r="B292" s="121" t="s">
        <v>112</v>
      </c>
      <c r="C292" s="161" t="s">
        <v>1787</v>
      </c>
      <c r="D292" s="166">
        <v>190018612</v>
      </c>
      <c r="E292" s="160" t="s">
        <v>5</v>
      </c>
      <c r="F292" s="163">
        <v>2242100</v>
      </c>
      <c r="G292" s="163" t="s">
        <v>1606</v>
      </c>
      <c r="H292" s="163">
        <v>52</v>
      </c>
    </row>
    <row r="293" spans="1:8" ht="15" customHeight="1" x14ac:dyDescent="0.25">
      <c r="A293" s="159"/>
      <c r="B293" s="121" t="s">
        <v>113</v>
      </c>
      <c r="C293" s="161"/>
      <c r="D293" s="166"/>
      <c r="E293" s="160"/>
      <c r="F293" s="163"/>
      <c r="G293" s="163"/>
      <c r="H293" s="163"/>
    </row>
    <row r="294" spans="1:8" ht="15" customHeight="1" x14ac:dyDescent="0.25">
      <c r="A294" s="159">
        <v>43489</v>
      </c>
      <c r="B294" s="121" t="s">
        <v>136</v>
      </c>
      <c r="C294" s="161" t="s">
        <v>1788</v>
      </c>
      <c r="D294" s="166">
        <v>190018629</v>
      </c>
      <c r="E294" s="160" t="s">
        <v>3</v>
      </c>
      <c r="F294" s="163">
        <v>3020550</v>
      </c>
      <c r="G294" s="163" t="s">
        <v>1227</v>
      </c>
      <c r="H294" s="163">
        <v>39</v>
      </c>
    </row>
    <row r="295" spans="1:8" ht="15" customHeight="1" x14ac:dyDescent="0.25">
      <c r="A295" s="159"/>
      <c r="B295" s="121" t="s">
        <v>69</v>
      </c>
      <c r="C295" s="161"/>
      <c r="D295" s="166"/>
      <c r="E295" s="160"/>
      <c r="F295" s="163"/>
      <c r="G295" s="163"/>
      <c r="H295" s="163"/>
    </row>
    <row r="296" spans="1:8" ht="15" customHeight="1" x14ac:dyDescent="0.25">
      <c r="A296" s="159">
        <v>43489</v>
      </c>
      <c r="B296" s="121" t="s">
        <v>558</v>
      </c>
      <c r="C296" s="161" t="s">
        <v>1789</v>
      </c>
      <c r="D296" s="166">
        <v>190018611</v>
      </c>
      <c r="E296" s="160" t="s">
        <v>760</v>
      </c>
      <c r="F296" s="163">
        <v>1430950</v>
      </c>
      <c r="G296" s="120" t="s">
        <v>761</v>
      </c>
      <c r="H296" s="120">
        <f>2+10</f>
        <v>12</v>
      </c>
    </row>
    <row r="297" spans="1:8" ht="15" customHeight="1" x14ac:dyDescent="0.25">
      <c r="A297" s="159"/>
      <c r="B297" s="121" t="s">
        <v>560</v>
      </c>
      <c r="C297" s="161"/>
      <c r="D297" s="166"/>
      <c r="E297" s="160"/>
      <c r="F297" s="163"/>
      <c r="G297" s="120" t="s">
        <v>1251</v>
      </c>
      <c r="H297" s="120">
        <v>12</v>
      </c>
    </row>
    <row r="298" spans="1:8" ht="15" customHeight="1" x14ac:dyDescent="0.25">
      <c r="A298" s="159">
        <v>43489</v>
      </c>
      <c r="B298" s="121" t="s">
        <v>548</v>
      </c>
      <c r="C298" s="161" t="s">
        <v>1790</v>
      </c>
      <c r="D298" s="166">
        <v>190018616</v>
      </c>
      <c r="E298" s="160" t="s">
        <v>1384</v>
      </c>
      <c r="F298" s="163">
        <v>6485000</v>
      </c>
      <c r="G298" s="163" t="s">
        <v>1805</v>
      </c>
      <c r="H298" s="163">
        <v>100</v>
      </c>
    </row>
    <row r="299" spans="1:8" ht="15" customHeight="1" x14ac:dyDescent="0.25">
      <c r="A299" s="159"/>
      <c r="B299" s="121" t="s">
        <v>550</v>
      </c>
      <c r="C299" s="161"/>
      <c r="D299" s="166"/>
      <c r="E299" s="160"/>
      <c r="F299" s="163"/>
      <c r="G299" s="163"/>
      <c r="H299" s="163"/>
    </row>
    <row r="300" spans="1:8" ht="15" customHeight="1" x14ac:dyDescent="0.25">
      <c r="A300" s="159">
        <v>43489</v>
      </c>
      <c r="B300" s="121" t="s">
        <v>57</v>
      </c>
      <c r="C300" s="161" t="s">
        <v>1791</v>
      </c>
      <c r="D300" s="166">
        <v>190018626</v>
      </c>
      <c r="E300" s="160" t="s">
        <v>675</v>
      </c>
      <c r="F300" s="163">
        <v>68500</v>
      </c>
      <c r="G300" s="163" t="s">
        <v>676</v>
      </c>
      <c r="H300" s="163">
        <v>1</v>
      </c>
    </row>
    <row r="301" spans="1:8" ht="15" customHeight="1" x14ac:dyDescent="0.25">
      <c r="A301" s="159"/>
      <c r="B301" s="121" t="s">
        <v>58</v>
      </c>
      <c r="C301" s="161"/>
      <c r="D301" s="166"/>
      <c r="E301" s="160"/>
      <c r="F301" s="163"/>
      <c r="G301" s="163"/>
      <c r="H301" s="163"/>
    </row>
    <row r="302" spans="1:8" ht="15" customHeight="1" x14ac:dyDescent="0.25">
      <c r="A302" s="159">
        <v>43489</v>
      </c>
      <c r="B302" s="121" t="s">
        <v>1416</v>
      </c>
      <c r="C302" s="161" t="s">
        <v>1801</v>
      </c>
      <c r="D302" s="166">
        <v>190018608</v>
      </c>
      <c r="E302" s="160" t="s">
        <v>891</v>
      </c>
      <c r="F302" s="163">
        <v>2976550</v>
      </c>
      <c r="G302" s="163" t="s">
        <v>892</v>
      </c>
      <c r="H302" s="163">
        <v>59</v>
      </c>
    </row>
    <row r="303" spans="1:8" ht="15" customHeight="1" x14ac:dyDescent="0.25">
      <c r="A303" s="159"/>
      <c r="B303" s="121" t="s">
        <v>1417</v>
      </c>
      <c r="C303" s="161"/>
      <c r="D303" s="166"/>
      <c r="E303" s="160"/>
      <c r="F303" s="163"/>
      <c r="G303" s="163"/>
      <c r="H303" s="163"/>
    </row>
    <row r="304" spans="1:8" ht="15" customHeight="1" x14ac:dyDescent="0.25">
      <c r="A304" s="159">
        <v>43490</v>
      </c>
      <c r="B304" s="126" t="s">
        <v>1828</v>
      </c>
      <c r="C304" s="161" t="s">
        <v>1830</v>
      </c>
      <c r="D304" s="162">
        <v>190018641</v>
      </c>
      <c r="E304" s="160" t="s">
        <v>1845</v>
      </c>
      <c r="F304" s="163">
        <v>856200</v>
      </c>
      <c r="G304" s="163" t="s">
        <v>1846</v>
      </c>
      <c r="H304" s="163">
        <v>12</v>
      </c>
    </row>
    <row r="305" spans="1:8" ht="15" customHeight="1" x14ac:dyDescent="0.25">
      <c r="A305" s="159"/>
      <c r="B305" s="126" t="s">
        <v>1829</v>
      </c>
      <c r="C305" s="161"/>
      <c r="D305" s="162"/>
      <c r="E305" s="160"/>
      <c r="F305" s="163"/>
      <c r="G305" s="163"/>
      <c r="H305" s="163"/>
    </row>
    <row r="306" spans="1:8" ht="15" customHeight="1" x14ac:dyDescent="0.25">
      <c r="A306" s="159">
        <v>43490</v>
      </c>
      <c r="B306" s="126" t="s">
        <v>598</v>
      </c>
      <c r="C306" s="161" t="s">
        <v>1831</v>
      </c>
      <c r="D306" s="162">
        <v>190018643</v>
      </c>
      <c r="E306" s="160" t="s">
        <v>823</v>
      </c>
      <c r="F306" s="163">
        <v>1143750</v>
      </c>
      <c r="G306" s="163" t="s">
        <v>884</v>
      </c>
      <c r="H306" s="163">
        <v>25</v>
      </c>
    </row>
    <row r="307" spans="1:8" ht="15" customHeight="1" x14ac:dyDescent="0.25">
      <c r="A307" s="159"/>
      <c r="B307" s="126" t="s">
        <v>1142</v>
      </c>
      <c r="C307" s="161"/>
      <c r="D307" s="162"/>
      <c r="E307" s="160"/>
      <c r="F307" s="163"/>
      <c r="G307" s="163"/>
      <c r="H307" s="163"/>
    </row>
    <row r="308" spans="1:8" ht="15" customHeight="1" x14ac:dyDescent="0.25">
      <c r="A308" s="159">
        <v>43490</v>
      </c>
      <c r="B308" s="126" t="s">
        <v>965</v>
      </c>
      <c r="C308" s="161" t="s">
        <v>1832</v>
      </c>
      <c r="D308" s="162">
        <v>190018645</v>
      </c>
      <c r="E308" s="160" t="s">
        <v>1052</v>
      </c>
      <c r="F308" s="163">
        <v>982200</v>
      </c>
      <c r="G308" s="163" t="s">
        <v>1848</v>
      </c>
      <c r="H308" s="163">
        <v>12</v>
      </c>
    </row>
    <row r="309" spans="1:8" ht="15" customHeight="1" x14ac:dyDescent="0.25">
      <c r="A309" s="159"/>
      <c r="B309" s="126" t="s">
        <v>966</v>
      </c>
      <c r="C309" s="161"/>
      <c r="D309" s="162"/>
      <c r="E309" s="160"/>
      <c r="F309" s="163"/>
      <c r="G309" s="163"/>
      <c r="H309" s="163"/>
    </row>
    <row r="310" spans="1:8" ht="15" customHeight="1" x14ac:dyDescent="0.25">
      <c r="A310" s="159">
        <v>43490</v>
      </c>
      <c r="B310" s="126" t="s">
        <v>112</v>
      </c>
      <c r="C310" s="161" t="s">
        <v>1833</v>
      </c>
      <c r="D310" s="162">
        <v>190018646</v>
      </c>
      <c r="E310" s="160" t="s">
        <v>5</v>
      </c>
      <c r="F310" s="163">
        <v>1794550</v>
      </c>
      <c r="G310" s="163" t="s">
        <v>1209</v>
      </c>
      <c r="H310" s="163">
        <v>30</v>
      </c>
    </row>
    <row r="311" spans="1:8" ht="15" customHeight="1" x14ac:dyDescent="0.25">
      <c r="A311" s="159"/>
      <c r="B311" s="126" t="s">
        <v>113</v>
      </c>
      <c r="C311" s="161"/>
      <c r="D311" s="162"/>
      <c r="E311" s="160"/>
      <c r="F311" s="163"/>
      <c r="G311" s="163"/>
      <c r="H311" s="163"/>
    </row>
    <row r="312" spans="1:8" ht="15" customHeight="1" x14ac:dyDescent="0.25">
      <c r="A312" s="159">
        <v>43490</v>
      </c>
      <c r="B312" s="126" t="s">
        <v>1465</v>
      </c>
      <c r="C312" s="161" t="s">
        <v>1694</v>
      </c>
      <c r="D312" s="162">
        <v>190018642</v>
      </c>
      <c r="E312" s="160" t="s">
        <v>1566</v>
      </c>
      <c r="F312" s="163">
        <v>912600</v>
      </c>
      <c r="G312" s="163" t="s">
        <v>1567</v>
      </c>
      <c r="H312" s="163">
        <v>12</v>
      </c>
    </row>
    <row r="313" spans="1:8" ht="15" customHeight="1" x14ac:dyDescent="0.25">
      <c r="A313" s="159"/>
      <c r="B313" s="126" t="s">
        <v>1466</v>
      </c>
      <c r="C313" s="161"/>
      <c r="D313" s="162"/>
      <c r="E313" s="160"/>
      <c r="F313" s="163"/>
      <c r="G313" s="163"/>
      <c r="H313" s="163"/>
    </row>
    <row r="314" spans="1:8" ht="15" customHeight="1" x14ac:dyDescent="0.25">
      <c r="A314" s="159">
        <v>43490</v>
      </c>
      <c r="B314" s="126" t="s">
        <v>558</v>
      </c>
      <c r="C314" s="161" t="s">
        <v>1834</v>
      </c>
      <c r="D314" s="162">
        <v>190018644</v>
      </c>
      <c r="E314" s="160" t="s">
        <v>760</v>
      </c>
      <c r="F314" s="163">
        <v>1162000</v>
      </c>
      <c r="G314" s="163" t="s">
        <v>1847</v>
      </c>
      <c r="H314" s="163">
        <v>12</v>
      </c>
    </row>
    <row r="315" spans="1:8" ht="15" customHeight="1" x14ac:dyDescent="0.25">
      <c r="A315" s="159"/>
      <c r="B315" s="126" t="s">
        <v>560</v>
      </c>
      <c r="C315" s="161"/>
      <c r="D315" s="162"/>
      <c r="E315" s="160"/>
      <c r="F315" s="163"/>
      <c r="G315" s="163"/>
      <c r="H315" s="163"/>
    </row>
    <row r="316" spans="1:8" ht="15" customHeight="1" x14ac:dyDescent="0.25">
      <c r="A316" s="159">
        <v>43491</v>
      </c>
      <c r="B316" s="128" t="s">
        <v>624</v>
      </c>
      <c r="C316" s="161" t="s">
        <v>1857</v>
      </c>
      <c r="D316" s="162">
        <v>190018666</v>
      </c>
      <c r="E316" s="160" t="s">
        <v>799</v>
      </c>
      <c r="F316" s="163">
        <v>1526750</v>
      </c>
      <c r="G316" s="127" t="s">
        <v>1681</v>
      </c>
      <c r="H316" s="127">
        <f>7+6</f>
        <v>13</v>
      </c>
    </row>
    <row r="317" spans="1:8" ht="15" customHeight="1" x14ac:dyDescent="0.25">
      <c r="A317" s="159"/>
      <c r="B317" s="128" t="s">
        <v>1189</v>
      </c>
      <c r="C317" s="161"/>
      <c r="D317" s="162"/>
      <c r="E317" s="160"/>
      <c r="F317" s="163"/>
      <c r="G317" s="127" t="s">
        <v>1888</v>
      </c>
      <c r="H317" s="127">
        <f>5+7</f>
        <v>12</v>
      </c>
    </row>
    <row r="318" spans="1:8" ht="15" customHeight="1" x14ac:dyDescent="0.25">
      <c r="A318" s="159">
        <v>43491</v>
      </c>
      <c r="B318" s="128" t="s">
        <v>598</v>
      </c>
      <c r="C318" s="161" t="s">
        <v>1858</v>
      </c>
      <c r="D318" s="162">
        <v>190018664</v>
      </c>
      <c r="E318" s="160" t="s">
        <v>823</v>
      </c>
      <c r="F318" s="163">
        <v>1003150</v>
      </c>
      <c r="G318" s="163" t="s">
        <v>884</v>
      </c>
      <c r="H318" s="163">
        <v>20</v>
      </c>
    </row>
    <row r="319" spans="1:8" ht="15" customHeight="1" x14ac:dyDescent="0.25">
      <c r="A319" s="159"/>
      <c r="B319" s="128" t="s">
        <v>1142</v>
      </c>
      <c r="C319" s="161"/>
      <c r="D319" s="162"/>
      <c r="E319" s="160"/>
      <c r="F319" s="163"/>
      <c r="G319" s="163"/>
      <c r="H319" s="163"/>
    </row>
    <row r="320" spans="1:8" ht="15" customHeight="1" x14ac:dyDescent="0.25">
      <c r="A320" s="159">
        <v>43491</v>
      </c>
      <c r="B320" s="128" t="s">
        <v>51</v>
      </c>
      <c r="C320" s="161" t="s">
        <v>1859</v>
      </c>
      <c r="D320" s="162">
        <v>190018667</v>
      </c>
      <c r="E320" s="160" t="s">
        <v>668</v>
      </c>
      <c r="F320" s="163">
        <v>2495400</v>
      </c>
      <c r="G320" s="127" t="s">
        <v>669</v>
      </c>
      <c r="H320" s="127">
        <f>6+6</f>
        <v>12</v>
      </c>
    </row>
    <row r="321" spans="1:8" ht="15" customHeight="1" x14ac:dyDescent="0.25">
      <c r="A321" s="159"/>
      <c r="B321" s="128" t="s">
        <v>52</v>
      </c>
      <c r="C321" s="161"/>
      <c r="D321" s="162"/>
      <c r="E321" s="160"/>
      <c r="F321" s="163"/>
      <c r="G321" s="127" t="s">
        <v>1056</v>
      </c>
      <c r="H321" s="127">
        <f>10+10</f>
        <v>20</v>
      </c>
    </row>
    <row r="322" spans="1:8" ht="15" customHeight="1" x14ac:dyDescent="0.25">
      <c r="A322" s="159">
        <v>43491</v>
      </c>
      <c r="B322" s="128" t="s">
        <v>1165</v>
      </c>
      <c r="C322" s="161" t="s">
        <v>1860</v>
      </c>
      <c r="D322" s="162">
        <v>190018662</v>
      </c>
      <c r="E322" s="160" t="s">
        <v>1026</v>
      </c>
      <c r="F322" s="163">
        <v>1013600</v>
      </c>
      <c r="G322" s="163" t="s">
        <v>1887</v>
      </c>
      <c r="H322" s="163">
        <v>16</v>
      </c>
    </row>
    <row r="323" spans="1:8" ht="15" customHeight="1" x14ac:dyDescent="0.25">
      <c r="A323" s="159"/>
      <c r="B323" s="128" t="s">
        <v>937</v>
      </c>
      <c r="C323" s="161"/>
      <c r="D323" s="162"/>
      <c r="E323" s="160"/>
      <c r="F323" s="163"/>
      <c r="G323" s="163"/>
      <c r="H323" s="163"/>
    </row>
    <row r="324" spans="1:8" ht="15" customHeight="1" x14ac:dyDescent="0.25">
      <c r="A324" s="159">
        <v>43493</v>
      </c>
      <c r="B324" s="130" t="s">
        <v>1908</v>
      </c>
      <c r="C324" s="161" t="s">
        <v>1909</v>
      </c>
      <c r="D324" s="162">
        <v>190018692</v>
      </c>
      <c r="E324" s="160" t="s">
        <v>525</v>
      </c>
      <c r="F324" s="163">
        <v>4670400</v>
      </c>
      <c r="G324" s="163" t="s">
        <v>1930</v>
      </c>
      <c r="H324" s="163">
        <v>48</v>
      </c>
    </row>
    <row r="325" spans="1:8" ht="15" customHeight="1" x14ac:dyDescent="0.25">
      <c r="A325" s="159"/>
      <c r="B325" s="130" t="s">
        <v>54</v>
      </c>
      <c r="C325" s="161"/>
      <c r="D325" s="162"/>
      <c r="E325" s="160"/>
      <c r="F325" s="163"/>
      <c r="G325" s="163"/>
      <c r="H325" s="163"/>
    </row>
    <row r="326" spans="1:8" ht="15" customHeight="1" x14ac:dyDescent="0.25">
      <c r="A326" s="159">
        <v>43493</v>
      </c>
      <c r="B326" s="130" t="s">
        <v>1910</v>
      </c>
      <c r="C326" s="161" t="s">
        <v>107</v>
      </c>
      <c r="D326" s="162">
        <v>190018685</v>
      </c>
      <c r="E326" s="160" t="s">
        <v>1927</v>
      </c>
      <c r="F326" s="163">
        <v>2592000</v>
      </c>
      <c r="G326" s="163" t="s">
        <v>1928</v>
      </c>
      <c r="H326" s="163">
        <v>72</v>
      </c>
    </row>
    <row r="327" spans="1:8" ht="15" customHeight="1" x14ac:dyDescent="0.25">
      <c r="A327" s="159"/>
      <c r="B327" s="130" t="s">
        <v>1911</v>
      </c>
      <c r="C327" s="161"/>
      <c r="D327" s="162"/>
      <c r="E327" s="160"/>
      <c r="F327" s="163"/>
      <c r="G327" s="163"/>
      <c r="H327" s="163"/>
    </row>
    <row r="328" spans="1:8" ht="15" customHeight="1" x14ac:dyDescent="0.25">
      <c r="A328" s="159">
        <v>43493</v>
      </c>
      <c r="B328" s="130" t="s">
        <v>1297</v>
      </c>
      <c r="C328" s="161" t="s">
        <v>1912</v>
      </c>
      <c r="D328" s="162">
        <v>190018684</v>
      </c>
      <c r="E328" s="160" t="s">
        <v>1360</v>
      </c>
      <c r="F328" s="163">
        <v>464000</v>
      </c>
      <c r="G328" s="163" t="s">
        <v>1725</v>
      </c>
      <c r="H328" s="163">
        <v>8</v>
      </c>
    </row>
    <row r="329" spans="1:8" ht="15" customHeight="1" x14ac:dyDescent="0.25">
      <c r="A329" s="159"/>
      <c r="B329" s="130" t="s">
        <v>1298</v>
      </c>
      <c r="C329" s="161"/>
      <c r="D329" s="162"/>
      <c r="E329" s="160"/>
      <c r="F329" s="163"/>
      <c r="G329" s="163"/>
      <c r="H329" s="163"/>
    </row>
    <row r="330" spans="1:8" ht="15" customHeight="1" x14ac:dyDescent="0.25">
      <c r="A330" s="159">
        <v>43493</v>
      </c>
      <c r="B330" s="130" t="s">
        <v>1329</v>
      </c>
      <c r="C330" s="161" t="s">
        <v>1913</v>
      </c>
      <c r="D330" s="162">
        <v>190018687</v>
      </c>
      <c r="E330" s="160" t="s">
        <v>1381</v>
      </c>
      <c r="F330" s="163">
        <v>815400</v>
      </c>
      <c r="G330" s="163" t="s">
        <v>1929</v>
      </c>
      <c r="H330" s="163">
        <v>36</v>
      </c>
    </row>
    <row r="331" spans="1:8" ht="15" customHeight="1" x14ac:dyDescent="0.25">
      <c r="A331" s="159"/>
      <c r="B331" s="130" t="s">
        <v>1330</v>
      </c>
      <c r="C331" s="161"/>
      <c r="D331" s="162"/>
      <c r="E331" s="160"/>
      <c r="F331" s="163"/>
      <c r="G331" s="163"/>
      <c r="H331" s="163"/>
    </row>
    <row r="332" spans="1:8" ht="15" customHeight="1" x14ac:dyDescent="0.25">
      <c r="A332" s="159">
        <v>43493</v>
      </c>
      <c r="B332" s="130" t="s">
        <v>38</v>
      </c>
      <c r="C332" s="161" t="s">
        <v>1914</v>
      </c>
      <c r="D332" s="162">
        <v>190018688</v>
      </c>
      <c r="E332" s="160" t="s">
        <v>694</v>
      </c>
      <c r="F332" s="163">
        <v>1619800</v>
      </c>
      <c r="G332" s="163" t="s">
        <v>1352</v>
      </c>
      <c r="H332" s="163">
        <v>28</v>
      </c>
    </row>
    <row r="333" spans="1:8" ht="15" customHeight="1" x14ac:dyDescent="0.25">
      <c r="A333" s="159"/>
      <c r="B333" s="130" t="s">
        <v>39</v>
      </c>
      <c r="C333" s="161"/>
      <c r="D333" s="162"/>
      <c r="E333" s="160"/>
      <c r="F333" s="163"/>
      <c r="G333" s="163"/>
      <c r="H333" s="163"/>
    </row>
    <row r="334" spans="1:8" ht="15" customHeight="1" x14ac:dyDescent="0.25">
      <c r="A334" s="159">
        <v>43493</v>
      </c>
      <c r="B334" s="130" t="s">
        <v>136</v>
      </c>
      <c r="C334" s="161" t="s">
        <v>1915</v>
      </c>
      <c r="D334" s="162">
        <v>190018699</v>
      </c>
      <c r="E334" s="160" t="s">
        <v>3</v>
      </c>
      <c r="F334" s="163">
        <v>1789200</v>
      </c>
      <c r="G334" s="129" t="s">
        <v>1935</v>
      </c>
      <c r="H334" s="129">
        <f>6+6</f>
        <v>12</v>
      </c>
    </row>
    <row r="335" spans="1:8" ht="15" customHeight="1" x14ac:dyDescent="0.25">
      <c r="A335" s="159"/>
      <c r="B335" s="130" t="s">
        <v>69</v>
      </c>
      <c r="C335" s="161"/>
      <c r="D335" s="162"/>
      <c r="E335" s="160"/>
      <c r="F335" s="163"/>
      <c r="G335" s="129" t="s">
        <v>1936</v>
      </c>
      <c r="H335" s="129">
        <f>3+6</f>
        <v>9</v>
      </c>
    </row>
    <row r="336" spans="1:8" ht="15" customHeight="1" x14ac:dyDescent="0.25">
      <c r="A336" s="159">
        <v>43493</v>
      </c>
      <c r="B336" s="130" t="s">
        <v>603</v>
      </c>
      <c r="C336" s="161" t="s">
        <v>1916</v>
      </c>
      <c r="D336" s="162">
        <v>190018693</v>
      </c>
      <c r="E336" s="160" t="s">
        <v>7</v>
      </c>
      <c r="F336" s="163">
        <v>3008700</v>
      </c>
      <c r="G336" s="129" t="s">
        <v>1931</v>
      </c>
      <c r="H336" s="129">
        <f>2+1</f>
        <v>3</v>
      </c>
    </row>
    <row r="337" spans="1:13" ht="15" customHeight="1" x14ac:dyDescent="0.25">
      <c r="A337" s="159"/>
      <c r="B337" s="130" t="s">
        <v>89</v>
      </c>
      <c r="C337" s="161"/>
      <c r="D337" s="162"/>
      <c r="E337" s="160"/>
      <c r="F337" s="163"/>
      <c r="G337" s="129" t="s">
        <v>1359</v>
      </c>
      <c r="H337" s="129">
        <f>18+18</f>
        <v>36</v>
      </c>
    </row>
    <row r="338" spans="1:13" ht="15" customHeight="1" x14ac:dyDescent="0.25">
      <c r="A338" s="159">
        <v>43493</v>
      </c>
      <c r="B338" s="130" t="s">
        <v>88</v>
      </c>
      <c r="C338" s="161" t="s">
        <v>1918</v>
      </c>
      <c r="D338" s="162">
        <v>190018704</v>
      </c>
      <c r="E338" s="160" t="s">
        <v>7</v>
      </c>
      <c r="F338" s="163">
        <v>1175250</v>
      </c>
      <c r="G338" s="163" t="s">
        <v>1941</v>
      </c>
      <c r="H338" s="163">
        <v>15</v>
      </c>
    </row>
    <row r="339" spans="1:13" ht="15" customHeight="1" x14ac:dyDescent="0.25">
      <c r="A339" s="159"/>
      <c r="B339" s="130" t="s">
        <v>89</v>
      </c>
      <c r="C339" s="161"/>
      <c r="D339" s="162"/>
      <c r="E339" s="160"/>
      <c r="F339" s="163"/>
      <c r="G339" s="163"/>
      <c r="H339" s="163"/>
    </row>
    <row r="340" spans="1:13" ht="15" customHeight="1" x14ac:dyDescent="0.25">
      <c r="A340" s="159">
        <v>43493</v>
      </c>
      <c r="B340" s="130" t="s">
        <v>1922</v>
      </c>
      <c r="C340" s="161" t="s">
        <v>1923</v>
      </c>
      <c r="D340" s="162">
        <v>190018702</v>
      </c>
      <c r="E340" s="160" t="s">
        <v>823</v>
      </c>
      <c r="F340" s="163">
        <v>1155000</v>
      </c>
      <c r="G340" s="163" t="s">
        <v>884</v>
      </c>
      <c r="H340" s="163">
        <v>20</v>
      </c>
      <c r="M340" t="s">
        <v>1966</v>
      </c>
    </row>
    <row r="341" spans="1:13" ht="15" customHeight="1" x14ac:dyDescent="0.25">
      <c r="A341" s="159"/>
      <c r="B341" s="130" t="s">
        <v>1142</v>
      </c>
      <c r="C341" s="161"/>
      <c r="D341" s="162"/>
      <c r="E341" s="160"/>
      <c r="F341" s="163"/>
      <c r="G341" s="163"/>
      <c r="H341" s="163"/>
    </row>
    <row r="342" spans="1:13" ht="15" customHeight="1" x14ac:dyDescent="0.25">
      <c r="A342" s="159">
        <v>43494</v>
      </c>
      <c r="B342" s="132" t="s">
        <v>1944</v>
      </c>
      <c r="C342" s="161" t="s">
        <v>1946</v>
      </c>
      <c r="D342" s="162">
        <v>190018715</v>
      </c>
      <c r="E342" s="160" t="s">
        <v>1962</v>
      </c>
      <c r="F342" s="163">
        <v>5511000</v>
      </c>
      <c r="G342" s="131" t="s">
        <v>1964</v>
      </c>
      <c r="H342" s="131">
        <f>6+6+7+6+5</f>
        <v>30</v>
      </c>
    </row>
    <row r="343" spans="1:13" ht="15" customHeight="1" x14ac:dyDescent="0.25">
      <c r="A343" s="159"/>
      <c r="B343" s="132" t="s">
        <v>1945</v>
      </c>
      <c r="C343" s="161"/>
      <c r="D343" s="162"/>
      <c r="E343" s="160"/>
      <c r="F343" s="163"/>
      <c r="G343" s="131" t="s">
        <v>1965</v>
      </c>
      <c r="H343" s="131">
        <f>5+6+7+6+6</f>
        <v>30</v>
      </c>
    </row>
    <row r="344" spans="1:13" ht="15" customHeight="1" x14ac:dyDescent="0.25">
      <c r="A344" s="159">
        <v>43494</v>
      </c>
      <c r="B344" s="132" t="s">
        <v>1944</v>
      </c>
      <c r="C344" s="161" t="s">
        <v>1947</v>
      </c>
      <c r="D344" s="162">
        <v>190018713</v>
      </c>
      <c r="E344" s="160" t="s">
        <v>1962</v>
      </c>
      <c r="F344" s="163">
        <v>1305150</v>
      </c>
      <c r="G344" s="163" t="s">
        <v>1963</v>
      </c>
      <c r="H344" s="163">
        <v>15</v>
      </c>
    </row>
    <row r="345" spans="1:13" ht="15" customHeight="1" x14ac:dyDescent="0.25">
      <c r="A345" s="159"/>
      <c r="B345" s="132" t="s">
        <v>1945</v>
      </c>
      <c r="C345" s="161"/>
      <c r="D345" s="162"/>
      <c r="E345" s="160"/>
      <c r="F345" s="163"/>
      <c r="G345" s="163"/>
      <c r="H345" s="163"/>
    </row>
    <row r="346" spans="1:13" ht="15" customHeight="1" x14ac:dyDescent="0.25">
      <c r="A346" s="159">
        <v>43494</v>
      </c>
      <c r="B346" s="132" t="s">
        <v>112</v>
      </c>
      <c r="C346" s="161" t="s">
        <v>1955</v>
      </c>
      <c r="D346" s="162">
        <v>190018717</v>
      </c>
      <c r="E346" s="160" t="s">
        <v>5</v>
      </c>
      <c r="F346" s="163">
        <v>604500</v>
      </c>
      <c r="G346" s="163" t="s">
        <v>1969</v>
      </c>
      <c r="H346" s="163">
        <v>10</v>
      </c>
    </row>
    <row r="347" spans="1:13" ht="15" customHeight="1" x14ac:dyDescent="0.25">
      <c r="A347" s="159"/>
      <c r="B347" s="132" t="s">
        <v>113</v>
      </c>
      <c r="C347" s="161"/>
      <c r="D347" s="162"/>
      <c r="E347" s="160"/>
      <c r="F347" s="163"/>
      <c r="G347" s="163"/>
      <c r="H347" s="163"/>
    </row>
    <row r="348" spans="1:13" ht="15" customHeight="1" x14ac:dyDescent="0.25">
      <c r="A348" s="159">
        <v>43494</v>
      </c>
      <c r="B348" s="132" t="s">
        <v>1468</v>
      </c>
      <c r="C348" s="161" t="s">
        <v>1956</v>
      </c>
      <c r="D348" s="162">
        <v>190018718</v>
      </c>
      <c r="E348" s="160" t="s">
        <v>1032</v>
      </c>
      <c r="F348" s="163">
        <v>3825000</v>
      </c>
      <c r="G348" s="163" t="s">
        <v>1968</v>
      </c>
      <c r="H348" s="163">
        <v>40</v>
      </c>
    </row>
    <row r="349" spans="1:13" ht="15" customHeight="1" x14ac:dyDescent="0.25">
      <c r="A349" s="159"/>
      <c r="B349" s="132" t="s">
        <v>940</v>
      </c>
      <c r="C349" s="161"/>
      <c r="D349" s="162"/>
      <c r="E349" s="160"/>
      <c r="F349" s="163"/>
      <c r="G349" s="163"/>
      <c r="H349" s="163"/>
    </row>
    <row r="350" spans="1:13" ht="15" customHeight="1" x14ac:dyDescent="0.25">
      <c r="A350" s="159">
        <v>43494</v>
      </c>
      <c r="B350" s="132" t="s">
        <v>1957</v>
      </c>
      <c r="C350" s="161" t="s">
        <v>1958</v>
      </c>
      <c r="D350" s="162">
        <v>190018663</v>
      </c>
      <c r="E350" s="160" t="s">
        <v>1263</v>
      </c>
      <c r="F350" s="163">
        <v>2341800</v>
      </c>
      <c r="G350" s="163" t="s">
        <v>1977</v>
      </c>
      <c r="H350" s="163">
        <v>36</v>
      </c>
    </row>
    <row r="351" spans="1:13" ht="15" customHeight="1" x14ac:dyDescent="0.25">
      <c r="A351" s="159"/>
      <c r="B351" s="132" t="s">
        <v>550</v>
      </c>
      <c r="C351" s="161"/>
      <c r="D351" s="162"/>
      <c r="E351" s="160"/>
      <c r="F351" s="163"/>
      <c r="G351" s="163"/>
      <c r="H351" s="163"/>
    </row>
    <row r="352" spans="1:13" ht="15" customHeight="1" x14ac:dyDescent="0.25">
      <c r="A352" s="159">
        <v>43495</v>
      </c>
      <c r="B352" s="134" t="s">
        <v>1329</v>
      </c>
      <c r="C352" s="161" t="s">
        <v>1991</v>
      </c>
      <c r="D352" s="162">
        <v>190018729</v>
      </c>
      <c r="E352" s="160" t="s">
        <v>1381</v>
      </c>
      <c r="F352" s="163">
        <v>799200</v>
      </c>
      <c r="G352" s="163" t="s">
        <v>2001</v>
      </c>
      <c r="H352" s="163">
        <v>36</v>
      </c>
    </row>
    <row r="353" spans="1:8" ht="15" customHeight="1" x14ac:dyDescent="0.25">
      <c r="A353" s="159"/>
      <c r="B353" s="134" t="s">
        <v>1330</v>
      </c>
      <c r="C353" s="161"/>
      <c r="D353" s="162"/>
      <c r="E353" s="160"/>
      <c r="F353" s="163"/>
      <c r="G353" s="163"/>
      <c r="H353" s="163"/>
    </row>
    <row r="354" spans="1:8" ht="15" customHeight="1" x14ac:dyDescent="0.25">
      <c r="A354" s="159">
        <v>43495</v>
      </c>
      <c r="B354" s="134" t="s">
        <v>498</v>
      </c>
      <c r="C354" s="161" t="s">
        <v>1992</v>
      </c>
      <c r="D354" s="162">
        <v>190018723</v>
      </c>
      <c r="E354" s="160" t="s">
        <v>731</v>
      </c>
      <c r="F354" s="163">
        <v>641400</v>
      </c>
      <c r="G354" s="163" t="s">
        <v>732</v>
      </c>
      <c r="H354" s="163">
        <v>12</v>
      </c>
    </row>
    <row r="355" spans="1:8" ht="15" customHeight="1" x14ac:dyDescent="0.25">
      <c r="A355" s="159"/>
      <c r="B355" s="134" t="s">
        <v>499</v>
      </c>
      <c r="C355" s="161"/>
      <c r="D355" s="162"/>
      <c r="E355" s="160"/>
      <c r="F355" s="163"/>
      <c r="G355" s="163"/>
      <c r="H355" s="163"/>
    </row>
    <row r="356" spans="1:8" ht="15" customHeight="1" x14ac:dyDescent="0.25">
      <c r="A356" s="159">
        <v>43495</v>
      </c>
      <c r="B356" s="134" t="s">
        <v>57</v>
      </c>
      <c r="C356" s="161" t="s">
        <v>1993</v>
      </c>
      <c r="D356" s="162">
        <v>190018731</v>
      </c>
      <c r="E356" s="160" t="s">
        <v>675</v>
      </c>
      <c r="F356" s="163">
        <v>2733050</v>
      </c>
      <c r="G356" s="163" t="s">
        <v>1998</v>
      </c>
      <c r="H356" s="163">
        <v>47</v>
      </c>
    </row>
    <row r="357" spans="1:8" ht="15" customHeight="1" x14ac:dyDescent="0.25">
      <c r="A357" s="159"/>
      <c r="B357" s="134" t="s">
        <v>58</v>
      </c>
      <c r="C357" s="161"/>
      <c r="D357" s="162"/>
      <c r="E357" s="160"/>
      <c r="F357" s="163"/>
      <c r="G357" s="163"/>
      <c r="H357" s="163"/>
    </row>
    <row r="358" spans="1:8" ht="15" customHeight="1" x14ac:dyDescent="0.25">
      <c r="A358" s="159">
        <v>43496</v>
      </c>
      <c r="B358" s="136" t="s">
        <v>53</v>
      </c>
      <c r="C358" s="161" t="s">
        <v>2008</v>
      </c>
      <c r="D358" s="162">
        <v>190018737</v>
      </c>
      <c r="E358" s="160" t="s">
        <v>525</v>
      </c>
      <c r="F358" s="163">
        <v>2499900</v>
      </c>
      <c r="G358" s="163" t="s">
        <v>526</v>
      </c>
      <c r="H358" s="163">
        <v>24</v>
      </c>
    </row>
    <row r="359" spans="1:8" ht="15" customHeight="1" x14ac:dyDescent="0.25">
      <c r="A359" s="159"/>
      <c r="B359" s="136" t="s">
        <v>54</v>
      </c>
      <c r="C359" s="161"/>
      <c r="D359" s="162"/>
      <c r="E359" s="160"/>
      <c r="F359" s="163"/>
      <c r="G359" s="163"/>
      <c r="H359" s="163"/>
    </row>
    <row r="360" spans="1:8" ht="15" customHeight="1" x14ac:dyDescent="0.25">
      <c r="A360" s="159">
        <v>43496</v>
      </c>
      <c r="B360" s="136" t="s">
        <v>1302</v>
      </c>
      <c r="C360" s="161" t="s">
        <v>2009</v>
      </c>
      <c r="D360" s="162">
        <v>190018750</v>
      </c>
      <c r="E360" s="160" t="s">
        <v>910</v>
      </c>
      <c r="F360" s="163">
        <v>1914600</v>
      </c>
      <c r="G360" s="135" t="s">
        <v>2036</v>
      </c>
      <c r="H360" s="135">
        <v>36</v>
      </c>
    </row>
    <row r="361" spans="1:8" ht="15" customHeight="1" x14ac:dyDescent="0.25">
      <c r="A361" s="159"/>
      <c r="B361" s="136" t="s">
        <v>1303</v>
      </c>
      <c r="C361" s="161"/>
      <c r="D361" s="162"/>
      <c r="E361" s="160"/>
      <c r="F361" s="163"/>
      <c r="G361" s="135" t="s">
        <v>2037</v>
      </c>
      <c r="H361" s="135">
        <v>36</v>
      </c>
    </row>
    <row r="362" spans="1:8" ht="15" customHeight="1" x14ac:dyDescent="0.25">
      <c r="A362" s="159">
        <v>43496</v>
      </c>
      <c r="B362" s="136" t="s">
        <v>1416</v>
      </c>
      <c r="C362" s="161" t="s">
        <v>2010</v>
      </c>
      <c r="D362" s="162">
        <v>190018735</v>
      </c>
      <c r="E362" s="160" t="s">
        <v>891</v>
      </c>
      <c r="F362" s="163">
        <v>2012750</v>
      </c>
      <c r="G362" s="163" t="s">
        <v>892</v>
      </c>
      <c r="H362" s="163">
        <v>40</v>
      </c>
    </row>
    <row r="363" spans="1:8" ht="15" customHeight="1" x14ac:dyDescent="0.25">
      <c r="A363" s="159"/>
      <c r="B363" s="136" t="s">
        <v>1417</v>
      </c>
      <c r="C363" s="161"/>
      <c r="D363" s="162"/>
      <c r="E363" s="160"/>
      <c r="F363" s="163"/>
      <c r="G363" s="163"/>
      <c r="H363" s="163"/>
    </row>
    <row r="364" spans="1:8" ht="15" customHeight="1" x14ac:dyDescent="0.25">
      <c r="A364" s="159">
        <v>43496</v>
      </c>
      <c r="B364" s="136" t="s">
        <v>1120</v>
      </c>
      <c r="C364" s="161" t="s">
        <v>2011</v>
      </c>
      <c r="D364" s="162">
        <v>190018736</v>
      </c>
      <c r="E364" s="160" t="s">
        <v>1204</v>
      </c>
      <c r="F364" s="163">
        <v>769200</v>
      </c>
      <c r="G364" s="163" t="s">
        <v>2023</v>
      </c>
      <c r="H364" s="163">
        <v>12</v>
      </c>
    </row>
    <row r="365" spans="1:8" ht="15" customHeight="1" x14ac:dyDescent="0.25">
      <c r="A365" s="159"/>
      <c r="B365" s="136" t="s">
        <v>1121</v>
      </c>
      <c r="C365" s="161"/>
      <c r="D365" s="162"/>
      <c r="E365" s="160"/>
      <c r="F365" s="163"/>
      <c r="G365" s="163"/>
      <c r="H365" s="163"/>
    </row>
    <row r="366" spans="1:8" ht="15" customHeight="1" x14ac:dyDescent="0.25">
      <c r="A366" s="159">
        <v>43496</v>
      </c>
      <c r="B366" s="136" t="s">
        <v>1494</v>
      </c>
      <c r="C366" s="161" t="s">
        <v>2012</v>
      </c>
      <c r="D366" s="162">
        <v>190018749</v>
      </c>
      <c r="E366" s="160" t="s">
        <v>1540</v>
      </c>
      <c r="F366" s="163">
        <v>1803600</v>
      </c>
      <c r="G366" s="163" t="s">
        <v>2032</v>
      </c>
      <c r="H366" s="163">
        <v>36</v>
      </c>
    </row>
    <row r="367" spans="1:8" ht="15" customHeight="1" x14ac:dyDescent="0.25">
      <c r="A367" s="159"/>
      <c r="B367" s="136" t="s">
        <v>1495</v>
      </c>
      <c r="C367" s="161"/>
      <c r="D367" s="162"/>
      <c r="E367" s="160"/>
      <c r="F367" s="163"/>
      <c r="G367" s="163"/>
      <c r="H367" s="163"/>
    </row>
    <row r="368" spans="1:8" ht="15" customHeight="1" x14ac:dyDescent="0.25">
      <c r="A368" s="159">
        <v>43496</v>
      </c>
      <c r="B368" s="136" t="s">
        <v>1318</v>
      </c>
      <c r="C368" s="161" t="s">
        <v>232</v>
      </c>
      <c r="D368" s="162">
        <v>190025742</v>
      </c>
      <c r="E368" s="160" t="s">
        <v>1376</v>
      </c>
      <c r="F368" s="163">
        <v>800000</v>
      </c>
      <c r="G368" s="163" t="s">
        <v>824</v>
      </c>
      <c r="H368" s="163">
        <v>1</v>
      </c>
    </row>
    <row r="369" spans="1:8" ht="15" customHeight="1" x14ac:dyDescent="0.25">
      <c r="A369" s="159"/>
      <c r="B369" s="136" t="s">
        <v>995</v>
      </c>
      <c r="C369" s="161"/>
      <c r="D369" s="162"/>
      <c r="E369" s="160"/>
      <c r="F369" s="163"/>
      <c r="G369" s="163"/>
      <c r="H369" s="163"/>
    </row>
  </sheetData>
  <mergeCells count="1245">
    <mergeCell ref="A338:A339"/>
    <mergeCell ref="E338:E339"/>
    <mergeCell ref="A340:A341"/>
    <mergeCell ref="E340:E341"/>
    <mergeCell ref="C340:C341"/>
    <mergeCell ref="D340:D341"/>
    <mergeCell ref="A348:A349"/>
    <mergeCell ref="C348:C349"/>
    <mergeCell ref="D348:D349"/>
    <mergeCell ref="E348:E349"/>
    <mergeCell ref="A350:A351"/>
    <mergeCell ref="C350:C351"/>
    <mergeCell ref="D350:D351"/>
    <mergeCell ref="E350:E351"/>
    <mergeCell ref="A324:A325"/>
    <mergeCell ref="E324:E325"/>
    <mergeCell ref="A326:A327"/>
    <mergeCell ref="E326:E327"/>
    <mergeCell ref="A328:A329"/>
    <mergeCell ref="E328:E329"/>
    <mergeCell ref="A330:A331"/>
    <mergeCell ref="E330:E331"/>
    <mergeCell ref="A332:A333"/>
    <mergeCell ref="E332:E333"/>
    <mergeCell ref="A334:A335"/>
    <mergeCell ref="E334:E335"/>
    <mergeCell ref="A336:A337"/>
    <mergeCell ref="C332:C333"/>
    <mergeCell ref="D332:D333"/>
    <mergeCell ref="C334:C335"/>
    <mergeCell ref="D334:D335"/>
    <mergeCell ref="C336:C337"/>
    <mergeCell ref="D336:D337"/>
    <mergeCell ref="F324:F325"/>
    <mergeCell ref="C338:C339"/>
    <mergeCell ref="D338:D339"/>
    <mergeCell ref="C324:C325"/>
    <mergeCell ref="D324:D325"/>
    <mergeCell ref="C326:C327"/>
    <mergeCell ref="D326:D327"/>
    <mergeCell ref="C328:C329"/>
    <mergeCell ref="D328:D329"/>
    <mergeCell ref="C330:C331"/>
    <mergeCell ref="D330:D331"/>
    <mergeCell ref="F316:F317"/>
    <mergeCell ref="F318:F319"/>
    <mergeCell ref="G318:G319"/>
    <mergeCell ref="H318:H319"/>
    <mergeCell ref="F320:F321"/>
    <mergeCell ref="F322:F323"/>
    <mergeCell ref="G322:G323"/>
    <mergeCell ref="H322:H323"/>
    <mergeCell ref="G324:G325"/>
    <mergeCell ref="H324:H325"/>
    <mergeCell ref="F326:F327"/>
    <mergeCell ref="F330:F331"/>
    <mergeCell ref="G330:G331"/>
    <mergeCell ref="H330:H331"/>
    <mergeCell ref="F332:F333"/>
    <mergeCell ref="G332:G333"/>
    <mergeCell ref="H332:H333"/>
    <mergeCell ref="F334:F335"/>
    <mergeCell ref="E336:E337"/>
    <mergeCell ref="F336:F337"/>
    <mergeCell ref="F302:F303"/>
    <mergeCell ref="G302:G303"/>
    <mergeCell ref="H302:H303"/>
    <mergeCell ref="H300:H301"/>
    <mergeCell ref="A302:A303"/>
    <mergeCell ref="C302:C303"/>
    <mergeCell ref="D302:D303"/>
    <mergeCell ref="E302:E303"/>
    <mergeCell ref="F290:F291"/>
    <mergeCell ref="G290:G291"/>
    <mergeCell ref="H290:H291"/>
    <mergeCell ref="F292:F293"/>
    <mergeCell ref="G292:G293"/>
    <mergeCell ref="H292:H293"/>
    <mergeCell ref="F294:F295"/>
    <mergeCell ref="G294:G295"/>
    <mergeCell ref="H294:H295"/>
    <mergeCell ref="F296:F297"/>
    <mergeCell ref="F298:F299"/>
    <mergeCell ref="G298:G299"/>
    <mergeCell ref="H298:H299"/>
    <mergeCell ref="F300:F301"/>
    <mergeCell ref="G300:G301"/>
    <mergeCell ref="A300:A301"/>
    <mergeCell ref="C300:C301"/>
    <mergeCell ref="D300:D301"/>
    <mergeCell ref="E300:E301"/>
    <mergeCell ref="A294:A295"/>
    <mergeCell ref="C294:C295"/>
    <mergeCell ref="D294:D295"/>
    <mergeCell ref="E294:E295"/>
    <mergeCell ref="A296:A297"/>
    <mergeCell ref="E296:E297"/>
    <mergeCell ref="A298:A299"/>
    <mergeCell ref="C298:C299"/>
    <mergeCell ref="D298:D299"/>
    <mergeCell ref="E298:E299"/>
    <mergeCell ref="A290:A291"/>
    <mergeCell ref="C290:C291"/>
    <mergeCell ref="D290:D291"/>
    <mergeCell ref="E290:E291"/>
    <mergeCell ref="A292:A293"/>
    <mergeCell ref="C292:C293"/>
    <mergeCell ref="D292:D293"/>
    <mergeCell ref="E292:E293"/>
    <mergeCell ref="G282:G283"/>
    <mergeCell ref="H282:H283"/>
    <mergeCell ref="A282:A283"/>
    <mergeCell ref="C282:C283"/>
    <mergeCell ref="D282:D283"/>
    <mergeCell ref="E282:E283"/>
    <mergeCell ref="F282:F283"/>
    <mergeCell ref="C296:C297"/>
    <mergeCell ref="D296:D297"/>
    <mergeCell ref="F280:F281"/>
    <mergeCell ref="G280:G281"/>
    <mergeCell ref="H280:H281"/>
    <mergeCell ref="G272:G273"/>
    <mergeCell ref="H272:H273"/>
    <mergeCell ref="A280:A281"/>
    <mergeCell ref="C280:C281"/>
    <mergeCell ref="D280:D281"/>
    <mergeCell ref="E280:E281"/>
    <mergeCell ref="F272:F273"/>
    <mergeCell ref="F274:F275"/>
    <mergeCell ref="A274:A275"/>
    <mergeCell ref="C274:C275"/>
    <mergeCell ref="D274:D275"/>
    <mergeCell ref="E274:E275"/>
    <mergeCell ref="A276:A277"/>
    <mergeCell ref="C276:C277"/>
    <mergeCell ref="D276:D277"/>
    <mergeCell ref="E276:E277"/>
    <mergeCell ref="A278:A279"/>
    <mergeCell ref="C278:C279"/>
    <mergeCell ref="D278:D279"/>
    <mergeCell ref="E278:E279"/>
    <mergeCell ref="A272:A273"/>
    <mergeCell ref="D262:D263"/>
    <mergeCell ref="E262:E263"/>
    <mergeCell ref="A270:A271"/>
    <mergeCell ref="C270:C271"/>
    <mergeCell ref="D270:D271"/>
    <mergeCell ref="E270:E271"/>
    <mergeCell ref="A268:A269"/>
    <mergeCell ref="C268:C269"/>
    <mergeCell ref="D268:D269"/>
    <mergeCell ref="E268:E269"/>
    <mergeCell ref="G274:G275"/>
    <mergeCell ref="H274:H275"/>
    <mergeCell ref="F276:F277"/>
    <mergeCell ref="G276:G277"/>
    <mergeCell ref="H276:H277"/>
    <mergeCell ref="F278:F279"/>
    <mergeCell ref="G278:G279"/>
    <mergeCell ref="H278:H279"/>
    <mergeCell ref="D266:D267"/>
    <mergeCell ref="E266:E267"/>
    <mergeCell ref="C272:C273"/>
    <mergeCell ref="D272:D273"/>
    <mergeCell ref="E272:E273"/>
    <mergeCell ref="A266:A267"/>
    <mergeCell ref="F250:F251"/>
    <mergeCell ref="G250:G251"/>
    <mergeCell ref="H250:H251"/>
    <mergeCell ref="F252:F253"/>
    <mergeCell ref="G252:G253"/>
    <mergeCell ref="H252:H253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54:A255"/>
    <mergeCell ref="C254:C255"/>
    <mergeCell ref="D254:D255"/>
    <mergeCell ref="E254:E255"/>
    <mergeCell ref="F244:F245"/>
    <mergeCell ref="G244:G245"/>
    <mergeCell ref="H244:H245"/>
    <mergeCell ref="F246:F247"/>
    <mergeCell ref="F248:F249"/>
    <mergeCell ref="G248:G249"/>
    <mergeCell ref="H248:H249"/>
    <mergeCell ref="F238:F239"/>
    <mergeCell ref="G238:G239"/>
    <mergeCell ref="H238:H239"/>
    <mergeCell ref="F240:F241"/>
    <mergeCell ref="G240:G241"/>
    <mergeCell ref="H240:H241"/>
    <mergeCell ref="F242:F243"/>
    <mergeCell ref="G242:G243"/>
    <mergeCell ref="H242:H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A248:A249"/>
    <mergeCell ref="C248:C249"/>
    <mergeCell ref="D248:D249"/>
    <mergeCell ref="E248:E249"/>
    <mergeCell ref="A238:A239"/>
    <mergeCell ref="C238:C239"/>
    <mergeCell ref="D238:D239"/>
    <mergeCell ref="E238:E239"/>
    <mergeCell ref="A240:A241"/>
    <mergeCell ref="C240:C241"/>
    <mergeCell ref="D240:D241"/>
    <mergeCell ref="E240:E241"/>
    <mergeCell ref="A242:A243"/>
    <mergeCell ref="C242:C243"/>
    <mergeCell ref="D242:D243"/>
    <mergeCell ref="E242:E243"/>
    <mergeCell ref="G212:G213"/>
    <mergeCell ref="H212:H213"/>
    <mergeCell ref="G214:G215"/>
    <mergeCell ref="H214:H215"/>
    <mergeCell ref="G216:G217"/>
    <mergeCell ref="H216:H217"/>
    <mergeCell ref="G218:G219"/>
    <mergeCell ref="H218:H219"/>
    <mergeCell ref="G202:G203"/>
    <mergeCell ref="H202:H203"/>
    <mergeCell ref="G204:G205"/>
    <mergeCell ref="H204:H205"/>
    <mergeCell ref="G206:G207"/>
    <mergeCell ref="H206:H207"/>
    <mergeCell ref="G208:G209"/>
    <mergeCell ref="H208:H209"/>
    <mergeCell ref="G210:G211"/>
    <mergeCell ref="H210:H211"/>
    <mergeCell ref="A218:A219"/>
    <mergeCell ref="D218:D219"/>
    <mergeCell ref="E218:E219"/>
    <mergeCell ref="F218:F219"/>
    <mergeCell ref="C202:C203"/>
    <mergeCell ref="C204:C205"/>
    <mergeCell ref="C206:C207"/>
    <mergeCell ref="C208:C209"/>
    <mergeCell ref="C210:C211"/>
    <mergeCell ref="C212:C213"/>
    <mergeCell ref="C214:C215"/>
    <mergeCell ref="C216:C217"/>
    <mergeCell ref="C218:C219"/>
    <mergeCell ref="A214:A215"/>
    <mergeCell ref="D214:D215"/>
    <mergeCell ref="E214:E215"/>
    <mergeCell ref="F214:F215"/>
    <mergeCell ref="A216:A217"/>
    <mergeCell ref="D216:D217"/>
    <mergeCell ref="E216:E217"/>
    <mergeCell ref="F216:F217"/>
    <mergeCell ref="A210:A211"/>
    <mergeCell ref="D210:D211"/>
    <mergeCell ref="E210:E211"/>
    <mergeCell ref="F210:F211"/>
    <mergeCell ref="A212:A213"/>
    <mergeCell ref="D212:D213"/>
    <mergeCell ref="E212:E213"/>
    <mergeCell ref="F212:F213"/>
    <mergeCell ref="F208:F209"/>
    <mergeCell ref="F206:F207"/>
    <mergeCell ref="A208:A209"/>
    <mergeCell ref="D208:D209"/>
    <mergeCell ref="E208:E209"/>
    <mergeCell ref="G179:G180"/>
    <mergeCell ref="H179:H180"/>
    <mergeCell ref="F181:F182"/>
    <mergeCell ref="G181:G182"/>
    <mergeCell ref="H181:H182"/>
    <mergeCell ref="F183:F185"/>
    <mergeCell ref="F186:F187"/>
    <mergeCell ref="G186:G187"/>
    <mergeCell ref="H186:H187"/>
    <mergeCell ref="A186:A187"/>
    <mergeCell ref="C186:C187"/>
    <mergeCell ref="D186:D187"/>
    <mergeCell ref="E186:E187"/>
    <mergeCell ref="H188:H189"/>
    <mergeCell ref="A196:A197"/>
    <mergeCell ref="C196:C197"/>
    <mergeCell ref="D196:D197"/>
    <mergeCell ref="E196:E197"/>
    <mergeCell ref="A188:A189"/>
    <mergeCell ref="C188:C189"/>
    <mergeCell ref="D188:D189"/>
    <mergeCell ref="E188:E189"/>
    <mergeCell ref="A190:A191"/>
    <mergeCell ref="C190:C191"/>
    <mergeCell ref="D190:D191"/>
    <mergeCell ref="E190:E191"/>
    <mergeCell ref="A192:A193"/>
    <mergeCell ref="C192:C193"/>
    <mergeCell ref="D192:D193"/>
    <mergeCell ref="E192:E193"/>
    <mergeCell ref="A194:A195"/>
    <mergeCell ref="C194:C195"/>
    <mergeCell ref="G160:G161"/>
    <mergeCell ref="H160:H161"/>
    <mergeCell ref="F162:F163"/>
    <mergeCell ref="G162:G163"/>
    <mergeCell ref="H162:H163"/>
    <mergeCell ref="F175:F176"/>
    <mergeCell ref="G175:G176"/>
    <mergeCell ref="H175:H176"/>
    <mergeCell ref="F177:F178"/>
    <mergeCell ref="G177:G178"/>
    <mergeCell ref="H177:H178"/>
    <mergeCell ref="F172:F174"/>
    <mergeCell ref="F170:F171"/>
    <mergeCell ref="G170:G171"/>
    <mergeCell ref="H170:H171"/>
    <mergeCell ref="A183:A185"/>
    <mergeCell ref="C183:C185"/>
    <mergeCell ref="D183:D185"/>
    <mergeCell ref="E183:E185"/>
    <mergeCell ref="A168:A169"/>
    <mergeCell ref="C168:C169"/>
    <mergeCell ref="D168:D169"/>
    <mergeCell ref="E168:E169"/>
    <mergeCell ref="A164:A165"/>
    <mergeCell ref="C164:C165"/>
    <mergeCell ref="D164:D165"/>
    <mergeCell ref="E164:E165"/>
    <mergeCell ref="A166:A167"/>
    <mergeCell ref="C166:C167"/>
    <mergeCell ref="D166:D167"/>
    <mergeCell ref="E166:E167"/>
    <mergeCell ref="A160:A161"/>
    <mergeCell ref="F158:F159"/>
    <mergeCell ref="F164:F165"/>
    <mergeCell ref="F179:F180"/>
    <mergeCell ref="B184:B185"/>
    <mergeCell ref="B173:B174"/>
    <mergeCell ref="A177:A178"/>
    <mergeCell ref="C177:C178"/>
    <mergeCell ref="D177:D178"/>
    <mergeCell ref="E177:E178"/>
    <mergeCell ref="A179:A180"/>
    <mergeCell ref="C179:C180"/>
    <mergeCell ref="D179:D180"/>
    <mergeCell ref="E179:E180"/>
    <mergeCell ref="F168:F169"/>
    <mergeCell ref="F166:F167"/>
    <mergeCell ref="F160:F161"/>
    <mergeCell ref="A181:A182"/>
    <mergeCell ref="C181:C182"/>
    <mergeCell ref="D181:D182"/>
    <mergeCell ref="E181:E182"/>
    <mergeCell ref="A175:A176"/>
    <mergeCell ref="C175:C176"/>
    <mergeCell ref="D175:D176"/>
    <mergeCell ref="E175:E176"/>
    <mergeCell ref="A172:A174"/>
    <mergeCell ref="C172:C174"/>
    <mergeCell ref="D172:D174"/>
    <mergeCell ref="E172:E174"/>
    <mergeCell ref="A170:A171"/>
    <mergeCell ref="C170:C171"/>
    <mergeCell ref="D170:D171"/>
    <mergeCell ref="E170:E171"/>
    <mergeCell ref="C160:C161"/>
    <mergeCell ref="D160:D161"/>
    <mergeCell ref="E160:E161"/>
    <mergeCell ref="A162:A163"/>
    <mergeCell ref="C162:C163"/>
    <mergeCell ref="D162:D163"/>
    <mergeCell ref="E162:E163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G114:G115"/>
    <mergeCell ref="H114:H115"/>
    <mergeCell ref="G116:G117"/>
    <mergeCell ref="H116:H117"/>
    <mergeCell ref="G118:G119"/>
    <mergeCell ref="H118:H119"/>
    <mergeCell ref="A116:A117"/>
    <mergeCell ref="D116:D117"/>
    <mergeCell ref="E116:E117"/>
    <mergeCell ref="F116:F117"/>
    <mergeCell ref="A118:A119"/>
    <mergeCell ref="D118:D119"/>
    <mergeCell ref="E118:E119"/>
    <mergeCell ref="F118:F119"/>
    <mergeCell ref="C116:C117"/>
    <mergeCell ref="C118:C119"/>
    <mergeCell ref="A126:A127"/>
    <mergeCell ref="G110:G111"/>
    <mergeCell ref="H110:H111"/>
    <mergeCell ref="G112:G113"/>
    <mergeCell ref="H112:H113"/>
    <mergeCell ref="G104:G105"/>
    <mergeCell ref="H104:H105"/>
    <mergeCell ref="G106:G107"/>
    <mergeCell ref="H106:H107"/>
    <mergeCell ref="G108:G109"/>
    <mergeCell ref="H108:H109"/>
    <mergeCell ref="G94:G95"/>
    <mergeCell ref="H94:H95"/>
    <mergeCell ref="G96:G97"/>
    <mergeCell ref="H96:H97"/>
    <mergeCell ref="G98:G99"/>
    <mergeCell ref="H98:H99"/>
    <mergeCell ref="G100:G101"/>
    <mergeCell ref="H100:H101"/>
    <mergeCell ref="G102:G103"/>
    <mergeCell ref="H102:H103"/>
    <mergeCell ref="G84:G85"/>
    <mergeCell ref="H84:H85"/>
    <mergeCell ref="G88:G89"/>
    <mergeCell ref="H88:H89"/>
    <mergeCell ref="G90:G91"/>
    <mergeCell ref="H90:H91"/>
    <mergeCell ref="G92:G93"/>
    <mergeCell ref="H92:H93"/>
    <mergeCell ref="C84:C85"/>
    <mergeCell ref="C86:C87"/>
    <mergeCell ref="C88:C89"/>
    <mergeCell ref="C90:C91"/>
    <mergeCell ref="C92:C93"/>
    <mergeCell ref="A114:A115"/>
    <mergeCell ref="D114:D115"/>
    <mergeCell ref="E114:E115"/>
    <mergeCell ref="F114:F115"/>
    <mergeCell ref="C114:C115"/>
    <mergeCell ref="A110:A111"/>
    <mergeCell ref="D110:D111"/>
    <mergeCell ref="E110:E111"/>
    <mergeCell ref="F110:F111"/>
    <mergeCell ref="A112:A113"/>
    <mergeCell ref="D112:D113"/>
    <mergeCell ref="E112:E113"/>
    <mergeCell ref="F112:F113"/>
    <mergeCell ref="C110:C111"/>
    <mergeCell ref="C112:C113"/>
    <mergeCell ref="A106:A107"/>
    <mergeCell ref="D106:D107"/>
    <mergeCell ref="E106:E107"/>
    <mergeCell ref="F106:F107"/>
    <mergeCell ref="A108:A109"/>
    <mergeCell ref="D108:D109"/>
    <mergeCell ref="E108:E109"/>
    <mergeCell ref="F108:F109"/>
    <mergeCell ref="C106:C107"/>
    <mergeCell ref="C108:C109"/>
    <mergeCell ref="A102:A103"/>
    <mergeCell ref="D102:D103"/>
    <mergeCell ref="E102:E103"/>
    <mergeCell ref="F102:F103"/>
    <mergeCell ref="A104:A105"/>
    <mergeCell ref="D104:D105"/>
    <mergeCell ref="E104:E105"/>
    <mergeCell ref="F104:F105"/>
    <mergeCell ref="C102:C103"/>
    <mergeCell ref="C104:C105"/>
    <mergeCell ref="A98:A99"/>
    <mergeCell ref="D98:D99"/>
    <mergeCell ref="E98:E99"/>
    <mergeCell ref="F98:F99"/>
    <mergeCell ref="A100:A101"/>
    <mergeCell ref="D100:D101"/>
    <mergeCell ref="E100:E101"/>
    <mergeCell ref="F100:F101"/>
    <mergeCell ref="C100:C101"/>
    <mergeCell ref="C98:C99"/>
    <mergeCell ref="A94:A95"/>
    <mergeCell ref="D94:D95"/>
    <mergeCell ref="E94:E95"/>
    <mergeCell ref="F94:F95"/>
    <mergeCell ref="A96:A97"/>
    <mergeCell ref="D96:D97"/>
    <mergeCell ref="E96:E97"/>
    <mergeCell ref="F96:F97"/>
    <mergeCell ref="A90:A91"/>
    <mergeCell ref="D90:D91"/>
    <mergeCell ref="E90:E91"/>
    <mergeCell ref="F90:F91"/>
    <mergeCell ref="A92:A93"/>
    <mergeCell ref="D92:D93"/>
    <mergeCell ref="E92:E93"/>
    <mergeCell ref="F92:F93"/>
    <mergeCell ref="C94:C95"/>
    <mergeCell ref="C96:C97"/>
    <mergeCell ref="A86:A87"/>
    <mergeCell ref="D86:D87"/>
    <mergeCell ref="E86:E87"/>
    <mergeCell ref="F86:F87"/>
    <mergeCell ref="A88:A89"/>
    <mergeCell ref="D88:D89"/>
    <mergeCell ref="E88:E89"/>
    <mergeCell ref="F88:F89"/>
    <mergeCell ref="A84:A85"/>
    <mergeCell ref="D84:D85"/>
    <mergeCell ref="E84:E85"/>
    <mergeCell ref="F84:F85"/>
    <mergeCell ref="F72:F73"/>
    <mergeCell ref="G72:G73"/>
    <mergeCell ref="H72:H73"/>
    <mergeCell ref="F74:F75"/>
    <mergeCell ref="G74:G75"/>
    <mergeCell ref="H74:H75"/>
    <mergeCell ref="F76:F77"/>
    <mergeCell ref="G76:G77"/>
    <mergeCell ref="H76:H77"/>
    <mergeCell ref="F78:F79"/>
    <mergeCell ref="G78:G79"/>
    <mergeCell ref="H78:H79"/>
    <mergeCell ref="A80:A81"/>
    <mergeCell ref="C80:C81"/>
    <mergeCell ref="D80:D81"/>
    <mergeCell ref="E80:E81"/>
    <mergeCell ref="A82:A83"/>
    <mergeCell ref="C82:C83"/>
    <mergeCell ref="D82:D83"/>
    <mergeCell ref="E82:E83"/>
    <mergeCell ref="F80:F81"/>
    <mergeCell ref="G80:G81"/>
    <mergeCell ref="H80:H81"/>
    <mergeCell ref="F82:F83"/>
    <mergeCell ref="G82:G83"/>
    <mergeCell ref="H82:H83"/>
    <mergeCell ref="A76:A77"/>
    <mergeCell ref="C76:C77"/>
    <mergeCell ref="D76:D77"/>
    <mergeCell ref="E76:E77"/>
    <mergeCell ref="A78:A79"/>
    <mergeCell ref="C78:C79"/>
    <mergeCell ref="D78:D79"/>
    <mergeCell ref="E78:E79"/>
    <mergeCell ref="A72:A73"/>
    <mergeCell ref="C72:C73"/>
    <mergeCell ref="D72:D73"/>
    <mergeCell ref="E72:E73"/>
    <mergeCell ref="A74:A75"/>
    <mergeCell ref="C74:C75"/>
    <mergeCell ref="D74:D75"/>
    <mergeCell ref="E74:E75"/>
    <mergeCell ref="A38:A39"/>
    <mergeCell ref="C38:C39"/>
    <mergeCell ref="D38:D39"/>
    <mergeCell ref="E38:E39"/>
    <mergeCell ref="F30:F31"/>
    <mergeCell ref="G30:G31"/>
    <mergeCell ref="H30:H31"/>
    <mergeCell ref="F26:F27"/>
    <mergeCell ref="G26:G27"/>
    <mergeCell ref="H26:H27"/>
    <mergeCell ref="F28:F29"/>
    <mergeCell ref="G28:G29"/>
    <mergeCell ref="H28:H29"/>
    <mergeCell ref="G32:G33"/>
    <mergeCell ref="H32:H33"/>
    <mergeCell ref="F34:F35"/>
    <mergeCell ref="G34:G35"/>
    <mergeCell ref="H34:H35"/>
    <mergeCell ref="F36:F37"/>
    <mergeCell ref="F38:F39"/>
    <mergeCell ref="G38:G39"/>
    <mergeCell ref="H38:H39"/>
    <mergeCell ref="F32:F33"/>
    <mergeCell ref="D28:D29"/>
    <mergeCell ref="E28:E29"/>
    <mergeCell ref="A34:A35"/>
    <mergeCell ref="C34:C35"/>
    <mergeCell ref="D34:D35"/>
    <mergeCell ref="E34:E35"/>
    <mergeCell ref="A36:A37"/>
    <mergeCell ref="C36:C37"/>
    <mergeCell ref="D36:D37"/>
    <mergeCell ref="E36:E37"/>
    <mergeCell ref="A18:A19"/>
    <mergeCell ref="C18:C19"/>
    <mergeCell ref="D18:D19"/>
    <mergeCell ref="E18:E19"/>
    <mergeCell ref="A16:A17"/>
    <mergeCell ref="D22:D23"/>
    <mergeCell ref="E22:E23"/>
    <mergeCell ref="C16:C17"/>
    <mergeCell ref="D16:D17"/>
    <mergeCell ref="E16:E17"/>
    <mergeCell ref="A20:A21"/>
    <mergeCell ref="C20:C21"/>
    <mergeCell ref="D20:D21"/>
    <mergeCell ref="E20:E21"/>
    <mergeCell ref="G24:G25"/>
    <mergeCell ref="H24:H25"/>
    <mergeCell ref="F24:F25"/>
    <mergeCell ref="F16:F17"/>
    <mergeCell ref="G16:G17"/>
    <mergeCell ref="H16:H17"/>
    <mergeCell ref="F18:F19"/>
    <mergeCell ref="G18:G19"/>
    <mergeCell ref="H18:H19"/>
    <mergeCell ref="F22:F23"/>
    <mergeCell ref="G22:G23"/>
    <mergeCell ref="H22:H23"/>
    <mergeCell ref="F20:F21"/>
    <mergeCell ref="G20:G21"/>
    <mergeCell ref="H20:H21"/>
    <mergeCell ref="C28:C29"/>
    <mergeCell ref="F14:F15"/>
    <mergeCell ref="G14:G15"/>
    <mergeCell ref="H14:H15"/>
    <mergeCell ref="F12:F13"/>
    <mergeCell ref="F8:F9"/>
    <mergeCell ref="G8:G9"/>
    <mergeCell ref="H8:H9"/>
    <mergeCell ref="H6:H7"/>
    <mergeCell ref="F10:F11"/>
    <mergeCell ref="G10:G11"/>
    <mergeCell ref="H10:H11"/>
    <mergeCell ref="F6:F7"/>
    <mergeCell ref="G6:G7"/>
    <mergeCell ref="F4:F5"/>
    <mergeCell ref="G4:G5"/>
    <mergeCell ref="H4:H5"/>
    <mergeCell ref="G2:H2"/>
    <mergeCell ref="A2:A3"/>
    <mergeCell ref="B2:B3"/>
    <mergeCell ref="C2:C3"/>
    <mergeCell ref="D2:D3"/>
    <mergeCell ref="E2:E3"/>
    <mergeCell ref="F2:F3"/>
    <mergeCell ref="E8:E9"/>
    <mergeCell ref="A10:A11"/>
    <mergeCell ref="C10:C11"/>
    <mergeCell ref="D10:D11"/>
    <mergeCell ref="A6:A7"/>
    <mergeCell ref="C6:C7"/>
    <mergeCell ref="D6:D7"/>
    <mergeCell ref="E6:E7"/>
    <mergeCell ref="A4:A5"/>
    <mergeCell ref="C4:C5"/>
    <mergeCell ref="D4:D5"/>
    <mergeCell ref="E4:E5"/>
    <mergeCell ref="A8:A9"/>
    <mergeCell ref="C8:C9"/>
    <mergeCell ref="D8:D9"/>
    <mergeCell ref="A14:A15"/>
    <mergeCell ref="C14:C15"/>
    <mergeCell ref="D14:D15"/>
    <mergeCell ref="E14:E15"/>
    <mergeCell ref="E12:E13"/>
    <mergeCell ref="A12:A13"/>
    <mergeCell ref="C12:C13"/>
    <mergeCell ref="D12:D13"/>
    <mergeCell ref="E10:E11"/>
    <mergeCell ref="A24:A25"/>
    <mergeCell ref="C24:C25"/>
    <mergeCell ref="D24:D25"/>
    <mergeCell ref="E24:E25"/>
    <mergeCell ref="A22:A23"/>
    <mergeCell ref="C22:C23"/>
    <mergeCell ref="A40:A41"/>
    <mergeCell ref="C40:C41"/>
    <mergeCell ref="D40:D41"/>
    <mergeCell ref="E40:E41"/>
    <mergeCell ref="A26:A27"/>
    <mergeCell ref="C26:C27"/>
    <mergeCell ref="D26:D27"/>
    <mergeCell ref="E26:E27"/>
    <mergeCell ref="A30:A31"/>
    <mergeCell ref="C30:C31"/>
    <mergeCell ref="D30:D31"/>
    <mergeCell ref="E30:E31"/>
    <mergeCell ref="A32:A33"/>
    <mergeCell ref="C32:C33"/>
    <mergeCell ref="D32:D33"/>
    <mergeCell ref="E32:E33"/>
    <mergeCell ref="A28:A29"/>
    <mergeCell ref="D60:D61"/>
    <mergeCell ref="E60:E61"/>
    <mergeCell ref="A62:A63"/>
    <mergeCell ref="C62:C63"/>
    <mergeCell ref="D62:D63"/>
    <mergeCell ref="E62:E63"/>
    <mergeCell ref="A42:A43"/>
    <mergeCell ref="C42:C43"/>
    <mergeCell ref="D42:D43"/>
    <mergeCell ref="E42:E43"/>
    <mergeCell ref="A44:A45"/>
    <mergeCell ref="C44:C45"/>
    <mergeCell ref="D44:D45"/>
    <mergeCell ref="E44:E45"/>
    <mergeCell ref="A46:A47"/>
    <mergeCell ref="C46:C47"/>
    <mergeCell ref="D46:D47"/>
    <mergeCell ref="E46:E47"/>
    <mergeCell ref="A50:A51"/>
    <mergeCell ref="C50:C51"/>
    <mergeCell ref="D50:D51"/>
    <mergeCell ref="E50:E51"/>
    <mergeCell ref="A52:A53"/>
    <mergeCell ref="C52:C53"/>
    <mergeCell ref="D52:D53"/>
    <mergeCell ref="E52:E53"/>
    <mergeCell ref="A48:A49"/>
    <mergeCell ref="C48:C49"/>
    <mergeCell ref="D48:D49"/>
    <mergeCell ref="E48:E49"/>
    <mergeCell ref="A64:A65"/>
    <mergeCell ref="C64:C65"/>
    <mergeCell ref="D64:D65"/>
    <mergeCell ref="E64:E65"/>
    <mergeCell ref="A66:A67"/>
    <mergeCell ref="C66:C67"/>
    <mergeCell ref="D66:D67"/>
    <mergeCell ref="E66:E67"/>
    <mergeCell ref="A68:A69"/>
    <mergeCell ref="C68:C69"/>
    <mergeCell ref="D68:D69"/>
    <mergeCell ref="E68:E69"/>
    <mergeCell ref="A70:A71"/>
    <mergeCell ref="C70:C71"/>
    <mergeCell ref="D70:D71"/>
    <mergeCell ref="E70:E71"/>
    <mergeCell ref="F50:F51"/>
    <mergeCell ref="F54:F55"/>
    <mergeCell ref="A54:A55"/>
    <mergeCell ref="C54:C55"/>
    <mergeCell ref="D54:D55"/>
    <mergeCell ref="E54:E55"/>
    <mergeCell ref="A56:A57"/>
    <mergeCell ref="C56:C57"/>
    <mergeCell ref="D56:D57"/>
    <mergeCell ref="E56:E57"/>
    <mergeCell ref="A58:A59"/>
    <mergeCell ref="C58:C59"/>
    <mergeCell ref="D58:D59"/>
    <mergeCell ref="E58:E59"/>
    <mergeCell ref="A60:A61"/>
    <mergeCell ref="C60:C61"/>
    <mergeCell ref="G50:G51"/>
    <mergeCell ref="H50:H51"/>
    <mergeCell ref="F52:F53"/>
    <mergeCell ref="G52:G53"/>
    <mergeCell ref="H52:H53"/>
    <mergeCell ref="F40:F41"/>
    <mergeCell ref="G40:G41"/>
    <mergeCell ref="H40:H41"/>
    <mergeCell ref="F44:F45"/>
    <mergeCell ref="F46:F47"/>
    <mergeCell ref="G46:G47"/>
    <mergeCell ref="H46:H47"/>
    <mergeCell ref="F48:F49"/>
    <mergeCell ref="G48:G49"/>
    <mergeCell ref="H48:H49"/>
    <mergeCell ref="F42:F43"/>
    <mergeCell ref="G42:G43"/>
    <mergeCell ref="H42:H43"/>
    <mergeCell ref="G54:G55"/>
    <mergeCell ref="H54:H55"/>
    <mergeCell ref="F56:F57"/>
    <mergeCell ref="G56:G57"/>
    <mergeCell ref="H56:H57"/>
    <mergeCell ref="F58:F59"/>
    <mergeCell ref="G58:G59"/>
    <mergeCell ref="H58:H59"/>
    <mergeCell ref="F66:F67"/>
    <mergeCell ref="F68:F69"/>
    <mergeCell ref="G68:G69"/>
    <mergeCell ref="H68:H69"/>
    <mergeCell ref="F70:F71"/>
    <mergeCell ref="G70:G71"/>
    <mergeCell ref="H70:H71"/>
    <mergeCell ref="F60:F61"/>
    <mergeCell ref="G60:G61"/>
    <mergeCell ref="H60:H61"/>
    <mergeCell ref="F62:F63"/>
    <mergeCell ref="G62:G63"/>
    <mergeCell ref="H62:H63"/>
    <mergeCell ref="F64:F65"/>
    <mergeCell ref="G64:G65"/>
    <mergeCell ref="H64:H65"/>
    <mergeCell ref="C126:C127"/>
    <mergeCell ref="D126:D127"/>
    <mergeCell ref="E126:E127"/>
    <mergeCell ref="A120:A121"/>
    <mergeCell ref="C120:C121"/>
    <mergeCell ref="D120:D121"/>
    <mergeCell ref="E120:E121"/>
    <mergeCell ref="A122:A123"/>
    <mergeCell ref="C122:C123"/>
    <mergeCell ref="D122:D123"/>
    <mergeCell ref="E122:E123"/>
    <mergeCell ref="A124:A125"/>
    <mergeCell ref="C124:C125"/>
    <mergeCell ref="D124:D125"/>
    <mergeCell ref="E124:E125"/>
    <mergeCell ref="A128:A129"/>
    <mergeCell ref="C128:C129"/>
    <mergeCell ref="D128:D129"/>
    <mergeCell ref="E128:E129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A134:A135"/>
    <mergeCell ref="C134:C135"/>
    <mergeCell ref="D134:D135"/>
    <mergeCell ref="E134:E135"/>
    <mergeCell ref="A136:A137"/>
    <mergeCell ref="C136:C137"/>
    <mergeCell ref="D136:D137"/>
    <mergeCell ref="E136:E137"/>
    <mergeCell ref="A138:A139"/>
    <mergeCell ref="C138:C139"/>
    <mergeCell ref="D138:D139"/>
    <mergeCell ref="E138:E139"/>
    <mergeCell ref="A140:A141"/>
    <mergeCell ref="C140:C141"/>
    <mergeCell ref="D140:D141"/>
    <mergeCell ref="E140:E141"/>
    <mergeCell ref="A142:A143"/>
    <mergeCell ref="C142:C143"/>
    <mergeCell ref="D142:D143"/>
    <mergeCell ref="E142:E143"/>
    <mergeCell ref="A144:A145"/>
    <mergeCell ref="C144:C145"/>
    <mergeCell ref="D144:D145"/>
    <mergeCell ref="E144:E145"/>
    <mergeCell ref="A152:A153"/>
    <mergeCell ref="C152:C153"/>
    <mergeCell ref="D152:D153"/>
    <mergeCell ref="E152:E153"/>
    <mergeCell ref="A154:A155"/>
    <mergeCell ref="C154:C155"/>
    <mergeCell ref="D154:D155"/>
    <mergeCell ref="E154:E155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1"/>
    <mergeCell ref="C150:C151"/>
    <mergeCell ref="D150:D151"/>
    <mergeCell ref="E150:E151"/>
    <mergeCell ref="F126:F127"/>
    <mergeCell ref="G126:G127"/>
    <mergeCell ref="H126:H127"/>
    <mergeCell ref="F120:F121"/>
    <mergeCell ref="G120:G121"/>
    <mergeCell ref="H120:H121"/>
    <mergeCell ref="F122:F123"/>
    <mergeCell ref="G122:G123"/>
    <mergeCell ref="H122:H123"/>
    <mergeCell ref="F124:F125"/>
    <mergeCell ref="G124:G125"/>
    <mergeCell ref="H124:H125"/>
    <mergeCell ref="F128:F129"/>
    <mergeCell ref="G128:G129"/>
    <mergeCell ref="H128:H129"/>
    <mergeCell ref="F130:F131"/>
    <mergeCell ref="G130:G131"/>
    <mergeCell ref="H130:H131"/>
    <mergeCell ref="F132:F133"/>
    <mergeCell ref="G132:G133"/>
    <mergeCell ref="H132:H133"/>
    <mergeCell ref="F134:F135"/>
    <mergeCell ref="G134:G135"/>
    <mergeCell ref="H134:H135"/>
    <mergeCell ref="F136:F137"/>
    <mergeCell ref="G136:G137"/>
    <mergeCell ref="H136:H137"/>
    <mergeCell ref="F138:F139"/>
    <mergeCell ref="G138:G139"/>
    <mergeCell ref="H138:H139"/>
    <mergeCell ref="F140:F141"/>
    <mergeCell ref="G140:G141"/>
    <mergeCell ref="H140:H141"/>
    <mergeCell ref="F142:F143"/>
    <mergeCell ref="G142:G143"/>
    <mergeCell ref="H142:H143"/>
    <mergeCell ref="F144:F145"/>
    <mergeCell ref="G144:G145"/>
    <mergeCell ref="H144:H145"/>
    <mergeCell ref="D194:D195"/>
    <mergeCell ref="E194:E195"/>
    <mergeCell ref="F152:F153"/>
    <mergeCell ref="G152:G153"/>
    <mergeCell ref="H152:H153"/>
    <mergeCell ref="F154:F155"/>
    <mergeCell ref="F146:F147"/>
    <mergeCell ref="G146:G147"/>
    <mergeCell ref="H146:H147"/>
    <mergeCell ref="F148:F149"/>
    <mergeCell ref="G148:G149"/>
    <mergeCell ref="H148:H149"/>
    <mergeCell ref="F150:F151"/>
    <mergeCell ref="F156:F157"/>
    <mergeCell ref="G156:G157"/>
    <mergeCell ref="H156:H157"/>
    <mergeCell ref="G168:G169"/>
    <mergeCell ref="H168:H169"/>
    <mergeCell ref="G164:G165"/>
    <mergeCell ref="H164:H165"/>
    <mergeCell ref="G166:G167"/>
    <mergeCell ref="H166:H167"/>
    <mergeCell ref="G158:G159"/>
    <mergeCell ref="H158:H159"/>
    <mergeCell ref="F190:F191"/>
    <mergeCell ref="G190:G191"/>
    <mergeCell ref="H190:H191"/>
    <mergeCell ref="F188:F189"/>
    <mergeCell ref="G188:G189"/>
    <mergeCell ref="G198:G199"/>
    <mergeCell ref="H198:H199"/>
    <mergeCell ref="F200:F201"/>
    <mergeCell ref="G200:G201"/>
    <mergeCell ref="H200:H201"/>
    <mergeCell ref="F192:F193"/>
    <mergeCell ref="F194:F195"/>
    <mergeCell ref="G194:G195"/>
    <mergeCell ref="H194:H195"/>
    <mergeCell ref="F196:F197"/>
    <mergeCell ref="G196:G197"/>
    <mergeCell ref="H196:H197"/>
    <mergeCell ref="A220:A221"/>
    <mergeCell ref="C220:C221"/>
    <mergeCell ref="D220:D221"/>
    <mergeCell ref="E220:E221"/>
    <mergeCell ref="A222:A223"/>
    <mergeCell ref="C222:C223"/>
    <mergeCell ref="D222:D223"/>
    <mergeCell ref="E222:E223"/>
    <mergeCell ref="F198:F199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206:A207"/>
    <mergeCell ref="D206:D207"/>
    <mergeCell ref="E206:E207"/>
    <mergeCell ref="A202:A203"/>
    <mergeCell ref="D202:D203"/>
    <mergeCell ref="E202:E203"/>
    <mergeCell ref="F202:F203"/>
    <mergeCell ref="A204:A205"/>
    <mergeCell ref="D204:D205"/>
    <mergeCell ref="E204:E205"/>
    <mergeCell ref="F204:F205"/>
    <mergeCell ref="G226:G227"/>
    <mergeCell ref="G228:G229"/>
    <mergeCell ref="G230:G231"/>
    <mergeCell ref="G234:G235"/>
    <mergeCell ref="G236:G237"/>
    <mergeCell ref="A236:A237"/>
    <mergeCell ref="A224:A225"/>
    <mergeCell ref="C224:C225"/>
    <mergeCell ref="D224:D225"/>
    <mergeCell ref="E224:E225"/>
    <mergeCell ref="A226:A227"/>
    <mergeCell ref="C226:C227"/>
    <mergeCell ref="D226:D227"/>
    <mergeCell ref="E226:E227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A232:A233"/>
    <mergeCell ref="C232:C233"/>
    <mergeCell ref="D232:D233"/>
    <mergeCell ref="E232:E233"/>
    <mergeCell ref="F262:F263"/>
    <mergeCell ref="G262:G263"/>
    <mergeCell ref="H262:H263"/>
    <mergeCell ref="C256:C257"/>
    <mergeCell ref="D256:D257"/>
    <mergeCell ref="E256:E257"/>
    <mergeCell ref="A234:A235"/>
    <mergeCell ref="C234:C235"/>
    <mergeCell ref="D234:D235"/>
    <mergeCell ref="E234:E235"/>
    <mergeCell ref="D236:D237"/>
    <mergeCell ref="E236:E237"/>
    <mergeCell ref="F220:F221"/>
    <mergeCell ref="F222:F223"/>
    <mergeCell ref="F224:F225"/>
    <mergeCell ref="F226:F227"/>
    <mergeCell ref="F228:F229"/>
    <mergeCell ref="F230:F231"/>
    <mergeCell ref="F232:F233"/>
    <mergeCell ref="H230:H231"/>
    <mergeCell ref="H234:H235"/>
    <mergeCell ref="H236:H237"/>
    <mergeCell ref="H220:H221"/>
    <mergeCell ref="H222:H223"/>
    <mergeCell ref="H224:H225"/>
    <mergeCell ref="H226:H227"/>
    <mergeCell ref="H228:H229"/>
    <mergeCell ref="F234:F235"/>
    <mergeCell ref="F236:F237"/>
    <mergeCell ref="G220:G221"/>
    <mergeCell ref="G222:G223"/>
    <mergeCell ref="G224:G225"/>
    <mergeCell ref="A258:A259"/>
    <mergeCell ref="C258:C259"/>
    <mergeCell ref="D258:D259"/>
    <mergeCell ref="E258:E259"/>
    <mergeCell ref="A260:A261"/>
    <mergeCell ref="C260:C261"/>
    <mergeCell ref="D260:D261"/>
    <mergeCell ref="E260:E261"/>
    <mergeCell ref="A262:A263"/>
    <mergeCell ref="C262:C263"/>
    <mergeCell ref="H264:H265"/>
    <mergeCell ref="F266:F267"/>
    <mergeCell ref="G266:G267"/>
    <mergeCell ref="H266:H267"/>
    <mergeCell ref="C236:C237"/>
    <mergeCell ref="F254:F255"/>
    <mergeCell ref="G254:G255"/>
    <mergeCell ref="H254:H255"/>
    <mergeCell ref="A264:A265"/>
    <mergeCell ref="C264:C265"/>
    <mergeCell ref="D264:D265"/>
    <mergeCell ref="E264:E265"/>
    <mergeCell ref="A256:A257"/>
    <mergeCell ref="F256:F257"/>
    <mergeCell ref="G256:G257"/>
    <mergeCell ref="H256:H257"/>
    <mergeCell ref="F258:F259"/>
    <mergeCell ref="G258:G259"/>
    <mergeCell ref="H258:H259"/>
    <mergeCell ref="F260:F261"/>
    <mergeCell ref="G260:G261"/>
    <mergeCell ref="H260:H261"/>
    <mergeCell ref="F268:F269"/>
    <mergeCell ref="G268:G269"/>
    <mergeCell ref="H268:H269"/>
    <mergeCell ref="F270:F271"/>
    <mergeCell ref="G270:G271"/>
    <mergeCell ref="H270:H271"/>
    <mergeCell ref="F264:F265"/>
    <mergeCell ref="G264:G265"/>
    <mergeCell ref="A286:A287"/>
    <mergeCell ref="C286:C287"/>
    <mergeCell ref="D286:D287"/>
    <mergeCell ref="E286:E287"/>
    <mergeCell ref="A288:A289"/>
    <mergeCell ref="C288:C289"/>
    <mergeCell ref="D288:D289"/>
    <mergeCell ref="E288:E289"/>
    <mergeCell ref="A284:A285"/>
    <mergeCell ref="C284:C285"/>
    <mergeCell ref="D284:D285"/>
    <mergeCell ref="E284:E285"/>
    <mergeCell ref="F286:F287"/>
    <mergeCell ref="G286:G287"/>
    <mergeCell ref="H286:H287"/>
    <mergeCell ref="F288:F289"/>
    <mergeCell ref="G288:G289"/>
    <mergeCell ref="H288:H289"/>
    <mergeCell ref="F284:F285"/>
    <mergeCell ref="G284:G285"/>
    <mergeCell ref="H284:H285"/>
    <mergeCell ref="C266:C267"/>
    <mergeCell ref="F314:F315"/>
    <mergeCell ref="G314:G315"/>
    <mergeCell ref="A304:A305"/>
    <mergeCell ref="C304:C305"/>
    <mergeCell ref="D304:D305"/>
    <mergeCell ref="E304:E305"/>
    <mergeCell ref="A306:A307"/>
    <mergeCell ref="C306:C307"/>
    <mergeCell ref="D306:D307"/>
    <mergeCell ref="E306:E307"/>
    <mergeCell ref="A308:A309"/>
    <mergeCell ref="C308:C309"/>
    <mergeCell ref="D308:D309"/>
    <mergeCell ref="E308:E309"/>
    <mergeCell ref="A310:A311"/>
    <mergeCell ref="C310:C311"/>
    <mergeCell ref="D310:D311"/>
    <mergeCell ref="E310:E311"/>
    <mergeCell ref="A312:A313"/>
    <mergeCell ref="C312:C313"/>
    <mergeCell ref="D312:D313"/>
    <mergeCell ref="E312:E313"/>
    <mergeCell ref="C314:C315"/>
    <mergeCell ref="D314:D315"/>
    <mergeCell ref="E314:E315"/>
    <mergeCell ref="A316:A317"/>
    <mergeCell ref="C316:C317"/>
    <mergeCell ref="D316:D317"/>
    <mergeCell ref="E316:E317"/>
    <mergeCell ref="A318:A319"/>
    <mergeCell ref="C318:C319"/>
    <mergeCell ref="D318:D319"/>
    <mergeCell ref="E318:E319"/>
    <mergeCell ref="A320:A321"/>
    <mergeCell ref="C320:C321"/>
    <mergeCell ref="D320:D321"/>
    <mergeCell ref="E320:E321"/>
    <mergeCell ref="A322:A323"/>
    <mergeCell ref="C322:C323"/>
    <mergeCell ref="D322:D323"/>
    <mergeCell ref="E322:E323"/>
    <mergeCell ref="H314:H315"/>
    <mergeCell ref="F304:F305"/>
    <mergeCell ref="G304:G305"/>
    <mergeCell ref="H304:H305"/>
    <mergeCell ref="F306:F307"/>
    <mergeCell ref="G306:G307"/>
    <mergeCell ref="H306:H307"/>
    <mergeCell ref="F308:F309"/>
    <mergeCell ref="G308:G309"/>
    <mergeCell ref="H308:H309"/>
    <mergeCell ref="F310:F311"/>
    <mergeCell ref="G310:G311"/>
    <mergeCell ref="H310:H311"/>
    <mergeCell ref="F312:F313"/>
    <mergeCell ref="G312:G313"/>
    <mergeCell ref="H312:H313"/>
    <mergeCell ref="A346:A347"/>
    <mergeCell ref="C346:C347"/>
    <mergeCell ref="D346:D347"/>
    <mergeCell ref="E346:E347"/>
    <mergeCell ref="F338:F339"/>
    <mergeCell ref="G338:G339"/>
    <mergeCell ref="H338:H339"/>
    <mergeCell ref="F340:F341"/>
    <mergeCell ref="G340:G341"/>
    <mergeCell ref="H340:H341"/>
    <mergeCell ref="G326:G327"/>
    <mergeCell ref="H326:H327"/>
    <mergeCell ref="F328:F329"/>
    <mergeCell ref="G328:G329"/>
    <mergeCell ref="H328:H329"/>
    <mergeCell ref="A314:A315"/>
    <mergeCell ref="A342:A343"/>
    <mergeCell ref="C342:C343"/>
    <mergeCell ref="D342:D343"/>
    <mergeCell ref="E342:E343"/>
    <mergeCell ref="A344:A345"/>
    <mergeCell ref="C344:C345"/>
    <mergeCell ref="D344:D345"/>
    <mergeCell ref="E344:E345"/>
    <mergeCell ref="C360:C361"/>
    <mergeCell ref="D360:D361"/>
    <mergeCell ref="C362:C363"/>
    <mergeCell ref="D362:D363"/>
    <mergeCell ref="C364:C365"/>
    <mergeCell ref="D364:D365"/>
    <mergeCell ref="C366:C367"/>
    <mergeCell ref="D366:D367"/>
    <mergeCell ref="F356:F357"/>
    <mergeCell ref="A352:A353"/>
    <mergeCell ref="C352:C353"/>
    <mergeCell ref="D352:D353"/>
    <mergeCell ref="E352:E353"/>
    <mergeCell ref="A354:A355"/>
    <mergeCell ref="C354:C355"/>
    <mergeCell ref="D354:D355"/>
    <mergeCell ref="E354:E355"/>
    <mergeCell ref="A356:A357"/>
    <mergeCell ref="C356:C357"/>
    <mergeCell ref="D356:D357"/>
    <mergeCell ref="E356:E357"/>
    <mergeCell ref="G348:G349"/>
    <mergeCell ref="H348:H349"/>
    <mergeCell ref="F350:F351"/>
    <mergeCell ref="G350:G351"/>
    <mergeCell ref="H350:H351"/>
    <mergeCell ref="F346:F347"/>
    <mergeCell ref="G346:G347"/>
    <mergeCell ref="H346:H347"/>
    <mergeCell ref="F342:F343"/>
    <mergeCell ref="F344:F345"/>
    <mergeCell ref="G344:G345"/>
    <mergeCell ref="H344:H345"/>
    <mergeCell ref="F352:F353"/>
    <mergeCell ref="G352:G353"/>
    <mergeCell ref="H352:H353"/>
    <mergeCell ref="F354:F355"/>
    <mergeCell ref="G354:G355"/>
    <mergeCell ref="H354:H355"/>
    <mergeCell ref="F348:F349"/>
    <mergeCell ref="H356:H357"/>
    <mergeCell ref="F368:F369"/>
    <mergeCell ref="G368:G369"/>
    <mergeCell ref="H368:H369"/>
    <mergeCell ref="F358:F359"/>
    <mergeCell ref="G358:G359"/>
    <mergeCell ref="H358:H359"/>
    <mergeCell ref="F360:F361"/>
    <mergeCell ref="F362:F363"/>
    <mergeCell ref="G362:G363"/>
    <mergeCell ref="H362:H363"/>
    <mergeCell ref="F364:F365"/>
    <mergeCell ref="G364:G365"/>
    <mergeCell ref="H364:H365"/>
    <mergeCell ref="F366:F367"/>
    <mergeCell ref="G366:G367"/>
    <mergeCell ref="H366:H367"/>
    <mergeCell ref="A368:A369"/>
    <mergeCell ref="E368:E369"/>
    <mergeCell ref="C368:C369"/>
    <mergeCell ref="D368:D369"/>
    <mergeCell ref="A358:A359"/>
    <mergeCell ref="E358:E359"/>
    <mergeCell ref="A360:A361"/>
    <mergeCell ref="E360:E361"/>
    <mergeCell ref="A362:A363"/>
    <mergeCell ref="E362:E363"/>
    <mergeCell ref="A364:A365"/>
    <mergeCell ref="E364:E365"/>
    <mergeCell ref="A366:A367"/>
    <mergeCell ref="E366:E367"/>
    <mergeCell ref="C358:C359"/>
    <mergeCell ref="D358:D359"/>
    <mergeCell ref="G356:G35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19"/>
  <sheetViews>
    <sheetView workbookViewId="0">
      <pane ySplit="3" topLeftCell="A4" activePane="bottomLeft" state="frozen"/>
      <selection pane="bottomLeft" activeCell="E5" sqref="E5"/>
    </sheetView>
  </sheetViews>
  <sheetFormatPr defaultRowHeight="15" customHeight="1" x14ac:dyDescent="0.25"/>
  <cols>
    <col min="1" max="1" width="11.28515625" style="144" customWidth="1"/>
    <col min="2" max="2" width="9.140625" style="144"/>
    <col min="3" max="3" width="53.85546875" customWidth="1"/>
    <col min="4" max="4" width="13.42578125" style="3" customWidth="1"/>
    <col min="5" max="5" width="11.140625" style="144" customWidth="1"/>
    <col min="6" max="6" width="22.5703125" style="53" customWidth="1"/>
    <col min="7" max="7" width="13.42578125" style="137" customWidth="1"/>
    <col min="8" max="8" width="19.5703125" style="137" customWidth="1"/>
    <col min="9" max="9" width="9.28515625" style="137" customWidth="1"/>
  </cols>
  <sheetData>
    <row r="2" spans="1:10" ht="22.5" customHeight="1" x14ac:dyDescent="0.25">
      <c r="A2" s="152" t="s">
        <v>0</v>
      </c>
      <c r="B2" s="152" t="s">
        <v>26</v>
      </c>
      <c r="C2" s="152" t="s">
        <v>27</v>
      </c>
      <c r="D2" s="151" t="s">
        <v>28</v>
      </c>
      <c r="E2" s="152" t="s">
        <v>29</v>
      </c>
      <c r="F2" s="151" t="s">
        <v>30</v>
      </c>
      <c r="G2" s="151" t="s">
        <v>31</v>
      </c>
      <c r="H2" s="151" t="s">
        <v>1</v>
      </c>
      <c r="I2" s="151"/>
    </row>
    <row r="3" spans="1:10" s="139" customFormat="1" ht="18" customHeight="1" x14ac:dyDescent="0.25">
      <c r="A3" s="152"/>
      <c r="B3" s="152"/>
      <c r="C3" s="152"/>
      <c r="D3" s="151"/>
      <c r="E3" s="152"/>
      <c r="F3" s="151"/>
      <c r="G3" s="151"/>
      <c r="H3" s="138" t="s">
        <v>36</v>
      </c>
      <c r="I3" s="138" t="s">
        <v>2</v>
      </c>
    </row>
    <row r="4" spans="1:10" ht="15" customHeight="1" x14ac:dyDescent="0.25">
      <c r="A4" s="141">
        <v>43497</v>
      </c>
      <c r="B4" s="142">
        <v>0.74961805555555561</v>
      </c>
      <c r="C4" s="143" t="s">
        <v>2062</v>
      </c>
      <c r="D4" s="143" t="s">
        <v>2063</v>
      </c>
      <c r="E4" s="144">
        <v>190018779</v>
      </c>
      <c r="F4" s="53" t="s">
        <v>2072</v>
      </c>
      <c r="G4" s="137">
        <v>2216200</v>
      </c>
      <c r="H4" s="137" t="s">
        <v>2073</v>
      </c>
      <c r="I4" s="137">
        <v>33</v>
      </c>
    </row>
    <row r="5" spans="1:10" ht="15" customHeight="1" x14ac:dyDescent="0.25">
      <c r="A5" s="147">
        <v>43502</v>
      </c>
      <c r="B5" s="180">
        <v>0.64374999999999993</v>
      </c>
      <c r="C5" s="150" t="s">
        <v>2156</v>
      </c>
      <c r="D5" s="150" t="s">
        <v>2157</v>
      </c>
      <c r="E5" s="148">
        <v>190018830</v>
      </c>
      <c r="F5" s="53" t="s">
        <v>2163</v>
      </c>
      <c r="G5" s="137">
        <v>1059200</v>
      </c>
      <c r="H5" s="137" t="s">
        <v>2164</v>
      </c>
      <c r="I5" s="137">
        <v>13</v>
      </c>
    </row>
    <row r="7" spans="1:10" s="2" customFormat="1" ht="15" customHeight="1" x14ac:dyDescent="0.25">
      <c r="A7" s="1"/>
      <c r="B7" s="1"/>
      <c r="C7"/>
      <c r="D7"/>
      <c r="E7" s="1"/>
      <c r="G7" s="137"/>
      <c r="H7" s="137"/>
      <c r="I7" s="137"/>
    </row>
    <row r="8" spans="1:10" s="2" customFormat="1" ht="15" customHeight="1" x14ac:dyDescent="0.25">
      <c r="A8" s="1"/>
      <c r="B8" s="1"/>
      <c r="C8"/>
      <c r="D8"/>
      <c r="E8" s="1"/>
      <c r="G8" s="137"/>
      <c r="H8" s="137"/>
      <c r="I8" s="137"/>
    </row>
    <row r="9" spans="1:10" s="2" customFormat="1" ht="15" customHeight="1" x14ac:dyDescent="0.25">
      <c r="A9" s="1"/>
      <c r="B9" s="1"/>
      <c r="C9"/>
      <c r="D9"/>
      <c r="E9" s="1"/>
      <c r="G9" s="137"/>
      <c r="H9" s="137"/>
      <c r="I9" s="137"/>
    </row>
    <row r="10" spans="1:10" s="2" customFormat="1" ht="15" customHeight="1" x14ac:dyDescent="0.25">
      <c r="A10" s="1"/>
      <c r="B10" s="1"/>
      <c r="C10"/>
      <c r="D10"/>
      <c r="E10" s="1"/>
      <c r="G10" s="137"/>
      <c r="H10" s="137"/>
      <c r="I10" s="137"/>
    </row>
    <row r="11" spans="1:10" s="2" customFormat="1" ht="15" customHeight="1" x14ac:dyDescent="0.25">
      <c r="A11" s="1"/>
      <c r="B11" s="1"/>
      <c r="C11" s="3"/>
      <c r="D11"/>
      <c r="E11" s="1"/>
      <c r="G11" s="137"/>
      <c r="H11" s="137"/>
      <c r="I11" s="137"/>
    </row>
    <row r="12" spans="1:10" s="2" customFormat="1" ht="15" customHeight="1" x14ac:dyDescent="0.25">
      <c r="A12" s="1"/>
      <c r="B12" s="1"/>
      <c r="C12"/>
      <c r="D12"/>
      <c r="E12" s="1"/>
      <c r="G12" s="137"/>
      <c r="H12" s="137"/>
      <c r="I12" s="137"/>
    </row>
    <row r="13" spans="1:10" s="2" customFormat="1" ht="15" customHeight="1" x14ac:dyDescent="0.25">
      <c r="A13" s="144"/>
      <c r="B13" s="144"/>
      <c r="C13"/>
      <c r="D13" s="3"/>
      <c r="E13" s="144"/>
      <c r="F13" s="53"/>
      <c r="G13" s="137"/>
      <c r="H13" s="137"/>
      <c r="I13" s="137"/>
      <c r="J13"/>
    </row>
    <row r="14" spans="1:10" s="2" customFormat="1" ht="15" customHeight="1" x14ac:dyDescent="0.25">
      <c r="A14" s="144"/>
      <c r="B14" s="144"/>
      <c r="C14"/>
      <c r="D14" s="3"/>
      <c r="E14" s="144"/>
      <c r="F14" s="53"/>
      <c r="G14" s="137"/>
      <c r="H14" s="137"/>
      <c r="I14" s="137"/>
      <c r="J14"/>
    </row>
    <row r="15" spans="1:10" s="2" customFormat="1" ht="15" customHeight="1" x14ac:dyDescent="0.25">
      <c r="A15" s="144"/>
      <c r="B15" s="144"/>
      <c r="C15"/>
      <c r="D15" s="3"/>
      <c r="E15" s="144"/>
      <c r="F15" s="53"/>
      <c r="G15" s="137"/>
      <c r="H15" s="137"/>
      <c r="I15" s="137"/>
      <c r="J15"/>
    </row>
    <row r="16" spans="1:10" s="2" customFormat="1" ht="15" customHeight="1" x14ac:dyDescent="0.25">
      <c r="A16" s="144"/>
      <c r="B16" s="144"/>
      <c r="C16"/>
      <c r="D16" s="3"/>
      <c r="E16" s="144"/>
      <c r="F16" s="53"/>
      <c r="G16" s="137"/>
      <c r="H16" s="137"/>
      <c r="I16" s="137"/>
      <c r="J16"/>
    </row>
    <row r="17" spans="1:10" s="2" customFormat="1" ht="15" customHeight="1" x14ac:dyDescent="0.25">
      <c r="A17" s="144"/>
      <c r="B17" s="144"/>
      <c r="C17"/>
      <c r="D17" s="3"/>
      <c r="E17" s="144"/>
      <c r="F17" s="53"/>
      <c r="G17" s="137"/>
      <c r="H17" s="137"/>
      <c r="I17" s="137"/>
      <c r="J17"/>
    </row>
    <row r="18" spans="1:10" s="2" customFormat="1" ht="15" customHeight="1" x14ac:dyDescent="0.25">
      <c r="A18" s="144"/>
      <c r="B18" s="144"/>
      <c r="C18"/>
      <c r="D18" s="3"/>
      <c r="E18" s="144"/>
      <c r="F18" s="53"/>
      <c r="G18" s="137"/>
      <c r="H18" s="137"/>
      <c r="I18" s="137"/>
      <c r="J18"/>
    </row>
    <row r="19" spans="1:10" s="2" customFormat="1" ht="15" customHeight="1" x14ac:dyDescent="0.25">
      <c r="A19" s="144"/>
      <c r="B19" s="144"/>
      <c r="C19"/>
      <c r="D19" s="3"/>
      <c r="E19" s="144"/>
      <c r="F19" s="53"/>
      <c r="G19" s="137"/>
      <c r="H19" s="137"/>
      <c r="I19" s="137"/>
      <c r="J19"/>
    </row>
  </sheetData>
  <mergeCells count="8">
    <mergeCell ref="G2:G3"/>
    <mergeCell ref="H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49"/>
  <sheetViews>
    <sheetView tabSelected="1" zoomScale="85" zoomScaleNormal="85" workbookViewId="0">
      <pane ySplit="3" topLeftCell="A40" activePane="bottomLeft" state="frozen"/>
      <selection pane="bottomLeft" activeCell="B57" sqref="B57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144" customWidth="1"/>
    <col min="5" max="5" width="24.28515625" style="21" customWidth="1"/>
    <col min="6" max="6" width="11.85546875" style="137" customWidth="1"/>
    <col min="7" max="7" width="22.85546875" style="137" customWidth="1"/>
    <col min="8" max="8" width="11.7109375" style="54" customWidth="1"/>
  </cols>
  <sheetData>
    <row r="2" spans="1:8" ht="28.5" customHeight="1" x14ac:dyDescent="0.25">
      <c r="A2" s="164" t="s">
        <v>34</v>
      </c>
      <c r="B2" s="164" t="s">
        <v>35</v>
      </c>
      <c r="C2" s="164" t="s">
        <v>28</v>
      </c>
      <c r="D2" s="152" t="s">
        <v>29</v>
      </c>
      <c r="E2" s="152" t="s">
        <v>30</v>
      </c>
      <c r="F2" s="151" t="s">
        <v>31</v>
      </c>
      <c r="G2" s="151" t="s">
        <v>1</v>
      </c>
      <c r="H2" s="151"/>
    </row>
    <row r="3" spans="1:8" ht="15" customHeight="1" x14ac:dyDescent="0.25">
      <c r="A3" s="164"/>
      <c r="B3" s="164"/>
      <c r="C3" s="164"/>
      <c r="D3" s="152"/>
      <c r="E3" s="152"/>
      <c r="F3" s="151"/>
      <c r="G3" s="24" t="s">
        <v>36</v>
      </c>
      <c r="H3" s="24" t="s">
        <v>2</v>
      </c>
    </row>
    <row r="4" spans="1:8" ht="15" customHeight="1" x14ac:dyDescent="0.25">
      <c r="A4" s="159">
        <v>43497</v>
      </c>
      <c r="B4" s="143" t="s">
        <v>32</v>
      </c>
      <c r="C4" s="161" t="s">
        <v>2043</v>
      </c>
      <c r="D4" s="162">
        <v>190018777</v>
      </c>
      <c r="E4" s="160" t="s">
        <v>6</v>
      </c>
      <c r="F4" s="163">
        <v>1305750</v>
      </c>
      <c r="G4" s="163" t="s">
        <v>2071</v>
      </c>
      <c r="H4" s="163">
        <v>15</v>
      </c>
    </row>
    <row r="5" spans="1:8" ht="15" customHeight="1" x14ac:dyDescent="0.25">
      <c r="A5" s="159"/>
      <c r="B5" s="143" t="s">
        <v>33</v>
      </c>
      <c r="C5" s="161"/>
      <c r="D5" s="162"/>
      <c r="E5" s="160"/>
      <c r="F5" s="163"/>
      <c r="G5" s="163"/>
      <c r="H5" s="163"/>
    </row>
    <row r="6" spans="1:8" ht="15" customHeight="1" x14ac:dyDescent="0.25">
      <c r="A6" s="159">
        <v>43497</v>
      </c>
      <c r="B6" s="143" t="s">
        <v>598</v>
      </c>
      <c r="C6" s="161" t="s">
        <v>2044</v>
      </c>
      <c r="D6" s="162">
        <v>190018778</v>
      </c>
      <c r="E6" s="160" t="s">
        <v>823</v>
      </c>
      <c r="F6" s="163">
        <v>1482500</v>
      </c>
      <c r="G6" s="163" t="s">
        <v>884</v>
      </c>
      <c r="H6" s="163">
        <v>30</v>
      </c>
    </row>
    <row r="7" spans="1:8" ht="15" customHeight="1" x14ac:dyDescent="0.25">
      <c r="A7" s="159"/>
      <c r="B7" s="143" t="s">
        <v>1142</v>
      </c>
      <c r="C7" s="161"/>
      <c r="D7" s="162"/>
      <c r="E7" s="160"/>
      <c r="F7" s="163"/>
      <c r="G7" s="163"/>
      <c r="H7" s="163"/>
    </row>
    <row r="8" spans="1:8" ht="15" customHeight="1" x14ac:dyDescent="0.25">
      <c r="A8" s="159">
        <v>43497</v>
      </c>
      <c r="B8" s="143" t="s">
        <v>1578</v>
      </c>
      <c r="C8" s="161" t="s">
        <v>2045</v>
      </c>
      <c r="D8" s="162">
        <v>190018769</v>
      </c>
      <c r="E8" s="160" t="s">
        <v>1520</v>
      </c>
      <c r="F8" s="163">
        <v>659400</v>
      </c>
      <c r="G8" s="163" t="s">
        <v>2067</v>
      </c>
      <c r="H8" s="163">
        <v>14</v>
      </c>
    </row>
    <row r="9" spans="1:8" ht="15" customHeight="1" x14ac:dyDescent="0.25">
      <c r="A9" s="159"/>
      <c r="B9" s="143" t="s">
        <v>1462</v>
      </c>
      <c r="C9" s="161"/>
      <c r="D9" s="162"/>
      <c r="E9" s="160"/>
      <c r="F9" s="163"/>
      <c r="G9" s="163"/>
      <c r="H9" s="163"/>
    </row>
    <row r="10" spans="1:8" ht="15" customHeight="1" x14ac:dyDescent="0.25">
      <c r="A10" s="159">
        <v>43497</v>
      </c>
      <c r="B10" s="143" t="s">
        <v>94</v>
      </c>
      <c r="C10" s="161" t="s">
        <v>2046</v>
      </c>
      <c r="D10" s="162">
        <v>190018755</v>
      </c>
      <c r="E10" s="160" t="s">
        <v>523</v>
      </c>
      <c r="F10" s="163">
        <v>684450</v>
      </c>
      <c r="G10" s="163" t="s">
        <v>524</v>
      </c>
      <c r="H10" s="163">
        <v>10</v>
      </c>
    </row>
    <row r="11" spans="1:8" ht="15" customHeight="1" x14ac:dyDescent="0.25">
      <c r="A11" s="159"/>
      <c r="B11" s="143" t="s">
        <v>95</v>
      </c>
      <c r="C11" s="161"/>
      <c r="D11" s="162"/>
      <c r="E11" s="160"/>
      <c r="F11" s="163"/>
      <c r="G11" s="163"/>
      <c r="H11" s="163"/>
    </row>
    <row r="12" spans="1:8" ht="15" customHeight="1" x14ac:dyDescent="0.25">
      <c r="A12" s="159">
        <v>43498</v>
      </c>
      <c r="B12" s="143" t="s">
        <v>498</v>
      </c>
      <c r="C12" s="161" t="s">
        <v>2048</v>
      </c>
      <c r="D12" s="162">
        <v>190018797</v>
      </c>
      <c r="E12" s="160" t="s">
        <v>731</v>
      </c>
      <c r="F12" s="163">
        <v>796600</v>
      </c>
      <c r="G12" s="163" t="s">
        <v>732</v>
      </c>
      <c r="H12" s="163">
        <v>28</v>
      </c>
    </row>
    <row r="13" spans="1:8" ht="15" customHeight="1" x14ac:dyDescent="0.25">
      <c r="A13" s="159"/>
      <c r="B13" s="143" t="s">
        <v>499</v>
      </c>
      <c r="C13" s="161"/>
      <c r="D13" s="162"/>
      <c r="E13" s="160"/>
      <c r="F13" s="163"/>
      <c r="G13" s="163"/>
      <c r="H13" s="163"/>
    </row>
    <row r="14" spans="1:8" ht="15" customHeight="1" x14ac:dyDescent="0.25">
      <c r="A14" s="159">
        <v>43498</v>
      </c>
      <c r="B14" s="143" t="s">
        <v>32</v>
      </c>
      <c r="C14" s="161" t="s">
        <v>2049</v>
      </c>
      <c r="D14" s="162">
        <v>190018796</v>
      </c>
      <c r="E14" s="160" t="s">
        <v>6</v>
      </c>
      <c r="F14" s="163">
        <v>1819550</v>
      </c>
      <c r="G14" s="163" t="s">
        <v>2071</v>
      </c>
      <c r="H14" s="163">
        <v>22</v>
      </c>
    </row>
    <row r="15" spans="1:8" ht="15" customHeight="1" x14ac:dyDescent="0.25">
      <c r="A15" s="159"/>
      <c r="B15" s="143" t="s">
        <v>33</v>
      </c>
      <c r="C15" s="161"/>
      <c r="D15" s="162"/>
      <c r="E15" s="160"/>
      <c r="F15" s="163"/>
      <c r="G15" s="163"/>
      <c r="H15" s="163"/>
    </row>
    <row r="16" spans="1:8" ht="15" customHeight="1" x14ac:dyDescent="0.25">
      <c r="A16" s="159">
        <v>43498</v>
      </c>
      <c r="B16" s="143" t="s">
        <v>2050</v>
      </c>
      <c r="C16" s="161" t="s">
        <v>2052</v>
      </c>
      <c r="D16" s="162">
        <v>190018784</v>
      </c>
      <c r="E16" s="160" t="s">
        <v>2075</v>
      </c>
      <c r="F16" s="163">
        <v>742200</v>
      </c>
      <c r="G16" s="163" t="s">
        <v>2076</v>
      </c>
      <c r="H16" s="163">
        <v>12</v>
      </c>
    </row>
    <row r="17" spans="1:8" ht="15" customHeight="1" x14ac:dyDescent="0.25">
      <c r="A17" s="159"/>
      <c r="B17" s="143" t="s">
        <v>2051</v>
      </c>
      <c r="C17" s="161"/>
      <c r="D17" s="162"/>
      <c r="E17" s="160"/>
      <c r="F17" s="163"/>
      <c r="G17" s="163"/>
      <c r="H17" s="163"/>
    </row>
    <row r="18" spans="1:8" ht="15" customHeight="1" x14ac:dyDescent="0.25">
      <c r="A18" s="159">
        <v>43498</v>
      </c>
      <c r="B18" s="143" t="s">
        <v>1578</v>
      </c>
      <c r="C18" s="161" t="s">
        <v>2053</v>
      </c>
      <c r="D18" s="162">
        <v>190018783</v>
      </c>
      <c r="E18" s="160" t="s">
        <v>1520</v>
      </c>
      <c r="F18" s="163">
        <v>1141800</v>
      </c>
      <c r="G18" s="163" t="s">
        <v>1521</v>
      </c>
      <c r="H18" s="163">
        <v>24</v>
      </c>
    </row>
    <row r="19" spans="1:8" ht="15" customHeight="1" x14ac:dyDescent="0.25">
      <c r="A19" s="159"/>
      <c r="B19" s="143" t="s">
        <v>1462</v>
      </c>
      <c r="C19" s="161"/>
      <c r="D19" s="162"/>
      <c r="E19" s="160"/>
      <c r="F19" s="163"/>
      <c r="G19" s="163"/>
      <c r="H19" s="163"/>
    </row>
    <row r="20" spans="1:8" ht="15" customHeight="1" x14ac:dyDescent="0.25">
      <c r="A20" s="159">
        <v>43498</v>
      </c>
      <c r="B20" s="143" t="s">
        <v>2054</v>
      </c>
      <c r="C20" s="161" t="s">
        <v>2056</v>
      </c>
      <c r="D20" s="162">
        <v>190018798</v>
      </c>
      <c r="E20" s="160" t="s">
        <v>2081</v>
      </c>
      <c r="F20" s="163">
        <v>954850</v>
      </c>
      <c r="G20" s="163" t="s">
        <v>2082</v>
      </c>
      <c r="H20" s="163">
        <v>13</v>
      </c>
    </row>
    <row r="21" spans="1:8" ht="15" customHeight="1" x14ac:dyDescent="0.25">
      <c r="A21" s="159"/>
      <c r="B21" s="143" t="s">
        <v>2055</v>
      </c>
      <c r="C21" s="161"/>
      <c r="D21" s="162"/>
      <c r="E21" s="160"/>
      <c r="F21" s="163"/>
      <c r="G21" s="163"/>
      <c r="H21" s="163"/>
    </row>
    <row r="22" spans="1:8" ht="15" customHeight="1" x14ac:dyDescent="0.25">
      <c r="A22" s="159">
        <v>43498</v>
      </c>
      <c r="B22" s="143" t="s">
        <v>1314</v>
      </c>
      <c r="C22" s="161" t="s">
        <v>2057</v>
      </c>
      <c r="D22" s="162">
        <v>190018792</v>
      </c>
      <c r="E22" s="160" t="s">
        <v>699</v>
      </c>
      <c r="F22" s="163">
        <v>970200</v>
      </c>
      <c r="G22" s="163" t="s">
        <v>2078</v>
      </c>
      <c r="H22" s="163">
        <v>12</v>
      </c>
    </row>
    <row r="23" spans="1:8" ht="15" customHeight="1" x14ac:dyDescent="0.25">
      <c r="A23" s="159"/>
      <c r="B23" s="143" t="s">
        <v>466</v>
      </c>
      <c r="C23" s="161"/>
      <c r="D23" s="162"/>
      <c r="E23" s="160"/>
      <c r="F23" s="163"/>
      <c r="G23" s="163"/>
      <c r="H23" s="163"/>
    </row>
    <row r="24" spans="1:8" ht="15" customHeight="1" x14ac:dyDescent="0.25">
      <c r="A24" s="159">
        <v>43498</v>
      </c>
      <c r="B24" s="143" t="s">
        <v>1648</v>
      </c>
      <c r="C24" s="161" t="s">
        <v>2059</v>
      </c>
      <c r="D24" s="162">
        <v>190018790</v>
      </c>
      <c r="E24" s="160" t="s">
        <v>11</v>
      </c>
      <c r="F24" s="163">
        <v>729600</v>
      </c>
      <c r="G24" s="163" t="s">
        <v>916</v>
      </c>
      <c r="H24" s="163">
        <v>16</v>
      </c>
    </row>
    <row r="25" spans="1:8" ht="15" customHeight="1" x14ac:dyDescent="0.25">
      <c r="A25" s="159"/>
      <c r="B25" s="143" t="s">
        <v>1189</v>
      </c>
      <c r="C25" s="161"/>
      <c r="D25" s="162"/>
      <c r="E25" s="160"/>
      <c r="F25" s="163"/>
      <c r="G25" s="163"/>
      <c r="H25" s="163"/>
    </row>
    <row r="26" spans="1:8" ht="15" customHeight="1" x14ac:dyDescent="0.25">
      <c r="A26" s="159">
        <v>43498</v>
      </c>
      <c r="B26" s="143" t="s">
        <v>624</v>
      </c>
      <c r="C26" s="161" t="s">
        <v>2060</v>
      </c>
      <c r="D26" s="162">
        <v>190018789</v>
      </c>
      <c r="E26" s="160" t="s">
        <v>799</v>
      </c>
      <c r="F26" s="163">
        <v>3346750</v>
      </c>
      <c r="G26" s="163" t="s">
        <v>801</v>
      </c>
      <c r="H26" s="163">
        <v>55</v>
      </c>
    </row>
    <row r="27" spans="1:8" ht="15" customHeight="1" x14ac:dyDescent="0.25">
      <c r="A27" s="159"/>
      <c r="B27" s="143" t="s">
        <v>1189</v>
      </c>
      <c r="C27" s="161"/>
      <c r="D27" s="162"/>
      <c r="E27" s="160"/>
      <c r="F27" s="163"/>
      <c r="G27" s="163"/>
      <c r="H27" s="163"/>
    </row>
    <row r="28" spans="1:8" ht="15" customHeight="1" x14ac:dyDescent="0.25">
      <c r="A28" s="159">
        <v>43498</v>
      </c>
      <c r="B28" s="143" t="s">
        <v>45</v>
      </c>
      <c r="C28" s="161" t="s">
        <v>2061</v>
      </c>
      <c r="D28" s="162">
        <v>190018775</v>
      </c>
      <c r="E28" s="160" t="s">
        <v>8</v>
      </c>
      <c r="F28" s="163">
        <v>542500</v>
      </c>
      <c r="G28" s="140" t="s">
        <v>1978</v>
      </c>
      <c r="H28" s="140">
        <v>4</v>
      </c>
    </row>
    <row r="29" spans="1:8" ht="15" customHeight="1" x14ac:dyDescent="0.25">
      <c r="A29" s="159"/>
      <c r="B29" s="143" t="s">
        <v>46</v>
      </c>
      <c r="C29" s="161"/>
      <c r="D29" s="162"/>
      <c r="E29" s="160"/>
      <c r="F29" s="163"/>
      <c r="G29" s="140" t="s">
        <v>1979</v>
      </c>
      <c r="H29" s="140">
        <v>3</v>
      </c>
    </row>
    <row r="30" spans="1:8" ht="15" customHeight="1" x14ac:dyDescent="0.25">
      <c r="A30" s="159">
        <v>43500</v>
      </c>
      <c r="B30" s="146" t="s">
        <v>2090</v>
      </c>
      <c r="C30" s="161" t="s">
        <v>2092</v>
      </c>
      <c r="D30" s="162">
        <v>190018799</v>
      </c>
      <c r="E30" s="160" t="s">
        <v>896</v>
      </c>
      <c r="F30" s="163">
        <v>1250900</v>
      </c>
      <c r="G30" s="163" t="s">
        <v>733</v>
      </c>
      <c r="H30" s="163">
        <v>24</v>
      </c>
    </row>
    <row r="31" spans="1:8" ht="15" customHeight="1" x14ac:dyDescent="0.25">
      <c r="A31" s="159"/>
      <c r="B31" s="146" t="s">
        <v>502</v>
      </c>
      <c r="C31" s="161"/>
      <c r="D31" s="162"/>
      <c r="E31" s="160"/>
      <c r="F31" s="163"/>
      <c r="G31" s="163"/>
      <c r="H31" s="163"/>
    </row>
    <row r="32" spans="1:8" ht="15" customHeight="1" x14ac:dyDescent="0.25">
      <c r="A32" s="159">
        <v>43500</v>
      </c>
      <c r="B32" s="146" t="s">
        <v>2107</v>
      </c>
      <c r="C32" s="161" t="s">
        <v>2108</v>
      </c>
      <c r="D32" s="162">
        <v>190018815</v>
      </c>
      <c r="E32" s="160" t="s">
        <v>1717</v>
      </c>
      <c r="F32" s="163">
        <v>1101250</v>
      </c>
      <c r="G32" s="163" t="s">
        <v>2135</v>
      </c>
      <c r="H32" s="163">
        <v>25</v>
      </c>
    </row>
    <row r="33" spans="1:8" ht="15" customHeight="1" x14ac:dyDescent="0.25">
      <c r="A33" s="159"/>
      <c r="B33" s="146" t="s">
        <v>566</v>
      </c>
      <c r="C33" s="161"/>
      <c r="D33" s="162"/>
      <c r="E33" s="160"/>
      <c r="F33" s="163"/>
      <c r="G33" s="163"/>
      <c r="H33" s="163"/>
    </row>
    <row r="34" spans="1:8" ht="15" customHeight="1" x14ac:dyDescent="0.25">
      <c r="A34" s="159">
        <v>43500</v>
      </c>
      <c r="B34" s="146" t="s">
        <v>2114</v>
      </c>
      <c r="C34" s="161" t="s">
        <v>2115</v>
      </c>
      <c r="D34" s="162">
        <v>190018800</v>
      </c>
      <c r="E34" s="160" t="s">
        <v>22</v>
      </c>
      <c r="F34" s="163">
        <v>2557100</v>
      </c>
      <c r="G34" s="163" t="s">
        <v>2119</v>
      </c>
      <c r="H34" s="163">
        <v>26</v>
      </c>
    </row>
    <row r="35" spans="1:8" ht="15" customHeight="1" x14ac:dyDescent="0.25">
      <c r="A35" s="159"/>
      <c r="B35" s="146" t="s">
        <v>97</v>
      </c>
      <c r="C35" s="161"/>
      <c r="D35" s="162"/>
      <c r="E35" s="160"/>
      <c r="F35" s="163"/>
      <c r="G35" s="163"/>
      <c r="H35" s="163"/>
    </row>
    <row r="36" spans="1:8" ht="15" customHeight="1" x14ac:dyDescent="0.25">
      <c r="A36" s="159">
        <v>43500</v>
      </c>
      <c r="B36" s="146" t="s">
        <v>2116</v>
      </c>
      <c r="C36" s="161" t="s">
        <v>2118</v>
      </c>
      <c r="D36" s="162">
        <v>190018813</v>
      </c>
      <c r="E36" s="160" t="s">
        <v>2132</v>
      </c>
      <c r="F36" s="163">
        <v>2742950</v>
      </c>
      <c r="G36" s="163" t="s">
        <v>2133</v>
      </c>
      <c r="H36" s="163">
        <v>119</v>
      </c>
    </row>
    <row r="37" spans="1:8" ht="15" customHeight="1" x14ac:dyDescent="0.25">
      <c r="A37" s="159"/>
      <c r="B37" s="146" t="s">
        <v>2117</v>
      </c>
      <c r="C37" s="161"/>
      <c r="D37" s="162"/>
      <c r="E37" s="160"/>
      <c r="F37" s="163"/>
      <c r="G37" s="163"/>
      <c r="H37" s="163"/>
    </row>
    <row r="38" spans="1:8" ht="15" customHeight="1" x14ac:dyDescent="0.25">
      <c r="A38" s="159">
        <v>43502</v>
      </c>
      <c r="B38" s="150" t="s">
        <v>558</v>
      </c>
      <c r="C38" s="161" t="s">
        <v>2147</v>
      </c>
      <c r="D38" s="162">
        <v>190018833</v>
      </c>
      <c r="E38" s="160" t="s">
        <v>760</v>
      </c>
      <c r="F38" s="163">
        <v>273000</v>
      </c>
      <c r="G38" s="163" t="s">
        <v>1035</v>
      </c>
      <c r="H38" s="163">
        <v>39</v>
      </c>
    </row>
    <row r="39" spans="1:8" ht="15" customHeight="1" x14ac:dyDescent="0.25">
      <c r="A39" s="159"/>
      <c r="B39" s="150" t="s">
        <v>623</v>
      </c>
      <c r="C39" s="161"/>
      <c r="D39" s="162"/>
      <c r="E39" s="160"/>
      <c r="F39" s="163"/>
      <c r="G39" s="163"/>
      <c r="H39" s="163"/>
    </row>
    <row r="40" spans="1:8" ht="15" customHeight="1" x14ac:dyDescent="0.25">
      <c r="A40" s="159">
        <v>43502</v>
      </c>
      <c r="B40" s="150" t="s">
        <v>548</v>
      </c>
      <c r="C40" s="161" t="s">
        <v>2148</v>
      </c>
      <c r="D40" s="162">
        <v>190018824</v>
      </c>
      <c r="E40" s="160" t="s">
        <v>1384</v>
      </c>
      <c r="F40" s="163">
        <v>2627100</v>
      </c>
      <c r="G40" s="163" t="s">
        <v>2161</v>
      </c>
      <c r="H40" s="163">
        <v>36</v>
      </c>
    </row>
    <row r="41" spans="1:8" ht="15" customHeight="1" x14ac:dyDescent="0.25">
      <c r="A41" s="159"/>
      <c r="B41" s="150" t="s">
        <v>851</v>
      </c>
      <c r="C41" s="161"/>
      <c r="D41" s="162"/>
      <c r="E41" s="160"/>
      <c r="F41" s="163"/>
      <c r="G41" s="163"/>
      <c r="H41" s="163"/>
    </row>
    <row r="42" spans="1:8" ht="15" customHeight="1" x14ac:dyDescent="0.25">
      <c r="A42" s="159">
        <v>43502</v>
      </c>
      <c r="B42" s="150" t="s">
        <v>55</v>
      </c>
      <c r="C42" s="161" t="s">
        <v>2150</v>
      </c>
      <c r="D42" s="162">
        <v>190018835</v>
      </c>
      <c r="E42" s="160" t="s">
        <v>4</v>
      </c>
      <c r="F42" s="163">
        <v>1801800</v>
      </c>
      <c r="G42" s="163" t="s">
        <v>2169</v>
      </c>
      <c r="H42" s="163">
        <v>36</v>
      </c>
    </row>
    <row r="43" spans="1:8" ht="15" customHeight="1" x14ac:dyDescent="0.25">
      <c r="A43" s="159"/>
      <c r="B43" s="150" t="s">
        <v>2149</v>
      </c>
      <c r="C43" s="161"/>
      <c r="D43" s="162"/>
      <c r="E43" s="160"/>
      <c r="F43" s="163"/>
      <c r="G43" s="163"/>
      <c r="H43" s="163"/>
    </row>
    <row r="44" spans="1:8" ht="15" customHeight="1" x14ac:dyDescent="0.25">
      <c r="A44" s="159">
        <v>43502</v>
      </c>
      <c r="B44" s="150" t="s">
        <v>1468</v>
      </c>
      <c r="C44" s="161" t="s">
        <v>2151</v>
      </c>
      <c r="D44" s="162">
        <v>190018839</v>
      </c>
      <c r="E44" s="160" t="s">
        <v>1032</v>
      </c>
      <c r="F44" s="163">
        <v>5011300</v>
      </c>
      <c r="G44" s="163" t="s">
        <v>2173</v>
      </c>
      <c r="H44" s="163">
        <v>58</v>
      </c>
    </row>
    <row r="45" spans="1:8" ht="15" customHeight="1" x14ac:dyDescent="0.25">
      <c r="A45" s="159"/>
      <c r="B45" s="150" t="s">
        <v>2145</v>
      </c>
      <c r="C45" s="161"/>
      <c r="D45" s="162"/>
      <c r="E45" s="160"/>
      <c r="F45" s="163"/>
      <c r="G45" s="163"/>
      <c r="H45" s="163"/>
    </row>
    <row r="46" spans="1:8" ht="15" customHeight="1" x14ac:dyDescent="0.25">
      <c r="A46" s="159">
        <v>43502</v>
      </c>
      <c r="B46" s="150" t="s">
        <v>481</v>
      </c>
      <c r="C46" s="161" t="s">
        <v>2153</v>
      </c>
      <c r="D46" s="162">
        <v>190018837</v>
      </c>
      <c r="E46" s="160" t="s">
        <v>717</v>
      </c>
      <c r="F46" s="163">
        <v>684150</v>
      </c>
      <c r="G46" s="163" t="s">
        <v>2172</v>
      </c>
      <c r="H46" s="163">
        <v>17</v>
      </c>
    </row>
    <row r="47" spans="1:8" ht="15" customHeight="1" x14ac:dyDescent="0.25">
      <c r="A47" s="159"/>
      <c r="B47" s="150" t="s">
        <v>2152</v>
      </c>
      <c r="C47" s="161"/>
      <c r="D47" s="162"/>
      <c r="E47" s="160"/>
      <c r="F47" s="163"/>
      <c r="G47" s="163"/>
      <c r="H47" s="163"/>
    </row>
    <row r="48" spans="1:8" ht="15" customHeight="1" x14ac:dyDescent="0.25">
      <c r="A48" s="159">
        <v>43502</v>
      </c>
      <c r="B48" s="150" t="s">
        <v>1329</v>
      </c>
      <c r="C48" s="161" t="s">
        <v>2155</v>
      </c>
      <c r="D48" s="162">
        <v>190018832</v>
      </c>
      <c r="E48" s="160" t="s">
        <v>1381</v>
      </c>
      <c r="F48" s="163">
        <v>1911700</v>
      </c>
      <c r="G48" s="149" t="s">
        <v>2167</v>
      </c>
      <c r="H48" s="149">
        <v>36</v>
      </c>
    </row>
    <row r="49" spans="1:8" ht="15" customHeight="1" x14ac:dyDescent="0.25">
      <c r="A49" s="159"/>
      <c r="B49" s="150" t="s">
        <v>2154</v>
      </c>
      <c r="C49" s="161"/>
      <c r="D49" s="162"/>
      <c r="E49" s="160"/>
      <c r="F49" s="163"/>
      <c r="G49" s="149" t="s">
        <v>2168</v>
      </c>
      <c r="H49" s="149">
        <v>35</v>
      </c>
    </row>
  </sheetData>
  <mergeCells count="164">
    <mergeCell ref="E46:E47"/>
    <mergeCell ref="F46:F47"/>
    <mergeCell ref="G46:G47"/>
    <mergeCell ref="H46:H47"/>
    <mergeCell ref="E48:E49"/>
    <mergeCell ref="F48:F49"/>
    <mergeCell ref="E40:E41"/>
    <mergeCell ref="F40:F41"/>
    <mergeCell ref="G40:G41"/>
    <mergeCell ref="H40:H41"/>
    <mergeCell ref="E42:E43"/>
    <mergeCell ref="F42:F43"/>
    <mergeCell ref="G42:G43"/>
    <mergeCell ref="H42:H43"/>
    <mergeCell ref="E44:E45"/>
    <mergeCell ref="F44:F45"/>
    <mergeCell ref="G44:G45"/>
    <mergeCell ref="H44:H45"/>
    <mergeCell ref="E38:E39"/>
    <mergeCell ref="F38:F39"/>
    <mergeCell ref="G38:G39"/>
    <mergeCell ref="H38:H39"/>
    <mergeCell ref="A48:A49"/>
    <mergeCell ref="C48:C49"/>
    <mergeCell ref="D48:D49"/>
    <mergeCell ref="A42:A43"/>
    <mergeCell ref="C42:C43"/>
    <mergeCell ref="D42:D43"/>
    <mergeCell ref="A44:A45"/>
    <mergeCell ref="C44:C45"/>
    <mergeCell ref="D44:D45"/>
    <mergeCell ref="A46:A47"/>
    <mergeCell ref="C46:C47"/>
    <mergeCell ref="D46:D47"/>
    <mergeCell ref="A38:A39"/>
    <mergeCell ref="C38:C39"/>
    <mergeCell ref="D38:D39"/>
    <mergeCell ref="A40:A41"/>
    <mergeCell ref="C40:C41"/>
    <mergeCell ref="D40:D41"/>
    <mergeCell ref="G20:G21"/>
    <mergeCell ref="H20:H21"/>
    <mergeCell ref="F22:F23"/>
    <mergeCell ref="G22:G23"/>
    <mergeCell ref="H22:H23"/>
    <mergeCell ref="F26:F27"/>
    <mergeCell ref="G26:G27"/>
    <mergeCell ref="H26:H27"/>
    <mergeCell ref="F28:F29"/>
    <mergeCell ref="F24:F25"/>
    <mergeCell ref="G24:G25"/>
    <mergeCell ref="H24:H25"/>
    <mergeCell ref="G12:G13"/>
    <mergeCell ref="H12:H13"/>
    <mergeCell ref="F14:F15"/>
    <mergeCell ref="G14:G15"/>
    <mergeCell ref="H14:H15"/>
    <mergeCell ref="F16:F17"/>
    <mergeCell ref="G16:G17"/>
    <mergeCell ref="H16:H17"/>
    <mergeCell ref="F18:F19"/>
    <mergeCell ref="G18:G19"/>
    <mergeCell ref="H18:H19"/>
    <mergeCell ref="G4:G5"/>
    <mergeCell ref="H4:H5"/>
    <mergeCell ref="F6:F7"/>
    <mergeCell ref="G6:G7"/>
    <mergeCell ref="H6:H7"/>
    <mergeCell ref="F8:F9"/>
    <mergeCell ref="G8:G9"/>
    <mergeCell ref="H8:H9"/>
    <mergeCell ref="F10:F11"/>
    <mergeCell ref="G10:G11"/>
    <mergeCell ref="H10:H11"/>
    <mergeCell ref="A26:A27"/>
    <mergeCell ref="C26:C27"/>
    <mergeCell ref="D26:D27"/>
    <mergeCell ref="E26:E27"/>
    <mergeCell ref="A28:A29"/>
    <mergeCell ref="C28:C29"/>
    <mergeCell ref="D28:D29"/>
    <mergeCell ref="E28:E29"/>
    <mergeCell ref="F4:F5"/>
    <mergeCell ref="F12:F13"/>
    <mergeCell ref="F20:F21"/>
    <mergeCell ref="A24:A25"/>
    <mergeCell ref="C24:C25"/>
    <mergeCell ref="D24:D25"/>
    <mergeCell ref="E24:E25"/>
    <mergeCell ref="A20:A21"/>
    <mergeCell ref="C20:C21"/>
    <mergeCell ref="D20:D21"/>
    <mergeCell ref="E20:E21"/>
    <mergeCell ref="A22:A23"/>
    <mergeCell ref="C22:C23"/>
    <mergeCell ref="D22:D23"/>
    <mergeCell ref="E22:E23"/>
    <mergeCell ref="A14:A15"/>
    <mergeCell ref="C14:C15"/>
    <mergeCell ref="D14:D15"/>
    <mergeCell ref="E14:E15"/>
    <mergeCell ref="A16:A17"/>
    <mergeCell ref="C16:C17"/>
    <mergeCell ref="D16:D17"/>
    <mergeCell ref="E16:E17"/>
    <mergeCell ref="A18:A19"/>
    <mergeCell ref="C18:C19"/>
    <mergeCell ref="D18:D19"/>
    <mergeCell ref="E18:E19"/>
    <mergeCell ref="C8:C9"/>
    <mergeCell ref="D8:D9"/>
    <mergeCell ref="E8:E9"/>
    <mergeCell ref="A10:A11"/>
    <mergeCell ref="C10:C11"/>
    <mergeCell ref="D10:D11"/>
    <mergeCell ref="E10:E11"/>
    <mergeCell ref="A12:A13"/>
    <mergeCell ref="C12:C13"/>
    <mergeCell ref="D12:D13"/>
    <mergeCell ref="E12:E13"/>
    <mergeCell ref="A32:A33"/>
    <mergeCell ref="C32:C33"/>
    <mergeCell ref="D32:D33"/>
    <mergeCell ref="E32:E33"/>
    <mergeCell ref="A30:A31"/>
    <mergeCell ref="C30:C31"/>
    <mergeCell ref="D30:D31"/>
    <mergeCell ref="E30:E31"/>
    <mergeCell ref="G2:H2"/>
    <mergeCell ref="A2:A3"/>
    <mergeCell ref="B2:B3"/>
    <mergeCell ref="C2:C3"/>
    <mergeCell ref="D2:D3"/>
    <mergeCell ref="E2:E3"/>
    <mergeCell ref="F2:F3"/>
    <mergeCell ref="A4:A5"/>
    <mergeCell ref="C4:C5"/>
    <mergeCell ref="D4:D5"/>
    <mergeCell ref="E4:E5"/>
    <mergeCell ref="A6:A7"/>
    <mergeCell ref="C6:C7"/>
    <mergeCell ref="D6:D7"/>
    <mergeCell ref="E6:E7"/>
    <mergeCell ref="A8:A9"/>
    <mergeCell ref="A36:A37"/>
    <mergeCell ref="C36:C37"/>
    <mergeCell ref="D36:D37"/>
    <mergeCell ref="E36:E37"/>
    <mergeCell ref="F36:F37"/>
    <mergeCell ref="A34:A35"/>
    <mergeCell ref="C34:C35"/>
    <mergeCell ref="D34:D35"/>
    <mergeCell ref="E34:E35"/>
    <mergeCell ref="G36:G37"/>
    <mergeCell ref="H36:H37"/>
    <mergeCell ref="F34:F35"/>
    <mergeCell ref="G34:G35"/>
    <mergeCell ref="H34:H35"/>
    <mergeCell ref="F32:F33"/>
    <mergeCell ref="G32:G33"/>
    <mergeCell ref="H32:H33"/>
    <mergeCell ref="F30:F31"/>
    <mergeCell ref="G30:G31"/>
    <mergeCell ref="H30:H3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I50"/>
  <sheetViews>
    <sheetView workbookViewId="0">
      <pane ySplit="3" topLeftCell="A37" activePane="bottomLeft" state="frozen"/>
      <selection pane="bottomLeft" activeCell="C53" sqref="C53"/>
    </sheetView>
  </sheetViews>
  <sheetFormatPr defaultRowHeight="15" customHeight="1" x14ac:dyDescent="0.25"/>
  <cols>
    <col min="1" max="1" width="11.28515625" style="10" customWidth="1"/>
    <col min="2" max="2" width="9.140625" style="10"/>
    <col min="3" max="3" width="53.85546875" customWidth="1"/>
    <col min="4" max="4" width="13.42578125" style="64" customWidth="1"/>
    <col min="5" max="5" width="11.140625" style="10" customWidth="1"/>
    <col min="6" max="6" width="22.5703125" style="12" customWidth="1"/>
    <col min="7" max="7" width="13.42578125" style="2" customWidth="1"/>
    <col min="8" max="8" width="19.5703125" style="11" customWidth="1"/>
    <col min="9" max="9" width="9.28515625" style="2" customWidth="1"/>
  </cols>
  <sheetData>
    <row r="2" spans="1:9" ht="22.5" customHeight="1" x14ac:dyDescent="0.25">
      <c r="A2" s="152" t="s">
        <v>0</v>
      </c>
      <c r="B2" s="152" t="s">
        <v>26</v>
      </c>
      <c r="C2" s="152" t="s">
        <v>27</v>
      </c>
      <c r="D2" s="151" t="s">
        <v>28</v>
      </c>
      <c r="E2" s="152" t="s">
        <v>29</v>
      </c>
      <c r="F2" s="152" t="s">
        <v>30</v>
      </c>
      <c r="G2" s="151" t="s">
        <v>31</v>
      </c>
      <c r="H2" s="152" t="s">
        <v>1</v>
      </c>
      <c r="I2" s="152"/>
    </row>
    <row r="3" spans="1:9" s="17" customFormat="1" ht="18" customHeight="1" x14ac:dyDescent="0.25">
      <c r="A3" s="152"/>
      <c r="B3" s="152"/>
      <c r="C3" s="152"/>
      <c r="D3" s="151"/>
      <c r="E3" s="152"/>
      <c r="F3" s="152"/>
      <c r="G3" s="151"/>
      <c r="H3" s="17" t="s">
        <v>36</v>
      </c>
      <c r="I3" s="18" t="s">
        <v>2</v>
      </c>
    </row>
    <row r="4" spans="1:9" s="2" customFormat="1" ht="15" customHeight="1" x14ac:dyDescent="0.25">
      <c r="A4" s="154">
        <v>43432</v>
      </c>
      <c r="B4" s="153">
        <v>0.71155092592592595</v>
      </c>
      <c r="C4" s="158" t="s">
        <v>211</v>
      </c>
      <c r="D4" s="168" t="s">
        <v>212</v>
      </c>
      <c r="E4" s="157" t="s">
        <v>215</v>
      </c>
      <c r="F4" s="158" t="s">
        <v>216</v>
      </c>
      <c r="G4" s="155">
        <v>2100000</v>
      </c>
      <c r="H4" s="1" t="s">
        <v>217</v>
      </c>
      <c r="I4" s="2">
        <v>4000</v>
      </c>
    </row>
    <row r="5" spans="1:9" s="2" customFormat="1" ht="15" customHeight="1" x14ac:dyDescent="0.25">
      <c r="A5" s="154"/>
      <c r="B5" s="153"/>
      <c r="C5" s="158"/>
      <c r="D5" s="168"/>
      <c r="E5" s="157"/>
      <c r="F5" s="158"/>
      <c r="G5" s="155"/>
      <c r="H5" s="1" t="s">
        <v>218</v>
      </c>
      <c r="I5" s="2">
        <v>2000</v>
      </c>
    </row>
    <row r="6" spans="1:9" s="2" customFormat="1" ht="15" customHeight="1" x14ac:dyDescent="0.25">
      <c r="A6" s="16">
        <v>43432</v>
      </c>
      <c r="B6" s="15">
        <v>0.7115393518518518</v>
      </c>
      <c r="C6" s="19" t="s">
        <v>213</v>
      </c>
      <c r="D6" s="58" t="s">
        <v>214</v>
      </c>
      <c r="E6" s="14">
        <v>180017669</v>
      </c>
      <c r="F6" s="13" t="s">
        <v>219</v>
      </c>
      <c r="G6" s="2">
        <v>3652200</v>
      </c>
      <c r="H6" s="1" t="s">
        <v>220</v>
      </c>
      <c r="I6" s="2">
        <v>36</v>
      </c>
    </row>
    <row r="7" spans="1:9" s="2" customFormat="1" ht="15" customHeight="1" x14ac:dyDescent="0.25">
      <c r="A7" s="169">
        <v>43433</v>
      </c>
      <c r="B7" s="170">
        <v>0.70365740740740745</v>
      </c>
      <c r="C7" s="160" t="s">
        <v>221</v>
      </c>
      <c r="D7" s="171" t="s">
        <v>222</v>
      </c>
      <c r="E7" s="162">
        <v>180017668</v>
      </c>
      <c r="F7" s="158" t="s">
        <v>17</v>
      </c>
      <c r="G7" s="155">
        <v>4113000</v>
      </c>
      <c r="H7" s="1" t="s">
        <v>223</v>
      </c>
      <c r="I7" s="2">
        <f>10+11+8</f>
        <v>29</v>
      </c>
    </row>
    <row r="8" spans="1:9" s="2" customFormat="1" ht="15" customHeight="1" x14ac:dyDescent="0.25">
      <c r="A8" s="169"/>
      <c r="B8" s="170"/>
      <c r="C8" s="160"/>
      <c r="D8" s="171"/>
      <c r="E8" s="162"/>
      <c r="F8" s="158"/>
      <c r="G8" s="155"/>
      <c r="H8" s="1" t="s">
        <v>224</v>
      </c>
      <c r="I8" s="2">
        <f>9+11+11</f>
        <v>31</v>
      </c>
    </row>
    <row r="9" spans="1:9" s="2" customFormat="1" ht="15" customHeight="1" x14ac:dyDescent="0.25">
      <c r="A9" s="154">
        <v>43434</v>
      </c>
      <c r="B9" s="153">
        <v>0.75457175925925923</v>
      </c>
      <c r="C9" s="158" t="s">
        <v>231</v>
      </c>
      <c r="D9" s="168" t="s">
        <v>191</v>
      </c>
      <c r="E9" s="157">
        <v>180017665</v>
      </c>
      <c r="F9" s="158" t="s">
        <v>17</v>
      </c>
      <c r="G9" s="155">
        <v>548400</v>
      </c>
      <c r="H9" s="1" t="s">
        <v>223</v>
      </c>
      <c r="I9" s="2">
        <v>4</v>
      </c>
    </row>
    <row r="10" spans="1:9" s="2" customFormat="1" ht="15" customHeight="1" x14ac:dyDescent="0.25">
      <c r="A10" s="154"/>
      <c r="B10" s="153"/>
      <c r="C10" s="158"/>
      <c r="D10" s="168"/>
      <c r="E10" s="157"/>
      <c r="F10" s="158"/>
      <c r="G10" s="155"/>
      <c r="H10" s="1" t="s">
        <v>224</v>
      </c>
      <c r="I10" s="2">
        <v>4</v>
      </c>
    </row>
    <row r="11" spans="1:9" s="2" customFormat="1" ht="15" customHeight="1" x14ac:dyDescent="0.25">
      <c r="A11" s="154">
        <v>43451</v>
      </c>
      <c r="B11" s="153">
        <v>0.72611111111111104</v>
      </c>
      <c r="C11" s="158" t="s">
        <v>288</v>
      </c>
      <c r="D11" s="168" t="s">
        <v>289</v>
      </c>
      <c r="E11" s="157">
        <v>180017852</v>
      </c>
      <c r="F11" s="158" t="s">
        <v>37</v>
      </c>
      <c r="G11" s="155">
        <v>9240000</v>
      </c>
      <c r="H11" s="1" t="s">
        <v>308</v>
      </c>
      <c r="I11" s="2">
        <f>11+12+12</f>
        <v>35</v>
      </c>
    </row>
    <row r="12" spans="1:9" s="2" customFormat="1" ht="15" customHeight="1" x14ac:dyDescent="0.25">
      <c r="A12" s="154"/>
      <c r="B12" s="153"/>
      <c r="C12" s="158"/>
      <c r="D12" s="168"/>
      <c r="E12" s="157"/>
      <c r="F12" s="158"/>
      <c r="G12" s="155"/>
      <c r="H12" s="1" t="s">
        <v>309</v>
      </c>
      <c r="I12" s="2">
        <f>12+12+11</f>
        <v>35</v>
      </c>
    </row>
    <row r="13" spans="1:9" s="2" customFormat="1" ht="15" customHeight="1" x14ac:dyDescent="0.25">
      <c r="A13" s="154"/>
      <c r="B13" s="153"/>
      <c r="C13" s="158"/>
      <c r="D13" s="168"/>
      <c r="E13" s="157"/>
      <c r="F13" s="158"/>
      <c r="G13" s="155"/>
      <c r="H13" s="1" t="s">
        <v>310</v>
      </c>
      <c r="I13" s="2">
        <f>12+12+11</f>
        <v>35</v>
      </c>
    </row>
    <row r="14" spans="1:9" s="2" customFormat="1" ht="15" customHeight="1" x14ac:dyDescent="0.25">
      <c r="A14" s="31">
        <v>43454</v>
      </c>
      <c r="B14" s="30">
        <v>0.7273263888888889</v>
      </c>
      <c r="C14" s="33" t="s">
        <v>102</v>
      </c>
      <c r="D14" s="58" t="s">
        <v>287</v>
      </c>
      <c r="E14" s="32">
        <v>180017877</v>
      </c>
      <c r="F14" s="25" t="s">
        <v>11</v>
      </c>
      <c r="G14" s="2">
        <v>1322400</v>
      </c>
      <c r="H14" s="1" t="s">
        <v>311</v>
      </c>
      <c r="I14" s="2">
        <v>29</v>
      </c>
    </row>
    <row r="15" spans="1:9" s="2" customFormat="1" ht="15" customHeight="1" x14ac:dyDescent="0.25">
      <c r="A15" s="35">
        <v>43456</v>
      </c>
      <c r="B15" s="36">
        <v>0.72793981481481485</v>
      </c>
      <c r="C15" s="34" t="s">
        <v>301</v>
      </c>
      <c r="D15" s="60" t="s">
        <v>302</v>
      </c>
      <c r="E15" s="29">
        <v>180017900</v>
      </c>
      <c r="F15" s="25" t="s">
        <v>37</v>
      </c>
      <c r="G15" s="2">
        <v>2970000</v>
      </c>
      <c r="H15" s="1" t="s">
        <v>306</v>
      </c>
      <c r="I15" s="2">
        <v>36</v>
      </c>
    </row>
    <row r="16" spans="1:9" s="2" customFormat="1" ht="15" customHeight="1" x14ac:dyDescent="0.25">
      <c r="A16" s="38">
        <v>43458</v>
      </c>
      <c r="B16" s="37">
        <v>0.74596064814814811</v>
      </c>
      <c r="C16" s="41" t="s">
        <v>357</v>
      </c>
      <c r="D16" s="58" t="s">
        <v>358</v>
      </c>
      <c r="E16" s="44">
        <v>180017909</v>
      </c>
      <c r="F16" s="40" t="s">
        <v>363</v>
      </c>
      <c r="G16" s="2">
        <v>1698000</v>
      </c>
      <c r="H16" s="39" t="s">
        <v>364</v>
      </c>
      <c r="I16" s="2">
        <v>30</v>
      </c>
    </row>
    <row r="17" spans="1:9" s="2" customFormat="1" ht="15" customHeight="1" x14ac:dyDescent="0.25">
      <c r="A17" s="47">
        <v>43462</v>
      </c>
      <c r="B17" s="46">
        <v>0.69645833333333329</v>
      </c>
      <c r="C17" s="45" t="s">
        <v>390</v>
      </c>
      <c r="D17" s="58" t="s">
        <v>391</v>
      </c>
      <c r="E17" s="29">
        <v>180017963</v>
      </c>
      <c r="F17" s="27" t="s">
        <v>402</v>
      </c>
      <c r="G17" s="23">
        <v>2280150</v>
      </c>
      <c r="H17" s="1" t="s">
        <v>403</v>
      </c>
      <c r="I17" s="2">
        <v>27</v>
      </c>
    </row>
    <row r="18" spans="1:9" s="2" customFormat="1" ht="15" customHeight="1" x14ac:dyDescent="0.25">
      <c r="A18" s="51">
        <v>43465</v>
      </c>
      <c r="B18" s="52">
        <v>0.73690972222222229</v>
      </c>
      <c r="C18" s="49" t="s">
        <v>427</v>
      </c>
      <c r="D18" s="60" t="s">
        <v>428</v>
      </c>
      <c r="E18" s="44">
        <v>180018018</v>
      </c>
      <c r="F18" s="2" t="s">
        <v>429</v>
      </c>
      <c r="G18" s="2">
        <v>2341750</v>
      </c>
      <c r="H18" s="50" t="s">
        <v>430</v>
      </c>
      <c r="I18" s="50">
        <v>29</v>
      </c>
    </row>
    <row r="19" spans="1:9" ht="15" customHeight="1" x14ac:dyDescent="0.25">
      <c r="A19" s="154">
        <v>43468</v>
      </c>
      <c r="B19" s="153">
        <v>0.80990740740740741</v>
      </c>
      <c r="C19" s="158" t="s">
        <v>478</v>
      </c>
      <c r="D19" s="158" t="s">
        <v>479</v>
      </c>
      <c r="E19" s="157">
        <v>190018048</v>
      </c>
      <c r="F19" s="156" t="s">
        <v>917</v>
      </c>
      <c r="G19" s="155">
        <v>2855000</v>
      </c>
      <c r="H19" s="56" t="s">
        <v>918</v>
      </c>
      <c r="I19" s="2">
        <f>4+4+4+4+4</f>
        <v>20</v>
      </c>
    </row>
    <row r="20" spans="1:9" ht="15" customHeight="1" x14ac:dyDescent="0.25">
      <c r="A20" s="154"/>
      <c r="B20" s="153"/>
      <c r="C20" s="158"/>
      <c r="D20" s="158"/>
      <c r="E20" s="157"/>
      <c r="F20" s="156"/>
      <c r="G20" s="155"/>
      <c r="H20" s="56" t="s">
        <v>919</v>
      </c>
      <c r="I20" s="2">
        <f>2+2+2+2+2</f>
        <v>10</v>
      </c>
    </row>
    <row r="21" spans="1:9" ht="15" customHeight="1" x14ac:dyDescent="0.25">
      <c r="A21" s="154"/>
      <c r="B21" s="153"/>
      <c r="C21" s="158"/>
      <c r="D21" s="158"/>
      <c r="E21" s="157"/>
      <c r="F21" s="156"/>
      <c r="G21" s="155"/>
      <c r="H21" s="56" t="s">
        <v>920</v>
      </c>
      <c r="I21" s="2">
        <f>4+4+4+4+4</f>
        <v>20</v>
      </c>
    </row>
    <row r="22" spans="1:9" ht="15" customHeight="1" x14ac:dyDescent="0.25">
      <c r="A22" s="69">
        <v>43468</v>
      </c>
      <c r="B22" s="70">
        <v>0.80983796296296295</v>
      </c>
      <c r="C22" s="58" t="s">
        <v>127</v>
      </c>
      <c r="D22" s="58" t="s">
        <v>480</v>
      </c>
      <c r="E22" s="55">
        <v>190018044</v>
      </c>
      <c r="F22" s="42" t="s">
        <v>11</v>
      </c>
      <c r="G22" s="2">
        <v>1368000</v>
      </c>
      <c r="H22" s="56" t="s">
        <v>921</v>
      </c>
      <c r="I22" s="2">
        <v>30</v>
      </c>
    </row>
    <row r="23" spans="1:9" s="2" customFormat="1" ht="15" customHeight="1" x14ac:dyDescent="0.25">
      <c r="A23" s="72">
        <v>43469</v>
      </c>
      <c r="B23" s="73">
        <v>0.77166666666666661</v>
      </c>
      <c r="C23" s="60" t="s">
        <v>511</v>
      </c>
      <c r="D23" s="60" t="s">
        <v>512</v>
      </c>
      <c r="E23" s="55">
        <v>190018077</v>
      </c>
      <c r="F23" s="42" t="s">
        <v>922</v>
      </c>
      <c r="G23" s="2">
        <v>1866150</v>
      </c>
      <c r="H23" s="56" t="s">
        <v>923</v>
      </c>
      <c r="I23" s="2">
        <v>29</v>
      </c>
    </row>
    <row r="24" spans="1:9" s="2" customFormat="1" ht="15" customHeight="1" x14ac:dyDescent="0.25">
      <c r="A24" s="69">
        <v>43469</v>
      </c>
      <c r="B24" s="70">
        <v>0.77166666666666661</v>
      </c>
      <c r="C24" s="58" t="s">
        <v>513</v>
      </c>
      <c r="D24" s="58" t="s">
        <v>514</v>
      </c>
      <c r="E24" s="61">
        <v>190018063</v>
      </c>
      <c r="F24" s="5" t="s">
        <v>924</v>
      </c>
      <c r="G24" s="54">
        <v>1413000</v>
      </c>
      <c r="H24" s="56" t="s">
        <v>925</v>
      </c>
      <c r="I24" s="2">
        <v>30</v>
      </c>
    </row>
    <row r="25" spans="1:9" s="2" customFormat="1" ht="15" customHeight="1" x14ac:dyDescent="0.25">
      <c r="A25" s="72">
        <v>43469</v>
      </c>
      <c r="B25" s="73">
        <v>0.77165509259259257</v>
      </c>
      <c r="C25" s="60" t="s">
        <v>515</v>
      </c>
      <c r="D25" s="60" t="s">
        <v>516</v>
      </c>
      <c r="E25" s="55">
        <v>190018084</v>
      </c>
      <c r="F25" s="42" t="s">
        <v>926</v>
      </c>
      <c r="G25" s="2">
        <v>1609000</v>
      </c>
      <c r="H25" s="56" t="s">
        <v>927</v>
      </c>
      <c r="I25" s="2">
        <v>20</v>
      </c>
    </row>
    <row r="26" spans="1:9" s="2" customFormat="1" ht="15" customHeight="1" x14ac:dyDescent="0.25">
      <c r="A26" s="72">
        <v>43470</v>
      </c>
      <c r="B26" s="73">
        <v>0.8451157407407407</v>
      </c>
      <c r="C26" s="74" t="s">
        <v>878</v>
      </c>
      <c r="D26" s="74" t="s">
        <v>80</v>
      </c>
      <c r="E26" s="55">
        <v>190018099</v>
      </c>
      <c r="F26" s="57" t="s">
        <v>928</v>
      </c>
      <c r="G26" s="56">
        <v>1800000</v>
      </c>
      <c r="H26" s="56" t="s">
        <v>929</v>
      </c>
      <c r="I26" s="56">
        <v>36</v>
      </c>
    </row>
    <row r="27" spans="1:9" s="2" customFormat="1" ht="15" customHeight="1" x14ac:dyDescent="0.25">
      <c r="A27" s="69">
        <v>43470</v>
      </c>
      <c r="B27" s="70">
        <v>0.84515046296296292</v>
      </c>
      <c r="C27" s="71" t="s">
        <v>879</v>
      </c>
      <c r="D27" s="71" t="s">
        <v>880</v>
      </c>
      <c r="E27" s="62">
        <v>190018109</v>
      </c>
      <c r="F27" s="57" t="s">
        <v>930</v>
      </c>
      <c r="G27" s="2">
        <v>2677500</v>
      </c>
      <c r="H27" s="56" t="s">
        <v>931</v>
      </c>
      <c r="I27" s="56">
        <v>30</v>
      </c>
    </row>
    <row r="28" spans="1:9" ht="15" customHeight="1" x14ac:dyDescent="0.25">
      <c r="A28" s="76">
        <v>43475</v>
      </c>
      <c r="B28" s="75">
        <v>0.36158564814814814</v>
      </c>
      <c r="C28" s="79" t="s">
        <v>1096</v>
      </c>
      <c r="D28" s="79" t="s">
        <v>1097</v>
      </c>
      <c r="E28" s="77">
        <v>190018220</v>
      </c>
      <c r="F28" s="59" t="s">
        <v>1108</v>
      </c>
      <c r="G28" s="2">
        <v>1855500</v>
      </c>
      <c r="H28" s="56" t="s">
        <v>1109</v>
      </c>
      <c r="I28" s="2">
        <v>30</v>
      </c>
    </row>
    <row r="29" spans="1:9" ht="15" customHeight="1" x14ac:dyDescent="0.25">
      <c r="A29" s="76">
        <v>43475</v>
      </c>
      <c r="B29" s="75">
        <v>0.36160879629629633</v>
      </c>
      <c r="C29" s="79" t="s">
        <v>1098</v>
      </c>
      <c r="D29" s="79" t="s">
        <v>1099</v>
      </c>
      <c r="E29" s="29">
        <v>190018149</v>
      </c>
      <c r="F29" s="5" t="s">
        <v>1110</v>
      </c>
      <c r="G29" s="54">
        <v>1890000</v>
      </c>
      <c r="H29" s="56" t="s">
        <v>1111</v>
      </c>
      <c r="I29" s="2">
        <v>36</v>
      </c>
    </row>
    <row r="30" spans="1:9" ht="15" customHeight="1" x14ac:dyDescent="0.25">
      <c r="A30" s="76">
        <v>43475</v>
      </c>
      <c r="B30" s="75">
        <v>0.75293981481481476</v>
      </c>
      <c r="C30" s="79" t="s">
        <v>1100</v>
      </c>
      <c r="D30" s="79" t="s">
        <v>1101</v>
      </c>
      <c r="E30" s="77">
        <v>190018239</v>
      </c>
      <c r="F30" s="5" t="s">
        <v>779</v>
      </c>
      <c r="G30" s="54">
        <v>74750</v>
      </c>
      <c r="H30" s="56" t="s">
        <v>782</v>
      </c>
      <c r="I30" s="2">
        <v>1</v>
      </c>
    </row>
    <row r="31" spans="1:9" ht="15" customHeight="1" x14ac:dyDescent="0.25">
      <c r="A31" s="154">
        <v>43475</v>
      </c>
      <c r="B31" s="153">
        <v>0.75300925925925932</v>
      </c>
      <c r="C31" s="158" t="s">
        <v>1102</v>
      </c>
      <c r="D31" s="158" t="s">
        <v>1103</v>
      </c>
      <c r="E31" s="157">
        <v>190018240</v>
      </c>
      <c r="F31" s="156" t="s">
        <v>917</v>
      </c>
      <c r="G31" s="155">
        <v>2112700</v>
      </c>
      <c r="H31" s="56" t="s">
        <v>918</v>
      </c>
      <c r="I31" s="2">
        <f>2+2+2+1+2</f>
        <v>9</v>
      </c>
    </row>
    <row r="32" spans="1:9" ht="15" customHeight="1" x14ac:dyDescent="0.25">
      <c r="A32" s="154"/>
      <c r="B32" s="153"/>
      <c r="C32" s="158"/>
      <c r="D32" s="158"/>
      <c r="E32" s="157"/>
      <c r="F32" s="156"/>
      <c r="G32" s="155"/>
      <c r="H32" s="56" t="s">
        <v>920</v>
      </c>
      <c r="I32" s="2">
        <f>2+2+2+2+2</f>
        <v>10</v>
      </c>
    </row>
    <row r="33" spans="1:9" ht="15" customHeight="1" x14ac:dyDescent="0.25">
      <c r="A33" s="154"/>
      <c r="B33" s="153"/>
      <c r="C33" s="158"/>
      <c r="D33" s="158"/>
      <c r="E33" s="157"/>
      <c r="F33" s="156"/>
      <c r="G33" s="155"/>
      <c r="H33" s="56" t="s">
        <v>919</v>
      </c>
      <c r="I33" s="2">
        <f>2+4+4+4+4</f>
        <v>18</v>
      </c>
    </row>
    <row r="34" spans="1:9" ht="15" customHeight="1" x14ac:dyDescent="0.25">
      <c r="A34" s="76">
        <v>43475</v>
      </c>
      <c r="B34" s="75">
        <v>0.75311342592592589</v>
      </c>
      <c r="C34" s="79" t="s">
        <v>1104</v>
      </c>
      <c r="D34" s="79" t="s">
        <v>1105</v>
      </c>
      <c r="E34" s="77">
        <v>190018242</v>
      </c>
      <c r="F34" s="5" t="s">
        <v>37</v>
      </c>
      <c r="G34" s="54">
        <v>3080000</v>
      </c>
      <c r="H34" s="56" t="s">
        <v>1112</v>
      </c>
      <c r="I34" s="2">
        <v>35</v>
      </c>
    </row>
    <row r="35" spans="1:9" s="2" customFormat="1" ht="15" customHeight="1" x14ac:dyDescent="0.25">
      <c r="A35" s="154">
        <v>43477</v>
      </c>
      <c r="B35" s="153">
        <v>0.35825231481481484</v>
      </c>
      <c r="C35" s="158" t="s">
        <v>1198</v>
      </c>
      <c r="D35" s="158" t="s">
        <v>1199</v>
      </c>
      <c r="E35" s="157">
        <v>190018279</v>
      </c>
      <c r="F35" s="156" t="s">
        <v>926</v>
      </c>
      <c r="G35" s="155">
        <v>4240700</v>
      </c>
      <c r="H35" s="56" t="s">
        <v>927</v>
      </c>
      <c r="I35" s="2">
        <f>4+1+1+1</f>
        <v>7</v>
      </c>
    </row>
    <row r="36" spans="1:9" s="2" customFormat="1" ht="15" customHeight="1" x14ac:dyDescent="0.25">
      <c r="A36" s="154"/>
      <c r="B36" s="153"/>
      <c r="C36" s="158"/>
      <c r="D36" s="158"/>
      <c r="E36" s="157"/>
      <c r="F36" s="156"/>
      <c r="G36" s="155"/>
      <c r="H36" s="56" t="s">
        <v>1259</v>
      </c>
      <c r="I36" s="2">
        <f>4+6+6+6+5</f>
        <v>27</v>
      </c>
    </row>
    <row r="37" spans="1:9" s="2" customFormat="1" ht="15" customHeight="1" x14ac:dyDescent="0.25">
      <c r="A37" s="154"/>
      <c r="B37" s="153"/>
      <c r="C37" s="158"/>
      <c r="D37" s="158"/>
      <c r="E37" s="157"/>
      <c r="F37" s="156"/>
      <c r="G37" s="155"/>
      <c r="H37" s="56" t="s">
        <v>1260</v>
      </c>
      <c r="I37" s="2">
        <f>4+6+6+5+1</f>
        <v>22</v>
      </c>
    </row>
    <row r="38" spans="1:9" s="2" customFormat="1" ht="15" customHeight="1" x14ac:dyDescent="0.25">
      <c r="A38" s="154">
        <v>43477</v>
      </c>
      <c r="B38" s="153">
        <v>0.76050925925925927</v>
      </c>
      <c r="C38" s="158" t="s">
        <v>1202</v>
      </c>
      <c r="D38" s="158" t="s">
        <v>1203</v>
      </c>
      <c r="E38" s="157">
        <v>190018322</v>
      </c>
      <c r="F38" s="156" t="s">
        <v>917</v>
      </c>
      <c r="G38" s="155">
        <v>171300</v>
      </c>
      <c r="H38" s="56" t="s">
        <v>919</v>
      </c>
      <c r="I38" s="2">
        <v>2</v>
      </c>
    </row>
    <row r="39" spans="1:9" s="2" customFormat="1" ht="15" customHeight="1" x14ac:dyDescent="0.25">
      <c r="A39" s="154"/>
      <c r="B39" s="153"/>
      <c r="C39" s="158"/>
      <c r="D39" s="158"/>
      <c r="E39" s="157"/>
      <c r="F39" s="156"/>
      <c r="G39" s="155"/>
      <c r="H39" s="56" t="s">
        <v>918</v>
      </c>
      <c r="I39" s="2">
        <v>1</v>
      </c>
    </row>
    <row r="40" spans="1:9" ht="15" customHeight="1" x14ac:dyDescent="0.25">
      <c r="A40" s="88">
        <v>43480</v>
      </c>
      <c r="B40" s="89">
        <v>0.74714120370370374</v>
      </c>
      <c r="C40" s="90" t="s">
        <v>1393</v>
      </c>
      <c r="D40" s="90" t="s">
        <v>284</v>
      </c>
      <c r="E40" s="28">
        <v>190018393</v>
      </c>
      <c r="F40" s="53" t="s">
        <v>930</v>
      </c>
      <c r="G40" s="2">
        <v>2035500</v>
      </c>
      <c r="H40" s="68" t="s">
        <v>1394</v>
      </c>
      <c r="I40" s="2">
        <v>30</v>
      </c>
    </row>
    <row r="41" spans="1:9" ht="15" customHeight="1" x14ac:dyDescent="0.25">
      <c r="A41" s="108">
        <v>43486</v>
      </c>
      <c r="B41" s="109">
        <v>0.78497685185185195</v>
      </c>
      <c r="C41" s="107" t="s">
        <v>1653</v>
      </c>
      <c r="D41" s="107" t="s">
        <v>1576</v>
      </c>
      <c r="E41" s="106">
        <v>190018521</v>
      </c>
      <c r="F41" s="53" t="s">
        <v>1656</v>
      </c>
      <c r="G41" s="2">
        <v>1479000</v>
      </c>
      <c r="H41" s="68" t="s">
        <v>1657</v>
      </c>
      <c r="I41" s="2">
        <v>20</v>
      </c>
    </row>
    <row r="42" spans="1:9" ht="15" customHeight="1" x14ac:dyDescent="0.25">
      <c r="A42" s="112">
        <v>43487</v>
      </c>
      <c r="B42" s="113">
        <v>0.76567129629629627</v>
      </c>
      <c r="C42" s="114" t="s">
        <v>1710</v>
      </c>
      <c r="D42" s="114" t="s">
        <v>1711</v>
      </c>
      <c r="E42" s="28">
        <v>190018559</v>
      </c>
      <c r="F42" s="53" t="s">
        <v>1720</v>
      </c>
      <c r="G42" s="2">
        <v>900000</v>
      </c>
      <c r="H42" s="68" t="s">
        <v>1721</v>
      </c>
      <c r="I42" s="2">
        <v>36</v>
      </c>
    </row>
    <row r="43" spans="1:9" ht="15" customHeight="1" x14ac:dyDescent="0.25">
      <c r="A43" s="116">
        <v>43488</v>
      </c>
      <c r="B43" s="115">
        <v>0.72480324074074076</v>
      </c>
      <c r="C43" s="118" t="s">
        <v>1749</v>
      </c>
      <c r="D43" s="118" t="s">
        <v>1750</v>
      </c>
      <c r="E43" s="28">
        <v>190018587</v>
      </c>
      <c r="F43" s="53" t="s">
        <v>1113</v>
      </c>
      <c r="G43" s="2">
        <v>785850</v>
      </c>
      <c r="H43" s="68" t="s">
        <v>1763</v>
      </c>
      <c r="I43" s="2">
        <v>13</v>
      </c>
    </row>
    <row r="44" spans="1:9" s="2" customFormat="1" ht="15" customHeight="1" x14ac:dyDescent="0.25">
      <c r="A44" s="116">
        <v>43488</v>
      </c>
      <c r="B44" s="115">
        <v>0.72480324074074076</v>
      </c>
      <c r="C44" s="118" t="s">
        <v>1751</v>
      </c>
      <c r="D44" s="118" t="s">
        <v>284</v>
      </c>
      <c r="E44" s="1">
        <v>190018578</v>
      </c>
      <c r="F44" s="2" t="s">
        <v>1783</v>
      </c>
      <c r="G44" s="2">
        <v>2035500</v>
      </c>
      <c r="H44" s="56" t="s">
        <v>1784</v>
      </c>
      <c r="I44" s="2">
        <v>30</v>
      </c>
    </row>
    <row r="45" spans="1:9" s="2" customFormat="1" ht="15" customHeight="1" x14ac:dyDescent="0.25">
      <c r="A45" s="116">
        <v>43488</v>
      </c>
      <c r="B45" s="115">
        <v>0.72480324074074076</v>
      </c>
      <c r="C45" s="118" t="s">
        <v>1753</v>
      </c>
      <c r="D45" s="118" t="s">
        <v>1754</v>
      </c>
      <c r="E45" s="1">
        <v>190018588</v>
      </c>
      <c r="F45" s="2" t="s">
        <v>1764</v>
      </c>
      <c r="G45" s="2">
        <v>1983150</v>
      </c>
      <c r="H45" s="56" t="s">
        <v>1765</v>
      </c>
      <c r="I45" s="2">
        <v>27</v>
      </c>
    </row>
    <row r="46" spans="1:9" ht="15" customHeight="1" x14ac:dyDescent="0.25">
      <c r="A46" s="123">
        <v>43490</v>
      </c>
      <c r="B46" s="122">
        <v>0.72993055555555564</v>
      </c>
      <c r="C46" s="124" t="s">
        <v>301</v>
      </c>
      <c r="D46" s="124" t="s">
        <v>1835</v>
      </c>
      <c r="E46" s="28">
        <v>190018649</v>
      </c>
      <c r="F46" s="53" t="s">
        <v>37</v>
      </c>
      <c r="G46" s="2">
        <v>2800000</v>
      </c>
      <c r="H46" s="68" t="s">
        <v>1852</v>
      </c>
      <c r="I46" s="2">
        <v>35</v>
      </c>
    </row>
    <row r="47" spans="1:9" s="2" customFormat="1" ht="15" customHeight="1" x14ac:dyDescent="0.25">
      <c r="A47" s="154">
        <v>43490</v>
      </c>
      <c r="B47" s="153">
        <v>0.72993055555555564</v>
      </c>
      <c r="C47" s="158" t="s">
        <v>1836</v>
      </c>
      <c r="D47" s="158" t="s">
        <v>1837</v>
      </c>
      <c r="E47" s="167">
        <v>190018633</v>
      </c>
      <c r="F47" s="155" t="s">
        <v>1841</v>
      </c>
      <c r="G47" s="155">
        <v>1899700</v>
      </c>
      <c r="H47" s="56" t="s">
        <v>1842</v>
      </c>
      <c r="I47" s="2">
        <f>3+3+3+4+3</f>
        <v>16</v>
      </c>
    </row>
    <row r="48" spans="1:9" s="2" customFormat="1" ht="15" customHeight="1" x14ac:dyDescent="0.25">
      <c r="A48" s="154"/>
      <c r="B48" s="153"/>
      <c r="C48" s="158"/>
      <c r="D48" s="158"/>
      <c r="E48" s="167"/>
      <c r="F48" s="155"/>
      <c r="G48" s="155"/>
      <c r="H48" s="56" t="s">
        <v>1068</v>
      </c>
      <c r="I48" s="2">
        <f>2+2+3+2+1</f>
        <v>10</v>
      </c>
    </row>
    <row r="49" spans="1:9" ht="15" customHeight="1" x14ac:dyDescent="0.25">
      <c r="A49" s="169">
        <v>43498</v>
      </c>
      <c r="B49" s="170">
        <v>0.74782407407407403</v>
      </c>
      <c r="C49" s="160" t="s">
        <v>2064</v>
      </c>
      <c r="D49" s="160" t="s">
        <v>2065</v>
      </c>
      <c r="E49" s="167">
        <v>190018780</v>
      </c>
      <c r="F49" s="172" t="s">
        <v>17</v>
      </c>
      <c r="G49" s="155">
        <v>3749950</v>
      </c>
      <c r="H49" s="137" t="s">
        <v>2083</v>
      </c>
      <c r="I49" s="137">
        <f>12+11+12</f>
        <v>35</v>
      </c>
    </row>
    <row r="50" spans="1:9" ht="15" customHeight="1" x14ac:dyDescent="0.25">
      <c r="A50" s="169"/>
      <c r="B50" s="170"/>
      <c r="C50" s="160"/>
      <c r="D50" s="160"/>
      <c r="E50" s="167"/>
      <c r="F50" s="172"/>
      <c r="G50" s="155"/>
      <c r="H50" s="137" t="s">
        <v>2084</v>
      </c>
      <c r="I50" s="137">
        <f>10+8</f>
        <v>18</v>
      </c>
    </row>
  </sheetData>
  <mergeCells count="78">
    <mergeCell ref="G49:G50"/>
    <mergeCell ref="F49:F50"/>
    <mergeCell ref="A49:A50"/>
    <mergeCell ref="B49:B50"/>
    <mergeCell ref="C49:C50"/>
    <mergeCell ref="D49:D50"/>
    <mergeCell ref="E49:E50"/>
    <mergeCell ref="B31:B33"/>
    <mergeCell ref="A31:A33"/>
    <mergeCell ref="G31:G33"/>
    <mergeCell ref="F31:F33"/>
    <mergeCell ref="E31:E33"/>
    <mergeCell ref="D31:D33"/>
    <mergeCell ref="C31:C33"/>
    <mergeCell ref="B19:B21"/>
    <mergeCell ref="A19:A21"/>
    <mergeCell ref="G19:G21"/>
    <mergeCell ref="F19:F21"/>
    <mergeCell ref="E19:E21"/>
    <mergeCell ref="D19:D21"/>
    <mergeCell ref="C19:C21"/>
    <mergeCell ref="F9:F10"/>
    <mergeCell ref="G9:G10"/>
    <mergeCell ref="A9:A10"/>
    <mergeCell ref="B9:B10"/>
    <mergeCell ref="C9:C10"/>
    <mergeCell ref="D9:D10"/>
    <mergeCell ref="E9:E10"/>
    <mergeCell ref="G7:G8"/>
    <mergeCell ref="A7:A8"/>
    <mergeCell ref="B7:B8"/>
    <mergeCell ref="C7:C8"/>
    <mergeCell ref="D7:D8"/>
    <mergeCell ref="E7:E8"/>
    <mergeCell ref="F7:F8"/>
    <mergeCell ref="F4:F5"/>
    <mergeCell ref="G4:G5"/>
    <mergeCell ref="G2:G3"/>
    <mergeCell ref="H2:I2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  <mergeCell ref="A11:A13"/>
    <mergeCell ref="G11:G13"/>
    <mergeCell ref="F11:F13"/>
    <mergeCell ref="E11:E13"/>
    <mergeCell ref="D11:D13"/>
    <mergeCell ref="C11:C13"/>
    <mergeCell ref="B11:B13"/>
    <mergeCell ref="B35:B37"/>
    <mergeCell ref="A35:A37"/>
    <mergeCell ref="G35:G37"/>
    <mergeCell ref="F35:F37"/>
    <mergeCell ref="E35:E37"/>
    <mergeCell ref="D35:D37"/>
    <mergeCell ref="C35:C37"/>
    <mergeCell ref="B38:B39"/>
    <mergeCell ref="A38:A39"/>
    <mergeCell ref="G38:G39"/>
    <mergeCell ref="F38:F39"/>
    <mergeCell ref="E38:E39"/>
    <mergeCell ref="D38:D39"/>
    <mergeCell ref="C38:C39"/>
    <mergeCell ref="F47:F48"/>
    <mergeCell ref="G47:G48"/>
    <mergeCell ref="A47:A48"/>
    <mergeCell ref="B47:B48"/>
    <mergeCell ref="C47:C48"/>
    <mergeCell ref="D47:D48"/>
    <mergeCell ref="E47:E48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H957"/>
  <sheetViews>
    <sheetView zoomScale="85" zoomScaleNormal="85" workbookViewId="0">
      <pane ySplit="3" topLeftCell="A932" activePane="bottomLeft" state="frozen"/>
      <selection pane="bottomLeft" activeCell="G943" sqref="G943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6" customWidth="1"/>
    <col min="5" max="5" width="24.28515625" style="7" customWidth="1"/>
    <col min="6" max="6" width="11.85546875" style="8" customWidth="1"/>
    <col min="7" max="7" width="22.85546875" style="8" customWidth="1"/>
    <col min="8" max="8" width="11.7109375" style="9" customWidth="1"/>
  </cols>
  <sheetData>
    <row r="2" spans="1:8" ht="28.5" customHeight="1" x14ac:dyDescent="0.25">
      <c r="A2" s="177" t="s">
        <v>34</v>
      </c>
      <c r="B2" s="177" t="s">
        <v>35</v>
      </c>
      <c r="C2" s="177" t="s">
        <v>28</v>
      </c>
      <c r="D2" s="178" t="s">
        <v>29</v>
      </c>
      <c r="E2" s="178" t="s">
        <v>30</v>
      </c>
      <c r="F2" s="176" t="s">
        <v>31</v>
      </c>
      <c r="G2" s="176" t="s">
        <v>1</v>
      </c>
      <c r="H2" s="176"/>
    </row>
    <row r="3" spans="1:8" ht="15" customHeight="1" x14ac:dyDescent="0.25">
      <c r="A3" s="177"/>
      <c r="B3" s="177"/>
      <c r="C3" s="177"/>
      <c r="D3" s="178"/>
      <c r="E3" s="178"/>
      <c r="F3" s="176"/>
      <c r="G3" s="93" t="s">
        <v>36</v>
      </c>
      <c r="H3" s="93" t="s">
        <v>2</v>
      </c>
    </row>
    <row r="4" spans="1:8" ht="15" customHeight="1" x14ac:dyDescent="0.25">
      <c r="A4" s="173">
        <v>43398</v>
      </c>
      <c r="B4" s="158" t="s">
        <v>146</v>
      </c>
      <c r="C4" s="174" t="s">
        <v>163</v>
      </c>
      <c r="D4" s="157" t="s">
        <v>165</v>
      </c>
      <c r="E4" s="158" t="s">
        <v>160</v>
      </c>
      <c r="F4" s="175">
        <v>9900000</v>
      </c>
      <c r="G4" s="91" t="s">
        <v>76</v>
      </c>
      <c r="H4" s="91">
        <v>500</v>
      </c>
    </row>
    <row r="5" spans="1:8" ht="15" customHeight="1" x14ac:dyDescent="0.25">
      <c r="A5" s="173"/>
      <c r="B5" s="158"/>
      <c r="C5" s="174"/>
      <c r="D5" s="157"/>
      <c r="E5" s="158"/>
      <c r="F5" s="175"/>
      <c r="G5" s="91" t="s">
        <v>14</v>
      </c>
      <c r="H5" s="91">
        <v>500</v>
      </c>
    </row>
    <row r="6" spans="1:8" ht="15" customHeight="1" x14ac:dyDescent="0.25">
      <c r="A6" s="173"/>
      <c r="B6" s="158" t="s">
        <v>159</v>
      </c>
      <c r="C6" s="174"/>
      <c r="D6" s="157"/>
      <c r="E6" s="158"/>
      <c r="F6" s="175"/>
      <c r="G6" s="91" t="s">
        <v>13</v>
      </c>
      <c r="H6" s="91">
        <v>500</v>
      </c>
    </row>
    <row r="7" spans="1:8" ht="15" customHeight="1" x14ac:dyDescent="0.25">
      <c r="A7" s="173"/>
      <c r="B7" s="158"/>
      <c r="C7" s="174"/>
      <c r="D7" s="157"/>
      <c r="E7" s="158"/>
      <c r="F7" s="175"/>
      <c r="G7" s="91" t="s">
        <v>81</v>
      </c>
      <c r="H7" s="91">
        <v>500</v>
      </c>
    </row>
    <row r="8" spans="1:8" ht="15" customHeight="1" x14ac:dyDescent="0.25">
      <c r="A8" s="173">
        <v>43404</v>
      </c>
      <c r="B8" s="84" t="s">
        <v>146</v>
      </c>
      <c r="C8" s="174" t="s">
        <v>166</v>
      </c>
      <c r="D8" s="157" t="s">
        <v>167</v>
      </c>
      <c r="E8" s="158" t="s">
        <v>160</v>
      </c>
      <c r="F8" s="175">
        <v>13705000</v>
      </c>
      <c r="G8" s="91" t="s">
        <v>13</v>
      </c>
      <c r="H8" s="91">
        <v>850</v>
      </c>
    </row>
    <row r="9" spans="1:8" ht="15" customHeight="1" x14ac:dyDescent="0.25">
      <c r="A9" s="173"/>
      <c r="B9" s="158" t="s">
        <v>159</v>
      </c>
      <c r="C9" s="174"/>
      <c r="D9" s="157"/>
      <c r="E9" s="158"/>
      <c r="F9" s="175"/>
      <c r="G9" s="91" t="s">
        <v>76</v>
      </c>
      <c r="H9" s="91">
        <v>900</v>
      </c>
    </row>
    <row r="10" spans="1:8" ht="15" customHeight="1" x14ac:dyDescent="0.25">
      <c r="A10" s="173"/>
      <c r="B10" s="158"/>
      <c r="C10" s="174"/>
      <c r="D10" s="157"/>
      <c r="E10" s="158"/>
      <c r="F10" s="175"/>
      <c r="G10" s="91" t="s">
        <v>14</v>
      </c>
      <c r="H10" s="91">
        <v>850</v>
      </c>
    </row>
    <row r="11" spans="1:8" ht="15" customHeight="1" x14ac:dyDescent="0.25">
      <c r="A11" s="173">
        <v>43405</v>
      </c>
      <c r="B11" s="158" t="s">
        <v>170</v>
      </c>
      <c r="C11" s="174" t="s">
        <v>171</v>
      </c>
      <c r="D11" s="157" t="s">
        <v>173</v>
      </c>
      <c r="E11" s="158" t="s">
        <v>174</v>
      </c>
      <c r="F11" s="175">
        <v>5700000</v>
      </c>
      <c r="G11" s="91" t="s">
        <v>175</v>
      </c>
      <c r="H11" s="91">
        <v>500</v>
      </c>
    </row>
    <row r="12" spans="1:8" ht="15" customHeight="1" x14ac:dyDescent="0.25">
      <c r="A12" s="173"/>
      <c r="B12" s="158"/>
      <c r="C12" s="174"/>
      <c r="D12" s="157"/>
      <c r="E12" s="158"/>
      <c r="F12" s="175"/>
      <c r="G12" s="91" t="s">
        <v>176</v>
      </c>
      <c r="H12" s="91">
        <v>500</v>
      </c>
    </row>
    <row r="13" spans="1:8" ht="15" customHeight="1" x14ac:dyDescent="0.25">
      <c r="A13" s="173"/>
      <c r="B13" s="158" t="s">
        <v>155</v>
      </c>
      <c r="C13" s="174"/>
      <c r="D13" s="157"/>
      <c r="E13" s="158"/>
      <c r="F13" s="175"/>
      <c r="G13" s="91" t="s">
        <v>177</v>
      </c>
      <c r="H13" s="91">
        <v>500</v>
      </c>
    </row>
    <row r="14" spans="1:8" ht="15" customHeight="1" x14ac:dyDescent="0.25">
      <c r="A14" s="173"/>
      <c r="B14" s="158"/>
      <c r="C14" s="174"/>
      <c r="D14" s="157"/>
      <c r="E14" s="158"/>
      <c r="F14" s="175"/>
      <c r="G14" s="91" t="s">
        <v>178</v>
      </c>
      <c r="H14" s="91">
        <v>500</v>
      </c>
    </row>
    <row r="15" spans="1:8" ht="15" customHeight="1" x14ac:dyDescent="0.25">
      <c r="A15" s="173">
        <v>43405</v>
      </c>
      <c r="B15" s="84" t="s">
        <v>168</v>
      </c>
      <c r="C15" s="174" t="s">
        <v>169</v>
      </c>
      <c r="D15" s="157" t="s">
        <v>172</v>
      </c>
      <c r="E15" s="158" t="s">
        <v>47</v>
      </c>
      <c r="F15" s="175">
        <v>4850000</v>
      </c>
      <c r="G15" s="175" t="s">
        <v>70</v>
      </c>
      <c r="H15" s="175">
        <v>1000</v>
      </c>
    </row>
    <row r="16" spans="1:8" ht="15" customHeight="1" x14ac:dyDescent="0.25">
      <c r="A16" s="173"/>
      <c r="B16" s="84" t="s">
        <v>67</v>
      </c>
      <c r="C16" s="174"/>
      <c r="D16" s="157"/>
      <c r="E16" s="158"/>
      <c r="F16" s="175"/>
      <c r="G16" s="175"/>
      <c r="H16" s="175"/>
    </row>
    <row r="17" spans="1:8" ht="15" customHeight="1" x14ac:dyDescent="0.25">
      <c r="A17" s="173">
        <v>43406</v>
      </c>
      <c r="B17" s="84" t="s">
        <v>154</v>
      </c>
      <c r="C17" s="174" t="s">
        <v>179</v>
      </c>
      <c r="D17" s="157" t="s">
        <v>153</v>
      </c>
      <c r="E17" s="158" t="s">
        <v>150</v>
      </c>
      <c r="F17" s="175">
        <v>8030600</v>
      </c>
      <c r="G17" s="91" t="s">
        <v>81</v>
      </c>
      <c r="H17" s="91">
        <v>1000</v>
      </c>
    </row>
    <row r="18" spans="1:8" ht="15" customHeight="1" x14ac:dyDescent="0.25">
      <c r="A18" s="173"/>
      <c r="B18" s="84" t="s">
        <v>67</v>
      </c>
      <c r="C18" s="174"/>
      <c r="D18" s="157"/>
      <c r="E18" s="158"/>
      <c r="F18" s="175"/>
      <c r="G18" s="91" t="s">
        <v>71</v>
      </c>
      <c r="H18" s="91">
        <v>513</v>
      </c>
    </row>
    <row r="19" spans="1:8" ht="15" customHeight="1" x14ac:dyDescent="0.25">
      <c r="A19" s="173">
        <v>43407</v>
      </c>
      <c r="B19" s="84" t="s">
        <v>164</v>
      </c>
      <c r="C19" s="174" t="s">
        <v>140</v>
      </c>
      <c r="D19" s="157" t="s">
        <v>180</v>
      </c>
      <c r="E19" s="158" t="s">
        <v>41</v>
      </c>
      <c r="F19" s="175">
        <v>1750000</v>
      </c>
      <c r="G19" s="91" t="s">
        <v>181</v>
      </c>
      <c r="H19" s="91">
        <v>2000</v>
      </c>
    </row>
    <row r="20" spans="1:8" ht="15" customHeight="1" x14ac:dyDescent="0.25">
      <c r="A20" s="173"/>
      <c r="B20" s="84" t="s">
        <v>83</v>
      </c>
      <c r="C20" s="174"/>
      <c r="D20" s="157"/>
      <c r="E20" s="158"/>
      <c r="F20" s="175"/>
      <c r="G20" s="91" t="s">
        <v>182</v>
      </c>
      <c r="H20" s="91">
        <v>1000</v>
      </c>
    </row>
    <row r="21" spans="1:8" ht="15" customHeight="1" x14ac:dyDescent="0.25">
      <c r="A21" s="173">
        <v>43411</v>
      </c>
      <c r="B21" s="84" t="s">
        <v>183</v>
      </c>
      <c r="C21" s="174" t="s">
        <v>185</v>
      </c>
      <c r="D21" s="157" t="s">
        <v>186</v>
      </c>
      <c r="E21" s="158" t="s">
        <v>187</v>
      </c>
      <c r="F21" s="175">
        <v>13850000</v>
      </c>
      <c r="G21" s="91" t="s">
        <v>188</v>
      </c>
      <c r="H21" s="91">
        <v>12000</v>
      </c>
    </row>
    <row r="22" spans="1:8" ht="15" customHeight="1" x14ac:dyDescent="0.25">
      <c r="A22" s="173"/>
      <c r="B22" s="158" t="s">
        <v>184</v>
      </c>
      <c r="C22" s="174"/>
      <c r="D22" s="157"/>
      <c r="E22" s="158"/>
      <c r="F22" s="175"/>
      <c r="G22" s="91" t="s">
        <v>189</v>
      </c>
      <c r="H22" s="91">
        <v>12000</v>
      </c>
    </row>
    <row r="23" spans="1:8" ht="15" customHeight="1" x14ac:dyDescent="0.25">
      <c r="A23" s="173"/>
      <c r="B23" s="158"/>
      <c r="C23" s="174"/>
      <c r="D23" s="157"/>
      <c r="E23" s="158"/>
      <c r="F23" s="175"/>
      <c r="G23" s="91" t="s">
        <v>190</v>
      </c>
      <c r="H23" s="91">
        <v>500</v>
      </c>
    </row>
    <row r="24" spans="1:8" ht="15" customHeight="1" x14ac:dyDescent="0.25">
      <c r="A24" s="173">
        <v>43412</v>
      </c>
      <c r="B24" s="84" t="s">
        <v>146</v>
      </c>
      <c r="C24" s="174" t="s">
        <v>192</v>
      </c>
      <c r="D24" s="157" t="s">
        <v>193</v>
      </c>
      <c r="E24" s="158" t="s">
        <v>150</v>
      </c>
      <c r="F24" s="175">
        <v>10573250</v>
      </c>
      <c r="G24" s="91" t="s">
        <v>70</v>
      </c>
      <c r="H24" s="91">
        <v>445</v>
      </c>
    </row>
    <row r="25" spans="1:8" ht="15" customHeight="1" x14ac:dyDescent="0.25">
      <c r="A25" s="173"/>
      <c r="B25" s="84" t="s">
        <v>67</v>
      </c>
      <c r="C25" s="174"/>
      <c r="D25" s="157"/>
      <c r="E25" s="158"/>
      <c r="F25" s="175"/>
      <c r="G25" s="91" t="s">
        <v>13</v>
      </c>
      <c r="H25" s="91">
        <v>1650</v>
      </c>
    </row>
    <row r="26" spans="1:8" ht="15" customHeight="1" x14ac:dyDescent="0.25">
      <c r="A26" s="173">
        <v>43416</v>
      </c>
      <c r="B26" s="84" t="s">
        <v>164</v>
      </c>
      <c r="C26" s="174" t="s">
        <v>194</v>
      </c>
      <c r="D26" s="157" t="s">
        <v>195</v>
      </c>
      <c r="E26" s="158" t="s">
        <v>90</v>
      </c>
      <c r="F26" s="175">
        <v>850000</v>
      </c>
      <c r="G26" s="175" t="s">
        <v>196</v>
      </c>
      <c r="H26" s="175">
        <v>250</v>
      </c>
    </row>
    <row r="27" spans="1:8" ht="15" customHeight="1" x14ac:dyDescent="0.25">
      <c r="A27" s="173"/>
      <c r="B27" s="84" t="s">
        <v>83</v>
      </c>
      <c r="C27" s="174"/>
      <c r="D27" s="157"/>
      <c r="E27" s="158"/>
      <c r="F27" s="175"/>
      <c r="G27" s="175"/>
      <c r="H27" s="175"/>
    </row>
    <row r="28" spans="1:8" ht="15" customHeight="1" x14ac:dyDescent="0.25">
      <c r="A28" s="173">
        <v>43421</v>
      </c>
      <c r="B28" s="84" t="s">
        <v>154</v>
      </c>
      <c r="C28" s="174" t="s">
        <v>197</v>
      </c>
      <c r="D28" s="157" t="s">
        <v>198</v>
      </c>
      <c r="E28" s="158" t="s">
        <v>150</v>
      </c>
      <c r="F28" s="175">
        <v>13880000</v>
      </c>
      <c r="G28" s="91" t="s">
        <v>76</v>
      </c>
      <c r="H28" s="91">
        <v>1500</v>
      </c>
    </row>
    <row r="29" spans="1:8" ht="15" customHeight="1" x14ac:dyDescent="0.25">
      <c r="A29" s="173"/>
      <c r="B29" s="158" t="s">
        <v>159</v>
      </c>
      <c r="C29" s="174"/>
      <c r="D29" s="157"/>
      <c r="E29" s="158"/>
      <c r="F29" s="175"/>
      <c r="G29" s="91" t="s">
        <v>14</v>
      </c>
      <c r="H29" s="91">
        <v>150</v>
      </c>
    </row>
    <row r="30" spans="1:8" ht="15" customHeight="1" x14ac:dyDescent="0.25">
      <c r="A30" s="173"/>
      <c r="B30" s="158"/>
      <c r="C30" s="174"/>
      <c r="D30" s="157"/>
      <c r="E30" s="158"/>
      <c r="F30" s="175"/>
      <c r="G30" s="91" t="s">
        <v>70</v>
      </c>
      <c r="H30" s="91">
        <v>1000</v>
      </c>
    </row>
    <row r="31" spans="1:8" ht="15" customHeight="1" x14ac:dyDescent="0.25">
      <c r="A31" s="173">
        <v>43423</v>
      </c>
      <c r="B31" s="84" t="s">
        <v>164</v>
      </c>
      <c r="C31" s="174" t="s">
        <v>199</v>
      </c>
      <c r="D31" s="157" t="s">
        <v>200</v>
      </c>
      <c r="E31" s="158" t="s">
        <v>90</v>
      </c>
      <c r="F31" s="175">
        <v>375000</v>
      </c>
      <c r="G31" s="175" t="s">
        <v>10</v>
      </c>
      <c r="H31" s="175">
        <v>250</v>
      </c>
    </row>
    <row r="32" spans="1:8" ht="15" customHeight="1" x14ac:dyDescent="0.25">
      <c r="A32" s="173"/>
      <c r="B32" s="84" t="s">
        <v>83</v>
      </c>
      <c r="C32" s="174"/>
      <c r="D32" s="157"/>
      <c r="E32" s="158"/>
      <c r="F32" s="175"/>
      <c r="G32" s="175"/>
      <c r="H32" s="175"/>
    </row>
    <row r="33" spans="1:8" ht="15" customHeight="1" x14ac:dyDescent="0.25">
      <c r="A33" s="173">
        <v>43425</v>
      </c>
      <c r="B33" s="84" t="s">
        <v>201</v>
      </c>
      <c r="C33" s="174" t="s">
        <v>128</v>
      </c>
      <c r="D33" s="157" t="s">
        <v>202</v>
      </c>
      <c r="E33" s="158" t="s">
        <v>90</v>
      </c>
      <c r="F33" s="175">
        <v>2250000</v>
      </c>
      <c r="G33" s="175" t="s">
        <v>203</v>
      </c>
      <c r="H33" s="175">
        <v>3000</v>
      </c>
    </row>
    <row r="34" spans="1:8" ht="15" customHeight="1" x14ac:dyDescent="0.25">
      <c r="A34" s="173"/>
      <c r="B34" s="84" t="s">
        <v>83</v>
      </c>
      <c r="C34" s="174"/>
      <c r="D34" s="157"/>
      <c r="E34" s="158"/>
      <c r="F34" s="175"/>
      <c r="G34" s="175"/>
      <c r="H34" s="175"/>
    </row>
    <row r="35" spans="1:8" ht="15" customHeight="1" x14ac:dyDescent="0.25">
      <c r="A35" s="173">
        <v>43430</v>
      </c>
      <c r="B35" s="84" t="s">
        <v>204</v>
      </c>
      <c r="C35" s="174" t="s">
        <v>205</v>
      </c>
      <c r="D35" s="157">
        <v>180017667</v>
      </c>
      <c r="E35" s="158" t="s">
        <v>12</v>
      </c>
      <c r="F35" s="175">
        <v>1614600</v>
      </c>
      <c r="G35" s="175" t="s">
        <v>208</v>
      </c>
      <c r="H35" s="175">
        <v>36</v>
      </c>
    </row>
    <row r="36" spans="1:8" ht="15" customHeight="1" x14ac:dyDescent="0.25">
      <c r="A36" s="173"/>
      <c r="B36" s="84" t="s">
        <v>60</v>
      </c>
      <c r="C36" s="174"/>
      <c r="D36" s="157"/>
      <c r="E36" s="158"/>
      <c r="F36" s="175"/>
      <c r="G36" s="175"/>
      <c r="H36" s="175"/>
    </row>
    <row r="37" spans="1:8" ht="15" customHeight="1" x14ac:dyDescent="0.25">
      <c r="A37" s="173">
        <v>43430</v>
      </c>
      <c r="B37" s="84" t="s">
        <v>139</v>
      </c>
      <c r="C37" s="174" t="s">
        <v>206</v>
      </c>
      <c r="D37" s="157">
        <v>180017262</v>
      </c>
      <c r="E37" s="158" t="s">
        <v>4</v>
      </c>
      <c r="F37" s="175">
        <v>2082000</v>
      </c>
      <c r="G37" s="175" t="s">
        <v>207</v>
      </c>
      <c r="H37" s="175">
        <v>36</v>
      </c>
    </row>
    <row r="38" spans="1:8" ht="15" customHeight="1" x14ac:dyDescent="0.25">
      <c r="A38" s="173"/>
      <c r="B38" s="84" t="s">
        <v>56</v>
      </c>
      <c r="C38" s="174"/>
      <c r="D38" s="157"/>
      <c r="E38" s="158"/>
      <c r="F38" s="175"/>
      <c r="G38" s="175"/>
      <c r="H38" s="175"/>
    </row>
    <row r="39" spans="1:8" ht="15" customHeight="1" x14ac:dyDescent="0.25">
      <c r="A39" s="173">
        <v>43434</v>
      </c>
      <c r="B39" s="84" t="s">
        <v>210</v>
      </c>
      <c r="C39" s="174" t="s">
        <v>226</v>
      </c>
      <c r="D39" s="157">
        <v>180017664</v>
      </c>
      <c r="E39" s="158" t="s">
        <v>24</v>
      </c>
      <c r="F39" s="175">
        <v>33330600</v>
      </c>
      <c r="G39" s="91" t="s">
        <v>228</v>
      </c>
      <c r="H39" s="91">
        <v>18</v>
      </c>
    </row>
    <row r="40" spans="1:8" ht="15" customHeight="1" x14ac:dyDescent="0.25">
      <c r="A40" s="173"/>
      <c r="B40" s="84" t="s">
        <v>225</v>
      </c>
      <c r="C40" s="174"/>
      <c r="D40" s="157"/>
      <c r="E40" s="158"/>
      <c r="F40" s="175"/>
      <c r="G40" s="91" t="s">
        <v>229</v>
      </c>
      <c r="H40" s="91">
        <f>12+12+10</f>
        <v>34</v>
      </c>
    </row>
    <row r="41" spans="1:8" ht="15" customHeight="1" x14ac:dyDescent="0.25">
      <c r="A41" s="173">
        <v>43434</v>
      </c>
      <c r="B41" s="84" t="s">
        <v>204</v>
      </c>
      <c r="C41" s="174" t="s">
        <v>227</v>
      </c>
      <c r="D41" s="157">
        <v>180017666</v>
      </c>
      <c r="E41" s="158" t="s">
        <v>12</v>
      </c>
      <c r="F41" s="175">
        <v>421200</v>
      </c>
      <c r="G41" s="175" t="s">
        <v>208</v>
      </c>
      <c r="H41" s="175">
        <v>6</v>
      </c>
    </row>
    <row r="42" spans="1:8" ht="15" customHeight="1" x14ac:dyDescent="0.25">
      <c r="A42" s="173"/>
      <c r="B42" s="84" t="s">
        <v>161</v>
      </c>
      <c r="C42" s="174"/>
      <c r="D42" s="157"/>
      <c r="E42" s="158"/>
      <c r="F42" s="175"/>
      <c r="G42" s="175"/>
      <c r="H42" s="175"/>
    </row>
    <row r="43" spans="1:8" ht="15" customHeight="1" x14ac:dyDescent="0.25">
      <c r="A43" s="173">
        <v>43437</v>
      </c>
      <c r="B43" s="84" t="s">
        <v>233</v>
      </c>
      <c r="C43" s="174" t="s">
        <v>234</v>
      </c>
      <c r="D43" s="157">
        <v>180017701</v>
      </c>
      <c r="E43" s="158" t="s">
        <v>4</v>
      </c>
      <c r="F43" s="175">
        <v>416400</v>
      </c>
      <c r="G43" s="175" t="s">
        <v>207</v>
      </c>
      <c r="H43" s="175">
        <v>6</v>
      </c>
    </row>
    <row r="44" spans="1:8" ht="15" customHeight="1" x14ac:dyDescent="0.25">
      <c r="A44" s="173"/>
      <c r="B44" s="84" t="s">
        <v>56</v>
      </c>
      <c r="C44" s="174"/>
      <c r="D44" s="157"/>
      <c r="E44" s="158"/>
      <c r="F44" s="175"/>
      <c r="G44" s="175"/>
      <c r="H44" s="175"/>
    </row>
    <row r="45" spans="1:8" ht="15" customHeight="1" x14ac:dyDescent="0.25">
      <c r="A45" s="173">
        <v>43437</v>
      </c>
      <c r="B45" s="84" t="s">
        <v>235</v>
      </c>
      <c r="C45" s="174" t="s">
        <v>124</v>
      </c>
      <c r="D45" s="157">
        <v>180017702</v>
      </c>
      <c r="E45" s="158" t="s">
        <v>24</v>
      </c>
      <c r="F45" s="175">
        <v>832650</v>
      </c>
      <c r="G45" s="175" t="s">
        <v>228</v>
      </c>
      <c r="H45" s="175">
        <v>13</v>
      </c>
    </row>
    <row r="46" spans="1:8" ht="15" customHeight="1" x14ac:dyDescent="0.25">
      <c r="A46" s="173"/>
      <c r="B46" s="84" t="s">
        <v>119</v>
      </c>
      <c r="C46" s="174"/>
      <c r="D46" s="157"/>
      <c r="E46" s="158"/>
      <c r="F46" s="175"/>
      <c r="G46" s="175"/>
      <c r="H46" s="175"/>
    </row>
    <row r="47" spans="1:8" ht="15" customHeight="1" x14ac:dyDescent="0.25">
      <c r="A47" s="173">
        <v>43439</v>
      </c>
      <c r="B47" s="84" t="s">
        <v>236</v>
      </c>
      <c r="C47" s="174" t="s">
        <v>237</v>
      </c>
      <c r="D47" s="157">
        <v>180017719</v>
      </c>
      <c r="E47" s="158" t="s">
        <v>249</v>
      </c>
      <c r="F47" s="175">
        <v>2575800</v>
      </c>
      <c r="G47" s="175" t="s">
        <v>250</v>
      </c>
      <c r="H47" s="175">
        <v>36</v>
      </c>
    </row>
    <row r="48" spans="1:8" ht="15" customHeight="1" x14ac:dyDescent="0.25">
      <c r="A48" s="173"/>
      <c r="B48" s="84" t="s">
        <v>238</v>
      </c>
      <c r="C48" s="174"/>
      <c r="D48" s="157"/>
      <c r="E48" s="158"/>
      <c r="F48" s="175"/>
      <c r="G48" s="175"/>
      <c r="H48" s="175"/>
    </row>
    <row r="49" spans="1:8" ht="15" customHeight="1" x14ac:dyDescent="0.25">
      <c r="A49" s="173">
        <v>43439</v>
      </c>
      <c r="B49" s="84" t="s">
        <v>239</v>
      </c>
      <c r="C49" s="174" t="s">
        <v>240</v>
      </c>
      <c r="D49" s="157">
        <v>180017718</v>
      </c>
      <c r="E49" s="158" t="s">
        <v>4</v>
      </c>
      <c r="F49" s="175">
        <v>5373200</v>
      </c>
      <c r="G49" s="91" t="s">
        <v>247</v>
      </c>
      <c r="H49" s="91">
        <v>34</v>
      </c>
    </row>
    <row r="50" spans="1:8" ht="15" customHeight="1" x14ac:dyDescent="0.25">
      <c r="A50" s="173"/>
      <c r="B50" s="84" t="s">
        <v>56</v>
      </c>
      <c r="C50" s="174"/>
      <c r="D50" s="157"/>
      <c r="E50" s="158"/>
      <c r="F50" s="175"/>
      <c r="G50" s="91" t="s">
        <v>248</v>
      </c>
      <c r="H50" s="91">
        <v>36</v>
      </c>
    </row>
    <row r="51" spans="1:8" ht="15" customHeight="1" x14ac:dyDescent="0.25">
      <c r="A51" s="173">
        <v>43439</v>
      </c>
      <c r="B51" s="84" t="s">
        <v>241</v>
      </c>
      <c r="C51" s="174" t="s">
        <v>242</v>
      </c>
      <c r="D51" s="157">
        <v>180017717</v>
      </c>
      <c r="E51" s="158" t="s">
        <v>245</v>
      </c>
      <c r="F51" s="175">
        <v>2480300</v>
      </c>
      <c r="G51" s="175" t="s">
        <v>246</v>
      </c>
      <c r="H51" s="175">
        <v>34</v>
      </c>
    </row>
    <row r="52" spans="1:8" ht="15" customHeight="1" x14ac:dyDescent="0.25">
      <c r="A52" s="173"/>
      <c r="B52" s="84" t="s">
        <v>243</v>
      </c>
      <c r="C52" s="174"/>
      <c r="D52" s="157"/>
      <c r="E52" s="158"/>
      <c r="F52" s="175"/>
      <c r="G52" s="175"/>
      <c r="H52" s="175"/>
    </row>
    <row r="53" spans="1:8" ht="15" customHeight="1" x14ac:dyDescent="0.25">
      <c r="A53" s="173">
        <v>43444</v>
      </c>
      <c r="B53" s="84" t="s">
        <v>251</v>
      </c>
      <c r="C53" s="174" t="s">
        <v>252</v>
      </c>
      <c r="D53" s="157">
        <v>180017768</v>
      </c>
      <c r="E53" s="158" t="s">
        <v>20</v>
      </c>
      <c r="F53" s="175">
        <v>2608200</v>
      </c>
      <c r="G53" s="91" t="s">
        <v>312</v>
      </c>
      <c r="H53" s="91">
        <v>36</v>
      </c>
    </row>
    <row r="54" spans="1:8" ht="15" customHeight="1" x14ac:dyDescent="0.25">
      <c r="A54" s="173"/>
      <c r="B54" s="84" t="s">
        <v>77</v>
      </c>
      <c r="C54" s="174"/>
      <c r="D54" s="157"/>
      <c r="E54" s="158"/>
      <c r="F54" s="175"/>
      <c r="G54" s="91" t="s">
        <v>313</v>
      </c>
      <c r="H54" s="91">
        <v>36</v>
      </c>
    </row>
    <row r="55" spans="1:8" ht="15" customHeight="1" x14ac:dyDescent="0.25">
      <c r="A55" s="173">
        <v>43444</v>
      </c>
      <c r="B55" s="84" t="s">
        <v>253</v>
      </c>
      <c r="C55" s="174" t="s">
        <v>254</v>
      </c>
      <c r="D55" s="157">
        <v>180017769</v>
      </c>
      <c r="E55" s="158" t="s">
        <v>6</v>
      </c>
      <c r="F55" s="175">
        <v>1829000</v>
      </c>
      <c r="G55" s="175" t="s">
        <v>290</v>
      </c>
      <c r="H55" s="175">
        <v>31</v>
      </c>
    </row>
    <row r="56" spans="1:8" ht="15" customHeight="1" x14ac:dyDescent="0.25">
      <c r="A56" s="173"/>
      <c r="B56" s="84" t="s">
        <v>33</v>
      </c>
      <c r="C56" s="174"/>
      <c r="D56" s="157"/>
      <c r="E56" s="158"/>
      <c r="F56" s="175"/>
      <c r="G56" s="175"/>
      <c r="H56" s="175"/>
    </row>
    <row r="57" spans="1:8" ht="15" customHeight="1" x14ac:dyDescent="0.25">
      <c r="A57" s="173">
        <v>43445</v>
      </c>
      <c r="B57" s="84" t="s">
        <v>255</v>
      </c>
      <c r="C57" s="174" t="s">
        <v>256</v>
      </c>
      <c r="D57" s="157">
        <v>180017774</v>
      </c>
      <c r="E57" s="158" t="s">
        <v>4</v>
      </c>
      <c r="F57" s="175">
        <v>5709600</v>
      </c>
      <c r="G57" s="91" t="s">
        <v>314</v>
      </c>
      <c r="H57" s="91">
        <v>36</v>
      </c>
    </row>
    <row r="58" spans="1:8" ht="15" customHeight="1" x14ac:dyDescent="0.25">
      <c r="A58" s="173"/>
      <c r="B58" s="84" t="s">
        <v>56</v>
      </c>
      <c r="C58" s="174"/>
      <c r="D58" s="157"/>
      <c r="E58" s="158"/>
      <c r="F58" s="175"/>
      <c r="G58" s="91" t="s">
        <v>315</v>
      </c>
      <c r="H58" s="91">
        <v>36</v>
      </c>
    </row>
    <row r="59" spans="1:8" ht="15" customHeight="1" x14ac:dyDescent="0.25">
      <c r="A59" s="173">
        <v>43446</v>
      </c>
      <c r="B59" s="84" t="s">
        <v>130</v>
      </c>
      <c r="C59" s="174" t="s">
        <v>257</v>
      </c>
      <c r="D59" s="157">
        <v>180017775</v>
      </c>
      <c r="E59" s="158" t="s">
        <v>132</v>
      </c>
      <c r="F59" s="175">
        <v>6971400</v>
      </c>
      <c r="G59" s="91" t="s">
        <v>316</v>
      </c>
      <c r="H59" s="91">
        <f>18+18</f>
        <v>36</v>
      </c>
    </row>
    <row r="60" spans="1:8" ht="15" customHeight="1" x14ac:dyDescent="0.25">
      <c r="A60" s="173"/>
      <c r="B60" s="158" t="s">
        <v>131</v>
      </c>
      <c r="C60" s="174"/>
      <c r="D60" s="157"/>
      <c r="E60" s="158"/>
      <c r="F60" s="175"/>
      <c r="G60" s="91" t="s">
        <v>317</v>
      </c>
      <c r="H60" s="91">
        <f>18+18</f>
        <v>36</v>
      </c>
    </row>
    <row r="61" spans="1:8" ht="15" customHeight="1" x14ac:dyDescent="0.25">
      <c r="A61" s="173"/>
      <c r="B61" s="158"/>
      <c r="C61" s="174"/>
      <c r="D61" s="157"/>
      <c r="E61" s="158"/>
      <c r="F61" s="175"/>
      <c r="G61" s="91" t="s">
        <v>318</v>
      </c>
      <c r="H61" s="91">
        <f>12+12+12</f>
        <v>36</v>
      </c>
    </row>
    <row r="62" spans="1:8" ht="15" customHeight="1" x14ac:dyDescent="0.25">
      <c r="A62" s="173">
        <v>43446</v>
      </c>
      <c r="B62" s="84" t="s">
        <v>139</v>
      </c>
      <c r="C62" s="174" t="s">
        <v>258</v>
      </c>
      <c r="D62" s="157">
        <v>180017776</v>
      </c>
      <c r="E62" s="158" t="s">
        <v>4</v>
      </c>
      <c r="F62" s="175">
        <v>2506000</v>
      </c>
      <c r="G62" s="175" t="s">
        <v>319</v>
      </c>
      <c r="H62" s="175">
        <v>35</v>
      </c>
    </row>
    <row r="63" spans="1:8" ht="15" customHeight="1" x14ac:dyDescent="0.25">
      <c r="A63" s="173"/>
      <c r="B63" s="84" t="s">
        <v>56</v>
      </c>
      <c r="C63" s="174"/>
      <c r="D63" s="157"/>
      <c r="E63" s="158"/>
      <c r="F63" s="175"/>
      <c r="G63" s="175"/>
      <c r="H63" s="175"/>
    </row>
    <row r="64" spans="1:8" ht="15" customHeight="1" x14ac:dyDescent="0.25">
      <c r="A64" s="173">
        <v>43446</v>
      </c>
      <c r="B64" s="84" t="s">
        <v>259</v>
      </c>
      <c r="C64" s="174" t="s">
        <v>261</v>
      </c>
      <c r="D64" s="157">
        <v>180017777</v>
      </c>
      <c r="E64" s="158" t="s">
        <v>320</v>
      </c>
      <c r="F64" s="175">
        <v>1770450</v>
      </c>
      <c r="G64" s="175" t="s">
        <v>321</v>
      </c>
      <c r="H64" s="175">
        <v>29</v>
      </c>
    </row>
    <row r="65" spans="1:8" ht="15" customHeight="1" x14ac:dyDescent="0.25">
      <c r="A65" s="173"/>
      <c r="B65" s="84" t="s">
        <v>260</v>
      </c>
      <c r="C65" s="174"/>
      <c r="D65" s="157"/>
      <c r="E65" s="158"/>
      <c r="F65" s="175"/>
      <c r="G65" s="175"/>
      <c r="H65" s="175"/>
    </row>
    <row r="66" spans="1:8" ht="15" customHeight="1" x14ac:dyDescent="0.25">
      <c r="A66" s="173">
        <v>43446</v>
      </c>
      <c r="B66" s="84" t="s">
        <v>129</v>
      </c>
      <c r="C66" s="174" t="s">
        <v>262</v>
      </c>
      <c r="D66" s="157">
        <v>180017783</v>
      </c>
      <c r="E66" s="158" t="s">
        <v>121</v>
      </c>
      <c r="F66" s="175">
        <v>1836000</v>
      </c>
      <c r="G66" s="175" t="s">
        <v>322</v>
      </c>
      <c r="H66" s="175">
        <v>36</v>
      </c>
    </row>
    <row r="67" spans="1:8" ht="15" customHeight="1" x14ac:dyDescent="0.25">
      <c r="A67" s="173"/>
      <c r="B67" s="84" t="s">
        <v>75</v>
      </c>
      <c r="C67" s="174"/>
      <c r="D67" s="157"/>
      <c r="E67" s="158"/>
      <c r="F67" s="175"/>
      <c r="G67" s="175"/>
      <c r="H67" s="175"/>
    </row>
    <row r="68" spans="1:8" ht="15" customHeight="1" x14ac:dyDescent="0.25">
      <c r="A68" s="173">
        <v>43447</v>
      </c>
      <c r="B68" s="84" t="s">
        <v>183</v>
      </c>
      <c r="C68" s="174" t="s">
        <v>263</v>
      </c>
      <c r="D68" s="157" t="s">
        <v>324</v>
      </c>
      <c r="E68" s="158" t="s">
        <v>187</v>
      </c>
      <c r="F68" s="175">
        <v>2700000</v>
      </c>
      <c r="G68" s="175" t="s">
        <v>325</v>
      </c>
      <c r="H68" s="175">
        <v>6000</v>
      </c>
    </row>
    <row r="69" spans="1:8" ht="15" customHeight="1" x14ac:dyDescent="0.25">
      <c r="A69" s="173"/>
      <c r="B69" s="84" t="s">
        <v>155</v>
      </c>
      <c r="C69" s="174"/>
      <c r="D69" s="157"/>
      <c r="E69" s="158"/>
      <c r="F69" s="175"/>
      <c r="G69" s="175"/>
      <c r="H69" s="175"/>
    </row>
    <row r="70" spans="1:8" ht="15" customHeight="1" x14ac:dyDescent="0.25">
      <c r="A70" s="173">
        <v>43447</v>
      </c>
      <c r="B70" s="84" t="s">
        <v>148</v>
      </c>
      <c r="C70" s="174" t="s">
        <v>264</v>
      </c>
      <c r="D70" s="157">
        <v>180017796</v>
      </c>
      <c r="E70" s="158" t="s">
        <v>15</v>
      </c>
      <c r="F70" s="175">
        <v>1558900</v>
      </c>
      <c r="G70" s="175" t="s">
        <v>331</v>
      </c>
      <c r="H70" s="175">
        <v>34</v>
      </c>
    </row>
    <row r="71" spans="1:8" ht="15" customHeight="1" x14ac:dyDescent="0.25">
      <c r="A71" s="173"/>
      <c r="B71" s="84" t="s">
        <v>91</v>
      </c>
      <c r="C71" s="174"/>
      <c r="D71" s="157"/>
      <c r="E71" s="158"/>
      <c r="F71" s="175"/>
      <c r="G71" s="175"/>
      <c r="H71" s="175"/>
    </row>
    <row r="72" spans="1:8" ht="15" customHeight="1" x14ac:dyDescent="0.25">
      <c r="A72" s="173">
        <v>43447</v>
      </c>
      <c r="B72" s="84" t="s">
        <v>139</v>
      </c>
      <c r="C72" s="174" t="s">
        <v>265</v>
      </c>
      <c r="D72" s="157">
        <v>180017803</v>
      </c>
      <c r="E72" s="158" t="s">
        <v>4</v>
      </c>
      <c r="F72" s="175">
        <v>156400</v>
      </c>
      <c r="G72" s="175" t="s">
        <v>247</v>
      </c>
      <c r="H72" s="175">
        <v>2</v>
      </c>
    </row>
    <row r="73" spans="1:8" ht="15" customHeight="1" x14ac:dyDescent="0.25">
      <c r="A73" s="173"/>
      <c r="B73" s="84" t="s">
        <v>56</v>
      </c>
      <c r="C73" s="174"/>
      <c r="D73" s="157"/>
      <c r="E73" s="158"/>
      <c r="F73" s="175"/>
      <c r="G73" s="175"/>
      <c r="H73" s="175"/>
    </row>
    <row r="74" spans="1:8" ht="15" customHeight="1" x14ac:dyDescent="0.25">
      <c r="A74" s="173">
        <v>43449</v>
      </c>
      <c r="B74" s="84" t="s">
        <v>162</v>
      </c>
      <c r="C74" s="174" t="s">
        <v>267</v>
      </c>
      <c r="D74" s="157">
        <v>180017822</v>
      </c>
      <c r="E74" s="158" t="s">
        <v>5</v>
      </c>
      <c r="F74" s="175">
        <v>2896900</v>
      </c>
      <c r="G74" s="91" t="s">
        <v>333</v>
      </c>
      <c r="H74" s="91">
        <f>6+5+6+6+6</f>
        <v>29</v>
      </c>
    </row>
    <row r="75" spans="1:8" ht="15" customHeight="1" x14ac:dyDescent="0.25">
      <c r="A75" s="173"/>
      <c r="B75" s="84" t="s">
        <v>113</v>
      </c>
      <c r="C75" s="174"/>
      <c r="D75" s="157"/>
      <c r="E75" s="158"/>
      <c r="F75" s="175"/>
      <c r="G75" s="91" t="s">
        <v>334</v>
      </c>
      <c r="H75" s="91">
        <f>6+6+6+6+6</f>
        <v>30</v>
      </c>
    </row>
    <row r="76" spans="1:8" ht="15" customHeight="1" x14ac:dyDescent="0.25">
      <c r="A76" s="173">
        <v>43449</v>
      </c>
      <c r="B76" s="84" t="s">
        <v>148</v>
      </c>
      <c r="C76" s="174" t="s">
        <v>268</v>
      </c>
      <c r="D76" s="157">
        <v>180017824</v>
      </c>
      <c r="E76" s="158" t="s">
        <v>15</v>
      </c>
      <c r="F76" s="175">
        <v>1650600</v>
      </c>
      <c r="G76" s="175" t="s">
        <v>332</v>
      </c>
      <c r="H76" s="175">
        <v>36</v>
      </c>
    </row>
    <row r="77" spans="1:8" ht="15" customHeight="1" x14ac:dyDescent="0.25">
      <c r="A77" s="173"/>
      <c r="B77" s="84" t="s">
        <v>91</v>
      </c>
      <c r="C77" s="174"/>
      <c r="D77" s="157"/>
      <c r="E77" s="158"/>
      <c r="F77" s="175"/>
      <c r="G77" s="175"/>
      <c r="H77" s="175"/>
    </row>
    <row r="78" spans="1:8" ht="15" customHeight="1" x14ac:dyDescent="0.25">
      <c r="A78" s="173">
        <v>43449</v>
      </c>
      <c r="B78" s="84" t="s">
        <v>139</v>
      </c>
      <c r="C78" s="174" t="s">
        <v>269</v>
      </c>
      <c r="D78" s="157">
        <v>180017835</v>
      </c>
      <c r="E78" s="158" t="s">
        <v>4</v>
      </c>
      <c r="F78" s="175">
        <v>71600</v>
      </c>
      <c r="G78" s="175" t="s">
        <v>319</v>
      </c>
      <c r="H78" s="175">
        <v>1</v>
      </c>
    </row>
    <row r="79" spans="1:8" ht="15" customHeight="1" x14ac:dyDescent="0.25">
      <c r="A79" s="173"/>
      <c r="B79" s="84" t="s">
        <v>56</v>
      </c>
      <c r="C79" s="174"/>
      <c r="D79" s="157"/>
      <c r="E79" s="158"/>
      <c r="F79" s="175"/>
      <c r="G79" s="175"/>
      <c r="H79" s="175"/>
    </row>
    <row r="80" spans="1:8" ht="15" customHeight="1" x14ac:dyDescent="0.25">
      <c r="A80" s="173">
        <v>43449</v>
      </c>
      <c r="B80" s="84" t="s">
        <v>266</v>
      </c>
      <c r="C80" s="174" t="s">
        <v>270</v>
      </c>
      <c r="D80" s="157">
        <v>180017827</v>
      </c>
      <c r="E80" s="158" t="s">
        <v>21</v>
      </c>
      <c r="F80" s="175">
        <v>5472000</v>
      </c>
      <c r="G80" s="91" t="s">
        <v>335</v>
      </c>
      <c r="H80" s="91">
        <v>36</v>
      </c>
    </row>
    <row r="81" spans="1:8" ht="15" customHeight="1" x14ac:dyDescent="0.25">
      <c r="A81" s="173"/>
      <c r="B81" s="84" t="s">
        <v>64</v>
      </c>
      <c r="C81" s="174"/>
      <c r="D81" s="157"/>
      <c r="E81" s="158"/>
      <c r="F81" s="175"/>
      <c r="G81" s="91" t="s">
        <v>336</v>
      </c>
      <c r="H81" s="91">
        <v>36</v>
      </c>
    </row>
    <row r="82" spans="1:8" ht="15" customHeight="1" x14ac:dyDescent="0.25">
      <c r="A82" s="173">
        <v>43449</v>
      </c>
      <c r="B82" s="84" t="s">
        <v>204</v>
      </c>
      <c r="C82" s="174" t="s">
        <v>271</v>
      </c>
      <c r="D82" s="157">
        <v>180017829</v>
      </c>
      <c r="E82" s="158" t="s">
        <v>12</v>
      </c>
      <c r="F82" s="175">
        <v>3378600</v>
      </c>
      <c r="G82" s="91" t="s">
        <v>208</v>
      </c>
      <c r="H82" s="91">
        <f>1+3</f>
        <v>4</v>
      </c>
    </row>
    <row r="83" spans="1:8" ht="15" customHeight="1" x14ac:dyDescent="0.25">
      <c r="A83" s="173"/>
      <c r="B83" s="84" t="s">
        <v>60</v>
      </c>
      <c r="C83" s="174"/>
      <c r="D83" s="157"/>
      <c r="E83" s="158"/>
      <c r="F83" s="175"/>
      <c r="G83" s="91" t="s">
        <v>337</v>
      </c>
      <c r="H83" s="91">
        <f>12+12+12</f>
        <v>36</v>
      </c>
    </row>
    <row r="84" spans="1:8" ht="15" customHeight="1" x14ac:dyDescent="0.25">
      <c r="A84" s="173">
        <v>43451</v>
      </c>
      <c r="B84" s="84" t="s">
        <v>164</v>
      </c>
      <c r="C84" s="174" t="s">
        <v>80</v>
      </c>
      <c r="D84" s="157" t="s">
        <v>326</v>
      </c>
      <c r="E84" s="158" t="s">
        <v>41</v>
      </c>
      <c r="F84" s="175">
        <v>1800000</v>
      </c>
      <c r="G84" s="175" t="s">
        <v>327</v>
      </c>
      <c r="H84" s="175">
        <v>4000</v>
      </c>
    </row>
    <row r="85" spans="1:8" ht="15" customHeight="1" x14ac:dyDescent="0.25">
      <c r="A85" s="173"/>
      <c r="B85" s="84" t="s">
        <v>83</v>
      </c>
      <c r="C85" s="174"/>
      <c r="D85" s="157"/>
      <c r="E85" s="158"/>
      <c r="F85" s="175"/>
      <c r="G85" s="175"/>
      <c r="H85" s="175"/>
    </row>
    <row r="86" spans="1:8" ht="15" customHeight="1" x14ac:dyDescent="0.25">
      <c r="A86" s="173">
        <v>43451</v>
      </c>
      <c r="B86" s="84" t="s">
        <v>272</v>
      </c>
      <c r="C86" s="174" t="s">
        <v>273</v>
      </c>
      <c r="D86" s="157">
        <v>180017851</v>
      </c>
      <c r="E86" s="158" t="s">
        <v>338</v>
      </c>
      <c r="F86" s="175">
        <v>3339000</v>
      </c>
      <c r="G86" s="175" t="s">
        <v>339</v>
      </c>
      <c r="H86" s="175">
        <v>36</v>
      </c>
    </row>
    <row r="87" spans="1:8" ht="15" customHeight="1" x14ac:dyDescent="0.25">
      <c r="A87" s="173"/>
      <c r="B87" s="84" t="s">
        <v>60</v>
      </c>
      <c r="C87" s="174"/>
      <c r="D87" s="157"/>
      <c r="E87" s="158"/>
      <c r="F87" s="175"/>
      <c r="G87" s="175"/>
      <c r="H87" s="175"/>
    </row>
    <row r="88" spans="1:8" ht="15" customHeight="1" x14ac:dyDescent="0.25">
      <c r="A88" s="173">
        <v>43451</v>
      </c>
      <c r="B88" s="84" t="s">
        <v>149</v>
      </c>
      <c r="C88" s="174" t="s">
        <v>274</v>
      </c>
      <c r="D88" s="157">
        <v>180017850</v>
      </c>
      <c r="E88" s="158" t="s">
        <v>20</v>
      </c>
      <c r="F88" s="175">
        <v>1261800</v>
      </c>
      <c r="G88" s="175" t="s">
        <v>340</v>
      </c>
      <c r="H88" s="175">
        <v>36</v>
      </c>
    </row>
    <row r="89" spans="1:8" ht="15" customHeight="1" x14ac:dyDescent="0.25">
      <c r="A89" s="173"/>
      <c r="B89" s="84" t="s">
        <v>77</v>
      </c>
      <c r="C89" s="174"/>
      <c r="D89" s="157"/>
      <c r="E89" s="158"/>
      <c r="F89" s="175"/>
      <c r="G89" s="175"/>
      <c r="H89" s="175"/>
    </row>
    <row r="90" spans="1:8" ht="15" customHeight="1" x14ac:dyDescent="0.25">
      <c r="A90" s="173">
        <v>43451</v>
      </c>
      <c r="B90" s="84" t="s">
        <v>133</v>
      </c>
      <c r="C90" s="174" t="s">
        <v>275</v>
      </c>
      <c r="D90" s="157">
        <v>180017844</v>
      </c>
      <c r="E90" s="158" t="s">
        <v>7</v>
      </c>
      <c r="F90" s="175">
        <v>2511000</v>
      </c>
      <c r="G90" s="175" t="s">
        <v>341</v>
      </c>
      <c r="H90" s="175">
        <v>36</v>
      </c>
    </row>
    <row r="91" spans="1:8" ht="15" customHeight="1" x14ac:dyDescent="0.25">
      <c r="A91" s="173"/>
      <c r="B91" s="84" t="s">
        <v>89</v>
      </c>
      <c r="C91" s="174"/>
      <c r="D91" s="157"/>
      <c r="E91" s="158"/>
      <c r="F91" s="175"/>
      <c r="G91" s="175"/>
      <c r="H91" s="175"/>
    </row>
    <row r="92" spans="1:8" ht="15" customHeight="1" x14ac:dyDescent="0.25">
      <c r="A92" s="173">
        <v>43451</v>
      </c>
      <c r="B92" s="158" t="s">
        <v>143</v>
      </c>
      <c r="C92" s="174" t="s">
        <v>276</v>
      </c>
      <c r="D92" s="157">
        <v>180017847</v>
      </c>
      <c r="E92" s="158" t="s">
        <v>49</v>
      </c>
      <c r="F92" s="175">
        <v>12183500</v>
      </c>
      <c r="G92" s="91" t="s">
        <v>342</v>
      </c>
      <c r="H92" s="91">
        <f>6+12+12+6</f>
        <v>36</v>
      </c>
    </row>
    <row r="93" spans="1:8" ht="15" customHeight="1" x14ac:dyDescent="0.25">
      <c r="A93" s="173"/>
      <c r="B93" s="158"/>
      <c r="C93" s="174"/>
      <c r="D93" s="157"/>
      <c r="E93" s="158"/>
      <c r="F93" s="175"/>
      <c r="G93" s="91" t="s">
        <v>343</v>
      </c>
      <c r="H93" s="91">
        <f>5+12+11+6</f>
        <v>34</v>
      </c>
    </row>
    <row r="94" spans="1:8" ht="15" customHeight="1" x14ac:dyDescent="0.25">
      <c r="A94" s="173"/>
      <c r="B94" s="158" t="s">
        <v>48</v>
      </c>
      <c r="C94" s="174"/>
      <c r="D94" s="157"/>
      <c r="E94" s="158"/>
      <c r="F94" s="175"/>
      <c r="G94" s="91" t="s">
        <v>344</v>
      </c>
      <c r="H94" s="91">
        <f>6+12+12+6</f>
        <v>36</v>
      </c>
    </row>
    <row r="95" spans="1:8" ht="15" customHeight="1" x14ac:dyDescent="0.25">
      <c r="A95" s="173"/>
      <c r="B95" s="158"/>
      <c r="C95" s="174"/>
      <c r="D95" s="157"/>
      <c r="E95" s="158"/>
      <c r="F95" s="175"/>
      <c r="G95" s="91" t="s">
        <v>345</v>
      </c>
      <c r="H95" s="91">
        <f>6+12+12+6</f>
        <v>36</v>
      </c>
    </row>
    <row r="96" spans="1:8" ht="15" customHeight="1" x14ac:dyDescent="0.25">
      <c r="A96" s="173">
        <v>43452</v>
      </c>
      <c r="B96" s="84" t="s">
        <v>129</v>
      </c>
      <c r="C96" s="174" t="s">
        <v>277</v>
      </c>
      <c r="D96" s="157">
        <v>180017856</v>
      </c>
      <c r="E96" s="158" t="s">
        <v>121</v>
      </c>
      <c r="F96" s="175">
        <v>1908000</v>
      </c>
      <c r="G96" s="175" t="s">
        <v>323</v>
      </c>
      <c r="H96" s="175">
        <v>36</v>
      </c>
    </row>
    <row r="97" spans="1:8" ht="15" customHeight="1" x14ac:dyDescent="0.25">
      <c r="A97" s="173"/>
      <c r="B97" s="84" t="s">
        <v>75</v>
      </c>
      <c r="C97" s="174"/>
      <c r="D97" s="157"/>
      <c r="E97" s="158"/>
      <c r="F97" s="175"/>
      <c r="G97" s="175"/>
      <c r="H97" s="175"/>
    </row>
    <row r="98" spans="1:8" ht="15" customHeight="1" x14ac:dyDescent="0.25">
      <c r="A98" s="173">
        <v>43452</v>
      </c>
      <c r="B98" s="84" t="s">
        <v>154</v>
      </c>
      <c r="C98" s="174" t="s">
        <v>278</v>
      </c>
      <c r="D98" s="157" t="s">
        <v>328</v>
      </c>
      <c r="E98" s="158" t="s">
        <v>47</v>
      </c>
      <c r="F98" s="175">
        <v>5200000</v>
      </c>
      <c r="G98" s="175" t="s">
        <v>14</v>
      </c>
      <c r="H98" s="175">
        <v>1000</v>
      </c>
    </row>
    <row r="99" spans="1:8" ht="15" customHeight="1" x14ac:dyDescent="0.25">
      <c r="A99" s="173"/>
      <c r="B99" s="84" t="s">
        <v>67</v>
      </c>
      <c r="C99" s="174"/>
      <c r="D99" s="157"/>
      <c r="E99" s="158"/>
      <c r="F99" s="175"/>
      <c r="G99" s="175"/>
      <c r="H99" s="175"/>
    </row>
    <row r="100" spans="1:8" ht="15" customHeight="1" x14ac:dyDescent="0.25">
      <c r="A100" s="173">
        <v>43452</v>
      </c>
      <c r="B100" s="84" t="s">
        <v>142</v>
      </c>
      <c r="C100" s="174" t="s">
        <v>279</v>
      </c>
      <c r="D100" s="157">
        <v>180017861</v>
      </c>
      <c r="E100" s="158" t="s">
        <v>6</v>
      </c>
      <c r="F100" s="175">
        <v>1749200</v>
      </c>
      <c r="G100" s="91" t="s">
        <v>290</v>
      </c>
      <c r="H100" s="91">
        <v>3</v>
      </c>
    </row>
    <row r="101" spans="1:8" ht="15" customHeight="1" x14ac:dyDescent="0.25">
      <c r="A101" s="173"/>
      <c r="B101" s="84" t="s">
        <v>33</v>
      </c>
      <c r="C101" s="174"/>
      <c r="D101" s="157"/>
      <c r="E101" s="158"/>
      <c r="F101" s="175"/>
      <c r="G101" s="91" t="s">
        <v>291</v>
      </c>
      <c r="H101" s="91">
        <f>13+14</f>
        <v>27</v>
      </c>
    </row>
    <row r="102" spans="1:8" ht="15" customHeight="1" x14ac:dyDescent="0.25">
      <c r="A102" s="173">
        <v>43453</v>
      </c>
      <c r="B102" s="84" t="s">
        <v>209</v>
      </c>
      <c r="C102" s="174" t="s">
        <v>80</v>
      </c>
      <c r="D102" s="157" t="s">
        <v>329</v>
      </c>
      <c r="E102" s="158" t="s">
        <v>47</v>
      </c>
      <c r="F102" s="175">
        <v>1800000</v>
      </c>
      <c r="G102" s="175" t="s">
        <v>330</v>
      </c>
      <c r="H102" s="175">
        <v>12000</v>
      </c>
    </row>
    <row r="103" spans="1:8" ht="15" customHeight="1" x14ac:dyDescent="0.25">
      <c r="A103" s="173"/>
      <c r="B103" s="84" t="s">
        <v>67</v>
      </c>
      <c r="C103" s="174"/>
      <c r="D103" s="157"/>
      <c r="E103" s="158"/>
      <c r="F103" s="175"/>
      <c r="G103" s="175"/>
      <c r="H103" s="175"/>
    </row>
    <row r="104" spans="1:8" ht="15" customHeight="1" x14ac:dyDescent="0.25">
      <c r="A104" s="173">
        <v>43454</v>
      </c>
      <c r="B104" s="84" t="s">
        <v>280</v>
      </c>
      <c r="C104" s="174" t="s">
        <v>281</v>
      </c>
      <c r="D104" s="157">
        <v>180017876</v>
      </c>
      <c r="E104" s="158" t="s">
        <v>43</v>
      </c>
      <c r="F104" s="175">
        <v>1509000</v>
      </c>
      <c r="G104" s="175" t="s">
        <v>346</v>
      </c>
      <c r="H104" s="175">
        <v>20</v>
      </c>
    </row>
    <row r="105" spans="1:8" ht="15" customHeight="1" x14ac:dyDescent="0.25">
      <c r="A105" s="173"/>
      <c r="B105" s="84" t="s">
        <v>42</v>
      </c>
      <c r="C105" s="174"/>
      <c r="D105" s="157"/>
      <c r="E105" s="158"/>
      <c r="F105" s="175"/>
      <c r="G105" s="175"/>
      <c r="H105" s="175"/>
    </row>
    <row r="106" spans="1:8" ht="15" customHeight="1" x14ac:dyDescent="0.25">
      <c r="A106" s="173">
        <v>43454</v>
      </c>
      <c r="B106" s="84" t="s">
        <v>142</v>
      </c>
      <c r="C106" s="174" t="s">
        <v>25</v>
      </c>
      <c r="D106" s="157">
        <v>180017874</v>
      </c>
      <c r="E106" s="158" t="s">
        <v>6</v>
      </c>
      <c r="F106" s="175">
        <v>1176000</v>
      </c>
      <c r="G106" s="175" t="s">
        <v>347</v>
      </c>
      <c r="H106" s="175">
        <v>14</v>
      </c>
    </row>
    <row r="107" spans="1:8" ht="15" customHeight="1" x14ac:dyDescent="0.25">
      <c r="A107" s="173"/>
      <c r="B107" s="84" t="s">
        <v>33</v>
      </c>
      <c r="C107" s="174"/>
      <c r="D107" s="157"/>
      <c r="E107" s="158"/>
      <c r="F107" s="175"/>
      <c r="G107" s="175"/>
      <c r="H107" s="175"/>
    </row>
    <row r="108" spans="1:8" ht="15" customHeight="1" x14ac:dyDescent="0.25">
      <c r="A108" s="173">
        <v>43454</v>
      </c>
      <c r="B108" s="84" t="s">
        <v>282</v>
      </c>
      <c r="C108" s="174" t="s">
        <v>284</v>
      </c>
      <c r="D108" s="157">
        <v>180017875</v>
      </c>
      <c r="E108" s="158" t="s">
        <v>348</v>
      </c>
      <c r="F108" s="175">
        <v>2035500</v>
      </c>
      <c r="G108" s="175" t="s">
        <v>349</v>
      </c>
      <c r="H108" s="175">
        <v>30</v>
      </c>
    </row>
    <row r="109" spans="1:8" ht="15" customHeight="1" x14ac:dyDescent="0.25">
      <c r="A109" s="173"/>
      <c r="B109" s="84" t="s">
        <v>283</v>
      </c>
      <c r="C109" s="174"/>
      <c r="D109" s="157"/>
      <c r="E109" s="158"/>
      <c r="F109" s="175"/>
      <c r="G109" s="175"/>
      <c r="H109" s="175"/>
    </row>
    <row r="110" spans="1:8" ht="15" customHeight="1" x14ac:dyDescent="0.25">
      <c r="A110" s="173">
        <v>43455</v>
      </c>
      <c r="B110" s="84" t="s">
        <v>136</v>
      </c>
      <c r="C110" s="174" t="s">
        <v>285</v>
      </c>
      <c r="D110" s="157">
        <v>180017887</v>
      </c>
      <c r="E110" s="158" t="s">
        <v>3</v>
      </c>
      <c r="F110" s="175">
        <v>1897500</v>
      </c>
      <c r="G110" s="175" t="s">
        <v>294</v>
      </c>
      <c r="H110" s="175">
        <v>30</v>
      </c>
    </row>
    <row r="111" spans="1:8" ht="15" customHeight="1" x14ac:dyDescent="0.25">
      <c r="A111" s="173"/>
      <c r="B111" s="84" t="s">
        <v>69</v>
      </c>
      <c r="C111" s="174"/>
      <c r="D111" s="157"/>
      <c r="E111" s="158"/>
      <c r="F111" s="175"/>
      <c r="G111" s="175"/>
      <c r="H111" s="175"/>
    </row>
    <row r="112" spans="1:8" ht="15" customHeight="1" x14ac:dyDescent="0.25">
      <c r="A112" s="173">
        <v>43455</v>
      </c>
      <c r="B112" s="84" t="s">
        <v>126</v>
      </c>
      <c r="C112" s="174" t="s">
        <v>286</v>
      </c>
      <c r="D112" s="157">
        <v>180017890</v>
      </c>
      <c r="E112" s="158" t="s">
        <v>24</v>
      </c>
      <c r="F112" s="175">
        <v>3531000</v>
      </c>
      <c r="G112" s="91" t="s">
        <v>292</v>
      </c>
      <c r="H112" s="91">
        <f>12+12+10</f>
        <v>34</v>
      </c>
    </row>
    <row r="113" spans="1:8" ht="15" customHeight="1" x14ac:dyDescent="0.25">
      <c r="A113" s="173"/>
      <c r="B113" s="84" t="s">
        <v>119</v>
      </c>
      <c r="C113" s="174"/>
      <c r="D113" s="157"/>
      <c r="E113" s="158"/>
      <c r="F113" s="175"/>
      <c r="G113" s="91" t="s">
        <v>293</v>
      </c>
      <c r="H113" s="91">
        <f>12+2+12</f>
        <v>26</v>
      </c>
    </row>
    <row r="114" spans="1:8" ht="15" customHeight="1" x14ac:dyDescent="0.25">
      <c r="A114" s="173">
        <v>43456</v>
      </c>
      <c r="B114" s="84" t="s">
        <v>295</v>
      </c>
      <c r="C114" s="174" t="s">
        <v>296</v>
      </c>
      <c r="D114" s="157">
        <v>180017898</v>
      </c>
      <c r="E114" s="158" t="s">
        <v>245</v>
      </c>
      <c r="F114" s="175">
        <v>2719800</v>
      </c>
      <c r="G114" s="175" t="s">
        <v>303</v>
      </c>
      <c r="H114" s="175">
        <v>36</v>
      </c>
    </row>
    <row r="115" spans="1:8" ht="15" customHeight="1" x14ac:dyDescent="0.25">
      <c r="A115" s="173"/>
      <c r="B115" s="84" t="s">
        <v>243</v>
      </c>
      <c r="C115" s="174"/>
      <c r="D115" s="157"/>
      <c r="E115" s="158"/>
      <c r="F115" s="175"/>
      <c r="G115" s="175"/>
      <c r="H115" s="175"/>
    </row>
    <row r="116" spans="1:8" ht="15" customHeight="1" x14ac:dyDescent="0.25">
      <c r="A116" s="173">
        <v>43456</v>
      </c>
      <c r="B116" s="84" t="s">
        <v>297</v>
      </c>
      <c r="C116" s="174" t="s">
        <v>299</v>
      </c>
      <c r="D116" s="157">
        <v>180017899</v>
      </c>
      <c r="E116" s="158" t="s">
        <v>304</v>
      </c>
      <c r="F116" s="175">
        <v>1780500</v>
      </c>
      <c r="G116" s="175" t="s">
        <v>305</v>
      </c>
      <c r="H116" s="175">
        <v>30</v>
      </c>
    </row>
    <row r="117" spans="1:8" ht="15" customHeight="1" x14ac:dyDescent="0.25">
      <c r="A117" s="173"/>
      <c r="B117" s="84" t="s">
        <v>298</v>
      </c>
      <c r="C117" s="174"/>
      <c r="D117" s="157"/>
      <c r="E117" s="158"/>
      <c r="F117" s="175"/>
      <c r="G117" s="175"/>
      <c r="H117" s="175"/>
    </row>
    <row r="118" spans="1:8" ht="15" customHeight="1" x14ac:dyDescent="0.25">
      <c r="A118" s="173">
        <v>43456</v>
      </c>
      <c r="B118" s="84" t="s">
        <v>147</v>
      </c>
      <c r="C118" s="174" t="s">
        <v>300</v>
      </c>
      <c r="D118" s="157">
        <v>180017902</v>
      </c>
      <c r="E118" s="158" t="s">
        <v>84</v>
      </c>
      <c r="F118" s="175">
        <v>2102100</v>
      </c>
      <c r="G118" s="175" t="s">
        <v>307</v>
      </c>
      <c r="H118" s="175">
        <v>33</v>
      </c>
    </row>
    <row r="119" spans="1:8" ht="15" customHeight="1" x14ac:dyDescent="0.25">
      <c r="A119" s="173"/>
      <c r="B119" s="84" t="s">
        <v>82</v>
      </c>
      <c r="C119" s="174"/>
      <c r="D119" s="157"/>
      <c r="E119" s="158"/>
      <c r="F119" s="175"/>
      <c r="G119" s="175"/>
      <c r="H119" s="175"/>
    </row>
    <row r="120" spans="1:8" ht="15" customHeight="1" x14ac:dyDescent="0.25">
      <c r="A120" s="173">
        <v>43458</v>
      </c>
      <c r="B120" s="84" t="s">
        <v>32</v>
      </c>
      <c r="C120" s="174" t="s">
        <v>352</v>
      </c>
      <c r="D120" s="157">
        <v>180017911</v>
      </c>
      <c r="E120" s="158" t="s">
        <v>6</v>
      </c>
      <c r="F120" s="175">
        <v>1848000</v>
      </c>
      <c r="G120" s="175" t="s">
        <v>347</v>
      </c>
      <c r="H120" s="175">
        <v>22</v>
      </c>
    </row>
    <row r="121" spans="1:8" ht="15" customHeight="1" x14ac:dyDescent="0.25">
      <c r="A121" s="173"/>
      <c r="B121" s="84" t="s">
        <v>33</v>
      </c>
      <c r="C121" s="174"/>
      <c r="D121" s="157"/>
      <c r="E121" s="158"/>
      <c r="F121" s="175"/>
      <c r="G121" s="175"/>
      <c r="H121" s="175"/>
    </row>
    <row r="122" spans="1:8" ht="15" customHeight="1" x14ac:dyDescent="0.25">
      <c r="A122" s="173">
        <v>43458</v>
      </c>
      <c r="B122" s="84" t="s">
        <v>45</v>
      </c>
      <c r="C122" s="174" t="s">
        <v>353</v>
      </c>
      <c r="D122" s="157">
        <v>180017918</v>
      </c>
      <c r="E122" s="158" t="s">
        <v>8</v>
      </c>
      <c r="F122" s="175">
        <v>3258000</v>
      </c>
      <c r="G122" s="175" t="s">
        <v>359</v>
      </c>
      <c r="H122" s="175">
        <v>36</v>
      </c>
    </row>
    <row r="123" spans="1:8" ht="15" customHeight="1" x14ac:dyDescent="0.25">
      <c r="A123" s="173"/>
      <c r="B123" s="84" t="s">
        <v>46</v>
      </c>
      <c r="C123" s="174"/>
      <c r="D123" s="157"/>
      <c r="E123" s="158"/>
      <c r="F123" s="175"/>
      <c r="G123" s="175"/>
      <c r="H123" s="175"/>
    </row>
    <row r="124" spans="1:8" ht="15" customHeight="1" x14ac:dyDescent="0.25">
      <c r="A124" s="173">
        <v>43458</v>
      </c>
      <c r="B124" s="84" t="s">
        <v>354</v>
      </c>
      <c r="C124" s="174" t="s">
        <v>355</v>
      </c>
      <c r="D124" s="157">
        <v>180017917</v>
      </c>
      <c r="E124" s="158" t="s">
        <v>360</v>
      </c>
      <c r="F124" s="175">
        <v>1386000</v>
      </c>
      <c r="G124" s="175" t="s">
        <v>361</v>
      </c>
      <c r="H124" s="175">
        <v>18</v>
      </c>
    </row>
    <row r="125" spans="1:8" ht="15" customHeight="1" x14ac:dyDescent="0.25">
      <c r="A125" s="173"/>
      <c r="B125" s="84" t="s">
        <v>356</v>
      </c>
      <c r="C125" s="174"/>
      <c r="D125" s="157"/>
      <c r="E125" s="158"/>
      <c r="F125" s="175"/>
      <c r="G125" s="175"/>
      <c r="H125" s="175"/>
    </row>
    <row r="126" spans="1:8" ht="15" customHeight="1" x14ac:dyDescent="0.25">
      <c r="A126" s="173">
        <v>43458</v>
      </c>
      <c r="B126" s="84" t="s">
        <v>350</v>
      </c>
      <c r="C126" s="174" t="s">
        <v>351</v>
      </c>
      <c r="D126" s="157">
        <v>180017916</v>
      </c>
      <c r="E126" s="158" t="s">
        <v>132</v>
      </c>
      <c r="F126" s="175">
        <v>2732400</v>
      </c>
      <c r="G126" s="175" t="s">
        <v>362</v>
      </c>
      <c r="H126" s="175">
        <v>36</v>
      </c>
    </row>
    <row r="127" spans="1:8" ht="15" customHeight="1" x14ac:dyDescent="0.25">
      <c r="A127" s="173"/>
      <c r="B127" s="84" t="s">
        <v>131</v>
      </c>
      <c r="C127" s="174"/>
      <c r="D127" s="157"/>
      <c r="E127" s="158"/>
      <c r="F127" s="175"/>
      <c r="G127" s="175"/>
      <c r="H127" s="175"/>
    </row>
    <row r="128" spans="1:8" ht="15" customHeight="1" x14ac:dyDescent="0.25">
      <c r="A128" s="173">
        <v>43460</v>
      </c>
      <c r="B128" s="84" t="s">
        <v>144</v>
      </c>
      <c r="C128" s="174" t="s">
        <v>365</v>
      </c>
      <c r="D128" s="157">
        <v>180017926</v>
      </c>
      <c r="E128" s="158" t="s">
        <v>244</v>
      </c>
      <c r="F128" s="175">
        <v>3478000</v>
      </c>
      <c r="G128" s="91" t="s">
        <v>367</v>
      </c>
      <c r="H128" s="91">
        <v>8</v>
      </c>
    </row>
    <row r="129" spans="1:8" ht="15" customHeight="1" x14ac:dyDescent="0.25">
      <c r="A129" s="173"/>
      <c r="B129" s="84" t="s">
        <v>58</v>
      </c>
      <c r="C129" s="174"/>
      <c r="D129" s="157"/>
      <c r="E129" s="158"/>
      <c r="F129" s="175"/>
      <c r="G129" s="91" t="s">
        <v>368</v>
      </c>
      <c r="H129" s="91">
        <v>36</v>
      </c>
    </row>
    <row r="130" spans="1:8" ht="15" customHeight="1" x14ac:dyDescent="0.25">
      <c r="A130" s="173">
        <v>43461</v>
      </c>
      <c r="B130" s="84" t="s">
        <v>370</v>
      </c>
      <c r="C130" s="174" t="s">
        <v>371</v>
      </c>
      <c r="D130" s="157">
        <v>180017951</v>
      </c>
      <c r="E130" s="158" t="s">
        <v>404</v>
      </c>
      <c r="F130" s="175">
        <v>1473000</v>
      </c>
      <c r="G130" s="175" t="s">
        <v>405</v>
      </c>
      <c r="H130" s="175">
        <v>30</v>
      </c>
    </row>
    <row r="131" spans="1:8" ht="15" customHeight="1" x14ac:dyDescent="0.25">
      <c r="A131" s="173"/>
      <c r="B131" s="84" t="s">
        <v>40</v>
      </c>
      <c r="C131" s="174"/>
      <c r="D131" s="157"/>
      <c r="E131" s="158"/>
      <c r="F131" s="175"/>
      <c r="G131" s="175"/>
      <c r="H131" s="175"/>
    </row>
    <row r="132" spans="1:8" ht="15" customHeight="1" x14ac:dyDescent="0.25">
      <c r="A132" s="173">
        <v>43461</v>
      </c>
      <c r="B132" s="84" t="s">
        <v>139</v>
      </c>
      <c r="C132" s="174" t="s">
        <v>372</v>
      </c>
      <c r="D132" s="157">
        <v>180017945</v>
      </c>
      <c r="E132" s="158" t="s">
        <v>4</v>
      </c>
      <c r="F132" s="175">
        <v>1260000</v>
      </c>
      <c r="G132" s="175" t="s">
        <v>406</v>
      </c>
      <c r="H132" s="175">
        <v>36</v>
      </c>
    </row>
    <row r="133" spans="1:8" ht="15" customHeight="1" x14ac:dyDescent="0.25">
      <c r="A133" s="173"/>
      <c r="B133" s="84" t="s">
        <v>56</v>
      </c>
      <c r="C133" s="174"/>
      <c r="D133" s="157"/>
      <c r="E133" s="158"/>
      <c r="F133" s="175"/>
      <c r="G133" s="175"/>
      <c r="H133" s="175"/>
    </row>
    <row r="134" spans="1:8" ht="15" customHeight="1" x14ac:dyDescent="0.25">
      <c r="A134" s="173">
        <v>43461</v>
      </c>
      <c r="B134" s="84" t="s">
        <v>266</v>
      </c>
      <c r="C134" s="174" t="s">
        <v>373</v>
      </c>
      <c r="D134" s="157">
        <v>180017944</v>
      </c>
      <c r="E134" s="158" t="s">
        <v>21</v>
      </c>
      <c r="F134" s="175">
        <v>2764800</v>
      </c>
      <c r="G134" s="175" t="s">
        <v>407</v>
      </c>
      <c r="H134" s="175">
        <v>36</v>
      </c>
    </row>
    <row r="135" spans="1:8" ht="15" customHeight="1" x14ac:dyDescent="0.25">
      <c r="A135" s="173"/>
      <c r="B135" s="84" t="s">
        <v>64</v>
      </c>
      <c r="C135" s="174"/>
      <c r="D135" s="157"/>
      <c r="E135" s="158"/>
      <c r="F135" s="175"/>
      <c r="G135" s="175"/>
      <c r="H135" s="175"/>
    </row>
    <row r="136" spans="1:8" ht="15" customHeight="1" x14ac:dyDescent="0.25">
      <c r="A136" s="173">
        <v>43461</v>
      </c>
      <c r="B136" s="84" t="s">
        <v>57</v>
      </c>
      <c r="C136" s="174" t="s">
        <v>374</v>
      </c>
      <c r="D136" s="157">
        <v>180017946</v>
      </c>
      <c r="E136" s="158" t="s">
        <v>244</v>
      </c>
      <c r="F136" s="175">
        <v>2439000</v>
      </c>
      <c r="G136" s="175" t="s">
        <v>408</v>
      </c>
      <c r="H136" s="175">
        <v>36</v>
      </c>
    </row>
    <row r="137" spans="1:8" ht="15" customHeight="1" x14ac:dyDescent="0.25">
      <c r="A137" s="173"/>
      <c r="B137" s="84" t="s">
        <v>58</v>
      </c>
      <c r="C137" s="174"/>
      <c r="D137" s="157"/>
      <c r="E137" s="158"/>
      <c r="F137" s="175"/>
      <c r="G137" s="175"/>
      <c r="H137" s="175"/>
    </row>
    <row r="138" spans="1:8" ht="15" customHeight="1" x14ac:dyDescent="0.25">
      <c r="A138" s="173">
        <v>43461</v>
      </c>
      <c r="B138" s="84" t="s">
        <v>375</v>
      </c>
      <c r="C138" s="174" t="s">
        <v>376</v>
      </c>
      <c r="D138" s="157">
        <v>180017953</v>
      </c>
      <c r="E138" s="158" t="s">
        <v>245</v>
      </c>
      <c r="F138" s="175">
        <v>5661100</v>
      </c>
      <c r="G138" s="91" t="s">
        <v>409</v>
      </c>
      <c r="H138" s="91">
        <v>33</v>
      </c>
    </row>
    <row r="139" spans="1:8" ht="15" customHeight="1" x14ac:dyDescent="0.25">
      <c r="A139" s="173"/>
      <c r="B139" s="84" t="s">
        <v>243</v>
      </c>
      <c r="C139" s="174"/>
      <c r="D139" s="157"/>
      <c r="E139" s="158"/>
      <c r="F139" s="175"/>
      <c r="G139" s="91" t="s">
        <v>410</v>
      </c>
      <c r="H139" s="91">
        <v>35</v>
      </c>
    </row>
    <row r="140" spans="1:8" ht="15" customHeight="1" x14ac:dyDescent="0.25">
      <c r="A140" s="173">
        <v>43461</v>
      </c>
      <c r="B140" s="84" t="s">
        <v>115</v>
      </c>
      <c r="C140" s="174" t="s">
        <v>72</v>
      </c>
      <c r="D140" s="157">
        <v>180017948</v>
      </c>
      <c r="E140" s="158" t="s">
        <v>23</v>
      </c>
      <c r="F140" s="175">
        <v>2625000</v>
      </c>
      <c r="G140" s="175" t="s">
        <v>411</v>
      </c>
      <c r="H140" s="175">
        <v>35</v>
      </c>
    </row>
    <row r="141" spans="1:8" ht="15" customHeight="1" x14ac:dyDescent="0.25">
      <c r="A141" s="173"/>
      <c r="B141" s="84" t="s">
        <v>116</v>
      </c>
      <c r="C141" s="174"/>
      <c r="D141" s="157"/>
      <c r="E141" s="158"/>
      <c r="F141" s="175"/>
      <c r="G141" s="175"/>
      <c r="H141" s="175"/>
    </row>
    <row r="142" spans="1:8" ht="15" customHeight="1" x14ac:dyDescent="0.25">
      <c r="A142" s="173">
        <v>43461</v>
      </c>
      <c r="B142" s="84" t="s">
        <v>129</v>
      </c>
      <c r="C142" s="174" t="s">
        <v>80</v>
      </c>
      <c r="D142" s="157">
        <v>180017967</v>
      </c>
      <c r="E142" s="158" t="s">
        <v>121</v>
      </c>
      <c r="F142" s="175">
        <v>1800000</v>
      </c>
      <c r="G142" s="175" t="s">
        <v>392</v>
      </c>
      <c r="H142" s="175">
        <v>36</v>
      </c>
    </row>
    <row r="143" spans="1:8" ht="15" customHeight="1" x14ac:dyDescent="0.25">
      <c r="A143" s="173"/>
      <c r="B143" s="84" t="s">
        <v>75</v>
      </c>
      <c r="C143" s="174"/>
      <c r="D143" s="157"/>
      <c r="E143" s="158"/>
      <c r="F143" s="175"/>
      <c r="G143" s="175"/>
      <c r="H143" s="175"/>
    </row>
    <row r="144" spans="1:8" ht="15" customHeight="1" x14ac:dyDescent="0.25">
      <c r="A144" s="173">
        <v>43462</v>
      </c>
      <c r="B144" s="84" t="s">
        <v>377</v>
      </c>
      <c r="C144" s="174" t="s">
        <v>378</v>
      </c>
      <c r="D144" s="157">
        <v>180017961</v>
      </c>
      <c r="E144" s="158" t="s">
        <v>43</v>
      </c>
      <c r="F144" s="175">
        <v>528150</v>
      </c>
      <c r="G144" s="175" t="s">
        <v>346</v>
      </c>
      <c r="H144" s="175">
        <v>7</v>
      </c>
    </row>
    <row r="145" spans="1:8" ht="15" customHeight="1" x14ac:dyDescent="0.25">
      <c r="A145" s="173"/>
      <c r="B145" s="84" t="s">
        <v>42</v>
      </c>
      <c r="C145" s="174"/>
      <c r="D145" s="157"/>
      <c r="E145" s="158"/>
      <c r="F145" s="175"/>
      <c r="G145" s="175"/>
      <c r="H145" s="175"/>
    </row>
    <row r="146" spans="1:8" ht="15" customHeight="1" x14ac:dyDescent="0.25">
      <c r="A146" s="173">
        <v>43462</v>
      </c>
      <c r="B146" s="84" t="s">
        <v>379</v>
      </c>
      <c r="C146" s="174" t="s">
        <v>277</v>
      </c>
      <c r="D146" s="157">
        <v>180017965</v>
      </c>
      <c r="E146" s="158" t="s">
        <v>393</v>
      </c>
      <c r="F146" s="175">
        <v>1908000</v>
      </c>
      <c r="G146" s="175" t="s">
        <v>394</v>
      </c>
      <c r="H146" s="175">
        <v>30</v>
      </c>
    </row>
    <row r="147" spans="1:8" ht="15" customHeight="1" x14ac:dyDescent="0.25">
      <c r="A147" s="173"/>
      <c r="B147" s="84" t="s">
        <v>298</v>
      </c>
      <c r="C147" s="174"/>
      <c r="D147" s="157"/>
      <c r="E147" s="158"/>
      <c r="F147" s="175"/>
      <c r="G147" s="175"/>
      <c r="H147" s="175"/>
    </row>
    <row r="148" spans="1:8" ht="15" customHeight="1" x14ac:dyDescent="0.25">
      <c r="A148" s="173">
        <v>43462</v>
      </c>
      <c r="B148" s="84" t="s">
        <v>380</v>
      </c>
      <c r="C148" s="174" t="s">
        <v>381</v>
      </c>
      <c r="D148" s="157">
        <v>180017966</v>
      </c>
      <c r="E148" s="158" t="s">
        <v>9</v>
      </c>
      <c r="F148" s="175">
        <v>2485500</v>
      </c>
      <c r="G148" s="175" t="s">
        <v>395</v>
      </c>
      <c r="H148" s="175">
        <v>30</v>
      </c>
    </row>
    <row r="149" spans="1:8" ht="15" customHeight="1" x14ac:dyDescent="0.25">
      <c r="A149" s="173"/>
      <c r="B149" s="84" t="s">
        <v>78</v>
      </c>
      <c r="C149" s="174"/>
      <c r="D149" s="157"/>
      <c r="E149" s="158"/>
      <c r="F149" s="175"/>
      <c r="G149" s="175"/>
      <c r="H149" s="175"/>
    </row>
    <row r="150" spans="1:8" ht="15" customHeight="1" x14ac:dyDescent="0.25">
      <c r="A150" s="173">
        <v>43462</v>
      </c>
      <c r="B150" s="84" t="s">
        <v>382</v>
      </c>
      <c r="C150" s="174" t="s">
        <v>384</v>
      </c>
      <c r="D150" s="157">
        <v>180017976</v>
      </c>
      <c r="E150" s="158" t="s">
        <v>396</v>
      </c>
      <c r="F150" s="175">
        <v>1648500</v>
      </c>
      <c r="G150" s="175" t="s">
        <v>397</v>
      </c>
      <c r="H150" s="175">
        <v>30</v>
      </c>
    </row>
    <row r="151" spans="1:8" ht="15" customHeight="1" x14ac:dyDescent="0.25">
      <c r="A151" s="173"/>
      <c r="B151" s="84" t="s">
        <v>383</v>
      </c>
      <c r="C151" s="174"/>
      <c r="D151" s="157"/>
      <c r="E151" s="158"/>
      <c r="F151" s="175"/>
      <c r="G151" s="175"/>
      <c r="H151" s="175"/>
    </row>
    <row r="152" spans="1:8" ht="15" customHeight="1" x14ac:dyDescent="0.25">
      <c r="A152" s="173">
        <v>43462</v>
      </c>
      <c r="B152" s="84" t="s">
        <v>183</v>
      </c>
      <c r="C152" s="174" t="s">
        <v>232</v>
      </c>
      <c r="D152" s="157" t="s">
        <v>412</v>
      </c>
      <c r="E152" s="158" t="s">
        <v>187</v>
      </c>
      <c r="F152" s="175">
        <v>800000</v>
      </c>
      <c r="G152" s="175" t="s">
        <v>413</v>
      </c>
      <c r="H152" s="175">
        <v>500</v>
      </c>
    </row>
    <row r="153" spans="1:8" ht="15" customHeight="1" x14ac:dyDescent="0.25">
      <c r="A153" s="173"/>
      <c r="B153" s="84" t="s">
        <v>155</v>
      </c>
      <c r="C153" s="174"/>
      <c r="D153" s="157"/>
      <c r="E153" s="158"/>
      <c r="F153" s="175"/>
      <c r="G153" s="175"/>
      <c r="H153" s="175"/>
    </row>
    <row r="154" spans="1:8" ht="15" customHeight="1" x14ac:dyDescent="0.25">
      <c r="A154" s="173">
        <v>43462</v>
      </c>
      <c r="B154" s="84" t="s">
        <v>385</v>
      </c>
      <c r="C154" s="174" t="s">
        <v>386</v>
      </c>
      <c r="D154" s="157">
        <v>180017970</v>
      </c>
      <c r="E154" s="158" t="s">
        <v>245</v>
      </c>
      <c r="F154" s="175">
        <v>2570700</v>
      </c>
      <c r="G154" s="175" t="s">
        <v>398</v>
      </c>
      <c r="H154" s="175">
        <v>33</v>
      </c>
    </row>
    <row r="155" spans="1:8" ht="15" customHeight="1" x14ac:dyDescent="0.25">
      <c r="A155" s="173"/>
      <c r="B155" s="84" t="s">
        <v>243</v>
      </c>
      <c r="C155" s="174"/>
      <c r="D155" s="157"/>
      <c r="E155" s="158"/>
      <c r="F155" s="175"/>
      <c r="G155" s="175"/>
      <c r="H155" s="175"/>
    </row>
    <row r="156" spans="1:8" ht="15" customHeight="1" x14ac:dyDescent="0.25">
      <c r="A156" s="173">
        <v>43462</v>
      </c>
      <c r="B156" s="84" t="s">
        <v>387</v>
      </c>
      <c r="C156" s="174" t="s">
        <v>366</v>
      </c>
      <c r="D156" s="157">
        <v>180017968</v>
      </c>
      <c r="E156" s="158" t="s">
        <v>399</v>
      </c>
      <c r="F156" s="175">
        <v>2155500</v>
      </c>
      <c r="G156" s="175" t="s">
        <v>400</v>
      </c>
      <c r="H156" s="175">
        <v>30</v>
      </c>
    </row>
    <row r="157" spans="1:8" ht="15" customHeight="1" x14ac:dyDescent="0.25">
      <c r="A157" s="173"/>
      <c r="B157" s="84" t="s">
        <v>388</v>
      </c>
      <c r="C157" s="174"/>
      <c r="D157" s="157"/>
      <c r="E157" s="158"/>
      <c r="F157" s="175"/>
      <c r="G157" s="175"/>
      <c r="H157" s="175"/>
    </row>
    <row r="158" spans="1:8" ht="15" customHeight="1" x14ac:dyDescent="0.25">
      <c r="A158" s="173">
        <v>43462</v>
      </c>
      <c r="B158" s="84" t="s">
        <v>144</v>
      </c>
      <c r="C158" s="174" t="s">
        <v>389</v>
      </c>
      <c r="D158" s="157">
        <v>180017974</v>
      </c>
      <c r="E158" s="158" t="s">
        <v>244</v>
      </c>
      <c r="F158" s="175">
        <v>4641750</v>
      </c>
      <c r="G158" s="91" t="s">
        <v>401</v>
      </c>
      <c r="H158" s="91">
        <v>36</v>
      </c>
    </row>
    <row r="159" spans="1:8" ht="15" customHeight="1" x14ac:dyDescent="0.25">
      <c r="A159" s="173"/>
      <c r="B159" s="84" t="s">
        <v>58</v>
      </c>
      <c r="C159" s="174"/>
      <c r="D159" s="157"/>
      <c r="E159" s="158"/>
      <c r="F159" s="175"/>
      <c r="G159" s="91" t="s">
        <v>367</v>
      </c>
      <c r="H159" s="91">
        <v>27</v>
      </c>
    </row>
    <row r="160" spans="1:8" ht="15" customHeight="1" x14ac:dyDescent="0.25">
      <c r="A160" s="173">
        <v>43463</v>
      </c>
      <c r="B160" s="84" t="s">
        <v>417</v>
      </c>
      <c r="C160" s="174" t="s">
        <v>418</v>
      </c>
      <c r="D160" s="157">
        <v>180017982</v>
      </c>
      <c r="E160" s="158" t="s">
        <v>304</v>
      </c>
      <c r="F160" s="175">
        <v>1960500</v>
      </c>
      <c r="G160" s="175" t="s">
        <v>421</v>
      </c>
      <c r="H160" s="175">
        <v>30</v>
      </c>
    </row>
    <row r="161" spans="1:8" ht="15" customHeight="1" x14ac:dyDescent="0.25">
      <c r="A161" s="173"/>
      <c r="B161" s="84" t="s">
        <v>298</v>
      </c>
      <c r="C161" s="174"/>
      <c r="D161" s="157"/>
      <c r="E161" s="158"/>
      <c r="F161" s="175"/>
      <c r="G161" s="175"/>
      <c r="H161" s="175"/>
    </row>
    <row r="162" spans="1:8" ht="15" customHeight="1" x14ac:dyDescent="0.25">
      <c r="A162" s="173">
        <v>43463</v>
      </c>
      <c r="B162" s="84" t="s">
        <v>110</v>
      </c>
      <c r="C162" s="174" t="s">
        <v>419</v>
      </c>
      <c r="D162" s="157">
        <v>180017981</v>
      </c>
      <c r="E162" s="158" t="s">
        <v>44</v>
      </c>
      <c r="F162" s="175">
        <v>1653000</v>
      </c>
      <c r="G162" s="175" t="s">
        <v>422</v>
      </c>
      <c r="H162" s="175">
        <v>30</v>
      </c>
    </row>
    <row r="163" spans="1:8" ht="15" customHeight="1" x14ac:dyDescent="0.25">
      <c r="A163" s="173"/>
      <c r="B163" s="84" t="s">
        <v>111</v>
      </c>
      <c r="C163" s="174"/>
      <c r="D163" s="157"/>
      <c r="E163" s="158"/>
      <c r="F163" s="175"/>
      <c r="G163" s="175"/>
      <c r="H163" s="175"/>
    </row>
    <row r="164" spans="1:8" ht="15" customHeight="1" x14ac:dyDescent="0.25">
      <c r="A164" s="173">
        <v>43463</v>
      </c>
      <c r="B164" s="84" t="s">
        <v>92</v>
      </c>
      <c r="C164" s="174" t="s">
        <v>420</v>
      </c>
      <c r="D164" s="157">
        <v>180017980</v>
      </c>
      <c r="E164" s="158" t="s">
        <v>19</v>
      </c>
      <c r="F164" s="175">
        <v>2905500</v>
      </c>
      <c r="G164" s="175" t="s">
        <v>423</v>
      </c>
      <c r="H164" s="175">
        <v>30</v>
      </c>
    </row>
    <row r="165" spans="1:8" ht="15" customHeight="1" x14ac:dyDescent="0.25">
      <c r="A165" s="173"/>
      <c r="B165" s="84" t="s">
        <v>93</v>
      </c>
      <c r="C165" s="174"/>
      <c r="D165" s="157"/>
      <c r="E165" s="158"/>
      <c r="F165" s="175"/>
      <c r="G165" s="175"/>
      <c r="H165" s="175"/>
    </row>
    <row r="166" spans="1:8" ht="15" customHeight="1" x14ac:dyDescent="0.25">
      <c r="A166" s="173">
        <v>43463</v>
      </c>
      <c r="B166" s="84" t="s">
        <v>59</v>
      </c>
      <c r="C166" s="174" t="s">
        <v>416</v>
      </c>
      <c r="D166" s="157">
        <v>180017983</v>
      </c>
      <c r="E166" s="158" t="s">
        <v>12</v>
      </c>
      <c r="F166" s="175">
        <v>2922600</v>
      </c>
      <c r="G166" s="175" t="s">
        <v>424</v>
      </c>
      <c r="H166" s="175">
        <v>36</v>
      </c>
    </row>
    <row r="167" spans="1:8" ht="15" customHeight="1" x14ac:dyDescent="0.25">
      <c r="A167" s="173"/>
      <c r="B167" s="84" t="s">
        <v>60</v>
      </c>
      <c r="C167" s="174"/>
      <c r="D167" s="157"/>
      <c r="E167" s="158"/>
      <c r="F167" s="175"/>
      <c r="G167" s="175"/>
      <c r="H167" s="175"/>
    </row>
    <row r="168" spans="1:8" ht="15" customHeight="1" x14ac:dyDescent="0.25">
      <c r="A168" s="173">
        <v>43463</v>
      </c>
      <c r="B168" s="84" t="s">
        <v>414</v>
      </c>
      <c r="C168" s="174" t="s">
        <v>230</v>
      </c>
      <c r="D168" s="157">
        <v>180017984</v>
      </c>
      <c r="E168" s="158" t="s">
        <v>425</v>
      </c>
      <c r="F168" s="175">
        <v>1803000</v>
      </c>
      <c r="G168" s="175" t="s">
        <v>426</v>
      </c>
      <c r="H168" s="175">
        <v>30</v>
      </c>
    </row>
    <row r="169" spans="1:8" ht="15" customHeight="1" x14ac:dyDescent="0.25">
      <c r="A169" s="173"/>
      <c r="B169" s="84" t="s">
        <v>415</v>
      </c>
      <c r="C169" s="174"/>
      <c r="D169" s="157"/>
      <c r="E169" s="158"/>
      <c r="F169" s="175"/>
      <c r="G169" s="175"/>
      <c r="H169" s="175"/>
    </row>
    <row r="170" spans="1:8" ht="15" customHeight="1" x14ac:dyDescent="0.25">
      <c r="A170" s="173">
        <v>43465</v>
      </c>
      <c r="B170" s="84" t="s">
        <v>134</v>
      </c>
      <c r="C170" s="174" t="s">
        <v>431</v>
      </c>
      <c r="D170" s="157">
        <v>180017998</v>
      </c>
      <c r="E170" s="158" t="s">
        <v>151</v>
      </c>
      <c r="F170" s="175">
        <v>2240000</v>
      </c>
      <c r="G170" s="175" t="s">
        <v>440</v>
      </c>
      <c r="H170" s="175">
        <v>32</v>
      </c>
    </row>
    <row r="171" spans="1:8" ht="15" customHeight="1" x14ac:dyDescent="0.25">
      <c r="A171" s="173"/>
      <c r="B171" s="84" t="s">
        <v>135</v>
      </c>
      <c r="C171" s="174"/>
      <c r="D171" s="157"/>
      <c r="E171" s="158"/>
      <c r="F171" s="175"/>
      <c r="G171" s="175"/>
      <c r="H171" s="175"/>
    </row>
    <row r="172" spans="1:8" ht="15" customHeight="1" x14ac:dyDescent="0.25">
      <c r="A172" s="173">
        <v>43465</v>
      </c>
      <c r="B172" s="84" t="s">
        <v>86</v>
      </c>
      <c r="C172" s="174" t="s">
        <v>432</v>
      </c>
      <c r="D172" s="157">
        <v>180018000</v>
      </c>
      <c r="E172" s="158" t="s">
        <v>18</v>
      </c>
      <c r="F172" s="175">
        <v>1972500</v>
      </c>
      <c r="G172" s="175" t="s">
        <v>439</v>
      </c>
      <c r="H172" s="175">
        <v>30</v>
      </c>
    </row>
    <row r="173" spans="1:8" ht="15" customHeight="1" x14ac:dyDescent="0.25">
      <c r="A173" s="173"/>
      <c r="B173" s="84" t="s">
        <v>87</v>
      </c>
      <c r="C173" s="174"/>
      <c r="D173" s="157"/>
      <c r="E173" s="158"/>
      <c r="F173" s="175"/>
      <c r="G173" s="175"/>
      <c r="H173" s="175"/>
    </row>
    <row r="174" spans="1:8" ht="15" customHeight="1" x14ac:dyDescent="0.25">
      <c r="A174" s="173">
        <v>43465</v>
      </c>
      <c r="B174" s="84" t="s">
        <v>141</v>
      </c>
      <c r="C174" s="174" t="s">
        <v>433</v>
      </c>
      <c r="D174" s="157">
        <v>180018012</v>
      </c>
      <c r="E174" s="158" t="s">
        <v>16</v>
      </c>
      <c r="F174" s="175">
        <v>919800</v>
      </c>
      <c r="G174" s="175" t="s">
        <v>438</v>
      </c>
      <c r="H174" s="175">
        <v>36</v>
      </c>
    </row>
    <row r="175" spans="1:8" ht="15" customHeight="1" x14ac:dyDescent="0.25">
      <c r="A175" s="173"/>
      <c r="B175" s="84" t="s">
        <v>125</v>
      </c>
      <c r="C175" s="174"/>
      <c r="D175" s="157"/>
      <c r="E175" s="158"/>
      <c r="F175" s="175"/>
      <c r="G175" s="175"/>
      <c r="H175" s="175"/>
    </row>
    <row r="176" spans="1:8" ht="15" customHeight="1" x14ac:dyDescent="0.25">
      <c r="A176" s="173">
        <v>43465</v>
      </c>
      <c r="B176" s="84" t="s">
        <v>96</v>
      </c>
      <c r="C176" s="174" t="s">
        <v>434</v>
      </c>
      <c r="D176" s="157">
        <v>180018017</v>
      </c>
      <c r="E176" s="158" t="s">
        <v>22</v>
      </c>
      <c r="F176" s="175">
        <v>3014550</v>
      </c>
      <c r="G176" s="175" t="s">
        <v>436</v>
      </c>
      <c r="H176" s="175">
        <v>33</v>
      </c>
    </row>
    <row r="177" spans="1:8" ht="15" customHeight="1" x14ac:dyDescent="0.25">
      <c r="A177" s="173"/>
      <c r="B177" s="84" t="s">
        <v>97</v>
      </c>
      <c r="C177" s="174"/>
      <c r="D177" s="157"/>
      <c r="E177" s="158"/>
      <c r="F177" s="175"/>
      <c r="G177" s="175"/>
      <c r="H177" s="175"/>
    </row>
    <row r="178" spans="1:8" ht="15" customHeight="1" x14ac:dyDescent="0.25">
      <c r="A178" s="173">
        <v>43465</v>
      </c>
      <c r="B178" s="84" t="s">
        <v>115</v>
      </c>
      <c r="C178" s="174" t="s">
        <v>435</v>
      </c>
      <c r="D178" s="157">
        <v>180018016</v>
      </c>
      <c r="E178" s="158" t="s">
        <v>23</v>
      </c>
      <c r="F178" s="175">
        <v>4590000</v>
      </c>
      <c r="G178" s="175" t="s">
        <v>437</v>
      </c>
      <c r="H178" s="175">
        <v>36</v>
      </c>
    </row>
    <row r="179" spans="1:8" ht="15" customHeight="1" x14ac:dyDescent="0.25">
      <c r="A179" s="173"/>
      <c r="B179" s="84" t="s">
        <v>116</v>
      </c>
      <c r="C179" s="174"/>
      <c r="D179" s="157"/>
      <c r="E179" s="158"/>
      <c r="F179" s="175"/>
      <c r="G179" s="175"/>
      <c r="H179" s="175"/>
    </row>
    <row r="180" spans="1:8" ht="15" customHeight="1" x14ac:dyDescent="0.25">
      <c r="A180" s="173">
        <v>43467</v>
      </c>
      <c r="B180" s="84" t="s">
        <v>369</v>
      </c>
      <c r="C180" s="174" t="s">
        <v>441</v>
      </c>
      <c r="D180" s="157">
        <v>180018019</v>
      </c>
      <c r="E180" s="158" t="s">
        <v>517</v>
      </c>
      <c r="F180" s="175">
        <v>1950000</v>
      </c>
      <c r="G180" s="175" t="s">
        <v>518</v>
      </c>
      <c r="H180" s="175">
        <v>30</v>
      </c>
    </row>
    <row r="181" spans="1:8" ht="15" customHeight="1" x14ac:dyDescent="0.25">
      <c r="A181" s="173"/>
      <c r="B181" s="84" t="s">
        <v>42</v>
      </c>
      <c r="C181" s="174"/>
      <c r="D181" s="157"/>
      <c r="E181" s="158"/>
      <c r="F181" s="175"/>
      <c r="G181" s="175"/>
      <c r="H181" s="175"/>
    </row>
    <row r="182" spans="1:8" ht="15" customHeight="1" x14ac:dyDescent="0.25">
      <c r="A182" s="173">
        <v>43467</v>
      </c>
      <c r="B182" s="84" t="s">
        <v>442</v>
      </c>
      <c r="C182" s="174" t="s">
        <v>443</v>
      </c>
      <c r="D182" s="157">
        <v>180018020</v>
      </c>
      <c r="E182" s="158" t="s">
        <v>519</v>
      </c>
      <c r="F182" s="175">
        <v>2822550</v>
      </c>
      <c r="G182" s="175" t="s">
        <v>520</v>
      </c>
      <c r="H182" s="175">
        <v>31</v>
      </c>
    </row>
    <row r="183" spans="1:8" ht="15" customHeight="1" x14ac:dyDescent="0.25">
      <c r="A183" s="173"/>
      <c r="B183" s="84" t="s">
        <v>444</v>
      </c>
      <c r="C183" s="174"/>
      <c r="D183" s="157"/>
      <c r="E183" s="158"/>
      <c r="F183" s="175"/>
      <c r="G183" s="175"/>
      <c r="H183" s="175"/>
    </row>
    <row r="184" spans="1:8" ht="15" customHeight="1" x14ac:dyDescent="0.25">
      <c r="A184" s="173">
        <v>43467</v>
      </c>
      <c r="B184" s="84" t="s">
        <v>68</v>
      </c>
      <c r="C184" s="174" t="s">
        <v>445</v>
      </c>
      <c r="D184" s="157">
        <v>180018023</v>
      </c>
      <c r="E184" s="158" t="s">
        <v>3</v>
      </c>
      <c r="F184" s="175">
        <v>2010150</v>
      </c>
      <c r="G184" s="175" t="s">
        <v>521</v>
      </c>
      <c r="H184" s="175">
        <v>27</v>
      </c>
    </row>
    <row r="185" spans="1:8" ht="15" customHeight="1" x14ac:dyDescent="0.25">
      <c r="A185" s="173"/>
      <c r="B185" s="84" t="s">
        <v>69</v>
      </c>
      <c r="C185" s="174"/>
      <c r="D185" s="157"/>
      <c r="E185" s="158"/>
      <c r="F185" s="175"/>
      <c r="G185" s="175"/>
      <c r="H185" s="175"/>
    </row>
    <row r="186" spans="1:8" ht="15" customHeight="1" x14ac:dyDescent="0.25">
      <c r="A186" s="173">
        <v>43467</v>
      </c>
      <c r="B186" s="84" t="s">
        <v>183</v>
      </c>
      <c r="C186" s="174" t="s">
        <v>263</v>
      </c>
      <c r="D186" s="157" t="s">
        <v>828</v>
      </c>
      <c r="E186" s="158" t="s">
        <v>187</v>
      </c>
      <c r="F186" s="175">
        <v>2700000</v>
      </c>
      <c r="G186" s="175" t="s">
        <v>325</v>
      </c>
      <c r="H186" s="175">
        <v>6000</v>
      </c>
    </row>
    <row r="187" spans="1:8" ht="15" customHeight="1" x14ac:dyDescent="0.25">
      <c r="A187" s="173"/>
      <c r="B187" s="84" t="s">
        <v>155</v>
      </c>
      <c r="C187" s="174"/>
      <c r="D187" s="157"/>
      <c r="E187" s="158"/>
      <c r="F187" s="175"/>
      <c r="G187" s="175"/>
      <c r="H187" s="175"/>
    </row>
    <row r="188" spans="1:8" ht="15" customHeight="1" x14ac:dyDescent="0.25">
      <c r="A188" s="173">
        <v>43467</v>
      </c>
      <c r="B188" s="84" t="s">
        <v>59</v>
      </c>
      <c r="C188" s="174" t="s">
        <v>447</v>
      </c>
      <c r="D188" s="157">
        <v>190018039</v>
      </c>
      <c r="E188" s="158" t="s">
        <v>12</v>
      </c>
      <c r="F188" s="175">
        <v>1300850</v>
      </c>
      <c r="G188" s="175" t="s">
        <v>528</v>
      </c>
      <c r="H188" s="175">
        <v>17</v>
      </c>
    </row>
    <row r="189" spans="1:8" ht="15" customHeight="1" x14ac:dyDescent="0.25">
      <c r="A189" s="173"/>
      <c r="B189" s="84" t="s">
        <v>60</v>
      </c>
      <c r="C189" s="174"/>
      <c r="D189" s="157"/>
      <c r="E189" s="158"/>
      <c r="F189" s="175"/>
      <c r="G189" s="175"/>
      <c r="H189" s="175"/>
    </row>
    <row r="190" spans="1:8" ht="15" customHeight="1" x14ac:dyDescent="0.25">
      <c r="A190" s="173">
        <v>43467</v>
      </c>
      <c r="B190" s="84" t="s">
        <v>85</v>
      </c>
      <c r="C190" s="174" t="s">
        <v>156</v>
      </c>
      <c r="D190" s="157" t="s">
        <v>826</v>
      </c>
      <c r="E190" s="158" t="s">
        <v>41</v>
      </c>
      <c r="F190" s="175">
        <v>1550000</v>
      </c>
      <c r="G190" s="175" t="s">
        <v>827</v>
      </c>
      <c r="H190" s="175">
        <v>1000</v>
      </c>
    </row>
    <row r="191" spans="1:8" ht="15" customHeight="1" x14ac:dyDescent="0.25">
      <c r="A191" s="173"/>
      <c r="B191" s="84" t="s">
        <v>83</v>
      </c>
      <c r="C191" s="174"/>
      <c r="D191" s="157"/>
      <c r="E191" s="158"/>
      <c r="F191" s="175"/>
      <c r="G191" s="175"/>
      <c r="H191" s="175"/>
    </row>
    <row r="192" spans="1:8" ht="15" customHeight="1" x14ac:dyDescent="0.25">
      <c r="A192" s="173">
        <v>43467</v>
      </c>
      <c r="B192" s="84" t="s">
        <v>63</v>
      </c>
      <c r="C192" s="174" t="s">
        <v>157</v>
      </c>
      <c r="D192" s="157">
        <v>190018025</v>
      </c>
      <c r="E192" s="158" t="s">
        <v>21</v>
      </c>
      <c r="F192" s="175">
        <v>2793600</v>
      </c>
      <c r="G192" s="175" t="s">
        <v>659</v>
      </c>
      <c r="H192" s="175">
        <v>36</v>
      </c>
    </row>
    <row r="193" spans="1:8" ht="15" customHeight="1" x14ac:dyDescent="0.25">
      <c r="A193" s="173"/>
      <c r="B193" s="84" t="s">
        <v>64</v>
      </c>
      <c r="C193" s="174"/>
      <c r="D193" s="157"/>
      <c r="E193" s="158"/>
      <c r="F193" s="175"/>
      <c r="G193" s="175"/>
      <c r="H193" s="175"/>
    </row>
    <row r="194" spans="1:8" ht="15" customHeight="1" x14ac:dyDescent="0.25">
      <c r="A194" s="173">
        <v>43467</v>
      </c>
      <c r="B194" s="84" t="s">
        <v>448</v>
      </c>
      <c r="C194" s="174" t="s">
        <v>449</v>
      </c>
      <c r="D194" s="157">
        <v>190018028</v>
      </c>
      <c r="E194" s="158" t="s">
        <v>661</v>
      </c>
      <c r="F194" s="175">
        <v>1795500</v>
      </c>
      <c r="G194" s="175" t="s">
        <v>662</v>
      </c>
      <c r="H194" s="175">
        <v>30</v>
      </c>
    </row>
    <row r="195" spans="1:8" ht="15" customHeight="1" x14ac:dyDescent="0.25">
      <c r="A195" s="173"/>
      <c r="B195" s="84" t="s">
        <v>108</v>
      </c>
      <c r="C195" s="174"/>
      <c r="D195" s="157"/>
      <c r="E195" s="158"/>
      <c r="F195" s="175"/>
      <c r="G195" s="175"/>
      <c r="H195" s="175"/>
    </row>
    <row r="196" spans="1:8" ht="15" customHeight="1" x14ac:dyDescent="0.25">
      <c r="A196" s="173">
        <v>43467</v>
      </c>
      <c r="B196" s="84" t="s">
        <v>112</v>
      </c>
      <c r="C196" s="174" t="s">
        <v>450</v>
      </c>
      <c r="D196" s="157">
        <v>190018027</v>
      </c>
      <c r="E196" s="158" t="s">
        <v>5</v>
      </c>
      <c r="F196" s="175">
        <v>2266650</v>
      </c>
      <c r="G196" s="175" t="s">
        <v>664</v>
      </c>
      <c r="H196" s="175">
        <v>27</v>
      </c>
    </row>
    <row r="197" spans="1:8" ht="15" customHeight="1" x14ac:dyDescent="0.25">
      <c r="A197" s="173"/>
      <c r="B197" s="84" t="s">
        <v>113</v>
      </c>
      <c r="C197" s="174"/>
      <c r="D197" s="157"/>
      <c r="E197" s="158"/>
      <c r="F197" s="175"/>
      <c r="G197" s="175"/>
      <c r="H197" s="175"/>
    </row>
    <row r="198" spans="1:8" ht="15" customHeight="1" x14ac:dyDescent="0.25">
      <c r="A198" s="173">
        <v>43467</v>
      </c>
      <c r="B198" s="84" t="s">
        <v>55</v>
      </c>
      <c r="C198" s="174" t="s">
        <v>157</v>
      </c>
      <c r="D198" s="157">
        <v>190018033</v>
      </c>
      <c r="E198" s="158" t="s">
        <v>4</v>
      </c>
      <c r="F198" s="175">
        <v>2793600</v>
      </c>
      <c r="G198" s="175" t="s">
        <v>672</v>
      </c>
      <c r="H198" s="175">
        <v>36</v>
      </c>
    </row>
    <row r="199" spans="1:8" ht="15" customHeight="1" x14ac:dyDescent="0.25">
      <c r="A199" s="173"/>
      <c r="B199" s="84" t="s">
        <v>56</v>
      </c>
      <c r="C199" s="174"/>
      <c r="D199" s="157"/>
      <c r="E199" s="158"/>
      <c r="F199" s="175"/>
      <c r="G199" s="175"/>
      <c r="H199" s="175"/>
    </row>
    <row r="200" spans="1:8" ht="15" customHeight="1" x14ac:dyDescent="0.25">
      <c r="A200" s="173">
        <v>43467</v>
      </c>
      <c r="B200" s="84" t="s">
        <v>74</v>
      </c>
      <c r="C200" s="174" t="s">
        <v>453</v>
      </c>
      <c r="D200" s="157">
        <v>190018041</v>
      </c>
      <c r="E200" s="158" t="s">
        <v>121</v>
      </c>
      <c r="F200" s="175">
        <v>1806000</v>
      </c>
      <c r="G200" s="175" t="s">
        <v>673</v>
      </c>
      <c r="H200" s="175">
        <v>35</v>
      </c>
    </row>
    <row r="201" spans="1:8" ht="15" customHeight="1" x14ac:dyDescent="0.25">
      <c r="A201" s="173"/>
      <c r="B201" s="84" t="s">
        <v>75</v>
      </c>
      <c r="C201" s="174"/>
      <c r="D201" s="157"/>
      <c r="E201" s="158"/>
      <c r="F201" s="175"/>
      <c r="G201" s="175"/>
      <c r="H201" s="175"/>
    </row>
    <row r="202" spans="1:8" ht="15" customHeight="1" x14ac:dyDescent="0.25">
      <c r="A202" s="173">
        <v>43467</v>
      </c>
      <c r="B202" s="84" t="s">
        <v>61</v>
      </c>
      <c r="C202" s="174" t="s">
        <v>138</v>
      </c>
      <c r="D202" s="157">
        <v>180018022</v>
      </c>
      <c r="E202" s="158" t="s">
        <v>678</v>
      </c>
      <c r="F202" s="175">
        <v>1810500</v>
      </c>
      <c r="G202" s="175" t="s">
        <v>679</v>
      </c>
      <c r="H202" s="175">
        <v>30</v>
      </c>
    </row>
    <row r="203" spans="1:8" ht="15" customHeight="1" x14ac:dyDescent="0.25">
      <c r="A203" s="173"/>
      <c r="B203" s="84" t="s">
        <v>62</v>
      </c>
      <c r="C203" s="174"/>
      <c r="D203" s="157"/>
      <c r="E203" s="158"/>
      <c r="F203" s="175"/>
      <c r="G203" s="175"/>
      <c r="H203" s="175"/>
    </row>
    <row r="204" spans="1:8" ht="15" customHeight="1" x14ac:dyDescent="0.25">
      <c r="A204" s="173">
        <v>43467</v>
      </c>
      <c r="B204" s="84" t="s">
        <v>455</v>
      </c>
      <c r="C204" s="174" t="s">
        <v>456</v>
      </c>
      <c r="D204" s="157">
        <v>190018043</v>
      </c>
      <c r="E204" s="158" t="s">
        <v>680</v>
      </c>
      <c r="F204" s="175">
        <v>4303650</v>
      </c>
      <c r="G204" s="91" t="s">
        <v>681</v>
      </c>
      <c r="H204" s="91">
        <f>10+11+9</f>
        <v>30</v>
      </c>
    </row>
    <row r="205" spans="1:8" ht="15" customHeight="1" x14ac:dyDescent="0.25">
      <c r="A205" s="173"/>
      <c r="B205" s="84" t="s">
        <v>457</v>
      </c>
      <c r="C205" s="174"/>
      <c r="D205" s="157"/>
      <c r="E205" s="158"/>
      <c r="F205" s="175"/>
      <c r="G205" s="91" t="s">
        <v>682</v>
      </c>
      <c r="H205" s="91">
        <f>12+9+12</f>
        <v>33</v>
      </c>
    </row>
    <row r="206" spans="1:8" ht="15" customHeight="1" x14ac:dyDescent="0.25">
      <c r="A206" s="173">
        <v>43468</v>
      </c>
      <c r="B206" s="84" t="s">
        <v>122</v>
      </c>
      <c r="C206" s="174" t="s">
        <v>458</v>
      </c>
      <c r="D206" s="157">
        <v>190018056</v>
      </c>
      <c r="E206" s="158" t="s">
        <v>683</v>
      </c>
      <c r="F206" s="175">
        <v>1443000</v>
      </c>
      <c r="G206" s="175" t="s">
        <v>684</v>
      </c>
      <c r="H206" s="175">
        <v>30</v>
      </c>
    </row>
    <row r="207" spans="1:8" ht="15" customHeight="1" x14ac:dyDescent="0.25">
      <c r="A207" s="173"/>
      <c r="B207" s="84" t="s">
        <v>118</v>
      </c>
      <c r="C207" s="174"/>
      <c r="D207" s="157"/>
      <c r="E207" s="158"/>
      <c r="F207" s="175"/>
      <c r="G207" s="175"/>
      <c r="H207" s="175"/>
    </row>
    <row r="208" spans="1:8" ht="15" customHeight="1" x14ac:dyDescent="0.25">
      <c r="A208" s="173">
        <v>43468</v>
      </c>
      <c r="B208" s="84" t="s">
        <v>137</v>
      </c>
      <c r="C208" s="174" t="s">
        <v>459</v>
      </c>
      <c r="D208" s="157">
        <v>190018045</v>
      </c>
      <c r="E208" s="158" t="s">
        <v>686</v>
      </c>
      <c r="F208" s="175">
        <v>3297300</v>
      </c>
      <c r="G208" s="91" t="s">
        <v>687</v>
      </c>
      <c r="H208" s="91">
        <f>5+6+6+6+6</f>
        <v>29</v>
      </c>
    </row>
    <row r="209" spans="1:8" ht="15" customHeight="1" x14ac:dyDescent="0.25">
      <c r="A209" s="173"/>
      <c r="B209" s="84" t="s">
        <v>117</v>
      </c>
      <c r="C209" s="174"/>
      <c r="D209" s="157"/>
      <c r="E209" s="158"/>
      <c r="F209" s="175"/>
      <c r="G209" s="91" t="s">
        <v>688</v>
      </c>
      <c r="H209" s="91">
        <f>5+6+6+6+6</f>
        <v>29</v>
      </c>
    </row>
    <row r="210" spans="1:8" ht="15" customHeight="1" x14ac:dyDescent="0.25">
      <c r="A210" s="173">
        <v>43468</v>
      </c>
      <c r="B210" s="84" t="s">
        <v>65</v>
      </c>
      <c r="C210" s="174" t="s">
        <v>462</v>
      </c>
      <c r="D210" s="157">
        <v>190018062</v>
      </c>
      <c r="E210" s="158" t="s">
        <v>696</v>
      </c>
      <c r="F210" s="175">
        <v>1747500</v>
      </c>
      <c r="G210" s="175" t="s">
        <v>697</v>
      </c>
      <c r="H210" s="175">
        <v>30</v>
      </c>
    </row>
    <row r="211" spans="1:8" ht="15" customHeight="1" x14ac:dyDescent="0.25">
      <c r="A211" s="173"/>
      <c r="B211" s="84" t="s">
        <v>66</v>
      </c>
      <c r="C211" s="174"/>
      <c r="D211" s="157"/>
      <c r="E211" s="158"/>
      <c r="F211" s="175"/>
      <c r="G211" s="175"/>
      <c r="H211" s="175"/>
    </row>
    <row r="212" spans="1:8" ht="15" customHeight="1" x14ac:dyDescent="0.25">
      <c r="A212" s="173">
        <v>43468</v>
      </c>
      <c r="B212" s="84" t="s">
        <v>100</v>
      </c>
      <c r="C212" s="174" t="s">
        <v>463</v>
      </c>
      <c r="D212" s="157">
        <v>190018054</v>
      </c>
      <c r="E212" s="158" t="s">
        <v>5</v>
      </c>
      <c r="F212" s="175">
        <v>4166250</v>
      </c>
      <c r="G212" s="175" t="s">
        <v>698</v>
      </c>
      <c r="H212" s="175">
        <v>33</v>
      </c>
    </row>
    <row r="213" spans="1:8" ht="15" customHeight="1" x14ac:dyDescent="0.25">
      <c r="A213" s="173"/>
      <c r="B213" s="84" t="s">
        <v>101</v>
      </c>
      <c r="C213" s="174"/>
      <c r="D213" s="157"/>
      <c r="E213" s="158"/>
      <c r="F213" s="175"/>
      <c r="G213" s="175"/>
      <c r="H213" s="175"/>
    </row>
    <row r="214" spans="1:8" ht="15" customHeight="1" x14ac:dyDescent="0.25">
      <c r="A214" s="173">
        <v>43468</v>
      </c>
      <c r="B214" s="84" t="s">
        <v>464</v>
      </c>
      <c r="C214" s="174" t="s">
        <v>465</v>
      </c>
      <c r="D214" s="157">
        <v>190018055</v>
      </c>
      <c r="E214" s="158" t="s">
        <v>699</v>
      </c>
      <c r="F214" s="175">
        <v>2226150</v>
      </c>
      <c r="G214" s="175" t="s">
        <v>700</v>
      </c>
      <c r="H214" s="175">
        <v>27</v>
      </c>
    </row>
    <row r="215" spans="1:8" ht="15" customHeight="1" x14ac:dyDescent="0.25">
      <c r="A215" s="173"/>
      <c r="B215" s="84" t="s">
        <v>466</v>
      </c>
      <c r="C215" s="174"/>
      <c r="D215" s="157"/>
      <c r="E215" s="158"/>
      <c r="F215" s="175"/>
      <c r="G215" s="175"/>
      <c r="H215" s="175"/>
    </row>
    <row r="216" spans="1:8" ht="15" customHeight="1" x14ac:dyDescent="0.25">
      <c r="A216" s="173">
        <v>43468</v>
      </c>
      <c r="B216" s="84" t="s">
        <v>88</v>
      </c>
      <c r="C216" s="174" t="s">
        <v>358</v>
      </c>
      <c r="D216" s="157">
        <v>190018058</v>
      </c>
      <c r="E216" s="158" t="s">
        <v>7</v>
      </c>
      <c r="F216" s="175">
        <v>1698000</v>
      </c>
      <c r="G216" s="175" t="s">
        <v>703</v>
      </c>
      <c r="H216" s="175">
        <v>24</v>
      </c>
    </row>
    <row r="217" spans="1:8" ht="15" customHeight="1" x14ac:dyDescent="0.25">
      <c r="A217" s="173"/>
      <c r="B217" s="84" t="s">
        <v>89</v>
      </c>
      <c r="C217" s="174"/>
      <c r="D217" s="157"/>
      <c r="E217" s="158"/>
      <c r="F217" s="175"/>
      <c r="G217" s="175"/>
      <c r="H217" s="175"/>
    </row>
    <row r="218" spans="1:8" ht="15" customHeight="1" x14ac:dyDescent="0.25">
      <c r="A218" s="173">
        <v>43468</v>
      </c>
      <c r="B218" s="84" t="s">
        <v>468</v>
      </c>
      <c r="C218" s="174" t="s">
        <v>469</v>
      </c>
      <c r="D218" s="157">
        <v>190018059</v>
      </c>
      <c r="E218" s="158" t="s">
        <v>704</v>
      </c>
      <c r="F218" s="175">
        <v>4547500</v>
      </c>
      <c r="G218" s="175" t="s">
        <v>705</v>
      </c>
      <c r="H218" s="175">
        <v>34</v>
      </c>
    </row>
    <row r="219" spans="1:8" ht="15" customHeight="1" x14ac:dyDescent="0.25">
      <c r="A219" s="173"/>
      <c r="B219" s="84" t="s">
        <v>73</v>
      </c>
      <c r="C219" s="174"/>
      <c r="D219" s="157"/>
      <c r="E219" s="158"/>
      <c r="F219" s="175"/>
      <c r="G219" s="175"/>
      <c r="H219" s="175"/>
    </row>
    <row r="220" spans="1:8" ht="15" customHeight="1" x14ac:dyDescent="0.25">
      <c r="A220" s="173">
        <v>43468</v>
      </c>
      <c r="B220" s="84" t="s">
        <v>98</v>
      </c>
      <c r="C220" s="174" t="s">
        <v>471</v>
      </c>
      <c r="D220" s="157">
        <v>190018061</v>
      </c>
      <c r="E220" s="158" t="s">
        <v>708</v>
      </c>
      <c r="F220" s="175">
        <v>3193750</v>
      </c>
      <c r="G220" s="175" t="s">
        <v>709</v>
      </c>
      <c r="H220" s="175">
        <v>25</v>
      </c>
    </row>
    <row r="221" spans="1:8" ht="15" customHeight="1" x14ac:dyDescent="0.25">
      <c r="A221" s="173"/>
      <c r="B221" s="84" t="s">
        <v>99</v>
      </c>
      <c r="C221" s="174"/>
      <c r="D221" s="157"/>
      <c r="E221" s="158"/>
      <c r="F221" s="175"/>
      <c r="G221" s="175"/>
      <c r="H221" s="175"/>
    </row>
    <row r="222" spans="1:8" ht="15" customHeight="1" x14ac:dyDescent="0.25">
      <c r="A222" s="173">
        <v>43468</v>
      </c>
      <c r="B222" s="84" t="s">
        <v>473</v>
      </c>
      <c r="C222" s="174" t="s">
        <v>474</v>
      </c>
      <c r="D222" s="157">
        <v>190018073</v>
      </c>
      <c r="E222" s="158" t="s">
        <v>712</v>
      </c>
      <c r="F222" s="175">
        <v>2562000</v>
      </c>
      <c r="G222" s="175" t="s">
        <v>713</v>
      </c>
      <c r="H222" s="175">
        <v>35</v>
      </c>
    </row>
    <row r="223" spans="1:8" ht="15" customHeight="1" x14ac:dyDescent="0.25">
      <c r="A223" s="173"/>
      <c r="B223" s="84" t="s">
        <v>475</v>
      </c>
      <c r="C223" s="174"/>
      <c r="D223" s="157"/>
      <c r="E223" s="158"/>
      <c r="F223" s="175"/>
      <c r="G223" s="175"/>
      <c r="H223" s="175"/>
    </row>
    <row r="224" spans="1:8" ht="15" customHeight="1" x14ac:dyDescent="0.25">
      <c r="A224" s="173">
        <v>43468</v>
      </c>
      <c r="B224" s="84" t="s">
        <v>476</v>
      </c>
      <c r="C224" s="174" t="s">
        <v>107</v>
      </c>
      <c r="D224" s="157">
        <v>190018070</v>
      </c>
      <c r="E224" s="158" t="s">
        <v>714</v>
      </c>
      <c r="F224" s="175">
        <v>2592000</v>
      </c>
      <c r="G224" s="175" t="s">
        <v>715</v>
      </c>
      <c r="H224" s="175">
        <v>36</v>
      </c>
    </row>
    <row r="225" spans="1:8" ht="15" customHeight="1" x14ac:dyDescent="0.25">
      <c r="A225" s="173"/>
      <c r="B225" s="84" t="s">
        <v>152</v>
      </c>
      <c r="C225" s="174"/>
      <c r="D225" s="157"/>
      <c r="E225" s="158"/>
      <c r="F225" s="175"/>
      <c r="G225" s="175"/>
      <c r="H225" s="175"/>
    </row>
    <row r="226" spans="1:8" ht="15" customHeight="1" x14ac:dyDescent="0.25">
      <c r="A226" s="173">
        <v>43469</v>
      </c>
      <c r="B226" s="84" t="s">
        <v>481</v>
      </c>
      <c r="C226" s="174" t="s">
        <v>80</v>
      </c>
      <c r="D226" s="157">
        <v>190017964</v>
      </c>
      <c r="E226" s="158" t="s">
        <v>717</v>
      </c>
      <c r="F226" s="175">
        <v>1800000</v>
      </c>
      <c r="G226" s="175" t="s">
        <v>716</v>
      </c>
      <c r="H226" s="175">
        <v>30</v>
      </c>
    </row>
    <row r="227" spans="1:8" ht="15" customHeight="1" x14ac:dyDescent="0.25">
      <c r="A227" s="173"/>
      <c r="B227" s="84" t="s">
        <v>482</v>
      </c>
      <c r="C227" s="174"/>
      <c r="D227" s="157"/>
      <c r="E227" s="158"/>
      <c r="F227" s="175"/>
      <c r="G227" s="175"/>
      <c r="H227" s="175"/>
    </row>
    <row r="228" spans="1:8" ht="15" customHeight="1" x14ac:dyDescent="0.25">
      <c r="A228" s="173">
        <v>43469</v>
      </c>
      <c r="B228" s="84" t="s">
        <v>112</v>
      </c>
      <c r="C228" s="174" t="s">
        <v>483</v>
      </c>
      <c r="D228" s="157">
        <v>180017997</v>
      </c>
      <c r="E228" s="158" t="s">
        <v>5</v>
      </c>
      <c r="F228" s="175">
        <v>1903500</v>
      </c>
      <c r="G228" s="175" t="s">
        <v>718</v>
      </c>
      <c r="H228" s="175">
        <v>30</v>
      </c>
    </row>
    <row r="229" spans="1:8" ht="15" customHeight="1" x14ac:dyDescent="0.25">
      <c r="A229" s="173"/>
      <c r="B229" s="84" t="s">
        <v>113</v>
      </c>
      <c r="C229" s="174"/>
      <c r="D229" s="157"/>
      <c r="E229" s="158"/>
      <c r="F229" s="175"/>
      <c r="G229" s="175"/>
      <c r="H229" s="175"/>
    </row>
    <row r="230" spans="1:8" ht="15" customHeight="1" x14ac:dyDescent="0.25">
      <c r="A230" s="173">
        <v>43469</v>
      </c>
      <c r="B230" s="84" t="s">
        <v>484</v>
      </c>
      <c r="C230" s="174" t="s">
        <v>486</v>
      </c>
      <c r="D230" s="157">
        <v>190018089</v>
      </c>
      <c r="E230" s="158" t="s">
        <v>719</v>
      </c>
      <c r="F230" s="175">
        <v>3006000</v>
      </c>
      <c r="G230" s="91" t="s">
        <v>720</v>
      </c>
      <c r="H230" s="91">
        <f>4+6+6+6+5+3</f>
        <v>30</v>
      </c>
    </row>
    <row r="231" spans="1:8" ht="15" customHeight="1" x14ac:dyDescent="0.25">
      <c r="A231" s="173"/>
      <c r="B231" s="84" t="s">
        <v>485</v>
      </c>
      <c r="C231" s="174"/>
      <c r="D231" s="157"/>
      <c r="E231" s="158"/>
      <c r="F231" s="175"/>
      <c r="G231" s="91" t="s">
        <v>721</v>
      </c>
      <c r="H231" s="91">
        <f>5+5+5+5+5+5</f>
        <v>30</v>
      </c>
    </row>
    <row r="232" spans="1:8" ht="15" customHeight="1" x14ac:dyDescent="0.25">
      <c r="A232" s="173">
        <v>43469</v>
      </c>
      <c r="B232" s="84" t="s">
        <v>489</v>
      </c>
      <c r="C232" s="174" t="s">
        <v>491</v>
      </c>
      <c r="D232" s="157">
        <v>190018081</v>
      </c>
      <c r="E232" s="158" t="s">
        <v>219</v>
      </c>
      <c r="F232" s="175">
        <v>3670200</v>
      </c>
      <c r="G232" s="175" t="s">
        <v>722</v>
      </c>
      <c r="H232" s="175">
        <v>36</v>
      </c>
    </row>
    <row r="233" spans="1:8" ht="15" customHeight="1" x14ac:dyDescent="0.25">
      <c r="A233" s="173"/>
      <c r="B233" s="84" t="s">
        <v>490</v>
      </c>
      <c r="C233" s="174"/>
      <c r="D233" s="157"/>
      <c r="E233" s="158"/>
      <c r="F233" s="175"/>
      <c r="G233" s="175"/>
      <c r="H233" s="175"/>
    </row>
    <row r="234" spans="1:8" ht="15" customHeight="1" x14ac:dyDescent="0.25">
      <c r="A234" s="173">
        <v>43469</v>
      </c>
      <c r="B234" s="84" t="s">
        <v>53</v>
      </c>
      <c r="C234" s="174" t="s">
        <v>263</v>
      </c>
      <c r="D234" s="157">
        <v>190018082</v>
      </c>
      <c r="E234" s="158" t="s">
        <v>525</v>
      </c>
      <c r="F234" s="175">
        <v>2700000</v>
      </c>
      <c r="G234" s="175" t="s">
        <v>527</v>
      </c>
      <c r="H234" s="175">
        <v>36</v>
      </c>
    </row>
    <row r="235" spans="1:8" ht="15" customHeight="1" x14ac:dyDescent="0.25">
      <c r="A235" s="173"/>
      <c r="B235" s="84" t="s">
        <v>54</v>
      </c>
      <c r="C235" s="174"/>
      <c r="D235" s="157"/>
      <c r="E235" s="158"/>
      <c r="F235" s="175"/>
      <c r="G235" s="175"/>
      <c r="H235" s="175"/>
    </row>
    <row r="236" spans="1:8" ht="15" customHeight="1" x14ac:dyDescent="0.25">
      <c r="A236" s="173">
        <v>43469</v>
      </c>
      <c r="B236" s="84" t="s">
        <v>492</v>
      </c>
      <c r="C236" s="174" t="s">
        <v>80</v>
      </c>
      <c r="D236" s="157">
        <v>190018083</v>
      </c>
      <c r="E236" s="158" t="s">
        <v>723</v>
      </c>
      <c r="F236" s="175">
        <v>1800000</v>
      </c>
      <c r="G236" s="175" t="s">
        <v>724</v>
      </c>
      <c r="H236" s="175">
        <v>36</v>
      </c>
    </row>
    <row r="237" spans="1:8" ht="15" customHeight="1" x14ac:dyDescent="0.25">
      <c r="A237" s="173"/>
      <c r="B237" s="84" t="s">
        <v>493</v>
      </c>
      <c r="C237" s="174"/>
      <c r="D237" s="157"/>
      <c r="E237" s="158"/>
      <c r="F237" s="175"/>
      <c r="G237" s="175"/>
      <c r="H237" s="175"/>
    </row>
    <row r="238" spans="1:8" ht="15" customHeight="1" x14ac:dyDescent="0.25">
      <c r="A238" s="173">
        <v>43469</v>
      </c>
      <c r="B238" s="84" t="s">
        <v>507</v>
      </c>
      <c r="C238" s="174" t="s">
        <v>509</v>
      </c>
      <c r="D238" s="157">
        <v>190018080</v>
      </c>
      <c r="E238" s="158" t="s">
        <v>737</v>
      </c>
      <c r="F238" s="175">
        <v>5643300</v>
      </c>
      <c r="G238" s="91" t="s">
        <v>738</v>
      </c>
      <c r="H238" s="91">
        <f>14+10+10</f>
        <v>34</v>
      </c>
    </row>
    <row r="239" spans="1:8" ht="15" customHeight="1" x14ac:dyDescent="0.25">
      <c r="A239" s="173"/>
      <c r="B239" s="84" t="s">
        <v>508</v>
      </c>
      <c r="C239" s="174"/>
      <c r="D239" s="157"/>
      <c r="E239" s="158"/>
      <c r="F239" s="175"/>
      <c r="G239" s="91" t="s">
        <v>739</v>
      </c>
      <c r="H239" s="91">
        <f>12+12+12</f>
        <v>36</v>
      </c>
    </row>
    <row r="240" spans="1:8" ht="15" customHeight="1" x14ac:dyDescent="0.25">
      <c r="A240" s="173">
        <v>43469</v>
      </c>
      <c r="B240" s="84" t="s">
        <v>510</v>
      </c>
      <c r="C240" s="174" t="s">
        <v>299</v>
      </c>
      <c r="D240" s="157">
        <v>190018108</v>
      </c>
      <c r="E240" s="158" t="s">
        <v>304</v>
      </c>
      <c r="F240" s="175">
        <v>1780500</v>
      </c>
      <c r="G240" s="175" t="s">
        <v>764</v>
      </c>
      <c r="H240" s="175">
        <v>30</v>
      </c>
    </row>
    <row r="241" spans="1:8" ht="15" customHeight="1" x14ac:dyDescent="0.25">
      <c r="A241" s="173"/>
      <c r="B241" s="84" t="s">
        <v>298</v>
      </c>
      <c r="C241" s="174"/>
      <c r="D241" s="157"/>
      <c r="E241" s="158"/>
      <c r="F241" s="175"/>
      <c r="G241" s="175"/>
      <c r="H241" s="175"/>
    </row>
    <row r="242" spans="1:8" ht="15" customHeight="1" x14ac:dyDescent="0.25">
      <c r="A242" s="173">
        <v>43470</v>
      </c>
      <c r="B242" s="84" t="s">
        <v>85</v>
      </c>
      <c r="C242" s="174" t="s">
        <v>530</v>
      </c>
      <c r="D242" s="157" t="s">
        <v>825</v>
      </c>
      <c r="E242" s="158" t="s">
        <v>41</v>
      </c>
      <c r="F242" s="175">
        <v>450000</v>
      </c>
      <c r="G242" s="175" t="s">
        <v>10</v>
      </c>
      <c r="H242" s="175">
        <v>300</v>
      </c>
    </row>
    <row r="243" spans="1:8" ht="15" customHeight="1" x14ac:dyDescent="0.25">
      <c r="A243" s="173"/>
      <c r="B243" s="84" t="s">
        <v>83</v>
      </c>
      <c r="C243" s="174"/>
      <c r="D243" s="157"/>
      <c r="E243" s="158"/>
      <c r="F243" s="175"/>
      <c r="G243" s="175"/>
      <c r="H243" s="175"/>
    </row>
    <row r="244" spans="1:8" ht="15" customHeight="1" x14ac:dyDescent="0.25">
      <c r="A244" s="173">
        <v>43470</v>
      </c>
      <c r="B244" s="84" t="s">
        <v>137</v>
      </c>
      <c r="C244" s="174" t="s">
        <v>531</v>
      </c>
      <c r="D244" s="157">
        <v>190018091</v>
      </c>
      <c r="E244" s="158" t="s">
        <v>686</v>
      </c>
      <c r="F244" s="175">
        <v>1705500</v>
      </c>
      <c r="G244" s="175" t="s">
        <v>689</v>
      </c>
      <c r="H244" s="175">
        <v>30</v>
      </c>
    </row>
    <row r="245" spans="1:8" ht="15" customHeight="1" x14ac:dyDescent="0.25">
      <c r="A245" s="173"/>
      <c r="B245" s="84" t="s">
        <v>117</v>
      </c>
      <c r="C245" s="174"/>
      <c r="D245" s="157"/>
      <c r="E245" s="158"/>
      <c r="F245" s="175"/>
      <c r="G245" s="175"/>
      <c r="H245" s="175"/>
    </row>
    <row r="246" spans="1:8" ht="15" customHeight="1" x14ac:dyDescent="0.25">
      <c r="A246" s="173">
        <v>43470</v>
      </c>
      <c r="B246" s="84" t="s">
        <v>532</v>
      </c>
      <c r="C246" s="174" t="s">
        <v>533</v>
      </c>
      <c r="D246" s="157">
        <v>190018092</v>
      </c>
      <c r="E246" s="158" t="s">
        <v>743</v>
      </c>
      <c r="F246" s="175">
        <v>7200000</v>
      </c>
      <c r="G246" s="175" t="s">
        <v>744</v>
      </c>
      <c r="H246" s="175">
        <v>36</v>
      </c>
    </row>
    <row r="247" spans="1:8" ht="15" customHeight="1" x14ac:dyDescent="0.25">
      <c r="A247" s="173"/>
      <c r="B247" s="84" t="s">
        <v>534</v>
      </c>
      <c r="C247" s="174"/>
      <c r="D247" s="157"/>
      <c r="E247" s="158"/>
      <c r="F247" s="175"/>
      <c r="G247" s="175"/>
      <c r="H247" s="175"/>
    </row>
    <row r="248" spans="1:8" ht="15" customHeight="1" x14ac:dyDescent="0.25">
      <c r="A248" s="173">
        <v>43470</v>
      </c>
      <c r="B248" s="84" t="s">
        <v>535</v>
      </c>
      <c r="C248" s="174" t="s">
        <v>536</v>
      </c>
      <c r="D248" s="157">
        <v>190018093</v>
      </c>
      <c r="E248" s="158" t="s">
        <v>745</v>
      </c>
      <c r="F248" s="175">
        <v>1810800</v>
      </c>
      <c r="G248" s="175" t="s">
        <v>746</v>
      </c>
      <c r="H248" s="175">
        <v>36</v>
      </c>
    </row>
    <row r="249" spans="1:8" ht="15" customHeight="1" x14ac:dyDescent="0.25">
      <c r="A249" s="173"/>
      <c r="B249" s="84" t="s">
        <v>537</v>
      </c>
      <c r="C249" s="174"/>
      <c r="D249" s="157"/>
      <c r="E249" s="158"/>
      <c r="F249" s="175"/>
      <c r="G249" s="175"/>
      <c r="H249" s="175"/>
    </row>
    <row r="250" spans="1:8" ht="15" customHeight="1" x14ac:dyDescent="0.25">
      <c r="A250" s="173">
        <v>43470</v>
      </c>
      <c r="B250" s="84" t="s">
        <v>538</v>
      </c>
      <c r="C250" s="174" t="s">
        <v>539</v>
      </c>
      <c r="D250" s="157">
        <v>190018094</v>
      </c>
      <c r="E250" s="158" t="s">
        <v>790</v>
      </c>
      <c r="F250" s="175">
        <v>1541700</v>
      </c>
      <c r="G250" s="175" t="s">
        <v>791</v>
      </c>
      <c r="H250" s="175">
        <v>27</v>
      </c>
    </row>
    <row r="251" spans="1:8" ht="15" customHeight="1" x14ac:dyDescent="0.25">
      <c r="A251" s="173"/>
      <c r="B251" s="84" t="s">
        <v>540</v>
      </c>
      <c r="C251" s="174"/>
      <c r="D251" s="157"/>
      <c r="E251" s="158"/>
      <c r="F251" s="175"/>
      <c r="G251" s="175"/>
      <c r="H251" s="175"/>
    </row>
    <row r="252" spans="1:8" ht="15" customHeight="1" x14ac:dyDescent="0.25">
      <c r="A252" s="173">
        <v>43470</v>
      </c>
      <c r="B252" s="84" t="s">
        <v>53</v>
      </c>
      <c r="C252" s="174" t="s">
        <v>541</v>
      </c>
      <c r="D252" s="157">
        <v>190018095</v>
      </c>
      <c r="E252" s="158" t="s">
        <v>525</v>
      </c>
      <c r="F252" s="175">
        <v>2448000</v>
      </c>
      <c r="G252" s="175" t="s">
        <v>741</v>
      </c>
      <c r="H252" s="175">
        <v>36</v>
      </c>
    </row>
    <row r="253" spans="1:8" ht="15" customHeight="1" x14ac:dyDescent="0.25">
      <c r="A253" s="173"/>
      <c r="B253" s="84" t="s">
        <v>54</v>
      </c>
      <c r="C253" s="174"/>
      <c r="D253" s="157"/>
      <c r="E253" s="158"/>
      <c r="F253" s="175"/>
      <c r="G253" s="175"/>
      <c r="H253" s="175"/>
    </row>
    <row r="254" spans="1:8" ht="15" customHeight="1" x14ac:dyDescent="0.25">
      <c r="A254" s="173">
        <v>43470</v>
      </c>
      <c r="B254" s="84" t="s">
        <v>59</v>
      </c>
      <c r="C254" s="174" t="s">
        <v>542</v>
      </c>
      <c r="D254" s="157">
        <v>190018112</v>
      </c>
      <c r="E254" s="158" t="s">
        <v>12</v>
      </c>
      <c r="F254" s="175">
        <v>600300</v>
      </c>
      <c r="G254" s="175" t="s">
        <v>528</v>
      </c>
      <c r="H254" s="175">
        <v>6</v>
      </c>
    </row>
    <row r="255" spans="1:8" ht="15" customHeight="1" x14ac:dyDescent="0.25">
      <c r="A255" s="173"/>
      <c r="B255" s="84" t="s">
        <v>60</v>
      </c>
      <c r="C255" s="174"/>
      <c r="D255" s="157"/>
      <c r="E255" s="158"/>
      <c r="F255" s="175"/>
      <c r="G255" s="175"/>
      <c r="H255" s="175"/>
    </row>
    <row r="256" spans="1:8" ht="15" customHeight="1" x14ac:dyDescent="0.25">
      <c r="A256" s="173">
        <v>43470</v>
      </c>
      <c r="B256" s="84" t="s">
        <v>86</v>
      </c>
      <c r="C256" s="174" t="s">
        <v>543</v>
      </c>
      <c r="D256" s="157">
        <v>190018097</v>
      </c>
      <c r="E256" s="158" t="s">
        <v>18</v>
      </c>
      <c r="F256" s="175">
        <v>799500</v>
      </c>
      <c r="G256" s="175" t="s">
        <v>727</v>
      </c>
      <c r="H256" s="175">
        <v>6</v>
      </c>
    </row>
    <row r="257" spans="1:8" ht="15" customHeight="1" x14ac:dyDescent="0.25">
      <c r="A257" s="173"/>
      <c r="B257" s="84" t="s">
        <v>87</v>
      </c>
      <c r="C257" s="174"/>
      <c r="D257" s="157"/>
      <c r="E257" s="158"/>
      <c r="F257" s="175"/>
      <c r="G257" s="175"/>
      <c r="H257" s="175"/>
    </row>
    <row r="258" spans="1:8" ht="15" customHeight="1" x14ac:dyDescent="0.25">
      <c r="A258" s="173">
        <v>43470</v>
      </c>
      <c r="B258" s="84" t="s">
        <v>115</v>
      </c>
      <c r="C258" s="174" t="s">
        <v>544</v>
      </c>
      <c r="D258" s="157">
        <v>190018098</v>
      </c>
      <c r="E258" s="158" t="s">
        <v>23</v>
      </c>
      <c r="F258" s="175">
        <v>4320000</v>
      </c>
      <c r="G258" s="175" t="s">
        <v>742</v>
      </c>
      <c r="H258" s="175">
        <v>36</v>
      </c>
    </row>
    <row r="259" spans="1:8" ht="15" customHeight="1" x14ac:dyDescent="0.25">
      <c r="A259" s="173"/>
      <c r="B259" s="84" t="s">
        <v>116</v>
      </c>
      <c r="C259" s="174"/>
      <c r="D259" s="157"/>
      <c r="E259" s="158"/>
      <c r="F259" s="175"/>
      <c r="G259" s="175"/>
      <c r="H259" s="175"/>
    </row>
    <row r="260" spans="1:8" ht="15" customHeight="1" x14ac:dyDescent="0.25">
      <c r="A260" s="173">
        <v>43470</v>
      </c>
      <c r="B260" s="84" t="s">
        <v>545</v>
      </c>
      <c r="C260" s="174" t="s">
        <v>546</v>
      </c>
      <c r="D260" s="157">
        <v>190018100</v>
      </c>
      <c r="E260" s="158" t="s">
        <v>749</v>
      </c>
      <c r="F260" s="175">
        <v>4631850</v>
      </c>
      <c r="G260" s="91" t="s">
        <v>750</v>
      </c>
      <c r="H260" s="91">
        <v>12</v>
      </c>
    </row>
    <row r="261" spans="1:8" ht="15" customHeight="1" x14ac:dyDescent="0.25">
      <c r="A261" s="173"/>
      <c r="B261" s="84" t="s">
        <v>547</v>
      </c>
      <c r="C261" s="174"/>
      <c r="D261" s="157"/>
      <c r="E261" s="158"/>
      <c r="F261" s="175"/>
      <c r="G261" s="91" t="s">
        <v>751</v>
      </c>
      <c r="H261" s="91">
        <f>12+11+12</f>
        <v>35</v>
      </c>
    </row>
    <row r="262" spans="1:8" ht="15" customHeight="1" x14ac:dyDescent="0.25">
      <c r="A262" s="173">
        <v>43470</v>
      </c>
      <c r="B262" s="84" t="s">
        <v>548</v>
      </c>
      <c r="C262" s="174" t="s">
        <v>549</v>
      </c>
      <c r="D262" s="157">
        <v>190018101</v>
      </c>
      <c r="E262" s="158" t="s">
        <v>752</v>
      </c>
      <c r="F262" s="175">
        <v>2563200</v>
      </c>
      <c r="G262" s="175" t="s">
        <v>753</v>
      </c>
      <c r="H262" s="175">
        <v>36</v>
      </c>
    </row>
    <row r="263" spans="1:8" ht="15" customHeight="1" x14ac:dyDescent="0.25">
      <c r="A263" s="173"/>
      <c r="B263" s="84" t="s">
        <v>550</v>
      </c>
      <c r="C263" s="174"/>
      <c r="D263" s="157"/>
      <c r="E263" s="158"/>
      <c r="F263" s="175"/>
      <c r="G263" s="175"/>
      <c r="H263" s="175"/>
    </row>
    <row r="264" spans="1:8" ht="15" customHeight="1" x14ac:dyDescent="0.25">
      <c r="A264" s="173">
        <v>43470</v>
      </c>
      <c r="B264" s="84" t="s">
        <v>551</v>
      </c>
      <c r="C264" s="174" t="s">
        <v>552</v>
      </c>
      <c r="D264" s="157">
        <v>190018102</v>
      </c>
      <c r="E264" s="158" t="s">
        <v>754</v>
      </c>
      <c r="F264" s="175">
        <v>1533000</v>
      </c>
      <c r="G264" s="175" t="s">
        <v>755</v>
      </c>
      <c r="H264" s="175">
        <v>12</v>
      </c>
    </row>
    <row r="265" spans="1:8" ht="15" customHeight="1" x14ac:dyDescent="0.25">
      <c r="A265" s="173"/>
      <c r="B265" s="84" t="s">
        <v>553</v>
      </c>
      <c r="C265" s="174"/>
      <c r="D265" s="157"/>
      <c r="E265" s="158"/>
      <c r="F265" s="175"/>
      <c r="G265" s="175"/>
      <c r="H265" s="175"/>
    </row>
    <row r="266" spans="1:8" ht="15" customHeight="1" x14ac:dyDescent="0.25">
      <c r="A266" s="173">
        <v>43470</v>
      </c>
      <c r="B266" s="84" t="s">
        <v>141</v>
      </c>
      <c r="C266" s="174" t="s">
        <v>554</v>
      </c>
      <c r="D266" s="157">
        <v>190018103</v>
      </c>
      <c r="E266" s="158" t="s">
        <v>16</v>
      </c>
      <c r="F266" s="175">
        <v>2649600</v>
      </c>
      <c r="G266" s="91" t="s">
        <v>756</v>
      </c>
      <c r="H266" s="91">
        <v>36</v>
      </c>
    </row>
    <row r="267" spans="1:8" ht="15" customHeight="1" x14ac:dyDescent="0.25">
      <c r="A267" s="173"/>
      <c r="B267" s="158" t="s">
        <v>125</v>
      </c>
      <c r="C267" s="174"/>
      <c r="D267" s="157"/>
      <c r="E267" s="158"/>
      <c r="F267" s="175"/>
      <c r="G267" s="91" t="s">
        <v>757</v>
      </c>
      <c r="H267" s="91">
        <v>36</v>
      </c>
    </row>
    <row r="268" spans="1:8" ht="15" customHeight="1" x14ac:dyDescent="0.25">
      <c r="A268" s="173"/>
      <c r="B268" s="158"/>
      <c r="C268" s="174"/>
      <c r="D268" s="157"/>
      <c r="E268" s="158"/>
      <c r="F268" s="175"/>
      <c r="G268" s="91" t="s">
        <v>758</v>
      </c>
      <c r="H268" s="91">
        <v>36</v>
      </c>
    </row>
    <row r="269" spans="1:8" ht="15" customHeight="1" x14ac:dyDescent="0.25">
      <c r="A269" s="173">
        <v>43470</v>
      </c>
      <c r="B269" s="84" t="s">
        <v>568</v>
      </c>
      <c r="C269" s="174" t="s">
        <v>569</v>
      </c>
      <c r="D269" s="157">
        <v>190018113</v>
      </c>
      <c r="E269" s="158" t="s">
        <v>769</v>
      </c>
      <c r="F269" s="175">
        <v>1148400</v>
      </c>
      <c r="G269" s="175" t="s">
        <v>770</v>
      </c>
      <c r="H269" s="175">
        <v>29</v>
      </c>
    </row>
    <row r="270" spans="1:8" ht="15" customHeight="1" x14ac:dyDescent="0.25">
      <c r="A270" s="173"/>
      <c r="B270" s="84" t="s">
        <v>570</v>
      </c>
      <c r="C270" s="174"/>
      <c r="D270" s="157"/>
      <c r="E270" s="158"/>
      <c r="F270" s="175"/>
      <c r="G270" s="175"/>
      <c r="H270" s="175"/>
    </row>
    <row r="271" spans="1:8" ht="15" customHeight="1" x14ac:dyDescent="0.25">
      <c r="A271" s="173">
        <v>43470</v>
      </c>
      <c r="B271" s="84" t="s">
        <v>112</v>
      </c>
      <c r="C271" s="174" t="s">
        <v>571</v>
      </c>
      <c r="D271" s="157">
        <v>190018115</v>
      </c>
      <c r="E271" s="158" t="s">
        <v>5</v>
      </c>
      <c r="F271" s="175">
        <v>3817650</v>
      </c>
      <c r="G271" s="91" t="s">
        <v>665</v>
      </c>
      <c r="H271" s="91">
        <f>5+6+6+6+4</f>
        <v>27</v>
      </c>
    </row>
    <row r="272" spans="1:8" ht="15" customHeight="1" x14ac:dyDescent="0.25">
      <c r="A272" s="173"/>
      <c r="B272" s="84" t="s">
        <v>113</v>
      </c>
      <c r="C272" s="174"/>
      <c r="D272" s="157"/>
      <c r="E272" s="158"/>
      <c r="F272" s="175"/>
      <c r="G272" s="91" t="s">
        <v>771</v>
      </c>
      <c r="H272" s="91">
        <f>3+5+6+6+6+4</f>
        <v>30</v>
      </c>
    </row>
    <row r="273" spans="1:8" ht="15" customHeight="1" x14ac:dyDescent="0.25">
      <c r="A273" s="173">
        <v>43470</v>
      </c>
      <c r="B273" s="84" t="s">
        <v>572</v>
      </c>
      <c r="C273" s="174" t="s">
        <v>573</v>
      </c>
      <c r="D273" s="157">
        <v>190018116</v>
      </c>
      <c r="E273" s="158" t="s">
        <v>772</v>
      </c>
      <c r="F273" s="175">
        <v>2434550</v>
      </c>
      <c r="G273" s="175" t="s">
        <v>773</v>
      </c>
      <c r="H273" s="175">
        <v>29</v>
      </c>
    </row>
    <row r="274" spans="1:8" ht="15" customHeight="1" x14ac:dyDescent="0.25">
      <c r="A274" s="173"/>
      <c r="B274" s="84" t="s">
        <v>574</v>
      </c>
      <c r="C274" s="174"/>
      <c r="D274" s="157"/>
      <c r="E274" s="158"/>
      <c r="F274" s="175"/>
      <c r="G274" s="175"/>
      <c r="H274" s="175"/>
    </row>
    <row r="275" spans="1:8" ht="15" customHeight="1" x14ac:dyDescent="0.25">
      <c r="A275" s="173">
        <v>43470</v>
      </c>
      <c r="B275" s="84" t="s">
        <v>576</v>
      </c>
      <c r="C275" s="174" t="s">
        <v>577</v>
      </c>
      <c r="D275" s="157">
        <v>190018121</v>
      </c>
      <c r="E275" s="158" t="s">
        <v>728</v>
      </c>
      <c r="F275" s="175">
        <v>1378500</v>
      </c>
      <c r="G275" s="175" t="s">
        <v>730</v>
      </c>
      <c r="H275" s="175">
        <v>30</v>
      </c>
    </row>
    <row r="276" spans="1:8" ht="15" customHeight="1" x14ac:dyDescent="0.25">
      <c r="A276" s="173"/>
      <c r="B276" s="84" t="s">
        <v>496</v>
      </c>
      <c r="C276" s="174"/>
      <c r="D276" s="157"/>
      <c r="E276" s="158"/>
      <c r="F276" s="175"/>
      <c r="G276" s="175"/>
      <c r="H276" s="175"/>
    </row>
    <row r="277" spans="1:8" ht="15" customHeight="1" x14ac:dyDescent="0.25">
      <c r="A277" s="173">
        <v>43470</v>
      </c>
      <c r="B277" s="84" t="s">
        <v>578</v>
      </c>
      <c r="C277" s="174" t="s">
        <v>579</v>
      </c>
      <c r="D277" s="157">
        <v>190018122</v>
      </c>
      <c r="E277" s="158" t="s">
        <v>774</v>
      </c>
      <c r="F277" s="175">
        <v>3056400</v>
      </c>
      <c r="G277" s="91" t="s">
        <v>775</v>
      </c>
      <c r="H277" s="91">
        <f>6+6+6+6+6</f>
        <v>30</v>
      </c>
    </row>
    <row r="278" spans="1:8" ht="15" customHeight="1" x14ac:dyDescent="0.25">
      <c r="A278" s="173"/>
      <c r="B278" s="84" t="s">
        <v>580</v>
      </c>
      <c r="C278" s="174"/>
      <c r="D278" s="157"/>
      <c r="E278" s="158"/>
      <c r="F278" s="175"/>
      <c r="G278" s="91" t="s">
        <v>776</v>
      </c>
      <c r="H278" s="91">
        <f>6+6+6+6</f>
        <v>24</v>
      </c>
    </row>
    <row r="279" spans="1:8" ht="15" customHeight="1" x14ac:dyDescent="0.25">
      <c r="A279" s="173">
        <v>43470</v>
      </c>
      <c r="B279" s="84" t="s">
        <v>581</v>
      </c>
      <c r="C279" s="174" t="s">
        <v>582</v>
      </c>
      <c r="D279" s="157">
        <v>190018118</v>
      </c>
      <c r="E279" s="158" t="s">
        <v>777</v>
      </c>
      <c r="F279" s="175">
        <v>2368500</v>
      </c>
      <c r="G279" s="175" t="s">
        <v>778</v>
      </c>
      <c r="H279" s="175">
        <v>30</v>
      </c>
    </row>
    <row r="280" spans="1:8" ht="15" customHeight="1" x14ac:dyDescent="0.25">
      <c r="A280" s="173"/>
      <c r="B280" s="84" t="s">
        <v>283</v>
      </c>
      <c r="C280" s="174"/>
      <c r="D280" s="157"/>
      <c r="E280" s="158"/>
      <c r="F280" s="175"/>
      <c r="G280" s="175"/>
      <c r="H280" s="175"/>
    </row>
    <row r="281" spans="1:8" ht="15" customHeight="1" x14ac:dyDescent="0.25">
      <c r="A281" s="173">
        <v>43470</v>
      </c>
      <c r="B281" s="84" t="s">
        <v>583</v>
      </c>
      <c r="C281" s="174" t="s">
        <v>584</v>
      </c>
      <c r="D281" s="157">
        <v>190018120</v>
      </c>
      <c r="E281" s="158" t="s">
        <v>779</v>
      </c>
      <c r="F281" s="175">
        <v>2091150</v>
      </c>
      <c r="G281" s="175" t="s">
        <v>780</v>
      </c>
      <c r="H281" s="175">
        <v>27</v>
      </c>
    </row>
    <row r="282" spans="1:8" ht="15" customHeight="1" x14ac:dyDescent="0.25">
      <c r="A282" s="173"/>
      <c r="B282" s="84" t="s">
        <v>283</v>
      </c>
      <c r="C282" s="174"/>
      <c r="D282" s="157"/>
      <c r="E282" s="158"/>
      <c r="F282" s="175"/>
      <c r="G282" s="175"/>
      <c r="H282" s="175"/>
    </row>
    <row r="283" spans="1:8" ht="15" customHeight="1" x14ac:dyDescent="0.25">
      <c r="A283" s="173">
        <v>43470</v>
      </c>
      <c r="B283" s="84" t="s">
        <v>585</v>
      </c>
      <c r="C283" s="174" t="s">
        <v>586</v>
      </c>
      <c r="D283" s="157">
        <v>190018114</v>
      </c>
      <c r="E283" s="158" t="s">
        <v>783</v>
      </c>
      <c r="F283" s="175">
        <v>6131700</v>
      </c>
      <c r="G283" s="91" t="s">
        <v>784</v>
      </c>
      <c r="H283" s="91">
        <f>4+6+6+6+5</f>
        <v>27</v>
      </c>
    </row>
    <row r="284" spans="1:8" ht="15" customHeight="1" x14ac:dyDescent="0.25">
      <c r="A284" s="173"/>
      <c r="B284" s="84" t="s">
        <v>566</v>
      </c>
      <c r="C284" s="174"/>
      <c r="D284" s="157"/>
      <c r="E284" s="158"/>
      <c r="F284" s="175"/>
      <c r="G284" s="91" t="s">
        <v>785</v>
      </c>
      <c r="H284" s="91">
        <f>4+6+6+6+5</f>
        <v>27</v>
      </c>
    </row>
    <row r="285" spans="1:8" ht="15" customHeight="1" x14ac:dyDescent="0.25">
      <c r="A285" s="173">
        <v>43470</v>
      </c>
      <c r="B285" s="84" t="s">
        <v>587</v>
      </c>
      <c r="C285" s="174" t="s">
        <v>588</v>
      </c>
      <c r="D285" s="157">
        <v>190018124</v>
      </c>
      <c r="E285" s="158" t="s">
        <v>786</v>
      </c>
      <c r="F285" s="175">
        <v>4165200</v>
      </c>
      <c r="G285" s="91" t="s">
        <v>787</v>
      </c>
      <c r="H285" s="91">
        <f>6+6</f>
        <v>12</v>
      </c>
    </row>
    <row r="286" spans="1:8" ht="15" customHeight="1" x14ac:dyDescent="0.25">
      <c r="A286" s="173"/>
      <c r="B286" s="158" t="s">
        <v>589</v>
      </c>
      <c r="C286" s="174"/>
      <c r="D286" s="157"/>
      <c r="E286" s="158"/>
      <c r="F286" s="175"/>
      <c r="G286" s="91" t="s">
        <v>788</v>
      </c>
      <c r="H286" s="91">
        <f>6+7+6+5+6</f>
        <v>30</v>
      </c>
    </row>
    <row r="287" spans="1:8" ht="15" customHeight="1" x14ac:dyDescent="0.25">
      <c r="A287" s="173"/>
      <c r="B287" s="158"/>
      <c r="C287" s="174"/>
      <c r="D287" s="157"/>
      <c r="E287" s="158"/>
      <c r="F287" s="175"/>
      <c r="G287" s="91" t="s">
        <v>789</v>
      </c>
      <c r="H287" s="91">
        <f>6+6+7+6+5</f>
        <v>30</v>
      </c>
    </row>
    <row r="288" spans="1:8" ht="15" customHeight="1" x14ac:dyDescent="0.25">
      <c r="A288" s="173">
        <v>43470</v>
      </c>
      <c r="B288" s="84" t="s">
        <v>379</v>
      </c>
      <c r="C288" s="174" t="s">
        <v>299</v>
      </c>
      <c r="D288" s="157">
        <v>190018108</v>
      </c>
      <c r="E288" s="158" t="s">
        <v>304</v>
      </c>
      <c r="F288" s="175">
        <v>1780500</v>
      </c>
      <c r="G288" s="175" t="s">
        <v>740</v>
      </c>
      <c r="H288" s="175">
        <v>30</v>
      </c>
    </row>
    <row r="289" spans="1:8" ht="15" customHeight="1" x14ac:dyDescent="0.25">
      <c r="A289" s="173"/>
      <c r="B289" s="84" t="s">
        <v>298</v>
      </c>
      <c r="C289" s="174"/>
      <c r="D289" s="157"/>
      <c r="E289" s="158"/>
      <c r="F289" s="175"/>
      <c r="G289" s="175"/>
      <c r="H289" s="175"/>
    </row>
    <row r="290" spans="1:8" ht="15" customHeight="1" x14ac:dyDescent="0.25">
      <c r="A290" s="173">
        <v>43470</v>
      </c>
      <c r="B290" s="84" t="s">
        <v>564</v>
      </c>
      <c r="C290" s="174" t="s">
        <v>565</v>
      </c>
      <c r="D290" s="157">
        <v>190018071</v>
      </c>
      <c r="E290" s="158" t="s">
        <v>765</v>
      </c>
      <c r="F290" s="175">
        <v>15525000</v>
      </c>
      <c r="G290" s="91" t="s">
        <v>766</v>
      </c>
      <c r="H290" s="91">
        <f>12+12+12</f>
        <v>36</v>
      </c>
    </row>
    <row r="291" spans="1:8" ht="15" customHeight="1" x14ac:dyDescent="0.25">
      <c r="A291" s="173"/>
      <c r="B291" s="158" t="s">
        <v>566</v>
      </c>
      <c r="C291" s="174"/>
      <c r="D291" s="157"/>
      <c r="E291" s="158"/>
      <c r="F291" s="175"/>
      <c r="G291" s="91" t="s">
        <v>767</v>
      </c>
      <c r="H291" s="91">
        <f>12+12+12</f>
        <v>36</v>
      </c>
    </row>
    <row r="292" spans="1:8" ht="15" customHeight="1" x14ac:dyDescent="0.25">
      <c r="A292" s="173"/>
      <c r="B292" s="158"/>
      <c r="C292" s="174"/>
      <c r="D292" s="157"/>
      <c r="E292" s="158"/>
      <c r="F292" s="175"/>
      <c r="G292" s="91" t="s">
        <v>768</v>
      </c>
      <c r="H292" s="91">
        <f>12+12+12</f>
        <v>36</v>
      </c>
    </row>
    <row r="293" spans="1:8" ht="15" customHeight="1" x14ac:dyDescent="0.25">
      <c r="A293" s="173">
        <v>43473</v>
      </c>
      <c r="B293" s="84" t="s">
        <v>555</v>
      </c>
      <c r="C293" s="174" t="s">
        <v>601</v>
      </c>
      <c r="D293" s="157">
        <v>190018135</v>
      </c>
      <c r="E293" s="158" t="s">
        <v>15</v>
      </c>
      <c r="F293" s="175">
        <v>1524600</v>
      </c>
      <c r="G293" s="175" t="s">
        <v>796</v>
      </c>
      <c r="H293" s="175">
        <v>36</v>
      </c>
    </row>
    <row r="294" spans="1:8" ht="15" customHeight="1" x14ac:dyDescent="0.25">
      <c r="A294" s="173"/>
      <c r="B294" s="84" t="s">
        <v>602</v>
      </c>
      <c r="C294" s="174"/>
      <c r="D294" s="157"/>
      <c r="E294" s="158"/>
      <c r="F294" s="175"/>
      <c r="G294" s="175"/>
      <c r="H294" s="175"/>
    </row>
    <row r="295" spans="1:8" ht="15" customHeight="1" x14ac:dyDescent="0.25">
      <c r="A295" s="173">
        <v>43473</v>
      </c>
      <c r="B295" s="84" t="s">
        <v>603</v>
      </c>
      <c r="C295" s="174" t="s">
        <v>604</v>
      </c>
      <c r="D295" s="157">
        <v>190018136</v>
      </c>
      <c r="E295" s="158" t="s">
        <v>7</v>
      </c>
      <c r="F295" s="175">
        <v>849000</v>
      </c>
      <c r="G295" s="175" t="s">
        <v>703</v>
      </c>
      <c r="H295" s="175">
        <v>12</v>
      </c>
    </row>
    <row r="296" spans="1:8" ht="15" customHeight="1" x14ac:dyDescent="0.25">
      <c r="A296" s="173"/>
      <c r="B296" s="84" t="s">
        <v>605</v>
      </c>
      <c r="C296" s="174"/>
      <c r="D296" s="157"/>
      <c r="E296" s="158"/>
      <c r="F296" s="175"/>
      <c r="G296" s="175"/>
      <c r="H296" s="175"/>
    </row>
    <row r="297" spans="1:8" ht="15" customHeight="1" x14ac:dyDescent="0.25">
      <c r="A297" s="173">
        <v>43473</v>
      </c>
      <c r="B297" s="84" t="s">
        <v>63</v>
      </c>
      <c r="C297" s="174" t="s">
        <v>606</v>
      </c>
      <c r="D297" s="157">
        <v>190018137</v>
      </c>
      <c r="E297" s="158" t="s">
        <v>21</v>
      </c>
      <c r="F297" s="175">
        <v>2671200</v>
      </c>
      <c r="G297" s="175" t="s">
        <v>660</v>
      </c>
      <c r="H297" s="175">
        <v>36</v>
      </c>
    </row>
    <row r="298" spans="1:8" ht="15" customHeight="1" x14ac:dyDescent="0.25">
      <c r="A298" s="173"/>
      <c r="B298" s="84" t="s">
        <v>607</v>
      </c>
      <c r="C298" s="174"/>
      <c r="D298" s="157"/>
      <c r="E298" s="158"/>
      <c r="F298" s="175"/>
      <c r="G298" s="175"/>
      <c r="H298" s="175"/>
    </row>
    <row r="299" spans="1:8" ht="15" customHeight="1" x14ac:dyDescent="0.25">
      <c r="A299" s="173">
        <v>43473</v>
      </c>
      <c r="B299" s="84" t="s">
        <v>608</v>
      </c>
      <c r="C299" s="174" t="s">
        <v>609</v>
      </c>
      <c r="D299" s="157">
        <v>190018168</v>
      </c>
      <c r="E299" s="158" t="s">
        <v>320</v>
      </c>
      <c r="F299" s="175">
        <v>4408800</v>
      </c>
      <c r="G299" s="91" t="s">
        <v>747</v>
      </c>
      <c r="H299" s="91">
        <v>24</v>
      </c>
    </row>
    <row r="300" spans="1:8" ht="15" customHeight="1" x14ac:dyDescent="0.25">
      <c r="A300" s="173"/>
      <c r="B300" s="84" t="s">
        <v>610</v>
      </c>
      <c r="C300" s="174"/>
      <c r="D300" s="157"/>
      <c r="E300" s="158"/>
      <c r="F300" s="175"/>
      <c r="G300" s="91" t="s">
        <v>748</v>
      </c>
      <c r="H300" s="91">
        <v>24</v>
      </c>
    </row>
    <row r="301" spans="1:8" ht="15" customHeight="1" x14ac:dyDescent="0.25">
      <c r="A301" s="173">
        <v>43473</v>
      </c>
      <c r="B301" s="84" t="s">
        <v>611</v>
      </c>
      <c r="C301" s="174" t="s">
        <v>612</v>
      </c>
      <c r="D301" s="157">
        <v>190018166</v>
      </c>
      <c r="E301" s="158" t="s">
        <v>20</v>
      </c>
      <c r="F301" s="175">
        <v>1297800</v>
      </c>
      <c r="G301" s="175" t="s">
        <v>797</v>
      </c>
      <c r="H301" s="175">
        <v>36</v>
      </c>
    </row>
    <row r="302" spans="1:8" ht="15" customHeight="1" x14ac:dyDescent="0.25">
      <c r="A302" s="173"/>
      <c r="B302" s="84" t="s">
        <v>613</v>
      </c>
      <c r="C302" s="174"/>
      <c r="D302" s="157"/>
      <c r="E302" s="158"/>
      <c r="F302" s="175"/>
      <c r="G302" s="175"/>
      <c r="H302" s="175"/>
    </row>
    <row r="303" spans="1:8" ht="15" customHeight="1" x14ac:dyDescent="0.25">
      <c r="A303" s="173">
        <v>43473</v>
      </c>
      <c r="B303" s="84" t="s">
        <v>614</v>
      </c>
      <c r="C303" s="174" t="s">
        <v>615</v>
      </c>
      <c r="D303" s="157">
        <v>190018150</v>
      </c>
      <c r="E303" s="158" t="s">
        <v>779</v>
      </c>
      <c r="F303" s="175">
        <v>4410250</v>
      </c>
      <c r="G303" s="91" t="s">
        <v>781</v>
      </c>
      <c r="H303" s="91">
        <f>6+6+7+6+5</f>
        <v>30</v>
      </c>
    </row>
    <row r="304" spans="1:8" ht="15" customHeight="1" x14ac:dyDescent="0.25">
      <c r="A304" s="173"/>
      <c r="B304" s="84" t="s">
        <v>616</v>
      </c>
      <c r="C304" s="174"/>
      <c r="D304" s="157"/>
      <c r="E304" s="158"/>
      <c r="F304" s="175"/>
      <c r="G304" s="91" t="s">
        <v>782</v>
      </c>
      <c r="H304" s="91">
        <f>6+6+7+6+4</f>
        <v>29</v>
      </c>
    </row>
    <row r="305" spans="1:8" ht="15" customHeight="1" x14ac:dyDescent="0.25">
      <c r="A305" s="173">
        <v>43473</v>
      </c>
      <c r="B305" s="84" t="s">
        <v>598</v>
      </c>
      <c r="C305" s="174" t="s">
        <v>617</v>
      </c>
      <c r="D305" s="157">
        <v>190018143</v>
      </c>
      <c r="E305" s="158" t="s">
        <v>821</v>
      </c>
      <c r="F305" s="175">
        <v>1503000</v>
      </c>
      <c r="G305" s="175" t="s">
        <v>822</v>
      </c>
      <c r="H305" s="175">
        <v>30</v>
      </c>
    </row>
    <row r="306" spans="1:8" ht="15" customHeight="1" x14ac:dyDescent="0.25">
      <c r="A306" s="173"/>
      <c r="B306" s="84" t="s">
        <v>600</v>
      </c>
      <c r="C306" s="174"/>
      <c r="D306" s="157"/>
      <c r="E306" s="158"/>
      <c r="F306" s="175"/>
      <c r="G306" s="175"/>
      <c r="H306" s="175"/>
    </row>
    <row r="307" spans="1:8" ht="15" customHeight="1" x14ac:dyDescent="0.25">
      <c r="A307" s="173">
        <v>43473</v>
      </c>
      <c r="B307" s="84" t="s">
        <v>558</v>
      </c>
      <c r="C307" s="174" t="s">
        <v>622</v>
      </c>
      <c r="D307" s="157">
        <v>190018148</v>
      </c>
      <c r="E307" s="158" t="s">
        <v>760</v>
      </c>
      <c r="F307" s="175">
        <v>1692600</v>
      </c>
      <c r="G307" s="175" t="s">
        <v>798</v>
      </c>
      <c r="H307" s="175">
        <v>26</v>
      </c>
    </row>
    <row r="308" spans="1:8" ht="15" customHeight="1" x14ac:dyDescent="0.25">
      <c r="A308" s="173"/>
      <c r="B308" s="84" t="s">
        <v>623</v>
      </c>
      <c r="C308" s="174"/>
      <c r="D308" s="157"/>
      <c r="E308" s="158"/>
      <c r="F308" s="175"/>
      <c r="G308" s="175"/>
      <c r="H308" s="175"/>
    </row>
    <row r="309" spans="1:8" ht="15" customHeight="1" x14ac:dyDescent="0.25">
      <c r="A309" s="173">
        <v>43473</v>
      </c>
      <c r="B309" s="84" t="s">
        <v>627</v>
      </c>
      <c r="C309" s="174" t="s">
        <v>432</v>
      </c>
      <c r="D309" s="157">
        <v>190018140</v>
      </c>
      <c r="E309" s="158" t="s">
        <v>805</v>
      </c>
      <c r="F309" s="175">
        <v>1972500</v>
      </c>
      <c r="G309" s="175" t="s">
        <v>806</v>
      </c>
      <c r="H309" s="175">
        <v>30</v>
      </c>
    </row>
    <row r="310" spans="1:8" ht="15" customHeight="1" x14ac:dyDescent="0.25">
      <c r="A310" s="173"/>
      <c r="B310" s="84" t="s">
        <v>628</v>
      </c>
      <c r="C310" s="174"/>
      <c r="D310" s="157"/>
      <c r="E310" s="158"/>
      <c r="F310" s="175"/>
      <c r="G310" s="175"/>
      <c r="H310" s="175"/>
    </row>
    <row r="311" spans="1:8" ht="15" customHeight="1" x14ac:dyDescent="0.25">
      <c r="A311" s="173">
        <v>43473</v>
      </c>
      <c r="B311" s="84" t="s">
        <v>629</v>
      </c>
      <c r="C311" s="174" t="s">
        <v>630</v>
      </c>
      <c r="D311" s="157">
        <v>190018119</v>
      </c>
      <c r="E311" s="158" t="s">
        <v>807</v>
      </c>
      <c r="F311" s="175">
        <v>2579550</v>
      </c>
      <c r="G311" s="175" t="s">
        <v>808</v>
      </c>
      <c r="H311" s="175">
        <v>29</v>
      </c>
    </row>
    <row r="312" spans="1:8" ht="15" customHeight="1" x14ac:dyDescent="0.25">
      <c r="A312" s="173"/>
      <c r="B312" s="84" t="s">
        <v>631</v>
      </c>
      <c r="C312" s="174"/>
      <c r="D312" s="157"/>
      <c r="E312" s="158"/>
      <c r="F312" s="175"/>
      <c r="G312" s="175"/>
      <c r="H312" s="175"/>
    </row>
    <row r="313" spans="1:8" ht="15" customHeight="1" x14ac:dyDescent="0.25">
      <c r="A313" s="173">
        <v>43473</v>
      </c>
      <c r="B313" s="84" t="s">
        <v>136</v>
      </c>
      <c r="C313" s="174" t="s">
        <v>632</v>
      </c>
      <c r="D313" s="157">
        <v>190018156</v>
      </c>
      <c r="E313" s="158" t="s">
        <v>3</v>
      </c>
      <c r="F313" s="175">
        <v>2023650</v>
      </c>
      <c r="G313" s="175" t="s">
        <v>809</v>
      </c>
      <c r="H313" s="175">
        <v>27</v>
      </c>
    </row>
    <row r="314" spans="1:8" ht="15" customHeight="1" x14ac:dyDescent="0.25">
      <c r="A314" s="173"/>
      <c r="B314" s="84" t="s">
        <v>619</v>
      </c>
      <c r="C314" s="174"/>
      <c r="D314" s="157"/>
      <c r="E314" s="158"/>
      <c r="F314" s="175"/>
      <c r="G314" s="175"/>
      <c r="H314" s="175"/>
    </row>
    <row r="315" spans="1:8" ht="15" customHeight="1" x14ac:dyDescent="0.25">
      <c r="A315" s="173">
        <v>43473</v>
      </c>
      <c r="B315" s="84" t="s">
        <v>638</v>
      </c>
      <c r="C315" s="174" t="s">
        <v>420</v>
      </c>
      <c r="D315" s="157">
        <v>190018153</v>
      </c>
      <c r="E315" s="158" t="s">
        <v>19</v>
      </c>
      <c r="F315" s="175">
        <v>2905500</v>
      </c>
      <c r="G315" s="175" t="s">
        <v>810</v>
      </c>
      <c r="H315" s="175">
        <v>30</v>
      </c>
    </row>
    <row r="316" spans="1:8" ht="15" customHeight="1" x14ac:dyDescent="0.25">
      <c r="A316" s="173"/>
      <c r="B316" s="84" t="s">
        <v>639</v>
      </c>
      <c r="C316" s="174"/>
      <c r="D316" s="157"/>
      <c r="E316" s="158"/>
      <c r="F316" s="175"/>
      <c r="G316" s="175"/>
      <c r="H316" s="175"/>
    </row>
    <row r="317" spans="1:8" ht="15" customHeight="1" x14ac:dyDescent="0.25">
      <c r="A317" s="173">
        <v>43473</v>
      </c>
      <c r="B317" s="84" t="s">
        <v>640</v>
      </c>
      <c r="C317" s="174" t="s">
        <v>641</v>
      </c>
      <c r="D317" s="157">
        <v>190018167</v>
      </c>
      <c r="E317" s="158" t="s">
        <v>811</v>
      </c>
      <c r="F317" s="175">
        <v>3348050</v>
      </c>
      <c r="G317" s="175" t="s">
        <v>812</v>
      </c>
      <c r="H317" s="175">
        <v>29</v>
      </c>
    </row>
    <row r="318" spans="1:8" ht="15" customHeight="1" x14ac:dyDescent="0.25">
      <c r="A318" s="173"/>
      <c r="B318" s="84" t="s">
        <v>642</v>
      </c>
      <c r="C318" s="174"/>
      <c r="D318" s="157"/>
      <c r="E318" s="158"/>
      <c r="F318" s="175"/>
      <c r="G318" s="175"/>
      <c r="H318" s="175"/>
    </row>
    <row r="319" spans="1:8" ht="15" customHeight="1" x14ac:dyDescent="0.25">
      <c r="A319" s="173">
        <v>43473</v>
      </c>
      <c r="B319" s="84" t="s">
        <v>624</v>
      </c>
      <c r="C319" s="174" t="s">
        <v>643</v>
      </c>
      <c r="D319" s="157">
        <v>190018164</v>
      </c>
      <c r="E319" s="158" t="s">
        <v>799</v>
      </c>
      <c r="F319" s="175">
        <v>5556250</v>
      </c>
      <c r="G319" s="91" t="s">
        <v>802</v>
      </c>
      <c r="H319" s="91">
        <f>6+6+7+6+5</f>
        <v>30</v>
      </c>
    </row>
    <row r="320" spans="1:8" ht="15" customHeight="1" x14ac:dyDescent="0.25">
      <c r="A320" s="173"/>
      <c r="B320" s="158" t="s">
        <v>626</v>
      </c>
      <c r="C320" s="174"/>
      <c r="D320" s="157"/>
      <c r="E320" s="158"/>
      <c r="F320" s="175"/>
      <c r="G320" s="91" t="s">
        <v>803</v>
      </c>
      <c r="H320" s="91">
        <f>6+6+7+5+5</f>
        <v>29</v>
      </c>
    </row>
    <row r="321" spans="1:8" ht="15" customHeight="1" x14ac:dyDescent="0.25">
      <c r="A321" s="173"/>
      <c r="B321" s="158"/>
      <c r="C321" s="174"/>
      <c r="D321" s="157"/>
      <c r="E321" s="158"/>
      <c r="F321" s="175"/>
      <c r="G321" s="91" t="s">
        <v>804</v>
      </c>
      <c r="H321" s="91">
        <f>6+6+7+6+5</f>
        <v>30</v>
      </c>
    </row>
    <row r="322" spans="1:8" ht="15" customHeight="1" x14ac:dyDescent="0.25">
      <c r="A322" s="173">
        <v>43473</v>
      </c>
      <c r="B322" s="84" t="s">
        <v>644</v>
      </c>
      <c r="C322" s="174" t="s">
        <v>645</v>
      </c>
      <c r="D322" s="157">
        <v>190018152</v>
      </c>
      <c r="E322" s="158" t="s">
        <v>813</v>
      </c>
      <c r="F322" s="175">
        <v>2163000</v>
      </c>
      <c r="G322" s="175" t="s">
        <v>814</v>
      </c>
      <c r="H322" s="175">
        <v>30</v>
      </c>
    </row>
    <row r="323" spans="1:8" ht="15" customHeight="1" x14ac:dyDescent="0.25">
      <c r="A323" s="173"/>
      <c r="B323" s="84" t="s">
        <v>646</v>
      </c>
      <c r="C323" s="174"/>
      <c r="D323" s="157"/>
      <c r="E323" s="158"/>
      <c r="F323" s="175"/>
      <c r="G323" s="175"/>
      <c r="H323" s="175"/>
    </row>
    <row r="324" spans="1:8" ht="15" customHeight="1" x14ac:dyDescent="0.25">
      <c r="A324" s="173">
        <v>43473</v>
      </c>
      <c r="B324" s="84" t="s">
        <v>647</v>
      </c>
      <c r="C324" s="174" t="s">
        <v>648</v>
      </c>
      <c r="D324" s="157">
        <v>190018147</v>
      </c>
      <c r="E324" s="158" t="s">
        <v>815</v>
      </c>
      <c r="F324" s="175">
        <v>2049600</v>
      </c>
      <c r="G324" s="175" t="s">
        <v>816</v>
      </c>
      <c r="H324" s="175">
        <v>32</v>
      </c>
    </row>
    <row r="325" spans="1:8" ht="15" customHeight="1" x14ac:dyDescent="0.25">
      <c r="A325" s="173"/>
      <c r="B325" s="84" t="s">
        <v>649</v>
      </c>
      <c r="C325" s="174"/>
      <c r="D325" s="157"/>
      <c r="E325" s="158"/>
      <c r="F325" s="175"/>
      <c r="G325" s="175"/>
      <c r="H325" s="175"/>
    </row>
    <row r="326" spans="1:8" ht="15" customHeight="1" x14ac:dyDescent="0.25">
      <c r="A326" s="173">
        <v>43473</v>
      </c>
      <c r="B326" s="84" t="s">
        <v>650</v>
      </c>
      <c r="C326" s="174" t="s">
        <v>651</v>
      </c>
      <c r="D326" s="157">
        <v>190018151</v>
      </c>
      <c r="E326" s="158" t="s">
        <v>817</v>
      </c>
      <c r="F326" s="175">
        <v>1428000</v>
      </c>
      <c r="G326" s="175" t="s">
        <v>818</v>
      </c>
      <c r="H326" s="175">
        <v>30</v>
      </c>
    </row>
    <row r="327" spans="1:8" ht="15" customHeight="1" x14ac:dyDescent="0.25">
      <c r="A327" s="173"/>
      <c r="B327" s="84" t="s">
        <v>652</v>
      </c>
      <c r="C327" s="174"/>
      <c r="D327" s="157"/>
      <c r="E327" s="158"/>
      <c r="F327" s="175"/>
      <c r="G327" s="175"/>
      <c r="H327" s="175"/>
    </row>
    <row r="328" spans="1:8" ht="15" customHeight="1" x14ac:dyDescent="0.25">
      <c r="A328" s="173">
        <v>43473</v>
      </c>
      <c r="B328" s="84" t="s">
        <v>653</v>
      </c>
      <c r="C328" s="174" t="s">
        <v>654</v>
      </c>
      <c r="D328" s="157">
        <v>190018165</v>
      </c>
      <c r="E328" s="158" t="s">
        <v>819</v>
      </c>
      <c r="F328" s="175">
        <v>2079000</v>
      </c>
      <c r="G328" s="175" t="s">
        <v>820</v>
      </c>
      <c r="H328" s="175">
        <v>28</v>
      </c>
    </row>
    <row r="329" spans="1:8" ht="15" customHeight="1" x14ac:dyDescent="0.25">
      <c r="A329" s="173"/>
      <c r="B329" s="84" t="s">
        <v>655</v>
      </c>
      <c r="C329" s="174"/>
      <c r="D329" s="157"/>
      <c r="E329" s="158"/>
      <c r="F329" s="175"/>
      <c r="G329" s="175"/>
      <c r="H329" s="175"/>
    </row>
    <row r="330" spans="1:8" ht="15" customHeight="1" x14ac:dyDescent="0.25">
      <c r="A330" s="173">
        <v>43473</v>
      </c>
      <c r="B330" s="84" t="s">
        <v>656</v>
      </c>
      <c r="C330" s="174" t="s">
        <v>657</v>
      </c>
      <c r="D330" s="157">
        <v>190018144</v>
      </c>
      <c r="E330" s="158" t="s">
        <v>683</v>
      </c>
      <c r="F330" s="175">
        <v>1058200</v>
      </c>
      <c r="G330" s="175" t="s">
        <v>685</v>
      </c>
      <c r="H330" s="175">
        <v>22</v>
      </c>
    </row>
    <row r="331" spans="1:8" ht="15" customHeight="1" x14ac:dyDescent="0.25">
      <c r="A331" s="173"/>
      <c r="B331" s="84" t="s">
        <v>658</v>
      </c>
      <c r="C331" s="174"/>
      <c r="D331" s="157"/>
      <c r="E331" s="158"/>
      <c r="F331" s="175"/>
      <c r="G331" s="175"/>
      <c r="H331" s="175"/>
    </row>
    <row r="332" spans="1:8" ht="15" customHeight="1" x14ac:dyDescent="0.25">
      <c r="A332" s="173">
        <v>43474</v>
      </c>
      <c r="B332" s="84" t="s">
        <v>830</v>
      </c>
      <c r="C332" s="174" t="s">
        <v>831</v>
      </c>
      <c r="D332" s="157">
        <v>190018175</v>
      </c>
      <c r="E332" s="158" t="s">
        <v>792</v>
      </c>
      <c r="F332" s="175">
        <v>3793500</v>
      </c>
      <c r="G332" s="91" t="s">
        <v>885</v>
      </c>
      <c r="H332" s="91">
        <f>5+6+7+6+6</f>
        <v>30</v>
      </c>
    </row>
    <row r="333" spans="1:8" ht="15" customHeight="1" x14ac:dyDescent="0.25">
      <c r="A333" s="173"/>
      <c r="B333" s="84" t="s">
        <v>594</v>
      </c>
      <c r="C333" s="174"/>
      <c r="D333" s="157"/>
      <c r="E333" s="158"/>
      <c r="F333" s="175"/>
      <c r="G333" s="91" t="s">
        <v>886</v>
      </c>
      <c r="H333" s="91">
        <f>5+6+7+6+6</f>
        <v>30</v>
      </c>
    </row>
    <row r="334" spans="1:8" ht="15" customHeight="1" x14ac:dyDescent="0.25">
      <c r="A334" s="173">
        <v>43474</v>
      </c>
      <c r="B334" s="84" t="s">
        <v>841</v>
      </c>
      <c r="C334" s="174" t="s">
        <v>842</v>
      </c>
      <c r="D334" s="157">
        <v>190018202</v>
      </c>
      <c r="E334" s="158" t="s">
        <v>11</v>
      </c>
      <c r="F334" s="175">
        <v>1293000</v>
      </c>
      <c r="G334" s="175" t="s">
        <v>893</v>
      </c>
      <c r="H334" s="175">
        <v>30</v>
      </c>
    </row>
    <row r="335" spans="1:8" ht="15" customHeight="1" x14ac:dyDescent="0.25">
      <c r="A335" s="173"/>
      <c r="B335" s="84" t="s">
        <v>626</v>
      </c>
      <c r="C335" s="174"/>
      <c r="D335" s="157"/>
      <c r="E335" s="158"/>
      <c r="F335" s="175"/>
      <c r="G335" s="175"/>
      <c r="H335" s="175"/>
    </row>
    <row r="336" spans="1:8" ht="15" customHeight="1" x14ac:dyDescent="0.25">
      <c r="A336" s="173">
        <v>43474</v>
      </c>
      <c r="B336" s="84" t="s">
        <v>843</v>
      </c>
      <c r="C336" s="174" t="s">
        <v>845</v>
      </c>
      <c r="D336" s="157">
        <v>190018177</v>
      </c>
      <c r="E336" s="158" t="s">
        <v>894</v>
      </c>
      <c r="F336" s="175">
        <v>1713000</v>
      </c>
      <c r="G336" s="175" t="s">
        <v>895</v>
      </c>
      <c r="H336" s="175">
        <v>30</v>
      </c>
    </row>
    <row r="337" spans="1:8" ht="15" customHeight="1" x14ac:dyDescent="0.25">
      <c r="A337" s="173"/>
      <c r="B337" s="84" t="s">
        <v>844</v>
      </c>
      <c r="C337" s="174"/>
      <c r="D337" s="157"/>
      <c r="E337" s="158"/>
      <c r="F337" s="175"/>
      <c r="G337" s="175"/>
      <c r="H337" s="175"/>
    </row>
    <row r="338" spans="1:8" ht="15" customHeight="1" x14ac:dyDescent="0.25">
      <c r="A338" s="173">
        <v>43474</v>
      </c>
      <c r="B338" s="84" t="s">
        <v>501</v>
      </c>
      <c r="C338" s="174" t="s">
        <v>847</v>
      </c>
      <c r="D338" s="157">
        <v>190018200</v>
      </c>
      <c r="E338" s="158" t="s">
        <v>896</v>
      </c>
      <c r="F338" s="175">
        <v>937800</v>
      </c>
      <c r="G338" s="175" t="s">
        <v>897</v>
      </c>
      <c r="H338" s="175">
        <v>18</v>
      </c>
    </row>
    <row r="339" spans="1:8" ht="15" customHeight="1" x14ac:dyDescent="0.25">
      <c r="A339" s="173"/>
      <c r="B339" s="84" t="s">
        <v>846</v>
      </c>
      <c r="C339" s="174"/>
      <c r="D339" s="157"/>
      <c r="E339" s="158"/>
      <c r="F339" s="175"/>
      <c r="G339" s="175"/>
      <c r="H339" s="175"/>
    </row>
    <row r="340" spans="1:8" ht="15" customHeight="1" x14ac:dyDescent="0.25">
      <c r="A340" s="173">
        <v>43474</v>
      </c>
      <c r="B340" s="84" t="s">
        <v>850</v>
      </c>
      <c r="C340" s="174" t="s">
        <v>446</v>
      </c>
      <c r="D340" s="157">
        <v>190018201</v>
      </c>
      <c r="E340" s="158" t="s">
        <v>752</v>
      </c>
      <c r="F340" s="175">
        <v>2311200</v>
      </c>
      <c r="G340" s="175" t="s">
        <v>898</v>
      </c>
      <c r="H340" s="175">
        <v>36</v>
      </c>
    </row>
    <row r="341" spans="1:8" ht="15" customHeight="1" x14ac:dyDescent="0.25">
      <c r="A341" s="173"/>
      <c r="B341" s="84" t="s">
        <v>851</v>
      </c>
      <c r="C341" s="174"/>
      <c r="D341" s="157"/>
      <c r="E341" s="158"/>
      <c r="F341" s="175"/>
      <c r="G341" s="175"/>
      <c r="H341" s="175"/>
    </row>
    <row r="342" spans="1:8" ht="15" customHeight="1" x14ac:dyDescent="0.25">
      <c r="A342" s="173">
        <v>43474</v>
      </c>
      <c r="B342" s="84" t="s">
        <v>852</v>
      </c>
      <c r="C342" s="174" t="s">
        <v>854</v>
      </c>
      <c r="D342" s="157">
        <v>190018180</v>
      </c>
      <c r="E342" s="158" t="s">
        <v>899</v>
      </c>
      <c r="F342" s="175">
        <v>4767000</v>
      </c>
      <c r="G342" s="91" t="s">
        <v>900</v>
      </c>
      <c r="H342" s="91">
        <f>3+5+6+6+6+4</f>
        <v>30</v>
      </c>
    </row>
    <row r="343" spans="1:8" ht="15" customHeight="1" x14ac:dyDescent="0.25">
      <c r="A343" s="173"/>
      <c r="B343" s="84" t="s">
        <v>853</v>
      </c>
      <c r="C343" s="174"/>
      <c r="D343" s="157"/>
      <c r="E343" s="158"/>
      <c r="F343" s="175"/>
      <c r="G343" s="91" t="s">
        <v>901</v>
      </c>
      <c r="H343" s="91">
        <f>3+5+6+6+6+4</f>
        <v>30</v>
      </c>
    </row>
    <row r="344" spans="1:8" ht="15" customHeight="1" x14ac:dyDescent="0.25">
      <c r="A344" s="173">
        <v>43474</v>
      </c>
      <c r="B344" s="84" t="s">
        <v>855</v>
      </c>
      <c r="C344" s="174" t="s">
        <v>857</v>
      </c>
      <c r="D344" s="157">
        <v>190018182</v>
      </c>
      <c r="E344" s="158" t="s">
        <v>902</v>
      </c>
      <c r="F344" s="175">
        <v>683100</v>
      </c>
      <c r="G344" s="175" t="s">
        <v>903</v>
      </c>
      <c r="H344" s="175">
        <v>11</v>
      </c>
    </row>
    <row r="345" spans="1:8" ht="15" customHeight="1" x14ac:dyDescent="0.25">
      <c r="A345" s="173"/>
      <c r="B345" s="84" t="s">
        <v>856</v>
      </c>
      <c r="C345" s="174"/>
      <c r="D345" s="157"/>
      <c r="E345" s="158"/>
      <c r="F345" s="175"/>
      <c r="G345" s="175"/>
      <c r="H345" s="175"/>
    </row>
    <row r="346" spans="1:8" ht="15" customHeight="1" x14ac:dyDescent="0.25">
      <c r="A346" s="173">
        <v>43474</v>
      </c>
      <c r="B346" s="84" t="s">
        <v>858</v>
      </c>
      <c r="C346" s="174" t="s">
        <v>860</v>
      </c>
      <c r="D346" s="157">
        <v>190018183</v>
      </c>
      <c r="E346" s="158" t="s">
        <v>904</v>
      </c>
      <c r="F346" s="175">
        <v>1638000</v>
      </c>
      <c r="G346" s="175" t="s">
        <v>905</v>
      </c>
      <c r="H346" s="175">
        <v>30</v>
      </c>
    </row>
    <row r="347" spans="1:8" ht="15" customHeight="1" x14ac:dyDescent="0.25">
      <c r="A347" s="173"/>
      <c r="B347" s="84" t="s">
        <v>859</v>
      </c>
      <c r="C347" s="174"/>
      <c r="D347" s="157"/>
      <c r="E347" s="158"/>
      <c r="F347" s="175"/>
      <c r="G347" s="175"/>
      <c r="H347" s="175"/>
    </row>
    <row r="348" spans="1:8" ht="15" customHeight="1" x14ac:dyDescent="0.25">
      <c r="A348" s="173">
        <v>43474</v>
      </c>
      <c r="B348" s="84" t="s">
        <v>861</v>
      </c>
      <c r="C348" s="174" t="s">
        <v>862</v>
      </c>
      <c r="D348" s="157">
        <v>190018184</v>
      </c>
      <c r="E348" s="158" t="s">
        <v>799</v>
      </c>
      <c r="F348" s="175">
        <v>1825500</v>
      </c>
      <c r="G348" s="175" t="s">
        <v>906</v>
      </c>
      <c r="H348" s="175">
        <v>30</v>
      </c>
    </row>
    <row r="349" spans="1:8" ht="15" customHeight="1" x14ac:dyDescent="0.25">
      <c r="A349" s="173"/>
      <c r="B349" s="84" t="s">
        <v>626</v>
      </c>
      <c r="C349" s="174"/>
      <c r="D349" s="157"/>
      <c r="E349" s="158"/>
      <c r="F349" s="175"/>
      <c r="G349" s="175"/>
      <c r="H349" s="175"/>
    </row>
    <row r="350" spans="1:8" ht="15" customHeight="1" x14ac:dyDescent="0.25">
      <c r="A350" s="173">
        <v>43474</v>
      </c>
      <c r="B350" s="84" t="s">
        <v>863</v>
      </c>
      <c r="C350" s="174" t="s">
        <v>865</v>
      </c>
      <c r="D350" s="157">
        <v>190018142</v>
      </c>
      <c r="E350" s="158" t="s">
        <v>907</v>
      </c>
      <c r="F350" s="175">
        <v>1519000</v>
      </c>
      <c r="G350" s="175" t="s">
        <v>908</v>
      </c>
      <c r="H350" s="175">
        <v>20</v>
      </c>
    </row>
    <row r="351" spans="1:8" ht="15" customHeight="1" x14ac:dyDescent="0.25">
      <c r="A351" s="173"/>
      <c r="B351" s="84" t="s">
        <v>864</v>
      </c>
      <c r="C351" s="174"/>
      <c r="D351" s="157"/>
      <c r="E351" s="158"/>
      <c r="F351" s="175"/>
      <c r="G351" s="175"/>
      <c r="H351" s="175"/>
    </row>
    <row r="352" spans="1:8" ht="15" customHeight="1" x14ac:dyDescent="0.25">
      <c r="A352" s="173">
        <v>43474</v>
      </c>
      <c r="B352" s="84" t="s">
        <v>866</v>
      </c>
      <c r="C352" s="174" t="s">
        <v>868</v>
      </c>
      <c r="D352" s="157">
        <v>190018189</v>
      </c>
      <c r="E352" s="158" t="s">
        <v>517</v>
      </c>
      <c r="F352" s="175">
        <v>1902150</v>
      </c>
      <c r="G352" s="175" t="s">
        <v>909</v>
      </c>
      <c r="H352" s="175">
        <v>27</v>
      </c>
    </row>
    <row r="353" spans="1:8" ht="15" customHeight="1" x14ac:dyDescent="0.25">
      <c r="A353" s="173"/>
      <c r="B353" s="84" t="s">
        <v>867</v>
      </c>
      <c r="C353" s="174"/>
      <c r="D353" s="157"/>
      <c r="E353" s="158"/>
      <c r="F353" s="175"/>
      <c r="G353" s="175"/>
      <c r="H353" s="175"/>
    </row>
    <row r="354" spans="1:8" ht="15" customHeight="1" x14ac:dyDescent="0.25">
      <c r="A354" s="173">
        <v>43474</v>
      </c>
      <c r="B354" s="84" t="s">
        <v>875</v>
      </c>
      <c r="C354" s="174" t="s">
        <v>877</v>
      </c>
      <c r="D354" s="157">
        <v>190018190</v>
      </c>
      <c r="E354" s="158" t="s">
        <v>8</v>
      </c>
      <c r="F354" s="175">
        <v>2574000</v>
      </c>
      <c r="G354" s="175" t="s">
        <v>914</v>
      </c>
      <c r="H354" s="175">
        <v>36</v>
      </c>
    </row>
    <row r="355" spans="1:8" ht="15" customHeight="1" x14ac:dyDescent="0.25">
      <c r="A355" s="173"/>
      <c r="B355" s="84" t="s">
        <v>876</v>
      </c>
      <c r="C355" s="174"/>
      <c r="D355" s="157"/>
      <c r="E355" s="158"/>
      <c r="F355" s="175"/>
      <c r="G355" s="175"/>
      <c r="H355" s="175"/>
    </row>
    <row r="356" spans="1:8" ht="15" customHeight="1" x14ac:dyDescent="0.25">
      <c r="A356" s="173">
        <v>43474</v>
      </c>
      <c r="B356" s="84" t="s">
        <v>848</v>
      </c>
      <c r="C356" s="174" t="s">
        <v>552</v>
      </c>
      <c r="D356" s="157"/>
      <c r="E356" s="158"/>
      <c r="F356" s="175"/>
      <c r="G356" s="175"/>
      <c r="H356" s="175"/>
    </row>
    <row r="357" spans="1:8" ht="15" customHeight="1" x14ac:dyDescent="0.25">
      <c r="A357" s="173"/>
      <c r="B357" s="84" t="s">
        <v>849</v>
      </c>
      <c r="C357" s="174"/>
      <c r="D357" s="157"/>
      <c r="E357" s="158"/>
      <c r="F357" s="175"/>
      <c r="G357" s="175"/>
      <c r="H357" s="175"/>
    </row>
    <row r="358" spans="1:8" ht="15" customHeight="1" x14ac:dyDescent="0.25">
      <c r="A358" s="173">
        <v>43474</v>
      </c>
      <c r="B358" s="158" t="s">
        <v>936</v>
      </c>
      <c r="C358" s="174" t="s">
        <v>938</v>
      </c>
      <c r="D358" s="157">
        <v>190018208</v>
      </c>
      <c r="E358" s="158" t="s">
        <v>1026</v>
      </c>
      <c r="F358" s="175">
        <v>8907150</v>
      </c>
      <c r="G358" s="91" t="s">
        <v>1027</v>
      </c>
      <c r="H358" s="91">
        <f>6+6+6+6+6</f>
        <v>30</v>
      </c>
    </row>
    <row r="359" spans="1:8" ht="15" customHeight="1" x14ac:dyDescent="0.25">
      <c r="A359" s="173"/>
      <c r="B359" s="158"/>
      <c r="C359" s="174"/>
      <c r="D359" s="157"/>
      <c r="E359" s="158"/>
      <c r="F359" s="175"/>
      <c r="G359" s="91" t="s">
        <v>1028</v>
      </c>
      <c r="H359" s="91">
        <f>6+6+4+6+5</f>
        <v>27</v>
      </c>
    </row>
    <row r="360" spans="1:8" ht="15" customHeight="1" x14ac:dyDescent="0.25">
      <c r="A360" s="173"/>
      <c r="B360" s="158" t="s">
        <v>937</v>
      </c>
      <c r="C360" s="174"/>
      <c r="D360" s="157"/>
      <c r="E360" s="158"/>
      <c r="F360" s="175"/>
      <c r="G360" s="91" t="s">
        <v>1029</v>
      </c>
      <c r="H360" s="91">
        <f>6+6+7+6+5</f>
        <v>30</v>
      </c>
    </row>
    <row r="361" spans="1:8" ht="15" customHeight="1" x14ac:dyDescent="0.25">
      <c r="A361" s="173"/>
      <c r="B361" s="158"/>
      <c r="C361" s="174"/>
      <c r="D361" s="157"/>
      <c r="E361" s="158"/>
      <c r="F361" s="175"/>
      <c r="G361" s="91" t="s">
        <v>1030</v>
      </c>
      <c r="H361" s="91">
        <f>6+5+5+6+5</f>
        <v>27</v>
      </c>
    </row>
    <row r="362" spans="1:8" ht="15" customHeight="1" x14ac:dyDescent="0.25">
      <c r="A362" s="173"/>
      <c r="B362" s="158"/>
      <c r="C362" s="174"/>
      <c r="D362" s="157"/>
      <c r="E362" s="158"/>
      <c r="F362" s="175"/>
      <c r="G362" s="91" t="s">
        <v>1031</v>
      </c>
      <c r="H362" s="91">
        <f>6+6+7+6+5</f>
        <v>30</v>
      </c>
    </row>
    <row r="363" spans="1:8" ht="15" customHeight="1" x14ac:dyDescent="0.25">
      <c r="A363" s="173">
        <v>43474</v>
      </c>
      <c r="B363" s="84" t="s">
        <v>947</v>
      </c>
      <c r="C363" s="174" t="s">
        <v>949</v>
      </c>
      <c r="D363" s="157">
        <v>190018192</v>
      </c>
      <c r="E363" s="158" t="s">
        <v>1036</v>
      </c>
      <c r="F363" s="175">
        <v>2380000</v>
      </c>
      <c r="G363" s="175" t="s">
        <v>1037</v>
      </c>
      <c r="H363" s="175">
        <v>34</v>
      </c>
    </row>
    <row r="364" spans="1:8" ht="15" customHeight="1" x14ac:dyDescent="0.25">
      <c r="A364" s="173"/>
      <c r="B364" s="84" t="s">
        <v>948</v>
      </c>
      <c r="C364" s="174"/>
      <c r="D364" s="157"/>
      <c r="E364" s="158"/>
      <c r="F364" s="175"/>
      <c r="G364" s="175"/>
      <c r="H364" s="175"/>
    </row>
    <row r="365" spans="1:8" ht="15" customHeight="1" x14ac:dyDescent="0.25">
      <c r="A365" s="173">
        <v>43474</v>
      </c>
      <c r="B365" s="84" t="s">
        <v>950</v>
      </c>
      <c r="C365" s="174" t="s">
        <v>951</v>
      </c>
      <c r="D365" s="157">
        <v>190018191</v>
      </c>
      <c r="E365" s="158" t="s">
        <v>1038</v>
      </c>
      <c r="F365" s="175">
        <v>1440000</v>
      </c>
      <c r="G365" s="175" t="s">
        <v>1039</v>
      </c>
      <c r="H365" s="175">
        <v>36</v>
      </c>
    </row>
    <row r="366" spans="1:8" ht="15" customHeight="1" x14ac:dyDescent="0.25">
      <c r="A366" s="173"/>
      <c r="B366" s="84" t="s">
        <v>948</v>
      </c>
      <c r="C366" s="174"/>
      <c r="D366" s="157"/>
      <c r="E366" s="158"/>
      <c r="F366" s="175"/>
      <c r="G366" s="175"/>
      <c r="H366" s="175"/>
    </row>
    <row r="367" spans="1:8" ht="15" customHeight="1" x14ac:dyDescent="0.25">
      <c r="A367" s="173">
        <v>43474</v>
      </c>
      <c r="B367" s="84" t="s">
        <v>952</v>
      </c>
      <c r="C367" s="174" t="s">
        <v>954</v>
      </c>
      <c r="D367" s="157">
        <v>190018206</v>
      </c>
      <c r="E367" s="158" t="s">
        <v>1040</v>
      </c>
      <c r="F367" s="175">
        <v>2433600</v>
      </c>
      <c r="G367" s="175" t="s">
        <v>1041</v>
      </c>
      <c r="H367" s="175">
        <v>36</v>
      </c>
    </row>
    <row r="368" spans="1:8" ht="15" customHeight="1" x14ac:dyDescent="0.25">
      <c r="A368" s="173"/>
      <c r="B368" s="84" t="s">
        <v>953</v>
      </c>
      <c r="C368" s="174"/>
      <c r="D368" s="157"/>
      <c r="E368" s="158"/>
      <c r="F368" s="175"/>
      <c r="G368" s="175"/>
      <c r="H368" s="175"/>
    </row>
    <row r="369" spans="1:8" ht="15" customHeight="1" x14ac:dyDescent="0.25">
      <c r="A369" s="173">
        <v>43474</v>
      </c>
      <c r="B369" s="84" t="s">
        <v>955</v>
      </c>
      <c r="C369" s="174" t="s">
        <v>441</v>
      </c>
      <c r="D369" s="157" t="s">
        <v>1115</v>
      </c>
      <c r="E369" s="158" t="s">
        <v>150</v>
      </c>
      <c r="F369" s="175">
        <v>1950000</v>
      </c>
      <c r="G369" s="175" t="s">
        <v>1116</v>
      </c>
      <c r="H369" s="175">
        <v>650</v>
      </c>
    </row>
    <row r="370" spans="1:8" ht="15" customHeight="1" x14ac:dyDescent="0.25">
      <c r="A370" s="173"/>
      <c r="B370" s="84" t="s">
        <v>67</v>
      </c>
      <c r="C370" s="174"/>
      <c r="D370" s="157"/>
      <c r="E370" s="158"/>
      <c r="F370" s="175"/>
      <c r="G370" s="175"/>
      <c r="H370" s="175"/>
    </row>
    <row r="371" spans="1:8" ht="15" customHeight="1" x14ac:dyDescent="0.25">
      <c r="A371" s="173">
        <v>43474</v>
      </c>
      <c r="B371" s="84" t="s">
        <v>85</v>
      </c>
      <c r="C371" s="174" t="s">
        <v>956</v>
      </c>
      <c r="D371" s="157" t="s">
        <v>1117</v>
      </c>
      <c r="E371" s="158" t="s">
        <v>41</v>
      </c>
      <c r="F371" s="175">
        <v>8400000</v>
      </c>
      <c r="G371" s="175" t="s">
        <v>1118</v>
      </c>
      <c r="H371" s="175">
        <v>3000</v>
      </c>
    </row>
    <row r="372" spans="1:8" ht="15" customHeight="1" x14ac:dyDescent="0.25">
      <c r="A372" s="173"/>
      <c r="B372" s="84" t="s">
        <v>83</v>
      </c>
      <c r="C372" s="174"/>
      <c r="D372" s="157"/>
      <c r="E372" s="158"/>
      <c r="F372" s="175"/>
      <c r="G372" s="175"/>
      <c r="H372" s="175"/>
    </row>
    <row r="373" spans="1:8" ht="15" customHeight="1" x14ac:dyDescent="0.25">
      <c r="A373" s="173">
        <v>43474</v>
      </c>
      <c r="B373" s="84" t="s">
        <v>957</v>
      </c>
      <c r="C373" s="174" t="s">
        <v>958</v>
      </c>
      <c r="D373" s="157">
        <v>190018214</v>
      </c>
      <c r="E373" s="158" t="s">
        <v>1042</v>
      </c>
      <c r="F373" s="175">
        <v>2455200</v>
      </c>
      <c r="G373" s="91" t="s">
        <v>1043</v>
      </c>
      <c r="H373" s="91">
        <v>36</v>
      </c>
    </row>
    <row r="374" spans="1:8" ht="15" customHeight="1" x14ac:dyDescent="0.25">
      <c r="A374" s="173"/>
      <c r="B374" s="84" t="s">
        <v>82</v>
      </c>
      <c r="C374" s="174"/>
      <c r="D374" s="157"/>
      <c r="E374" s="158"/>
      <c r="F374" s="175"/>
      <c r="G374" s="91" t="s">
        <v>1044</v>
      </c>
      <c r="H374" s="91">
        <v>36</v>
      </c>
    </row>
    <row r="375" spans="1:8" ht="15" customHeight="1" x14ac:dyDescent="0.25">
      <c r="A375" s="173">
        <v>43474</v>
      </c>
      <c r="B375" s="84" t="s">
        <v>959</v>
      </c>
      <c r="C375" s="174" t="s">
        <v>961</v>
      </c>
      <c r="D375" s="157">
        <v>190018230</v>
      </c>
      <c r="E375" s="158" t="s">
        <v>1045</v>
      </c>
      <c r="F375" s="175">
        <v>6223500</v>
      </c>
      <c r="G375" s="91" t="s">
        <v>1046</v>
      </c>
      <c r="H375" s="91">
        <f>4+6+6+6+5</f>
        <v>27</v>
      </c>
    </row>
    <row r="376" spans="1:8" ht="15" customHeight="1" x14ac:dyDescent="0.25">
      <c r="A376" s="173"/>
      <c r="B376" s="84" t="s">
        <v>960</v>
      </c>
      <c r="C376" s="174"/>
      <c r="D376" s="157"/>
      <c r="E376" s="158"/>
      <c r="F376" s="175"/>
      <c r="G376" s="91" t="s">
        <v>1047</v>
      </c>
      <c r="H376" s="91">
        <f>4+6+6+6+5</f>
        <v>27</v>
      </c>
    </row>
    <row r="377" spans="1:8" ht="15" customHeight="1" x14ac:dyDescent="0.25">
      <c r="A377" s="173">
        <v>43474</v>
      </c>
      <c r="B377" s="84" t="s">
        <v>962</v>
      </c>
      <c r="C377" s="174" t="s">
        <v>964</v>
      </c>
      <c r="D377" s="157">
        <v>190018233</v>
      </c>
      <c r="E377" s="158" t="s">
        <v>1048</v>
      </c>
      <c r="F377" s="175">
        <v>7415800</v>
      </c>
      <c r="G377" s="91" t="s">
        <v>1049</v>
      </c>
      <c r="H377" s="91">
        <v>36</v>
      </c>
    </row>
    <row r="378" spans="1:8" ht="15" customHeight="1" x14ac:dyDescent="0.25">
      <c r="A378" s="173"/>
      <c r="B378" s="158" t="s">
        <v>963</v>
      </c>
      <c r="C378" s="174"/>
      <c r="D378" s="157"/>
      <c r="E378" s="158"/>
      <c r="F378" s="175"/>
      <c r="G378" s="91" t="s">
        <v>1050</v>
      </c>
      <c r="H378" s="91">
        <v>36</v>
      </c>
    </row>
    <row r="379" spans="1:8" ht="15" customHeight="1" x14ac:dyDescent="0.25">
      <c r="A379" s="173"/>
      <c r="B379" s="158"/>
      <c r="C379" s="174"/>
      <c r="D379" s="157"/>
      <c r="E379" s="158"/>
      <c r="F379" s="175"/>
      <c r="G379" s="91" t="s">
        <v>1051</v>
      </c>
      <c r="H379" s="91">
        <v>34</v>
      </c>
    </row>
    <row r="380" spans="1:8" ht="15" customHeight="1" x14ac:dyDescent="0.25">
      <c r="A380" s="173">
        <v>43474</v>
      </c>
      <c r="B380" s="84" t="s">
        <v>965</v>
      </c>
      <c r="C380" s="174" t="s">
        <v>967</v>
      </c>
      <c r="D380" s="157">
        <v>190018232</v>
      </c>
      <c r="E380" s="158" t="s">
        <v>1052</v>
      </c>
      <c r="F380" s="175">
        <v>3724150</v>
      </c>
      <c r="G380" s="91" t="s">
        <v>1053</v>
      </c>
      <c r="H380" s="91">
        <f>6+6+7+6+5</f>
        <v>30</v>
      </c>
    </row>
    <row r="381" spans="1:8" ht="15" customHeight="1" x14ac:dyDescent="0.25">
      <c r="A381" s="173"/>
      <c r="B381" s="84" t="s">
        <v>966</v>
      </c>
      <c r="C381" s="174"/>
      <c r="D381" s="157"/>
      <c r="E381" s="158"/>
      <c r="F381" s="175"/>
      <c r="G381" s="91" t="s">
        <v>1054</v>
      </c>
      <c r="H381" s="91">
        <f>6+6+6+6+5</f>
        <v>29</v>
      </c>
    </row>
    <row r="382" spans="1:8" ht="15" customHeight="1" x14ac:dyDescent="0.25">
      <c r="A382" s="173">
        <v>43474</v>
      </c>
      <c r="B382" s="84" t="s">
        <v>979</v>
      </c>
      <c r="C382" s="174" t="s">
        <v>981</v>
      </c>
      <c r="D382" s="157">
        <v>190018222</v>
      </c>
      <c r="E382" s="158" t="s">
        <v>1063</v>
      </c>
      <c r="F382" s="175">
        <v>1513800</v>
      </c>
      <c r="G382" s="175" t="s">
        <v>1064</v>
      </c>
      <c r="H382" s="175">
        <v>36</v>
      </c>
    </row>
    <row r="383" spans="1:8" ht="15" customHeight="1" x14ac:dyDescent="0.25">
      <c r="A383" s="173"/>
      <c r="B383" s="84" t="s">
        <v>980</v>
      </c>
      <c r="C383" s="174"/>
      <c r="D383" s="157"/>
      <c r="E383" s="158"/>
      <c r="F383" s="175"/>
      <c r="G383" s="175"/>
      <c r="H383" s="175"/>
    </row>
    <row r="384" spans="1:8" ht="15" customHeight="1" x14ac:dyDescent="0.25">
      <c r="A384" s="173">
        <v>43474</v>
      </c>
      <c r="B384" s="84" t="s">
        <v>982</v>
      </c>
      <c r="C384" s="174" t="s">
        <v>983</v>
      </c>
      <c r="D384" s="157">
        <v>190018226</v>
      </c>
      <c r="E384" s="158" t="s">
        <v>686</v>
      </c>
      <c r="F384" s="175">
        <v>113700</v>
      </c>
      <c r="G384" s="91" t="s">
        <v>687</v>
      </c>
      <c r="H384" s="91">
        <f>1</f>
        <v>1</v>
      </c>
    </row>
    <row r="385" spans="1:8" ht="15" customHeight="1" x14ac:dyDescent="0.25">
      <c r="A385" s="173"/>
      <c r="B385" s="84" t="s">
        <v>117</v>
      </c>
      <c r="C385" s="174"/>
      <c r="D385" s="157"/>
      <c r="E385" s="158"/>
      <c r="F385" s="175"/>
      <c r="G385" s="91" t="s">
        <v>688</v>
      </c>
      <c r="H385" s="91">
        <v>1</v>
      </c>
    </row>
    <row r="386" spans="1:8" ht="15" customHeight="1" x14ac:dyDescent="0.25">
      <c r="A386" s="173">
        <v>43475</v>
      </c>
      <c r="B386" s="84" t="s">
        <v>984</v>
      </c>
      <c r="C386" s="174" t="s">
        <v>986</v>
      </c>
      <c r="D386" s="157">
        <v>190018216</v>
      </c>
      <c r="E386" s="158" t="s">
        <v>1065</v>
      </c>
      <c r="F386" s="175">
        <v>2712500</v>
      </c>
      <c r="G386" s="175" t="s">
        <v>1066</v>
      </c>
      <c r="H386" s="175">
        <v>35</v>
      </c>
    </row>
    <row r="387" spans="1:8" ht="15" customHeight="1" x14ac:dyDescent="0.25">
      <c r="A387" s="173"/>
      <c r="B387" s="84" t="s">
        <v>985</v>
      </c>
      <c r="C387" s="174"/>
      <c r="D387" s="157"/>
      <c r="E387" s="158"/>
      <c r="F387" s="175"/>
      <c r="G387" s="175"/>
      <c r="H387" s="175"/>
    </row>
    <row r="388" spans="1:8" ht="15" customHeight="1" x14ac:dyDescent="0.25">
      <c r="A388" s="173">
        <v>43475</v>
      </c>
      <c r="B388" s="84" t="s">
        <v>987</v>
      </c>
      <c r="C388" s="174" t="s">
        <v>989</v>
      </c>
      <c r="D388" s="157">
        <v>190018231</v>
      </c>
      <c r="E388" s="158" t="s">
        <v>1067</v>
      </c>
      <c r="F388" s="175">
        <v>1417000</v>
      </c>
      <c r="G388" s="175" t="s">
        <v>1068</v>
      </c>
      <c r="H388" s="175">
        <v>20</v>
      </c>
    </row>
    <row r="389" spans="1:8" ht="15" customHeight="1" x14ac:dyDescent="0.25">
      <c r="A389" s="173"/>
      <c r="B389" s="84" t="s">
        <v>988</v>
      </c>
      <c r="C389" s="174"/>
      <c r="D389" s="157"/>
      <c r="E389" s="158"/>
      <c r="F389" s="175"/>
      <c r="G389" s="175"/>
      <c r="H389" s="175"/>
    </row>
    <row r="390" spans="1:8" ht="15" customHeight="1" x14ac:dyDescent="0.25">
      <c r="A390" s="173">
        <v>43475</v>
      </c>
      <c r="B390" s="158" t="s">
        <v>990</v>
      </c>
      <c r="C390" s="174" t="s">
        <v>992</v>
      </c>
      <c r="D390" s="157">
        <v>190018229</v>
      </c>
      <c r="E390" s="158" t="s">
        <v>1069</v>
      </c>
      <c r="F390" s="175">
        <v>8313000</v>
      </c>
      <c r="G390" s="91" t="s">
        <v>1070</v>
      </c>
      <c r="H390" s="91">
        <f>6+6+7+6+5</f>
        <v>30</v>
      </c>
    </row>
    <row r="391" spans="1:8" ht="15" customHeight="1" x14ac:dyDescent="0.25">
      <c r="A391" s="173"/>
      <c r="B391" s="158"/>
      <c r="C391" s="174"/>
      <c r="D391" s="157"/>
      <c r="E391" s="158"/>
      <c r="F391" s="175"/>
      <c r="G391" s="91" t="s">
        <v>1071</v>
      </c>
      <c r="H391" s="91">
        <f>6+6+7+6+5</f>
        <v>30</v>
      </c>
    </row>
    <row r="392" spans="1:8" ht="15" customHeight="1" x14ac:dyDescent="0.25">
      <c r="A392" s="173"/>
      <c r="B392" s="158" t="s">
        <v>991</v>
      </c>
      <c r="C392" s="174"/>
      <c r="D392" s="157"/>
      <c r="E392" s="158"/>
      <c r="F392" s="175"/>
      <c r="G392" s="91" t="s">
        <v>1072</v>
      </c>
      <c r="H392" s="91">
        <f>6+6+7+6+5</f>
        <v>30</v>
      </c>
    </row>
    <row r="393" spans="1:8" ht="15" customHeight="1" x14ac:dyDescent="0.25">
      <c r="A393" s="173"/>
      <c r="B393" s="158"/>
      <c r="C393" s="174"/>
      <c r="D393" s="157"/>
      <c r="E393" s="158"/>
      <c r="F393" s="175"/>
      <c r="G393" s="91" t="s">
        <v>1073</v>
      </c>
      <c r="H393" s="91">
        <f>6+6+7+6+5</f>
        <v>30</v>
      </c>
    </row>
    <row r="394" spans="1:8" ht="15" customHeight="1" x14ac:dyDescent="0.25">
      <c r="A394" s="173">
        <v>43475</v>
      </c>
      <c r="B394" s="84" t="s">
        <v>955</v>
      </c>
      <c r="C394" s="174" t="s">
        <v>993</v>
      </c>
      <c r="D394" s="157" t="s">
        <v>1119</v>
      </c>
      <c r="E394" s="158" t="s">
        <v>150</v>
      </c>
      <c r="F394" s="175">
        <v>1740000</v>
      </c>
      <c r="G394" s="175" t="s">
        <v>1116</v>
      </c>
      <c r="H394" s="175">
        <v>580</v>
      </c>
    </row>
    <row r="395" spans="1:8" ht="15" customHeight="1" x14ac:dyDescent="0.25">
      <c r="A395" s="173"/>
      <c r="B395" s="84" t="s">
        <v>67</v>
      </c>
      <c r="C395" s="174"/>
      <c r="D395" s="157"/>
      <c r="E395" s="158"/>
      <c r="F395" s="175"/>
      <c r="G395" s="175"/>
      <c r="H395" s="175"/>
    </row>
    <row r="396" spans="1:8" ht="15" customHeight="1" x14ac:dyDescent="0.25">
      <c r="A396" s="173">
        <v>43475</v>
      </c>
      <c r="B396" s="84" t="s">
        <v>994</v>
      </c>
      <c r="C396" s="174" t="s">
        <v>996</v>
      </c>
      <c r="D396" s="157">
        <v>190018234</v>
      </c>
      <c r="E396" s="158" t="s">
        <v>1074</v>
      </c>
      <c r="F396" s="175">
        <v>1702500</v>
      </c>
      <c r="G396" s="175" t="s">
        <v>1075</v>
      </c>
      <c r="H396" s="175">
        <v>30</v>
      </c>
    </row>
    <row r="397" spans="1:8" ht="15" customHeight="1" x14ac:dyDescent="0.25">
      <c r="A397" s="173"/>
      <c r="B397" s="84" t="s">
        <v>995</v>
      </c>
      <c r="C397" s="174"/>
      <c r="D397" s="157"/>
      <c r="E397" s="158"/>
      <c r="F397" s="175"/>
      <c r="G397" s="175"/>
      <c r="H397" s="175"/>
    </row>
    <row r="398" spans="1:8" ht="15" customHeight="1" x14ac:dyDescent="0.25">
      <c r="A398" s="173">
        <v>43475</v>
      </c>
      <c r="B398" s="84" t="s">
        <v>997</v>
      </c>
      <c r="C398" s="174" t="s">
        <v>999</v>
      </c>
      <c r="D398" s="157">
        <v>190018235</v>
      </c>
      <c r="E398" s="158" t="s">
        <v>1076</v>
      </c>
      <c r="F398" s="175">
        <v>3264300</v>
      </c>
      <c r="G398" s="91" t="s">
        <v>1077</v>
      </c>
      <c r="H398" s="91">
        <f>5+6+6+6+4</f>
        <v>27</v>
      </c>
    </row>
    <row r="399" spans="1:8" ht="15" customHeight="1" x14ac:dyDescent="0.25">
      <c r="A399" s="173"/>
      <c r="B399" s="84" t="s">
        <v>998</v>
      </c>
      <c r="C399" s="174"/>
      <c r="D399" s="157"/>
      <c r="E399" s="158"/>
      <c r="F399" s="175"/>
      <c r="G399" s="91" t="s">
        <v>1078</v>
      </c>
      <c r="H399" s="91">
        <f>5+6+6+6+4</f>
        <v>27</v>
      </c>
    </row>
    <row r="400" spans="1:8" ht="15" customHeight="1" x14ac:dyDescent="0.25">
      <c r="A400" s="173">
        <v>43475</v>
      </c>
      <c r="B400" s="84" t="s">
        <v>1000</v>
      </c>
      <c r="C400" s="174" t="s">
        <v>1001</v>
      </c>
      <c r="D400" s="157">
        <v>190018260</v>
      </c>
      <c r="E400" s="158" t="s">
        <v>1069</v>
      </c>
      <c r="F400" s="175">
        <v>3606000</v>
      </c>
      <c r="G400" s="91" t="s">
        <v>1079</v>
      </c>
      <c r="H400" s="91">
        <f>6+6+7+6+5</f>
        <v>30</v>
      </c>
    </row>
    <row r="401" spans="1:8" ht="15" customHeight="1" x14ac:dyDescent="0.25">
      <c r="A401" s="173"/>
      <c r="B401" s="84" t="s">
        <v>991</v>
      </c>
      <c r="C401" s="174"/>
      <c r="D401" s="157"/>
      <c r="E401" s="158"/>
      <c r="F401" s="175"/>
      <c r="G401" s="91" t="s">
        <v>1080</v>
      </c>
      <c r="H401" s="91">
        <f>6+6+7+6+5</f>
        <v>30</v>
      </c>
    </row>
    <row r="402" spans="1:8" ht="15" customHeight="1" x14ac:dyDescent="0.25">
      <c r="A402" s="173">
        <v>43475</v>
      </c>
      <c r="B402" s="84" t="s">
        <v>1002</v>
      </c>
      <c r="C402" s="174" t="s">
        <v>1004</v>
      </c>
      <c r="D402" s="157">
        <v>190018261</v>
      </c>
      <c r="E402" s="158" t="s">
        <v>1081</v>
      </c>
      <c r="F402" s="175">
        <v>2484000</v>
      </c>
      <c r="G402" s="175" t="s">
        <v>1082</v>
      </c>
      <c r="H402" s="175">
        <v>36</v>
      </c>
    </row>
    <row r="403" spans="1:8" ht="15" customHeight="1" x14ac:dyDescent="0.25">
      <c r="A403" s="173"/>
      <c r="B403" s="84" t="s">
        <v>1003</v>
      </c>
      <c r="C403" s="174"/>
      <c r="D403" s="157"/>
      <c r="E403" s="158"/>
      <c r="F403" s="175"/>
      <c r="G403" s="175"/>
      <c r="H403" s="175"/>
    </row>
    <row r="404" spans="1:8" ht="15" customHeight="1" x14ac:dyDescent="0.25">
      <c r="A404" s="173">
        <v>43475</v>
      </c>
      <c r="B404" s="84" t="s">
        <v>1005</v>
      </c>
      <c r="C404" s="174" t="s">
        <v>483</v>
      </c>
      <c r="D404" s="157">
        <v>190018246</v>
      </c>
      <c r="E404" s="158" t="s">
        <v>1083</v>
      </c>
      <c r="F404" s="175">
        <v>1903500</v>
      </c>
      <c r="G404" s="175" t="s">
        <v>1084</v>
      </c>
      <c r="H404" s="175">
        <v>30</v>
      </c>
    </row>
    <row r="405" spans="1:8" ht="15" customHeight="1" x14ac:dyDescent="0.25">
      <c r="A405" s="173"/>
      <c r="B405" s="84" t="s">
        <v>1006</v>
      </c>
      <c r="C405" s="174"/>
      <c r="D405" s="157"/>
      <c r="E405" s="158"/>
      <c r="F405" s="175"/>
      <c r="G405" s="175"/>
      <c r="H405" s="175"/>
    </row>
    <row r="406" spans="1:8" ht="15" customHeight="1" x14ac:dyDescent="0.25">
      <c r="A406" s="173">
        <v>43475</v>
      </c>
      <c r="B406" s="84" t="s">
        <v>1007</v>
      </c>
      <c r="C406" s="174" t="s">
        <v>1009</v>
      </c>
      <c r="D406" s="157">
        <v>190018248</v>
      </c>
      <c r="E406" s="158" t="s">
        <v>1085</v>
      </c>
      <c r="F406" s="175">
        <v>3708000</v>
      </c>
      <c r="G406" s="175" t="s">
        <v>1086</v>
      </c>
      <c r="H406" s="175">
        <v>36</v>
      </c>
    </row>
    <row r="407" spans="1:8" ht="15" customHeight="1" x14ac:dyDescent="0.25">
      <c r="A407" s="173"/>
      <c r="B407" s="84" t="s">
        <v>1008</v>
      </c>
      <c r="C407" s="174"/>
      <c r="D407" s="157"/>
      <c r="E407" s="158"/>
      <c r="F407" s="175"/>
      <c r="G407" s="175"/>
      <c r="H407" s="175"/>
    </row>
    <row r="408" spans="1:8" ht="15" customHeight="1" x14ac:dyDescent="0.25">
      <c r="A408" s="173">
        <v>43475</v>
      </c>
      <c r="B408" s="84" t="s">
        <v>57</v>
      </c>
      <c r="C408" s="174" t="s">
        <v>1010</v>
      </c>
      <c r="D408" s="157">
        <v>190018262</v>
      </c>
      <c r="E408" s="158" t="s">
        <v>675</v>
      </c>
      <c r="F408" s="175">
        <v>3152500</v>
      </c>
      <c r="G408" s="91" t="s">
        <v>1087</v>
      </c>
      <c r="H408" s="91">
        <v>10</v>
      </c>
    </row>
    <row r="409" spans="1:8" ht="15" customHeight="1" x14ac:dyDescent="0.25">
      <c r="A409" s="173"/>
      <c r="B409" s="84" t="s">
        <v>58</v>
      </c>
      <c r="C409" s="174"/>
      <c r="D409" s="157"/>
      <c r="E409" s="158"/>
      <c r="F409" s="175"/>
      <c r="G409" s="91" t="s">
        <v>1088</v>
      </c>
      <c r="H409" s="91">
        <v>36</v>
      </c>
    </row>
    <row r="410" spans="1:8" ht="15" customHeight="1" x14ac:dyDescent="0.25">
      <c r="A410" s="173">
        <v>43475</v>
      </c>
      <c r="B410" s="84" t="s">
        <v>1013</v>
      </c>
      <c r="C410" s="174" t="s">
        <v>1015</v>
      </c>
      <c r="D410" s="157">
        <v>190018252</v>
      </c>
      <c r="E410" s="158" t="s">
        <v>1090</v>
      </c>
      <c r="F410" s="175">
        <v>1657600</v>
      </c>
      <c r="G410" s="175" t="s">
        <v>1091</v>
      </c>
      <c r="H410" s="175">
        <v>28</v>
      </c>
    </row>
    <row r="411" spans="1:8" ht="15" customHeight="1" x14ac:dyDescent="0.25">
      <c r="A411" s="173"/>
      <c r="B411" s="84" t="s">
        <v>1014</v>
      </c>
      <c r="C411" s="174"/>
      <c r="D411" s="157"/>
      <c r="E411" s="158"/>
      <c r="F411" s="175"/>
      <c r="G411" s="175"/>
      <c r="H411" s="175"/>
    </row>
    <row r="412" spans="1:8" ht="15" customHeight="1" x14ac:dyDescent="0.25">
      <c r="A412" s="173">
        <v>43475</v>
      </c>
      <c r="B412" s="84" t="s">
        <v>55</v>
      </c>
      <c r="C412" s="174" t="s">
        <v>1016</v>
      </c>
      <c r="D412" s="157">
        <v>190018254</v>
      </c>
      <c r="E412" s="158" t="s">
        <v>4</v>
      </c>
      <c r="F412" s="175">
        <v>2491200</v>
      </c>
      <c r="G412" s="175" t="s">
        <v>1092</v>
      </c>
      <c r="H412" s="175">
        <v>36</v>
      </c>
    </row>
    <row r="413" spans="1:8" ht="15" customHeight="1" x14ac:dyDescent="0.25">
      <c r="A413" s="173"/>
      <c r="B413" s="84" t="s">
        <v>56</v>
      </c>
      <c r="C413" s="174"/>
      <c r="D413" s="157"/>
      <c r="E413" s="158"/>
      <c r="F413" s="175"/>
      <c r="G413" s="175"/>
      <c r="H413" s="175"/>
    </row>
    <row r="414" spans="1:8" ht="15" customHeight="1" x14ac:dyDescent="0.25">
      <c r="A414" s="173">
        <v>43475</v>
      </c>
      <c r="B414" s="84" t="s">
        <v>545</v>
      </c>
      <c r="C414" s="174" t="s">
        <v>1017</v>
      </c>
      <c r="D414" s="157">
        <v>190018265</v>
      </c>
      <c r="E414" s="158" t="s">
        <v>1093</v>
      </c>
      <c r="F414" s="175">
        <v>2069550</v>
      </c>
      <c r="G414" s="175" t="s">
        <v>750</v>
      </c>
      <c r="H414" s="175">
        <v>21</v>
      </c>
    </row>
    <row r="415" spans="1:8" ht="15" customHeight="1" x14ac:dyDescent="0.25">
      <c r="A415" s="173"/>
      <c r="B415" s="84" t="s">
        <v>547</v>
      </c>
      <c r="C415" s="174"/>
      <c r="D415" s="157"/>
      <c r="E415" s="158"/>
      <c r="F415" s="175"/>
      <c r="G415" s="175"/>
      <c r="H415" s="175"/>
    </row>
    <row r="416" spans="1:8" ht="15" customHeight="1" x14ac:dyDescent="0.25">
      <c r="A416" s="173">
        <v>43475</v>
      </c>
      <c r="B416" s="84" t="s">
        <v>1022</v>
      </c>
      <c r="C416" s="174" t="s">
        <v>1023</v>
      </c>
      <c r="D416" s="157">
        <v>190018259</v>
      </c>
      <c r="E416" s="158" t="s">
        <v>760</v>
      </c>
      <c r="F416" s="175">
        <v>1945500</v>
      </c>
      <c r="G416" s="175" t="s">
        <v>1095</v>
      </c>
      <c r="H416" s="175">
        <v>30</v>
      </c>
    </row>
    <row r="417" spans="1:8" ht="15" customHeight="1" x14ac:dyDescent="0.25">
      <c r="A417" s="173"/>
      <c r="B417" s="84" t="s">
        <v>560</v>
      </c>
      <c r="C417" s="174"/>
      <c r="D417" s="157"/>
      <c r="E417" s="158"/>
      <c r="F417" s="175"/>
      <c r="G417" s="175"/>
      <c r="H417" s="175"/>
    </row>
    <row r="418" spans="1:8" s="4" customFormat="1" ht="15" customHeight="1" x14ac:dyDescent="0.25">
      <c r="A418" s="173">
        <v>43476</v>
      </c>
      <c r="B418" s="84" t="s">
        <v>1120</v>
      </c>
      <c r="C418" s="174" t="s">
        <v>1122</v>
      </c>
      <c r="D418" s="157">
        <v>190018267</v>
      </c>
      <c r="E418" s="158" t="s">
        <v>1204</v>
      </c>
      <c r="F418" s="175">
        <v>2080750</v>
      </c>
      <c r="G418" s="175" t="s">
        <v>1205</v>
      </c>
      <c r="H418" s="175">
        <v>29</v>
      </c>
    </row>
    <row r="419" spans="1:8" s="4" customFormat="1" ht="15" customHeight="1" x14ac:dyDescent="0.25">
      <c r="A419" s="173"/>
      <c r="B419" s="84" t="s">
        <v>1121</v>
      </c>
      <c r="C419" s="174"/>
      <c r="D419" s="157"/>
      <c r="E419" s="158"/>
      <c r="F419" s="175"/>
      <c r="G419" s="175"/>
      <c r="H419" s="175"/>
    </row>
    <row r="420" spans="1:8" s="4" customFormat="1" ht="15" customHeight="1" x14ac:dyDescent="0.25">
      <c r="A420" s="173">
        <v>43476</v>
      </c>
      <c r="B420" s="84" t="s">
        <v>640</v>
      </c>
      <c r="C420" s="174" t="s">
        <v>1124</v>
      </c>
      <c r="D420" s="157">
        <v>190018268</v>
      </c>
      <c r="E420" s="158" t="s">
        <v>811</v>
      </c>
      <c r="F420" s="175">
        <v>3883500</v>
      </c>
      <c r="G420" s="175" t="s">
        <v>1207</v>
      </c>
      <c r="H420" s="175">
        <v>30</v>
      </c>
    </row>
    <row r="421" spans="1:8" s="4" customFormat="1" ht="15" customHeight="1" x14ac:dyDescent="0.25">
      <c r="A421" s="173"/>
      <c r="B421" s="84" t="s">
        <v>1123</v>
      </c>
      <c r="C421" s="174"/>
      <c r="D421" s="157"/>
      <c r="E421" s="158"/>
      <c r="F421" s="175"/>
      <c r="G421" s="175"/>
      <c r="H421" s="175"/>
    </row>
    <row r="422" spans="1:8" s="4" customFormat="1" ht="15" customHeight="1" x14ac:dyDescent="0.25">
      <c r="A422" s="173">
        <v>43476</v>
      </c>
      <c r="B422" s="84" t="s">
        <v>112</v>
      </c>
      <c r="C422" s="174" t="s">
        <v>1125</v>
      </c>
      <c r="D422" s="157">
        <v>190018269</v>
      </c>
      <c r="E422" s="158" t="s">
        <v>5</v>
      </c>
      <c r="F422" s="175">
        <v>1288500</v>
      </c>
      <c r="G422" s="175" t="s">
        <v>1208</v>
      </c>
      <c r="H422" s="175">
        <v>30</v>
      </c>
    </row>
    <row r="423" spans="1:8" s="4" customFormat="1" ht="15" customHeight="1" x14ac:dyDescent="0.25">
      <c r="A423" s="173"/>
      <c r="B423" s="84" t="s">
        <v>113</v>
      </c>
      <c r="C423" s="174"/>
      <c r="D423" s="157"/>
      <c r="E423" s="158"/>
      <c r="F423" s="175"/>
      <c r="G423" s="175"/>
      <c r="H423" s="175"/>
    </row>
    <row r="424" spans="1:8" s="4" customFormat="1" ht="15" customHeight="1" x14ac:dyDescent="0.25">
      <c r="A424" s="173">
        <v>43476</v>
      </c>
      <c r="B424" s="84" t="s">
        <v>1126</v>
      </c>
      <c r="C424" s="174" t="s">
        <v>1127</v>
      </c>
      <c r="D424" s="157">
        <v>190018271</v>
      </c>
      <c r="E424" s="158" t="s">
        <v>735</v>
      </c>
      <c r="F424" s="175">
        <v>3238500</v>
      </c>
      <c r="G424" s="175" t="s">
        <v>1210</v>
      </c>
      <c r="H424" s="175">
        <v>30</v>
      </c>
    </row>
    <row r="425" spans="1:8" s="4" customFormat="1" ht="15" customHeight="1" x14ac:dyDescent="0.25">
      <c r="A425" s="173"/>
      <c r="B425" s="84" t="s">
        <v>505</v>
      </c>
      <c r="C425" s="174"/>
      <c r="D425" s="157"/>
      <c r="E425" s="158"/>
      <c r="F425" s="175"/>
      <c r="G425" s="175"/>
      <c r="H425" s="175"/>
    </row>
    <row r="426" spans="1:8" s="4" customFormat="1" ht="15" customHeight="1" x14ac:dyDescent="0.25">
      <c r="A426" s="173">
        <v>43476</v>
      </c>
      <c r="B426" s="84" t="s">
        <v>1128</v>
      </c>
      <c r="C426" s="174" t="s">
        <v>1130</v>
      </c>
      <c r="D426" s="157">
        <v>190018275</v>
      </c>
      <c r="E426" s="158" t="s">
        <v>907</v>
      </c>
      <c r="F426" s="175">
        <v>2649800</v>
      </c>
      <c r="G426" s="91" t="s">
        <v>1211</v>
      </c>
      <c r="H426" s="91">
        <f>5+6+6+6+4</f>
        <v>27</v>
      </c>
    </row>
    <row r="427" spans="1:8" s="4" customFormat="1" ht="15" customHeight="1" x14ac:dyDescent="0.25">
      <c r="A427" s="173"/>
      <c r="B427" s="84" t="s">
        <v>1129</v>
      </c>
      <c r="C427" s="174"/>
      <c r="D427" s="157"/>
      <c r="E427" s="158"/>
      <c r="F427" s="175"/>
      <c r="G427" s="91" t="s">
        <v>908</v>
      </c>
      <c r="H427" s="91">
        <f>1+2+2+2</f>
        <v>7</v>
      </c>
    </row>
    <row r="428" spans="1:8" s="4" customFormat="1" ht="15" customHeight="1" x14ac:dyDescent="0.25">
      <c r="A428" s="173">
        <v>43476</v>
      </c>
      <c r="B428" s="84" t="s">
        <v>585</v>
      </c>
      <c r="C428" s="174" t="s">
        <v>1131</v>
      </c>
      <c r="D428" s="157">
        <v>190018297</v>
      </c>
      <c r="E428" s="158" t="s">
        <v>783</v>
      </c>
      <c r="F428" s="175">
        <v>8333550</v>
      </c>
      <c r="G428" s="91" t="s">
        <v>1212</v>
      </c>
      <c r="H428" s="91">
        <f>4+6+6+6+5</f>
        <v>27</v>
      </c>
    </row>
    <row r="429" spans="1:8" s="4" customFormat="1" ht="15" customHeight="1" x14ac:dyDescent="0.25">
      <c r="A429" s="173"/>
      <c r="B429" s="158" t="s">
        <v>566</v>
      </c>
      <c r="C429" s="174"/>
      <c r="D429" s="157"/>
      <c r="E429" s="158"/>
      <c r="F429" s="175"/>
      <c r="G429" s="91" t="s">
        <v>1213</v>
      </c>
      <c r="H429" s="91">
        <f>4+6+6+6+5</f>
        <v>27</v>
      </c>
    </row>
    <row r="430" spans="1:8" s="4" customFormat="1" ht="15" customHeight="1" x14ac:dyDescent="0.25">
      <c r="A430" s="173"/>
      <c r="B430" s="158"/>
      <c r="C430" s="174"/>
      <c r="D430" s="157"/>
      <c r="E430" s="158"/>
      <c r="F430" s="175"/>
      <c r="G430" s="91" t="s">
        <v>1214</v>
      </c>
      <c r="H430" s="91">
        <f>4+6+5+6+6</f>
        <v>27</v>
      </c>
    </row>
    <row r="431" spans="1:8" s="4" customFormat="1" ht="15" customHeight="1" x14ac:dyDescent="0.25">
      <c r="A431" s="173">
        <v>43476</v>
      </c>
      <c r="B431" s="84" t="s">
        <v>578</v>
      </c>
      <c r="C431" s="174" t="s">
        <v>1132</v>
      </c>
      <c r="D431" s="157">
        <v>190018294</v>
      </c>
      <c r="E431" s="158" t="s">
        <v>1215</v>
      </c>
      <c r="F431" s="175">
        <v>1649700</v>
      </c>
      <c r="G431" s="175" t="s">
        <v>1216</v>
      </c>
      <c r="H431" s="175">
        <v>27</v>
      </c>
    </row>
    <row r="432" spans="1:8" s="4" customFormat="1" ht="15" customHeight="1" x14ac:dyDescent="0.25">
      <c r="A432" s="173"/>
      <c r="B432" s="84" t="s">
        <v>580</v>
      </c>
      <c r="C432" s="174"/>
      <c r="D432" s="157"/>
      <c r="E432" s="158"/>
      <c r="F432" s="175"/>
      <c r="G432" s="175"/>
      <c r="H432" s="175"/>
    </row>
    <row r="433" spans="1:8" s="4" customFormat="1" ht="15" customHeight="1" x14ac:dyDescent="0.25">
      <c r="A433" s="173">
        <v>43476</v>
      </c>
      <c r="B433" s="84" t="s">
        <v>45</v>
      </c>
      <c r="C433" s="174" t="s">
        <v>986</v>
      </c>
      <c r="D433" s="157">
        <v>190018286</v>
      </c>
      <c r="E433" s="158" t="s">
        <v>8</v>
      </c>
      <c r="F433" s="175">
        <v>2712500</v>
      </c>
      <c r="G433" s="175" t="s">
        <v>1217</v>
      </c>
      <c r="H433" s="175">
        <v>35</v>
      </c>
    </row>
    <row r="434" spans="1:8" s="4" customFormat="1" ht="15" customHeight="1" x14ac:dyDescent="0.25">
      <c r="A434" s="173"/>
      <c r="B434" s="84" t="s">
        <v>46</v>
      </c>
      <c r="C434" s="174"/>
      <c r="D434" s="157"/>
      <c r="E434" s="158"/>
      <c r="F434" s="175"/>
      <c r="G434" s="175"/>
      <c r="H434" s="175"/>
    </row>
    <row r="435" spans="1:8" s="4" customFormat="1" ht="15" customHeight="1" x14ac:dyDescent="0.25">
      <c r="A435" s="173">
        <v>43476</v>
      </c>
      <c r="B435" s="84" t="s">
        <v>1133</v>
      </c>
      <c r="C435" s="174" t="s">
        <v>1135</v>
      </c>
      <c r="D435" s="157">
        <v>190018283</v>
      </c>
      <c r="E435" s="158" t="s">
        <v>1218</v>
      </c>
      <c r="F435" s="175">
        <v>1513050</v>
      </c>
      <c r="G435" s="175" t="s">
        <v>1219</v>
      </c>
      <c r="H435" s="175">
        <v>21</v>
      </c>
    </row>
    <row r="436" spans="1:8" s="4" customFormat="1" ht="15" customHeight="1" x14ac:dyDescent="0.25">
      <c r="A436" s="173"/>
      <c r="B436" s="84" t="s">
        <v>1134</v>
      </c>
      <c r="C436" s="174"/>
      <c r="D436" s="157"/>
      <c r="E436" s="158"/>
      <c r="F436" s="175"/>
      <c r="G436" s="175"/>
      <c r="H436" s="175"/>
    </row>
    <row r="437" spans="1:8" s="4" customFormat="1" ht="15" customHeight="1" x14ac:dyDescent="0.25">
      <c r="A437" s="173">
        <v>43476</v>
      </c>
      <c r="B437" s="84" t="s">
        <v>55</v>
      </c>
      <c r="C437" s="174" t="s">
        <v>1136</v>
      </c>
      <c r="D437" s="157">
        <v>190018299</v>
      </c>
      <c r="E437" s="158" t="s">
        <v>4</v>
      </c>
      <c r="F437" s="175">
        <v>6046200</v>
      </c>
      <c r="G437" s="91" t="s">
        <v>1220</v>
      </c>
      <c r="H437" s="91">
        <v>36</v>
      </c>
    </row>
    <row r="438" spans="1:8" s="4" customFormat="1" ht="15" customHeight="1" x14ac:dyDescent="0.25">
      <c r="A438" s="173"/>
      <c r="B438" s="84" t="s">
        <v>56</v>
      </c>
      <c r="C438" s="174"/>
      <c r="D438" s="157"/>
      <c r="E438" s="158"/>
      <c r="F438" s="175"/>
      <c r="G438" s="91" t="s">
        <v>1221</v>
      </c>
      <c r="H438" s="91">
        <v>36</v>
      </c>
    </row>
    <row r="439" spans="1:8" s="4" customFormat="1" ht="15" customHeight="1" x14ac:dyDescent="0.25">
      <c r="A439" s="173">
        <v>43476</v>
      </c>
      <c r="B439" s="158" t="s">
        <v>385</v>
      </c>
      <c r="C439" s="174" t="s">
        <v>1137</v>
      </c>
      <c r="D439" s="157">
        <v>190018298</v>
      </c>
      <c r="E439" s="158" t="s">
        <v>245</v>
      </c>
      <c r="F439" s="175">
        <v>5433000</v>
      </c>
      <c r="G439" s="91" t="s">
        <v>1222</v>
      </c>
      <c r="H439" s="91">
        <v>34</v>
      </c>
    </row>
    <row r="440" spans="1:8" s="4" customFormat="1" ht="15" customHeight="1" x14ac:dyDescent="0.25">
      <c r="A440" s="173"/>
      <c r="B440" s="158"/>
      <c r="C440" s="174"/>
      <c r="D440" s="157"/>
      <c r="E440" s="158"/>
      <c r="F440" s="175"/>
      <c r="G440" s="91" t="s">
        <v>1223</v>
      </c>
      <c r="H440" s="91">
        <v>35</v>
      </c>
    </row>
    <row r="441" spans="1:8" s="4" customFormat="1" ht="15" customHeight="1" x14ac:dyDescent="0.25">
      <c r="A441" s="173"/>
      <c r="B441" s="158" t="s">
        <v>243</v>
      </c>
      <c r="C441" s="174"/>
      <c r="D441" s="157"/>
      <c r="E441" s="158"/>
      <c r="F441" s="175"/>
      <c r="G441" s="91" t="s">
        <v>398</v>
      </c>
      <c r="H441" s="91">
        <v>3</v>
      </c>
    </row>
    <row r="442" spans="1:8" s="4" customFormat="1" ht="15" customHeight="1" x14ac:dyDescent="0.25">
      <c r="A442" s="173"/>
      <c r="B442" s="158"/>
      <c r="C442" s="174"/>
      <c r="D442" s="157"/>
      <c r="E442" s="158"/>
      <c r="F442" s="175"/>
      <c r="G442" s="91" t="s">
        <v>410</v>
      </c>
      <c r="H442" s="91">
        <v>1</v>
      </c>
    </row>
    <row r="443" spans="1:8" s="4" customFormat="1" ht="15" customHeight="1" x14ac:dyDescent="0.25">
      <c r="A443" s="173"/>
      <c r="B443" s="158"/>
      <c r="C443" s="174"/>
      <c r="D443" s="157"/>
      <c r="E443" s="158"/>
      <c r="F443" s="175"/>
      <c r="G443" s="91" t="s">
        <v>409</v>
      </c>
      <c r="H443" s="91">
        <v>3</v>
      </c>
    </row>
    <row r="444" spans="1:8" s="4" customFormat="1" ht="15" customHeight="1" x14ac:dyDescent="0.25">
      <c r="A444" s="173">
        <v>43476</v>
      </c>
      <c r="B444" s="84" t="s">
        <v>1138</v>
      </c>
      <c r="C444" s="174" t="s">
        <v>1140</v>
      </c>
      <c r="D444" s="157">
        <v>190018296</v>
      </c>
      <c r="E444" s="158" t="s">
        <v>1224</v>
      </c>
      <c r="F444" s="175">
        <v>7480000</v>
      </c>
      <c r="G444" s="91" t="s">
        <v>1225</v>
      </c>
      <c r="H444" s="91">
        <f>12+9+12</f>
        <v>33</v>
      </c>
    </row>
    <row r="445" spans="1:8" s="4" customFormat="1" ht="15" customHeight="1" x14ac:dyDescent="0.25">
      <c r="A445" s="173"/>
      <c r="B445" s="84" t="s">
        <v>1139</v>
      </c>
      <c r="C445" s="174"/>
      <c r="D445" s="157"/>
      <c r="E445" s="158"/>
      <c r="F445" s="175"/>
      <c r="G445" s="91" t="s">
        <v>1226</v>
      </c>
      <c r="H445" s="91">
        <f>12+12+11</f>
        <v>35</v>
      </c>
    </row>
    <row r="446" spans="1:8" s="4" customFormat="1" ht="15" customHeight="1" x14ac:dyDescent="0.25">
      <c r="A446" s="173">
        <v>43476</v>
      </c>
      <c r="B446" s="84" t="s">
        <v>110</v>
      </c>
      <c r="C446" s="174" t="s">
        <v>1148</v>
      </c>
      <c r="D446" s="157">
        <v>190018236</v>
      </c>
      <c r="E446" s="158" t="s">
        <v>44</v>
      </c>
      <c r="F446" s="175">
        <v>1452900</v>
      </c>
      <c r="G446" s="175" t="s">
        <v>1230</v>
      </c>
      <c r="H446" s="175">
        <v>29</v>
      </c>
    </row>
    <row r="447" spans="1:8" s="4" customFormat="1" ht="15" customHeight="1" x14ac:dyDescent="0.25">
      <c r="A447" s="173"/>
      <c r="B447" s="84" t="s">
        <v>111</v>
      </c>
      <c r="C447" s="174"/>
      <c r="D447" s="157"/>
      <c r="E447" s="158"/>
      <c r="F447" s="175"/>
      <c r="G447" s="175"/>
      <c r="H447" s="175"/>
    </row>
    <row r="448" spans="1:8" s="4" customFormat="1" ht="15" customHeight="1" x14ac:dyDescent="0.25">
      <c r="A448" s="173">
        <v>43476</v>
      </c>
      <c r="B448" s="84" t="s">
        <v>1149</v>
      </c>
      <c r="C448" s="174" t="s">
        <v>1150</v>
      </c>
      <c r="D448" s="157">
        <v>190018292</v>
      </c>
      <c r="E448" s="158" t="s">
        <v>9</v>
      </c>
      <c r="F448" s="175">
        <v>2402650</v>
      </c>
      <c r="G448" s="175" t="s">
        <v>1231</v>
      </c>
      <c r="H448" s="175">
        <v>29</v>
      </c>
    </row>
    <row r="449" spans="1:8" s="4" customFormat="1" ht="15" customHeight="1" x14ac:dyDescent="0.25">
      <c r="A449" s="173"/>
      <c r="B449" s="84" t="s">
        <v>78</v>
      </c>
      <c r="C449" s="174"/>
      <c r="D449" s="157"/>
      <c r="E449" s="158"/>
      <c r="F449" s="175"/>
      <c r="G449" s="175"/>
      <c r="H449" s="175"/>
    </row>
    <row r="450" spans="1:8" s="4" customFormat="1" ht="15" customHeight="1" x14ac:dyDescent="0.25">
      <c r="A450" s="173">
        <v>43476</v>
      </c>
      <c r="B450" s="84" t="s">
        <v>1151</v>
      </c>
      <c r="C450" s="174" t="s">
        <v>1153</v>
      </c>
      <c r="D450" s="157">
        <v>190018300</v>
      </c>
      <c r="E450" s="158" t="s">
        <v>1232</v>
      </c>
      <c r="F450" s="175">
        <v>2779200</v>
      </c>
      <c r="G450" s="175" t="s">
        <v>1233</v>
      </c>
      <c r="H450" s="175">
        <v>36</v>
      </c>
    </row>
    <row r="451" spans="1:8" s="4" customFormat="1" ht="15" customHeight="1" x14ac:dyDescent="0.25">
      <c r="A451" s="173"/>
      <c r="B451" s="84" t="s">
        <v>1152</v>
      </c>
      <c r="C451" s="174"/>
      <c r="D451" s="157"/>
      <c r="E451" s="158"/>
      <c r="F451" s="175"/>
      <c r="G451" s="175"/>
      <c r="H451" s="175"/>
    </row>
    <row r="452" spans="1:8" s="4" customFormat="1" ht="15" customHeight="1" x14ac:dyDescent="0.25">
      <c r="A452" s="173">
        <v>43477</v>
      </c>
      <c r="B452" s="84" t="s">
        <v>1154</v>
      </c>
      <c r="C452" s="174" t="s">
        <v>458</v>
      </c>
      <c r="D452" s="157">
        <v>190018318</v>
      </c>
      <c r="E452" s="158" t="s">
        <v>1234</v>
      </c>
      <c r="F452" s="175">
        <v>1443000</v>
      </c>
      <c r="G452" s="175" t="s">
        <v>1235</v>
      </c>
      <c r="H452" s="175">
        <v>30</v>
      </c>
    </row>
    <row r="453" spans="1:8" s="4" customFormat="1" ht="15" customHeight="1" x14ac:dyDescent="0.25">
      <c r="A453" s="173"/>
      <c r="B453" s="84" t="s">
        <v>499</v>
      </c>
      <c r="C453" s="174"/>
      <c r="D453" s="157"/>
      <c r="E453" s="158"/>
      <c r="F453" s="175"/>
      <c r="G453" s="175"/>
      <c r="H453" s="175"/>
    </row>
    <row r="454" spans="1:8" s="4" customFormat="1" ht="15" customHeight="1" x14ac:dyDescent="0.25">
      <c r="A454" s="173">
        <v>43477</v>
      </c>
      <c r="B454" s="84" t="s">
        <v>379</v>
      </c>
      <c r="C454" s="174" t="s">
        <v>1155</v>
      </c>
      <c r="D454" s="157">
        <v>190018312</v>
      </c>
      <c r="E454" s="158" t="s">
        <v>304</v>
      </c>
      <c r="F454" s="175">
        <v>890400</v>
      </c>
      <c r="G454" s="175" t="s">
        <v>1236</v>
      </c>
      <c r="H454" s="175">
        <v>14</v>
      </c>
    </row>
    <row r="455" spans="1:8" s="4" customFormat="1" ht="15" customHeight="1" x14ac:dyDescent="0.25">
      <c r="A455" s="173"/>
      <c r="B455" s="84" t="s">
        <v>298</v>
      </c>
      <c r="C455" s="174"/>
      <c r="D455" s="157"/>
      <c r="E455" s="158"/>
      <c r="F455" s="175"/>
      <c r="G455" s="175"/>
      <c r="H455" s="175"/>
    </row>
    <row r="456" spans="1:8" s="4" customFormat="1" ht="15" customHeight="1" x14ac:dyDescent="0.25">
      <c r="A456" s="173">
        <v>43477</v>
      </c>
      <c r="B456" s="84" t="s">
        <v>1120</v>
      </c>
      <c r="C456" s="174" t="s">
        <v>1156</v>
      </c>
      <c r="D456" s="157">
        <v>190018308</v>
      </c>
      <c r="E456" s="158" t="s">
        <v>1204</v>
      </c>
      <c r="F456" s="175">
        <v>2152500</v>
      </c>
      <c r="G456" s="175" t="s">
        <v>1206</v>
      </c>
      <c r="H456" s="175">
        <v>30</v>
      </c>
    </row>
    <row r="457" spans="1:8" s="4" customFormat="1" ht="15" customHeight="1" x14ac:dyDescent="0.25">
      <c r="A457" s="173"/>
      <c r="B457" s="84" t="s">
        <v>1121</v>
      </c>
      <c r="C457" s="174"/>
      <c r="D457" s="157"/>
      <c r="E457" s="158"/>
      <c r="F457" s="175"/>
      <c r="G457" s="175"/>
      <c r="H457" s="175"/>
    </row>
    <row r="458" spans="1:8" s="4" customFormat="1" ht="15" customHeight="1" x14ac:dyDescent="0.25">
      <c r="A458" s="173">
        <v>43477</v>
      </c>
      <c r="B458" s="84" t="s">
        <v>1157</v>
      </c>
      <c r="C458" s="174" t="s">
        <v>862</v>
      </c>
      <c r="D458" s="157">
        <v>190018319</v>
      </c>
      <c r="E458" s="158" t="s">
        <v>1237</v>
      </c>
      <c r="F458" s="175">
        <v>1825500</v>
      </c>
      <c r="G458" s="175" t="s">
        <v>1238</v>
      </c>
      <c r="H458" s="175">
        <v>30</v>
      </c>
    </row>
    <row r="459" spans="1:8" s="4" customFormat="1" ht="15" customHeight="1" x14ac:dyDescent="0.25">
      <c r="A459" s="173"/>
      <c r="B459" s="84" t="s">
        <v>589</v>
      </c>
      <c r="C459" s="174"/>
      <c r="D459" s="157"/>
      <c r="E459" s="158"/>
      <c r="F459" s="175"/>
      <c r="G459" s="175"/>
      <c r="H459" s="175"/>
    </row>
    <row r="460" spans="1:8" s="4" customFormat="1" ht="15" customHeight="1" x14ac:dyDescent="0.25">
      <c r="A460" s="173">
        <v>43477</v>
      </c>
      <c r="B460" s="84" t="s">
        <v>1158</v>
      </c>
      <c r="C460" s="174" t="s">
        <v>868</v>
      </c>
      <c r="D460" s="157">
        <v>190018305</v>
      </c>
      <c r="E460" s="158" t="s">
        <v>517</v>
      </c>
      <c r="F460" s="175">
        <v>1902150</v>
      </c>
      <c r="G460" s="175" t="s">
        <v>1239</v>
      </c>
      <c r="H460" s="175">
        <v>27</v>
      </c>
    </row>
    <row r="461" spans="1:8" s="4" customFormat="1" ht="15" customHeight="1" x14ac:dyDescent="0.25">
      <c r="A461" s="173"/>
      <c r="B461" s="84" t="s">
        <v>42</v>
      </c>
      <c r="C461" s="174"/>
      <c r="D461" s="157"/>
      <c r="E461" s="158"/>
      <c r="F461" s="175"/>
      <c r="G461" s="175"/>
      <c r="H461" s="175"/>
    </row>
    <row r="462" spans="1:8" s="4" customFormat="1" ht="15" customHeight="1" x14ac:dyDescent="0.25">
      <c r="A462" s="173">
        <v>43477</v>
      </c>
      <c r="B462" s="84" t="s">
        <v>551</v>
      </c>
      <c r="C462" s="174" t="s">
        <v>1159</v>
      </c>
      <c r="D462" s="157">
        <v>190018303</v>
      </c>
      <c r="E462" s="158" t="s">
        <v>1240</v>
      </c>
      <c r="F462" s="175">
        <v>3066000</v>
      </c>
      <c r="G462" s="175" t="s">
        <v>755</v>
      </c>
      <c r="H462" s="175">
        <v>24</v>
      </c>
    </row>
    <row r="463" spans="1:8" s="4" customFormat="1" ht="15" customHeight="1" x14ac:dyDescent="0.25">
      <c r="A463" s="173"/>
      <c r="B463" s="84" t="s">
        <v>553</v>
      </c>
      <c r="C463" s="174"/>
      <c r="D463" s="157"/>
      <c r="E463" s="158"/>
      <c r="F463" s="175"/>
      <c r="G463" s="175"/>
      <c r="H463" s="175"/>
    </row>
    <row r="464" spans="1:8" s="4" customFormat="1" ht="15" customHeight="1" x14ac:dyDescent="0.25">
      <c r="A464" s="173">
        <v>43477</v>
      </c>
      <c r="B464" s="84" t="s">
        <v>134</v>
      </c>
      <c r="C464" s="174" t="s">
        <v>1160</v>
      </c>
      <c r="D464" s="157">
        <v>190018311</v>
      </c>
      <c r="E464" s="158" t="s">
        <v>151</v>
      </c>
      <c r="F464" s="175">
        <v>280000</v>
      </c>
      <c r="G464" s="175" t="s">
        <v>440</v>
      </c>
      <c r="H464" s="175">
        <v>4</v>
      </c>
    </row>
    <row r="465" spans="1:8" s="4" customFormat="1" ht="15" customHeight="1" x14ac:dyDescent="0.25">
      <c r="A465" s="173"/>
      <c r="B465" s="84" t="s">
        <v>135</v>
      </c>
      <c r="C465" s="174"/>
      <c r="D465" s="157"/>
      <c r="E465" s="158"/>
      <c r="F465" s="175"/>
      <c r="G465" s="175"/>
      <c r="H465" s="175"/>
    </row>
    <row r="466" spans="1:8" s="4" customFormat="1" ht="15" customHeight="1" x14ac:dyDescent="0.25">
      <c r="A466" s="173">
        <v>43477</v>
      </c>
      <c r="B466" s="84" t="s">
        <v>98</v>
      </c>
      <c r="C466" s="174" t="s">
        <v>552</v>
      </c>
      <c r="D466" s="157">
        <v>190018304</v>
      </c>
      <c r="E466" s="158" t="s">
        <v>708</v>
      </c>
      <c r="F466" s="175">
        <v>1533000</v>
      </c>
      <c r="G466" s="175" t="s">
        <v>1241</v>
      </c>
      <c r="H466" s="175">
        <v>12</v>
      </c>
    </row>
    <row r="467" spans="1:8" s="4" customFormat="1" ht="15" customHeight="1" x14ac:dyDescent="0.25">
      <c r="A467" s="173"/>
      <c r="B467" s="84" t="s">
        <v>99</v>
      </c>
      <c r="C467" s="174"/>
      <c r="D467" s="157"/>
      <c r="E467" s="158"/>
      <c r="F467" s="175"/>
      <c r="G467" s="175"/>
      <c r="H467" s="175"/>
    </row>
    <row r="468" spans="1:8" s="4" customFormat="1" ht="15" customHeight="1" x14ac:dyDescent="0.25">
      <c r="A468" s="173">
        <v>43477</v>
      </c>
      <c r="B468" s="84" t="s">
        <v>146</v>
      </c>
      <c r="C468" s="174" t="s">
        <v>1161</v>
      </c>
      <c r="D468" s="157" t="s">
        <v>1265</v>
      </c>
      <c r="E468" s="158" t="s">
        <v>47</v>
      </c>
      <c r="F468" s="175">
        <v>2304000</v>
      </c>
      <c r="G468" s="175" t="s">
        <v>1266</v>
      </c>
      <c r="H468" s="175">
        <v>640</v>
      </c>
    </row>
    <row r="469" spans="1:8" s="4" customFormat="1" ht="15" customHeight="1" x14ac:dyDescent="0.25">
      <c r="A469" s="173"/>
      <c r="B469" s="84" t="s">
        <v>67</v>
      </c>
      <c r="C469" s="174"/>
      <c r="D469" s="157"/>
      <c r="E469" s="158"/>
      <c r="F469" s="175"/>
      <c r="G469" s="175"/>
      <c r="H469" s="175"/>
    </row>
    <row r="470" spans="1:8" s="4" customFormat="1" ht="15" customHeight="1" x14ac:dyDescent="0.25">
      <c r="A470" s="173">
        <v>43477</v>
      </c>
      <c r="B470" s="84" t="s">
        <v>1162</v>
      </c>
      <c r="C470" s="174" t="s">
        <v>1163</v>
      </c>
      <c r="D470" s="157">
        <v>190018301</v>
      </c>
      <c r="E470" s="158" t="s">
        <v>1036</v>
      </c>
      <c r="F470" s="175">
        <v>2804000</v>
      </c>
      <c r="G470" s="91" t="s">
        <v>1037</v>
      </c>
      <c r="H470" s="91">
        <v>2</v>
      </c>
    </row>
    <row r="471" spans="1:8" s="4" customFormat="1" ht="15" customHeight="1" x14ac:dyDescent="0.25">
      <c r="A471" s="173"/>
      <c r="B471" s="84" t="s">
        <v>948</v>
      </c>
      <c r="C471" s="174"/>
      <c r="D471" s="157"/>
      <c r="E471" s="158"/>
      <c r="F471" s="175"/>
      <c r="G471" s="91" t="s">
        <v>1242</v>
      </c>
      <c r="H471" s="91">
        <v>36</v>
      </c>
    </row>
    <row r="472" spans="1:8" s="4" customFormat="1" ht="15" customHeight="1" x14ac:dyDescent="0.25">
      <c r="A472" s="173">
        <v>43477</v>
      </c>
      <c r="B472" s="84" t="s">
        <v>548</v>
      </c>
      <c r="C472" s="174" t="s">
        <v>1164</v>
      </c>
      <c r="D472" s="157">
        <v>190018325</v>
      </c>
      <c r="E472" s="158" t="s">
        <v>1263</v>
      </c>
      <c r="F472" s="175">
        <v>2520000</v>
      </c>
      <c r="G472" s="175" t="s">
        <v>1264</v>
      </c>
      <c r="H472" s="175">
        <v>36</v>
      </c>
    </row>
    <row r="473" spans="1:8" s="4" customFormat="1" ht="15" customHeight="1" x14ac:dyDescent="0.25">
      <c r="A473" s="173"/>
      <c r="B473" s="84" t="s">
        <v>550</v>
      </c>
      <c r="C473" s="174"/>
      <c r="D473" s="157"/>
      <c r="E473" s="158"/>
      <c r="F473" s="175"/>
      <c r="G473" s="175"/>
      <c r="H473" s="175"/>
    </row>
    <row r="474" spans="1:8" s="4" customFormat="1" ht="15" customHeight="1" x14ac:dyDescent="0.25">
      <c r="A474" s="173">
        <v>43477</v>
      </c>
      <c r="B474" s="84" t="s">
        <v>1165</v>
      </c>
      <c r="C474" s="174" t="s">
        <v>1166</v>
      </c>
      <c r="D474" s="157">
        <v>190018326</v>
      </c>
      <c r="E474" s="158" t="s">
        <v>1026</v>
      </c>
      <c r="F474" s="175">
        <v>370350</v>
      </c>
      <c r="G474" s="91" t="s">
        <v>1028</v>
      </c>
      <c r="H474" s="91">
        <f>1+2</f>
        <v>3</v>
      </c>
    </row>
    <row r="475" spans="1:8" s="4" customFormat="1" ht="15" customHeight="1" x14ac:dyDescent="0.25">
      <c r="A475" s="173"/>
      <c r="B475" s="84" t="s">
        <v>937</v>
      </c>
      <c r="C475" s="174"/>
      <c r="D475" s="157"/>
      <c r="E475" s="158"/>
      <c r="F475" s="175"/>
      <c r="G475" s="91" t="s">
        <v>1030</v>
      </c>
      <c r="H475" s="91">
        <f>2+1</f>
        <v>3</v>
      </c>
    </row>
    <row r="476" spans="1:8" s="4" customFormat="1" ht="15" customHeight="1" x14ac:dyDescent="0.25">
      <c r="A476" s="173">
        <v>43477</v>
      </c>
      <c r="B476" s="158" t="s">
        <v>1167</v>
      </c>
      <c r="C476" s="174" t="s">
        <v>1169</v>
      </c>
      <c r="D476" s="157">
        <v>190018327</v>
      </c>
      <c r="E476" s="158" t="s">
        <v>1243</v>
      </c>
      <c r="F476" s="175">
        <v>6792300</v>
      </c>
      <c r="G476" s="91" t="s">
        <v>1244</v>
      </c>
      <c r="H476" s="91">
        <f>12+6+12</f>
        <v>30</v>
      </c>
    </row>
    <row r="477" spans="1:8" s="4" customFormat="1" ht="15" customHeight="1" x14ac:dyDescent="0.25">
      <c r="A477" s="173"/>
      <c r="B477" s="158"/>
      <c r="C477" s="174"/>
      <c r="D477" s="157"/>
      <c r="E477" s="158"/>
      <c r="F477" s="175"/>
      <c r="G477" s="91" t="s">
        <v>1245</v>
      </c>
      <c r="H477" s="91">
        <f>11+12+13</f>
        <v>36</v>
      </c>
    </row>
    <row r="478" spans="1:8" s="4" customFormat="1" ht="15" customHeight="1" x14ac:dyDescent="0.25">
      <c r="A478" s="173"/>
      <c r="B478" s="84" t="s">
        <v>1168</v>
      </c>
      <c r="C478" s="174"/>
      <c r="D478" s="157"/>
      <c r="E478" s="158"/>
      <c r="F478" s="175"/>
      <c r="G478" s="91" t="s">
        <v>1246</v>
      </c>
      <c r="H478" s="91">
        <f>12+12+12</f>
        <v>36</v>
      </c>
    </row>
    <row r="479" spans="1:8" ht="15" customHeight="1" x14ac:dyDescent="0.25">
      <c r="A479" s="173">
        <v>43477</v>
      </c>
      <c r="B479" s="84" t="s">
        <v>1195</v>
      </c>
      <c r="C479" s="174" t="s">
        <v>1197</v>
      </c>
      <c r="D479" s="157">
        <v>190018324</v>
      </c>
      <c r="E479" s="158" t="s">
        <v>1257</v>
      </c>
      <c r="F479" s="175">
        <v>2959200</v>
      </c>
      <c r="G479" s="175" t="s">
        <v>1258</v>
      </c>
      <c r="H479" s="175">
        <v>36</v>
      </c>
    </row>
    <row r="480" spans="1:8" ht="15" customHeight="1" x14ac:dyDescent="0.25">
      <c r="A480" s="173"/>
      <c r="B480" s="84" t="s">
        <v>1196</v>
      </c>
      <c r="C480" s="174"/>
      <c r="D480" s="157"/>
      <c r="E480" s="158"/>
      <c r="F480" s="175"/>
      <c r="G480" s="175"/>
      <c r="H480" s="175"/>
    </row>
    <row r="481" spans="1:8" ht="15" customHeight="1" x14ac:dyDescent="0.25">
      <c r="A481" s="159">
        <v>43479</v>
      </c>
      <c r="B481" s="90" t="s">
        <v>558</v>
      </c>
      <c r="C481" s="161" t="s">
        <v>1267</v>
      </c>
      <c r="D481" s="162">
        <v>190018342</v>
      </c>
      <c r="E481" s="165" t="s">
        <v>760</v>
      </c>
      <c r="F481" s="163">
        <v>1969800</v>
      </c>
      <c r="G481" s="163" t="s">
        <v>1338</v>
      </c>
      <c r="H481" s="163">
        <v>28</v>
      </c>
    </row>
    <row r="482" spans="1:8" ht="15" customHeight="1" x14ac:dyDescent="0.25">
      <c r="A482" s="159"/>
      <c r="B482" s="90" t="s">
        <v>560</v>
      </c>
      <c r="C482" s="161"/>
      <c r="D482" s="162"/>
      <c r="E482" s="165"/>
      <c r="F482" s="163"/>
      <c r="G482" s="163"/>
      <c r="H482" s="163"/>
    </row>
    <row r="483" spans="1:8" ht="15" customHeight="1" x14ac:dyDescent="0.25">
      <c r="A483" s="159">
        <v>43479</v>
      </c>
      <c r="B483" s="90" t="s">
        <v>561</v>
      </c>
      <c r="C483" s="161" t="s">
        <v>1269</v>
      </c>
      <c r="D483" s="162">
        <v>190018347</v>
      </c>
      <c r="E483" s="165" t="s">
        <v>762</v>
      </c>
      <c r="F483" s="163">
        <v>7305150</v>
      </c>
      <c r="G483" s="86" t="s">
        <v>1339</v>
      </c>
      <c r="H483" s="86">
        <f>4+6+6+6+5</f>
        <v>27</v>
      </c>
    </row>
    <row r="484" spans="1:8" ht="15" customHeight="1" x14ac:dyDescent="0.25">
      <c r="A484" s="159"/>
      <c r="B484" s="90" t="s">
        <v>563</v>
      </c>
      <c r="C484" s="161"/>
      <c r="D484" s="162"/>
      <c r="E484" s="165"/>
      <c r="F484" s="163"/>
      <c r="G484" s="86" t="s">
        <v>1340</v>
      </c>
      <c r="H484" s="86">
        <f>4+6+6+6+5+3</f>
        <v>30</v>
      </c>
    </row>
    <row r="485" spans="1:8" ht="15" customHeight="1" x14ac:dyDescent="0.25">
      <c r="A485" s="159">
        <v>43479</v>
      </c>
      <c r="B485" s="90" t="s">
        <v>51</v>
      </c>
      <c r="C485" s="161" t="s">
        <v>1270</v>
      </c>
      <c r="D485" s="162">
        <v>190018356</v>
      </c>
      <c r="E485" s="165" t="s">
        <v>668</v>
      </c>
      <c r="F485" s="163">
        <v>1743000</v>
      </c>
      <c r="G485" s="163" t="s">
        <v>1341</v>
      </c>
      <c r="H485" s="163">
        <v>30</v>
      </c>
    </row>
    <row r="486" spans="1:8" ht="15" customHeight="1" x14ac:dyDescent="0.25">
      <c r="A486" s="159"/>
      <c r="B486" s="90" t="s">
        <v>52</v>
      </c>
      <c r="C486" s="161"/>
      <c r="D486" s="162"/>
      <c r="E486" s="165"/>
      <c r="F486" s="163"/>
      <c r="G486" s="163"/>
      <c r="H486" s="163"/>
    </row>
    <row r="487" spans="1:8" ht="15" customHeight="1" x14ac:dyDescent="0.25">
      <c r="A487" s="159">
        <v>43479</v>
      </c>
      <c r="B487" s="90" t="s">
        <v>1271</v>
      </c>
      <c r="C487" s="161" t="s">
        <v>1273</v>
      </c>
      <c r="D487" s="162">
        <v>190018368</v>
      </c>
      <c r="E487" s="165" t="s">
        <v>1342</v>
      </c>
      <c r="F487" s="163">
        <v>1871800</v>
      </c>
      <c r="G487" s="163" t="s">
        <v>1343</v>
      </c>
      <c r="H487" s="163">
        <v>28</v>
      </c>
    </row>
    <row r="488" spans="1:8" ht="15" customHeight="1" x14ac:dyDescent="0.25">
      <c r="A488" s="159"/>
      <c r="B488" s="90" t="s">
        <v>1272</v>
      </c>
      <c r="C488" s="161"/>
      <c r="D488" s="162"/>
      <c r="E488" s="165"/>
      <c r="F488" s="163"/>
      <c r="G488" s="163"/>
      <c r="H488" s="163"/>
    </row>
    <row r="489" spans="1:8" ht="15" customHeight="1" x14ac:dyDescent="0.25">
      <c r="A489" s="159">
        <v>43479</v>
      </c>
      <c r="B489" s="90" t="s">
        <v>1183</v>
      </c>
      <c r="C489" s="161" t="s">
        <v>1274</v>
      </c>
      <c r="D489" s="162">
        <v>190018367</v>
      </c>
      <c r="E489" s="165" t="s">
        <v>1252</v>
      </c>
      <c r="F489" s="163">
        <v>2122500</v>
      </c>
      <c r="G489" s="163" t="s">
        <v>1344</v>
      </c>
      <c r="H489" s="163">
        <v>30</v>
      </c>
    </row>
    <row r="490" spans="1:8" ht="15" customHeight="1" x14ac:dyDescent="0.25">
      <c r="A490" s="159"/>
      <c r="B490" s="90" t="s">
        <v>1184</v>
      </c>
      <c r="C490" s="161"/>
      <c r="D490" s="162"/>
      <c r="E490" s="165"/>
      <c r="F490" s="163"/>
      <c r="G490" s="163"/>
      <c r="H490" s="163"/>
    </row>
    <row r="491" spans="1:8" ht="15" customHeight="1" x14ac:dyDescent="0.25">
      <c r="A491" s="159">
        <v>43479</v>
      </c>
      <c r="B491" s="90" t="s">
        <v>1275</v>
      </c>
      <c r="C491" s="161" t="s">
        <v>860</v>
      </c>
      <c r="D491" s="162">
        <v>190018344</v>
      </c>
      <c r="E491" s="165" t="s">
        <v>1345</v>
      </c>
      <c r="F491" s="163">
        <v>1638000</v>
      </c>
      <c r="G491" s="163" t="s">
        <v>1346</v>
      </c>
      <c r="H491" s="163">
        <v>30</v>
      </c>
    </row>
    <row r="492" spans="1:8" ht="15" customHeight="1" x14ac:dyDescent="0.25">
      <c r="A492" s="159"/>
      <c r="B492" s="90" t="s">
        <v>1276</v>
      </c>
      <c r="C492" s="161"/>
      <c r="D492" s="162"/>
      <c r="E492" s="165"/>
      <c r="F492" s="163"/>
      <c r="G492" s="163"/>
      <c r="H492" s="163"/>
    </row>
    <row r="493" spans="1:8" ht="15" customHeight="1" x14ac:dyDescent="0.25">
      <c r="A493" s="159">
        <v>43479</v>
      </c>
      <c r="B493" s="90" t="s">
        <v>578</v>
      </c>
      <c r="C493" s="161" t="s">
        <v>1277</v>
      </c>
      <c r="D493" s="162">
        <v>190018358</v>
      </c>
      <c r="E493" s="165" t="s">
        <v>1347</v>
      </c>
      <c r="F493" s="163">
        <v>183300</v>
      </c>
      <c r="G493" s="163" t="s">
        <v>1216</v>
      </c>
      <c r="H493" s="163">
        <v>3</v>
      </c>
    </row>
    <row r="494" spans="1:8" ht="15" customHeight="1" x14ac:dyDescent="0.25">
      <c r="A494" s="159"/>
      <c r="B494" s="90" t="s">
        <v>580</v>
      </c>
      <c r="C494" s="161"/>
      <c r="D494" s="162"/>
      <c r="E494" s="165"/>
      <c r="F494" s="163"/>
      <c r="G494" s="163"/>
      <c r="H494" s="163"/>
    </row>
    <row r="495" spans="1:8" ht="15" customHeight="1" x14ac:dyDescent="0.25">
      <c r="A495" s="159">
        <v>43479</v>
      </c>
      <c r="B495" s="90" t="s">
        <v>558</v>
      </c>
      <c r="C495" s="161" t="s">
        <v>1282</v>
      </c>
      <c r="D495" s="162">
        <v>190018350</v>
      </c>
      <c r="E495" s="165" t="s">
        <v>760</v>
      </c>
      <c r="F495" s="163">
        <v>1486550</v>
      </c>
      <c r="G495" s="163" t="s">
        <v>1251</v>
      </c>
      <c r="H495" s="163">
        <v>25</v>
      </c>
    </row>
    <row r="496" spans="1:8" ht="15" customHeight="1" x14ac:dyDescent="0.25">
      <c r="A496" s="159"/>
      <c r="B496" s="90" t="s">
        <v>560</v>
      </c>
      <c r="C496" s="161"/>
      <c r="D496" s="162"/>
      <c r="E496" s="165"/>
      <c r="F496" s="163"/>
      <c r="G496" s="163"/>
      <c r="H496" s="163"/>
    </row>
    <row r="497" spans="1:8" ht="15" customHeight="1" x14ac:dyDescent="0.25">
      <c r="A497" s="159">
        <v>43479</v>
      </c>
      <c r="B497" s="90" t="s">
        <v>1289</v>
      </c>
      <c r="C497" s="161" t="s">
        <v>860</v>
      </c>
      <c r="D497" s="162">
        <v>190018340</v>
      </c>
      <c r="E497" s="165" t="s">
        <v>1353</v>
      </c>
      <c r="F497" s="163">
        <v>1638000</v>
      </c>
      <c r="G497" s="163" t="s">
        <v>1354</v>
      </c>
      <c r="H497" s="163">
        <v>30</v>
      </c>
    </row>
    <row r="498" spans="1:8" ht="15" customHeight="1" x14ac:dyDescent="0.25">
      <c r="A498" s="159"/>
      <c r="B498" s="90" t="s">
        <v>1290</v>
      </c>
      <c r="C498" s="161"/>
      <c r="D498" s="162"/>
      <c r="E498" s="165"/>
      <c r="F498" s="163"/>
      <c r="G498" s="163"/>
      <c r="H498" s="163"/>
    </row>
    <row r="499" spans="1:8" ht="15" customHeight="1" x14ac:dyDescent="0.25">
      <c r="A499" s="159">
        <v>43479</v>
      </c>
      <c r="B499" s="90" t="s">
        <v>1291</v>
      </c>
      <c r="C499" s="161" t="s">
        <v>1293</v>
      </c>
      <c r="D499" s="162">
        <v>190018362</v>
      </c>
      <c r="E499" s="165" t="s">
        <v>1355</v>
      </c>
      <c r="F499" s="163">
        <v>3535000</v>
      </c>
      <c r="G499" s="163" t="s">
        <v>1356</v>
      </c>
      <c r="H499" s="163">
        <v>28</v>
      </c>
    </row>
    <row r="500" spans="1:8" ht="15" customHeight="1" x14ac:dyDescent="0.25">
      <c r="A500" s="159"/>
      <c r="B500" s="90" t="s">
        <v>1292</v>
      </c>
      <c r="C500" s="161"/>
      <c r="D500" s="162"/>
      <c r="E500" s="165"/>
      <c r="F500" s="163"/>
      <c r="G500" s="163"/>
      <c r="H500" s="163"/>
    </row>
    <row r="501" spans="1:8" ht="15" customHeight="1" x14ac:dyDescent="0.25">
      <c r="A501" s="159">
        <v>43479</v>
      </c>
      <c r="B501" s="90" t="s">
        <v>572</v>
      </c>
      <c r="C501" s="161" t="s">
        <v>1294</v>
      </c>
      <c r="D501" s="162">
        <v>190018366</v>
      </c>
      <c r="E501" s="165" t="s">
        <v>772</v>
      </c>
      <c r="F501" s="163">
        <v>1817700</v>
      </c>
      <c r="G501" s="163" t="s">
        <v>1357</v>
      </c>
      <c r="H501" s="163">
        <v>26</v>
      </c>
    </row>
    <row r="502" spans="1:8" ht="15" customHeight="1" x14ac:dyDescent="0.25">
      <c r="A502" s="159"/>
      <c r="B502" s="90" t="s">
        <v>574</v>
      </c>
      <c r="C502" s="161"/>
      <c r="D502" s="162"/>
      <c r="E502" s="165"/>
      <c r="F502" s="163"/>
      <c r="G502" s="163"/>
      <c r="H502" s="163"/>
    </row>
    <row r="503" spans="1:8" ht="15" customHeight="1" x14ac:dyDescent="0.25">
      <c r="A503" s="159">
        <v>43479</v>
      </c>
      <c r="B503" s="90" t="s">
        <v>94</v>
      </c>
      <c r="C503" s="161" t="s">
        <v>1295</v>
      </c>
      <c r="D503" s="162">
        <v>190018361</v>
      </c>
      <c r="E503" s="165" t="s">
        <v>523</v>
      </c>
      <c r="F503" s="163">
        <v>1961750</v>
      </c>
      <c r="G503" s="163" t="s">
        <v>1358</v>
      </c>
      <c r="H503" s="163">
        <v>35</v>
      </c>
    </row>
    <row r="504" spans="1:8" ht="15" customHeight="1" x14ac:dyDescent="0.25">
      <c r="A504" s="159"/>
      <c r="B504" s="90" t="s">
        <v>95</v>
      </c>
      <c r="C504" s="161"/>
      <c r="D504" s="162"/>
      <c r="E504" s="165"/>
      <c r="F504" s="163"/>
      <c r="G504" s="163"/>
      <c r="H504" s="163"/>
    </row>
    <row r="505" spans="1:8" ht="15" customHeight="1" x14ac:dyDescent="0.25">
      <c r="A505" s="159">
        <v>43479</v>
      </c>
      <c r="B505" s="90" t="s">
        <v>1297</v>
      </c>
      <c r="C505" s="161" t="s">
        <v>1299</v>
      </c>
      <c r="D505" s="162">
        <v>190018363</v>
      </c>
      <c r="E505" s="165" t="s">
        <v>1360</v>
      </c>
      <c r="F505" s="163">
        <v>2340000</v>
      </c>
      <c r="G505" s="163" t="s">
        <v>1361</v>
      </c>
      <c r="H505" s="163">
        <v>36</v>
      </c>
    </row>
    <row r="506" spans="1:8" ht="15" customHeight="1" x14ac:dyDescent="0.25">
      <c r="A506" s="159"/>
      <c r="B506" s="90" t="s">
        <v>1298</v>
      </c>
      <c r="C506" s="161"/>
      <c r="D506" s="162"/>
      <c r="E506" s="165"/>
      <c r="F506" s="163"/>
      <c r="G506" s="163"/>
      <c r="H506" s="163"/>
    </row>
    <row r="507" spans="1:8" ht="15" customHeight="1" x14ac:dyDescent="0.25">
      <c r="A507" s="159">
        <v>43479</v>
      </c>
      <c r="B507" s="90" t="s">
        <v>1300</v>
      </c>
      <c r="C507" s="161" t="s">
        <v>1301</v>
      </c>
      <c r="D507" s="162">
        <v>190018365</v>
      </c>
      <c r="E507" s="165" t="s">
        <v>1254</v>
      </c>
      <c r="F507" s="163">
        <v>918000</v>
      </c>
      <c r="G507" s="163" t="s">
        <v>1362</v>
      </c>
      <c r="H507" s="163">
        <v>36</v>
      </c>
    </row>
    <row r="508" spans="1:8" ht="15" customHeight="1" x14ac:dyDescent="0.25">
      <c r="A508" s="159"/>
      <c r="B508" s="90" t="s">
        <v>1187</v>
      </c>
      <c r="C508" s="161"/>
      <c r="D508" s="162"/>
      <c r="E508" s="165"/>
      <c r="F508" s="163"/>
      <c r="G508" s="163"/>
      <c r="H508" s="163"/>
    </row>
    <row r="509" spans="1:8" ht="15" customHeight="1" x14ac:dyDescent="0.25">
      <c r="A509" s="159">
        <v>43479</v>
      </c>
      <c r="B509" s="90" t="s">
        <v>57</v>
      </c>
      <c r="C509" s="161" t="s">
        <v>1305</v>
      </c>
      <c r="D509" s="162">
        <v>190018374</v>
      </c>
      <c r="E509" s="165" t="s">
        <v>675</v>
      </c>
      <c r="F509" s="163">
        <v>2137500</v>
      </c>
      <c r="G509" s="163" t="s">
        <v>1364</v>
      </c>
      <c r="H509" s="163">
        <v>30</v>
      </c>
    </row>
    <row r="510" spans="1:8" ht="15" customHeight="1" x14ac:dyDescent="0.25">
      <c r="A510" s="159"/>
      <c r="B510" s="90" t="s">
        <v>58</v>
      </c>
      <c r="C510" s="161"/>
      <c r="D510" s="162"/>
      <c r="E510" s="165"/>
      <c r="F510" s="163"/>
      <c r="G510" s="163"/>
      <c r="H510" s="163"/>
    </row>
    <row r="511" spans="1:8" ht="15" customHeight="1" x14ac:dyDescent="0.25">
      <c r="A511" s="159">
        <v>43479</v>
      </c>
      <c r="B511" s="90" t="s">
        <v>1306</v>
      </c>
      <c r="C511" s="161" t="s">
        <v>1308</v>
      </c>
      <c r="D511" s="162">
        <v>190018359</v>
      </c>
      <c r="E511" s="165" t="s">
        <v>1365</v>
      </c>
      <c r="F511" s="163">
        <v>4462200</v>
      </c>
      <c r="G511" s="163" t="s">
        <v>1366</v>
      </c>
      <c r="H511" s="163">
        <v>67</v>
      </c>
    </row>
    <row r="512" spans="1:8" ht="15" customHeight="1" x14ac:dyDescent="0.25">
      <c r="A512" s="159"/>
      <c r="B512" s="90" t="s">
        <v>1307</v>
      </c>
      <c r="C512" s="161"/>
      <c r="D512" s="162"/>
      <c r="E512" s="165"/>
      <c r="F512" s="163"/>
      <c r="G512" s="163"/>
      <c r="H512" s="163"/>
    </row>
    <row r="513" spans="1:8" ht="15" customHeight="1" x14ac:dyDescent="0.25">
      <c r="A513" s="159">
        <v>43479</v>
      </c>
      <c r="B513" s="90" t="s">
        <v>1309</v>
      </c>
      <c r="C513" s="161" t="s">
        <v>277</v>
      </c>
      <c r="D513" s="162">
        <v>190018371</v>
      </c>
      <c r="E513" s="165" t="s">
        <v>714</v>
      </c>
      <c r="F513" s="163">
        <v>1908000</v>
      </c>
      <c r="G513" s="163" t="s">
        <v>1367</v>
      </c>
      <c r="H513" s="163">
        <v>36</v>
      </c>
    </row>
    <row r="514" spans="1:8" ht="15" customHeight="1" x14ac:dyDescent="0.25">
      <c r="A514" s="159"/>
      <c r="B514" s="90" t="s">
        <v>1310</v>
      </c>
      <c r="C514" s="161"/>
      <c r="D514" s="162"/>
      <c r="E514" s="165"/>
      <c r="F514" s="163"/>
      <c r="G514" s="163"/>
      <c r="H514" s="163"/>
    </row>
    <row r="515" spans="1:8" ht="15" customHeight="1" x14ac:dyDescent="0.25">
      <c r="A515" s="159">
        <v>43479</v>
      </c>
      <c r="B515" s="90" t="s">
        <v>1311</v>
      </c>
      <c r="C515" s="161" t="s">
        <v>1156</v>
      </c>
      <c r="D515" s="162">
        <v>190018346</v>
      </c>
      <c r="E515" s="165" t="s">
        <v>1368</v>
      </c>
      <c r="F515" s="163">
        <v>2152500</v>
      </c>
      <c r="G515" s="163" t="s">
        <v>1369</v>
      </c>
      <c r="H515" s="163">
        <v>30</v>
      </c>
    </row>
    <row r="516" spans="1:8" ht="15" customHeight="1" x14ac:dyDescent="0.25">
      <c r="A516" s="159"/>
      <c r="B516" s="90" t="s">
        <v>1312</v>
      </c>
      <c r="C516" s="161"/>
      <c r="D516" s="162"/>
      <c r="E516" s="165"/>
      <c r="F516" s="163"/>
      <c r="G516" s="163"/>
      <c r="H516" s="163"/>
    </row>
    <row r="517" spans="1:8" ht="15" customHeight="1" x14ac:dyDescent="0.25">
      <c r="A517" s="159">
        <v>43480</v>
      </c>
      <c r="B517" s="90" t="s">
        <v>1171</v>
      </c>
      <c r="C517" s="161" t="s">
        <v>1313</v>
      </c>
      <c r="D517" s="162">
        <v>190018377</v>
      </c>
      <c r="E517" s="165" t="s">
        <v>887</v>
      </c>
      <c r="F517" s="163">
        <v>1468500</v>
      </c>
      <c r="G517" s="163" t="s">
        <v>1370</v>
      </c>
      <c r="H517" s="163">
        <v>30</v>
      </c>
    </row>
    <row r="518" spans="1:8" ht="15" customHeight="1" x14ac:dyDescent="0.25">
      <c r="A518" s="159"/>
      <c r="B518" s="90" t="s">
        <v>1172</v>
      </c>
      <c r="C518" s="161"/>
      <c r="D518" s="162"/>
      <c r="E518" s="165"/>
      <c r="F518" s="163"/>
      <c r="G518" s="163"/>
      <c r="H518" s="163"/>
    </row>
    <row r="519" spans="1:8" ht="15" customHeight="1" x14ac:dyDescent="0.25">
      <c r="A519" s="159">
        <v>43480</v>
      </c>
      <c r="B519" s="90" t="s">
        <v>1314</v>
      </c>
      <c r="C519" s="161" t="s">
        <v>465</v>
      </c>
      <c r="D519" s="162">
        <v>190018379</v>
      </c>
      <c r="E519" s="165" t="s">
        <v>699</v>
      </c>
      <c r="F519" s="163">
        <v>2226150</v>
      </c>
      <c r="G519" s="163" t="s">
        <v>1371</v>
      </c>
      <c r="H519" s="163">
        <v>27</v>
      </c>
    </row>
    <row r="520" spans="1:8" ht="15" customHeight="1" x14ac:dyDescent="0.25">
      <c r="A520" s="159"/>
      <c r="B520" s="90" t="s">
        <v>466</v>
      </c>
      <c r="C520" s="161"/>
      <c r="D520" s="162"/>
      <c r="E520" s="165"/>
      <c r="F520" s="163"/>
      <c r="G520" s="163"/>
      <c r="H520" s="163"/>
    </row>
    <row r="521" spans="1:8" ht="15" customHeight="1" x14ac:dyDescent="0.25">
      <c r="A521" s="159">
        <v>43480</v>
      </c>
      <c r="B521" s="90" t="s">
        <v>1316</v>
      </c>
      <c r="C521" s="161" t="s">
        <v>1317</v>
      </c>
      <c r="D521" s="162">
        <v>190018381</v>
      </c>
      <c r="E521" s="165" t="s">
        <v>1372</v>
      </c>
      <c r="F521" s="163">
        <v>1877400</v>
      </c>
      <c r="G521" s="86" t="s">
        <v>1373</v>
      </c>
      <c r="H521" s="86">
        <v>36</v>
      </c>
    </row>
    <row r="522" spans="1:8" ht="15" customHeight="1" x14ac:dyDescent="0.25">
      <c r="A522" s="159"/>
      <c r="B522" s="90" t="s">
        <v>125</v>
      </c>
      <c r="C522" s="161"/>
      <c r="D522" s="162"/>
      <c r="E522" s="165"/>
      <c r="F522" s="163"/>
      <c r="G522" s="86" t="s">
        <v>1374</v>
      </c>
      <c r="H522" s="86">
        <v>36</v>
      </c>
    </row>
    <row r="523" spans="1:8" ht="15" customHeight="1" x14ac:dyDescent="0.25">
      <c r="A523" s="159">
        <v>43480</v>
      </c>
      <c r="B523" s="90" t="s">
        <v>972</v>
      </c>
      <c r="C523" s="161" t="s">
        <v>1305</v>
      </c>
      <c r="D523" s="162">
        <v>190018383</v>
      </c>
      <c r="E523" s="165" t="s">
        <v>1059</v>
      </c>
      <c r="F523" s="163">
        <v>2137500</v>
      </c>
      <c r="G523" s="163" t="s">
        <v>1375</v>
      </c>
      <c r="H523" s="163">
        <v>30</v>
      </c>
    </row>
    <row r="524" spans="1:8" ht="15" customHeight="1" x14ac:dyDescent="0.25">
      <c r="A524" s="159"/>
      <c r="B524" s="90" t="s">
        <v>973</v>
      </c>
      <c r="C524" s="161"/>
      <c r="D524" s="162"/>
      <c r="E524" s="165"/>
      <c r="F524" s="163"/>
      <c r="G524" s="163"/>
      <c r="H524" s="163"/>
    </row>
    <row r="525" spans="1:8" ht="15" customHeight="1" x14ac:dyDescent="0.25">
      <c r="A525" s="159">
        <v>43480</v>
      </c>
      <c r="B525" s="90" t="s">
        <v>1318</v>
      </c>
      <c r="C525" s="161" t="s">
        <v>1319</v>
      </c>
      <c r="D525" s="162">
        <v>190018375</v>
      </c>
      <c r="E525" s="165" t="s">
        <v>1376</v>
      </c>
      <c r="F525" s="163">
        <v>1792500</v>
      </c>
      <c r="G525" s="163" t="s">
        <v>1377</v>
      </c>
      <c r="H525" s="163">
        <v>30</v>
      </c>
    </row>
    <row r="526" spans="1:8" ht="15" customHeight="1" x14ac:dyDescent="0.25">
      <c r="A526" s="159"/>
      <c r="B526" s="90" t="s">
        <v>995</v>
      </c>
      <c r="C526" s="161"/>
      <c r="D526" s="162"/>
      <c r="E526" s="165"/>
      <c r="F526" s="163"/>
      <c r="G526" s="163"/>
      <c r="H526" s="163"/>
    </row>
    <row r="527" spans="1:8" ht="15" customHeight="1" x14ac:dyDescent="0.25">
      <c r="A527" s="159">
        <v>43480</v>
      </c>
      <c r="B527" s="90" t="s">
        <v>1320</v>
      </c>
      <c r="C527" s="161" t="s">
        <v>1322</v>
      </c>
      <c r="D527" s="162">
        <v>190018385</v>
      </c>
      <c r="E527" s="165" t="s">
        <v>1378</v>
      </c>
      <c r="F527" s="163">
        <v>2683500</v>
      </c>
      <c r="G527" s="163" t="s">
        <v>1379</v>
      </c>
      <c r="H527" s="163">
        <v>30</v>
      </c>
    </row>
    <row r="528" spans="1:8" ht="15" customHeight="1" x14ac:dyDescent="0.25">
      <c r="A528" s="159"/>
      <c r="B528" s="90" t="s">
        <v>1321</v>
      </c>
      <c r="C528" s="161"/>
      <c r="D528" s="162"/>
      <c r="E528" s="165"/>
      <c r="F528" s="163"/>
      <c r="G528" s="163"/>
      <c r="H528" s="163"/>
    </row>
    <row r="529" spans="1:8" ht="15" customHeight="1" x14ac:dyDescent="0.25">
      <c r="A529" s="159">
        <v>43480</v>
      </c>
      <c r="B529" s="90" t="s">
        <v>1323</v>
      </c>
      <c r="C529" s="161" t="s">
        <v>1324</v>
      </c>
      <c r="D529" s="162">
        <v>190018380</v>
      </c>
      <c r="E529" s="165" t="s">
        <v>737</v>
      </c>
      <c r="F529" s="163">
        <v>2651250</v>
      </c>
      <c r="G529" s="163" t="s">
        <v>1380</v>
      </c>
      <c r="H529" s="163">
        <v>35</v>
      </c>
    </row>
    <row r="530" spans="1:8" ht="15" customHeight="1" x14ac:dyDescent="0.25">
      <c r="A530" s="159"/>
      <c r="B530" s="90" t="s">
        <v>508</v>
      </c>
      <c r="C530" s="161"/>
      <c r="D530" s="162"/>
      <c r="E530" s="165"/>
      <c r="F530" s="163"/>
      <c r="G530" s="163"/>
      <c r="H530" s="163"/>
    </row>
    <row r="531" spans="1:8" ht="15" customHeight="1" x14ac:dyDescent="0.25">
      <c r="A531" s="159">
        <v>43480</v>
      </c>
      <c r="B531" s="90" t="s">
        <v>984</v>
      </c>
      <c r="C531" s="161" t="s">
        <v>1325</v>
      </c>
      <c r="D531" s="162">
        <v>190018386</v>
      </c>
      <c r="E531" s="165" t="s">
        <v>1065</v>
      </c>
      <c r="F531" s="163">
        <v>620000</v>
      </c>
      <c r="G531" s="163" t="s">
        <v>1066</v>
      </c>
      <c r="H531" s="163">
        <v>8</v>
      </c>
    </row>
    <row r="532" spans="1:8" ht="15" customHeight="1" x14ac:dyDescent="0.25">
      <c r="A532" s="159"/>
      <c r="B532" s="90" t="s">
        <v>985</v>
      </c>
      <c r="C532" s="161"/>
      <c r="D532" s="162"/>
      <c r="E532" s="165"/>
      <c r="F532" s="163"/>
      <c r="G532" s="163"/>
      <c r="H532" s="163"/>
    </row>
    <row r="533" spans="1:8" ht="15" customHeight="1" x14ac:dyDescent="0.25">
      <c r="A533" s="159">
        <v>43480</v>
      </c>
      <c r="B533" s="90" t="s">
        <v>1326</v>
      </c>
      <c r="C533" s="161" t="s">
        <v>1328</v>
      </c>
      <c r="D533" s="162">
        <v>190018387</v>
      </c>
      <c r="E533" s="165" t="s">
        <v>902</v>
      </c>
      <c r="F533" s="163">
        <v>1179900</v>
      </c>
      <c r="G533" s="163" t="s">
        <v>903</v>
      </c>
      <c r="H533" s="163">
        <v>19</v>
      </c>
    </row>
    <row r="534" spans="1:8" ht="15" customHeight="1" x14ac:dyDescent="0.25">
      <c r="A534" s="159"/>
      <c r="B534" s="90" t="s">
        <v>1327</v>
      </c>
      <c r="C534" s="161"/>
      <c r="D534" s="162"/>
      <c r="E534" s="165"/>
      <c r="F534" s="163"/>
      <c r="G534" s="163"/>
      <c r="H534" s="163"/>
    </row>
    <row r="535" spans="1:8" ht="15" customHeight="1" x14ac:dyDescent="0.25">
      <c r="A535" s="159">
        <v>43480</v>
      </c>
      <c r="B535" s="90" t="s">
        <v>1329</v>
      </c>
      <c r="C535" s="161" t="s">
        <v>1331</v>
      </c>
      <c r="D535" s="162">
        <v>190018395</v>
      </c>
      <c r="E535" s="165" t="s">
        <v>1381</v>
      </c>
      <c r="F535" s="163">
        <v>995400</v>
      </c>
      <c r="G535" s="163" t="s">
        <v>1382</v>
      </c>
      <c r="H535" s="163">
        <v>36</v>
      </c>
    </row>
    <row r="536" spans="1:8" ht="15" customHeight="1" x14ac:dyDescent="0.25">
      <c r="A536" s="159"/>
      <c r="B536" s="90" t="s">
        <v>1330</v>
      </c>
      <c r="C536" s="161"/>
      <c r="D536" s="162"/>
      <c r="E536" s="165"/>
      <c r="F536" s="163"/>
      <c r="G536" s="163"/>
      <c r="H536" s="163"/>
    </row>
    <row r="537" spans="1:8" s="4" customFormat="1" ht="15" customHeight="1" x14ac:dyDescent="0.25">
      <c r="A537" s="173">
        <v>43481</v>
      </c>
      <c r="B537" s="95" t="s">
        <v>146</v>
      </c>
      <c r="C537" s="174" t="s">
        <v>1395</v>
      </c>
      <c r="D537" s="157" t="s">
        <v>1454</v>
      </c>
      <c r="E537" s="158" t="s">
        <v>150</v>
      </c>
      <c r="F537" s="175">
        <v>6740000</v>
      </c>
      <c r="G537" s="97" t="s">
        <v>76</v>
      </c>
      <c r="H537" s="97">
        <v>500</v>
      </c>
    </row>
    <row r="538" spans="1:8" s="4" customFormat="1" ht="15" customHeight="1" x14ac:dyDescent="0.25">
      <c r="A538" s="173"/>
      <c r="B538" s="158" t="s">
        <v>67</v>
      </c>
      <c r="C538" s="174"/>
      <c r="D538" s="157"/>
      <c r="E538" s="158"/>
      <c r="F538" s="175"/>
      <c r="G538" s="97" t="s">
        <v>13</v>
      </c>
      <c r="H538" s="97">
        <v>500</v>
      </c>
    </row>
    <row r="539" spans="1:8" s="4" customFormat="1" ht="15" customHeight="1" x14ac:dyDescent="0.25">
      <c r="A539" s="173"/>
      <c r="B539" s="158"/>
      <c r="C539" s="174"/>
      <c r="D539" s="157"/>
      <c r="E539" s="158"/>
      <c r="F539" s="175"/>
      <c r="G539" s="97" t="s">
        <v>1455</v>
      </c>
      <c r="H539" s="97">
        <v>400</v>
      </c>
    </row>
    <row r="540" spans="1:8" s="4" customFormat="1" ht="15" customHeight="1" x14ac:dyDescent="0.25">
      <c r="A540" s="173">
        <v>43481</v>
      </c>
      <c r="B540" s="95" t="s">
        <v>1320</v>
      </c>
      <c r="C540" s="174" t="s">
        <v>1396</v>
      </c>
      <c r="D540" s="157">
        <v>190018398</v>
      </c>
      <c r="E540" s="158" t="s">
        <v>1378</v>
      </c>
      <c r="F540" s="175">
        <v>2323500</v>
      </c>
      <c r="G540" s="175" t="s">
        <v>1428</v>
      </c>
      <c r="H540" s="175">
        <v>30</v>
      </c>
    </row>
    <row r="541" spans="1:8" s="4" customFormat="1" ht="15" customHeight="1" x14ac:dyDescent="0.25">
      <c r="A541" s="173"/>
      <c r="B541" s="95" t="s">
        <v>1321</v>
      </c>
      <c r="C541" s="174"/>
      <c r="D541" s="157"/>
      <c r="E541" s="158"/>
      <c r="F541" s="175"/>
      <c r="G541" s="175"/>
      <c r="H541" s="175"/>
    </row>
    <row r="542" spans="1:8" s="4" customFormat="1" ht="15" customHeight="1" x14ac:dyDescent="0.25">
      <c r="A542" s="173">
        <v>43481</v>
      </c>
      <c r="B542" s="95" t="s">
        <v>1397</v>
      </c>
      <c r="C542" s="174" t="s">
        <v>1399</v>
      </c>
      <c r="D542" s="157">
        <v>190018399</v>
      </c>
      <c r="E542" s="158" t="s">
        <v>794</v>
      </c>
      <c r="F542" s="175">
        <v>2095500</v>
      </c>
      <c r="G542" s="175" t="s">
        <v>1429</v>
      </c>
      <c r="H542" s="175">
        <v>30</v>
      </c>
    </row>
    <row r="543" spans="1:8" s="4" customFormat="1" ht="15" customHeight="1" x14ac:dyDescent="0.25">
      <c r="A543" s="173"/>
      <c r="B543" s="95" t="s">
        <v>1398</v>
      </c>
      <c r="C543" s="174"/>
      <c r="D543" s="157"/>
      <c r="E543" s="158"/>
      <c r="F543" s="175"/>
      <c r="G543" s="175"/>
      <c r="H543" s="175"/>
    </row>
    <row r="544" spans="1:8" s="4" customFormat="1" ht="15" customHeight="1" x14ac:dyDescent="0.25">
      <c r="A544" s="173">
        <v>43481</v>
      </c>
      <c r="B544" s="95" t="s">
        <v>63</v>
      </c>
      <c r="C544" s="174" t="s">
        <v>1400</v>
      </c>
      <c r="D544" s="157">
        <v>190018401</v>
      </c>
      <c r="E544" s="158" t="s">
        <v>21</v>
      </c>
      <c r="F544" s="175">
        <v>2826000</v>
      </c>
      <c r="G544" s="175" t="s">
        <v>1430</v>
      </c>
      <c r="H544" s="175">
        <v>36</v>
      </c>
    </row>
    <row r="545" spans="1:8" s="4" customFormat="1" ht="15" customHeight="1" x14ac:dyDescent="0.25">
      <c r="A545" s="173"/>
      <c r="B545" s="95" t="s">
        <v>64</v>
      </c>
      <c r="C545" s="174"/>
      <c r="D545" s="157"/>
      <c r="E545" s="158"/>
      <c r="F545" s="175"/>
      <c r="G545" s="175"/>
      <c r="H545" s="175"/>
    </row>
    <row r="546" spans="1:8" s="4" customFormat="1" ht="15" customHeight="1" x14ac:dyDescent="0.25">
      <c r="A546" s="173">
        <v>43481</v>
      </c>
      <c r="B546" s="95" t="s">
        <v>55</v>
      </c>
      <c r="C546" s="174" t="s">
        <v>1401</v>
      </c>
      <c r="D546" s="157">
        <v>190018405</v>
      </c>
      <c r="E546" s="158" t="s">
        <v>4</v>
      </c>
      <c r="F546" s="175">
        <v>2095200</v>
      </c>
      <c r="G546" s="175" t="s">
        <v>1431</v>
      </c>
      <c r="H546" s="175">
        <v>36</v>
      </c>
    </row>
    <row r="547" spans="1:8" s="4" customFormat="1" ht="15" customHeight="1" x14ac:dyDescent="0.25">
      <c r="A547" s="173"/>
      <c r="B547" s="95" t="s">
        <v>56</v>
      </c>
      <c r="C547" s="174"/>
      <c r="D547" s="157"/>
      <c r="E547" s="158"/>
      <c r="F547" s="175"/>
      <c r="G547" s="175"/>
      <c r="H547" s="175"/>
    </row>
    <row r="548" spans="1:8" s="4" customFormat="1" ht="15" customHeight="1" x14ac:dyDescent="0.25">
      <c r="A548" s="173">
        <v>43481</v>
      </c>
      <c r="B548" s="95" t="s">
        <v>1402</v>
      </c>
      <c r="C548" s="174" t="s">
        <v>877</v>
      </c>
      <c r="D548" s="157">
        <v>190018402</v>
      </c>
      <c r="E548" s="158" t="s">
        <v>8</v>
      </c>
      <c r="F548" s="175">
        <v>2574000</v>
      </c>
      <c r="G548" s="175" t="s">
        <v>1432</v>
      </c>
      <c r="H548" s="175">
        <v>36</v>
      </c>
    </row>
    <row r="549" spans="1:8" s="4" customFormat="1" ht="15" customHeight="1" x14ac:dyDescent="0.25">
      <c r="A549" s="173"/>
      <c r="B549" s="95" t="s">
        <v>46</v>
      </c>
      <c r="C549" s="174"/>
      <c r="D549" s="157"/>
      <c r="E549" s="158"/>
      <c r="F549" s="175"/>
      <c r="G549" s="175"/>
      <c r="H549" s="175"/>
    </row>
    <row r="550" spans="1:8" s="4" customFormat="1" ht="15" customHeight="1" x14ac:dyDescent="0.25">
      <c r="A550" s="173">
        <v>43481</v>
      </c>
      <c r="B550" s="95" t="s">
        <v>1403</v>
      </c>
      <c r="C550" s="174" t="s">
        <v>1405</v>
      </c>
      <c r="D550" s="157">
        <v>190018406</v>
      </c>
      <c r="E550" s="158" t="s">
        <v>807</v>
      </c>
      <c r="F550" s="175">
        <v>88950</v>
      </c>
      <c r="G550" s="175" t="s">
        <v>808</v>
      </c>
      <c r="H550" s="175">
        <v>1</v>
      </c>
    </row>
    <row r="551" spans="1:8" s="4" customFormat="1" ht="15" customHeight="1" x14ac:dyDescent="0.25">
      <c r="A551" s="173"/>
      <c r="B551" s="95" t="s">
        <v>1404</v>
      </c>
      <c r="C551" s="174"/>
      <c r="D551" s="157"/>
      <c r="E551" s="158"/>
      <c r="F551" s="175"/>
      <c r="G551" s="175"/>
      <c r="H551" s="175"/>
    </row>
    <row r="552" spans="1:8" s="4" customFormat="1" ht="15" customHeight="1" x14ac:dyDescent="0.25">
      <c r="A552" s="173">
        <v>43481</v>
      </c>
      <c r="B552" s="95" t="s">
        <v>1183</v>
      </c>
      <c r="C552" s="174" t="s">
        <v>1097</v>
      </c>
      <c r="D552" s="157">
        <v>190018407</v>
      </c>
      <c r="E552" s="158" t="s">
        <v>1252</v>
      </c>
      <c r="F552" s="175">
        <v>1855500</v>
      </c>
      <c r="G552" s="175" t="s">
        <v>1433</v>
      </c>
      <c r="H552" s="175">
        <v>30</v>
      </c>
    </row>
    <row r="553" spans="1:8" s="4" customFormat="1" ht="15" customHeight="1" x14ac:dyDescent="0.25">
      <c r="A553" s="173"/>
      <c r="B553" s="95" t="s">
        <v>1184</v>
      </c>
      <c r="C553" s="174"/>
      <c r="D553" s="157"/>
      <c r="E553" s="158"/>
      <c r="F553" s="175"/>
      <c r="G553" s="175"/>
      <c r="H553" s="175"/>
    </row>
    <row r="554" spans="1:8" s="4" customFormat="1" ht="15" customHeight="1" x14ac:dyDescent="0.25">
      <c r="A554" s="173">
        <v>43481</v>
      </c>
      <c r="B554" s="95" t="s">
        <v>538</v>
      </c>
      <c r="C554" s="174" t="s">
        <v>1203</v>
      </c>
      <c r="D554" s="157">
        <v>190018408</v>
      </c>
      <c r="E554" s="158" t="s">
        <v>894</v>
      </c>
      <c r="F554" s="175">
        <v>171300</v>
      </c>
      <c r="G554" s="175" t="s">
        <v>1434</v>
      </c>
      <c r="H554" s="175">
        <v>3</v>
      </c>
    </row>
    <row r="555" spans="1:8" s="4" customFormat="1" ht="15" customHeight="1" x14ac:dyDescent="0.25">
      <c r="A555" s="173"/>
      <c r="B555" s="95" t="s">
        <v>540</v>
      </c>
      <c r="C555" s="174"/>
      <c r="D555" s="157"/>
      <c r="E555" s="158"/>
      <c r="F555" s="175"/>
      <c r="G555" s="175"/>
      <c r="H555" s="175"/>
    </row>
    <row r="556" spans="1:8" s="4" customFormat="1" ht="15" customHeight="1" x14ac:dyDescent="0.25">
      <c r="A556" s="173">
        <v>43481</v>
      </c>
      <c r="B556" s="95" t="s">
        <v>555</v>
      </c>
      <c r="C556" s="174" t="s">
        <v>1406</v>
      </c>
      <c r="D556" s="157">
        <v>190018409</v>
      </c>
      <c r="E556" s="158" t="s">
        <v>15</v>
      </c>
      <c r="F556" s="175">
        <v>2172600</v>
      </c>
      <c r="G556" s="175" t="s">
        <v>1435</v>
      </c>
      <c r="H556" s="175">
        <v>36</v>
      </c>
    </row>
    <row r="557" spans="1:8" s="4" customFormat="1" ht="15" customHeight="1" x14ac:dyDescent="0.25">
      <c r="A557" s="173"/>
      <c r="B557" s="95" t="s">
        <v>91</v>
      </c>
      <c r="C557" s="174"/>
      <c r="D557" s="157"/>
      <c r="E557" s="158"/>
      <c r="F557" s="175"/>
      <c r="G557" s="175"/>
      <c r="H557" s="175"/>
    </row>
    <row r="558" spans="1:8" s="4" customFormat="1" ht="15" customHeight="1" x14ac:dyDescent="0.25">
      <c r="A558" s="173">
        <v>43481</v>
      </c>
      <c r="B558" s="95" t="s">
        <v>984</v>
      </c>
      <c r="C558" s="174" t="s">
        <v>1407</v>
      </c>
      <c r="D558" s="157">
        <v>190018415</v>
      </c>
      <c r="E558" s="158" t="s">
        <v>1065</v>
      </c>
      <c r="F558" s="175">
        <v>1632000</v>
      </c>
      <c r="G558" s="175" t="s">
        <v>1436</v>
      </c>
      <c r="H558" s="175">
        <v>34</v>
      </c>
    </row>
    <row r="559" spans="1:8" s="4" customFormat="1" ht="15" customHeight="1" x14ac:dyDescent="0.25">
      <c r="A559" s="173"/>
      <c r="B559" s="95" t="s">
        <v>985</v>
      </c>
      <c r="C559" s="174"/>
      <c r="D559" s="157"/>
      <c r="E559" s="158"/>
      <c r="F559" s="175"/>
      <c r="G559" s="175"/>
      <c r="H559" s="175"/>
    </row>
    <row r="560" spans="1:8" s="4" customFormat="1" ht="15" customHeight="1" x14ac:dyDescent="0.25">
      <c r="A560" s="173">
        <v>43481</v>
      </c>
      <c r="B560" s="95" t="s">
        <v>611</v>
      </c>
      <c r="C560" s="174" t="s">
        <v>1408</v>
      </c>
      <c r="D560" s="157">
        <v>190018425</v>
      </c>
      <c r="E560" s="158" t="s">
        <v>20</v>
      </c>
      <c r="F560" s="175">
        <v>2490900</v>
      </c>
      <c r="G560" s="97" t="s">
        <v>1437</v>
      </c>
      <c r="H560" s="97">
        <v>33</v>
      </c>
    </row>
    <row r="561" spans="1:8" s="4" customFormat="1" ht="15" customHeight="1" x14ac:dyDescent="0.25">
      <c r="A561" s="173"/>
      <c r="B561" s="95" t="s">
        <v>77</v>
      </c>
      <c r="C561" s="174"/>
      <c r="D561" s="157"/>
      <c r="E561" s="158"/>
      <c r="F561" s="175"/>
      <c r="G561" s="97" t="s">
        <v>1438</v>
      </c>
      <c r="H561" s="97">
        <v>36</v>
      </c>
    </row>
    <row r="562" spans="1:8" s="4" customFormat="1" ht="15" customHeight="1" x14ac:dyDescent="0.25">
      <c r="A562" s="173">
        <v>43481</v>
      </c>
      <c r="B562" s="158" t="s">
        <v>1329</v>
      </c>
      <c r="C562" s="174" t="s">
        <v>1409</v>
      </c>
      <c r="D562" s="157">
        <v>190018424</v>
      </c>
      <c r="E562" s="158" t="s">
        <v>1381</v>
      </c>
      <c r="F562" s="175">
        <v>3567600</v>
      </c>
      <c r="G562" s="97" t="s">
        <v>1439</v>
      </c>
      <c r="H562" s="97">
        <v>36</v>
      </c>
    </row>
    <row r="563" spans="1:8" s="4" customFormat="1" ht="15" customHeight="1" x14ac:dyDescent="0.25">
      <c r="A563" s="173"/>
      <c r="B563" s="158"/>
      <c r="C563" s="174"/>
      <c r="D563" s="157"/>
      <c r="E563" s="158"/>
      <c r="F563" s="175"/>
      <c r="G563" s="97" t="s">
        <v>1440</v>
      </c>
      <c r="H563" s="97">
        <v>35</v>
      </c>
    </row>
    <row r="564" spans="1:8" s="4" customFormat="1" ht="15" customHeight="1" x14ac:dyDescent="0.25">
      <c r="A564" s="173"/>
      <c r="B564" s="158" t="s">
        <v>1330</v>
      </c>
      <c r="C564" s="174"/>
      <c r="D564" s="157"/>
      <c r="E564" s="158"/>
      <c r="F564" s="175"/>
      <c r="G564" s="97" t="s">
        <v>1441</v>
      </c>
      <c r="H564" s="97">
        <v>36</v>
      </c>
    </row>
    <row r="565" spans="1:8" s="4" customFormat="1" ht="15" customHeight="1" x14ac:dyDescent="0.25">
      <c r="A565" s="173"/>
      <c r="B565" s="158"/>
      <c r="C565" s="174"/>
      <c r="D565" s="157"/>
      <c r="E565" s="158"/>
      <c r="F565" s="175"/>
      <c r="G565" s="97" t="s">
        <v>1442</v>
      </c>
      <c r="H565" s="97">
        <v>36</v>
      </c>
    </row>
    <row r="566" spans="1:8" s="4" customFormat="1" ht="15" customHeight="1" x14ac:dyDescent="0.25">
      <c r="A566" s="173">
        <v>43481</v>
      </c>
      <c r="B566" s="95" t="s">
        <v>1410</v>
      </c>
      <c r="C566" s="174" t="s">
        <v>1411</v>
      </c>
      <c r="D566" s="157">
        <v>190018423</v>
      </c>
      <c r="E566" s="158" t="s">
        <v>84</v>
      </c>
      <c r="F566" s="175">
        <v>2725000</v>
      </c>
      <c r="G566" s="97" t="s">
        <v>1443</v>
      </c>
      <c r="H566" s="97">
        <v>34</v>
      </c>
    </row>
    <row r="567" spans="1:8" s="4" customFormat="1" ht="15" customHeight="1" x14ac:dyDescent="0.25">
      <c r="A567" s="173"/>
      <c r="B567" s="95" t="s">
        <v>82</v>
      </c>
      <c r="C567" s="174"/>
      <c r="D567" s="157"/>
      <c r="E567" s="158"/>
      <c r="F567" s="175"/>
      <c r="G567" s="97" t="s">
        <v>1444</v>
      </c>
      <c r="H567" s="97">
        <v>36</v>
      </c>
    </row>
    <row r="568" spans="1:8" s="4" customFormat="1" ht="15" customHeight="1" x14ac:dyDescent="0.25">
      <c r="A568" s="173">
        <v>43481</v>
      </c>
      <c r="B568" s="95" t="s">
        <v>57</v>
      </c>
      <c r="C568" s="174" t="s">
        <v>1412</v>
      </c>
      <c r="D568" s="157">
        <v>190018421</v>
      </c>
      <c r="E568" s="158" t="s">
        <v>675</v>
      </c>
      <c r="F568" s="175">
        <v>1761500</v>
      </c>
      <c r="G568" s="175" t="s">
        <v>1087</v>
      </c>
      <c r="H568" s="175">
        <v>26</v>
      </c>
    </row>
    <row r="569" spans="1:8" s="4" customFormat="1" ht="15" customHeight="1" x14ac:dyDescent="0.25">
      <c r="A569" s="173"/>
      <c r="B569" s="95" t="s">
        <v>58</v>
      </c>
      <c r="C569" s="174"/>
      <c r="D569" s="157"/>
      <c r="E569" s="158"/>
      <c r="F569" s="175"/>
      <c r="G569" s="175"/>
      <c r="H569" s="175"/>
    </row>
    <row r="570" spans="1:8" ht="15" customHeight="1" x14ac:dyDescent="0.25">
      <c r="A570" s="159">
        <v>43481</v>
      </c>
      <c r="B570" s="96" t="s">
        <v>350</v>
      </c>
      <c r="C570" s="161" t="s">
        <v>1414</v>
      </c>
      <c r="D570" s="162">
        <v>190018427</v>
      </c>
      <c r="E570" s="160" t="s">
        <v>132</v>
      </c>
      <c r="F570" s="163">
        <v>5662250</v>
      </c>
      <c r="G570" s="94" t="s">
        <v>1446</v>
      </c>
      <c r="H570" s="94">
        <f>12+11+12</f>
        <v>35</v>
      </c>
    </row>
    <row r="571" spans="1:8" ht="15" customHeight="1" x14ac:dyDescent="0.25">
      <c r="A571" s="159"/>
      <c r="B571" s="96" t="s">
        <v>131</v>
      </c>
      <c r="C571" s="161"/>
      <c r="D571" s="162"/>
      <c r="E571" s="160"/>
      <c r="F571" s="163"/>
      <c r="G571" s="94" t="s">
        <v>1447</v>
      </c>
      <c r="H571" s="94">
        <f>12+12+12</f>
        <v>36</v>
      </c>
    </row>
    <row r="572" spans="1:8" ht="15" customHeight="1" x14ac:dyDescent="0.25">
      <c r="A572" s="159">
        <v>43481</v>
      </c>
      <c r="B572" s="96" t="s">
        <v>385</v>
      </c>
      <c r="C572" s="161" t="s">
        <v>1415</v>
      </c>
      <c r="D572" s="162">
        <v>190018426</v>
      </c>
      <c r="E572" s="160" t="s">
        <v>245</v>
      </c>
      <c r="F572" s="163">
        <v>2827800</v>
      </c>
      <c r="G572" s="163" t="s">
        <v>1448</v>
      </c>
      <c r="H572" s="163">
        <v>36</v>
      </c>
    </row>
    <row r="573" spans="1:8" ht="15" customHeight="1" x14ac:dyDescent="0.25">
      <c r="A573" s="159"/>
      <c r="B573" s="96" t="s">
        <v>243</v>
      </c>
      <c r="C573" s="161"/>
      <c r="D573" s="162"/>
      <c r="E573" s="160"/>
      <c r="F573" s="163"/>
      <c r="G573" s="163"/>
      <c r="H573" s="163"/>
    </row>
    <row r="574" spans="1:8" ht="15" customHeight="1" x14ac:dyDescent="0.25">
      <c r="A574" s="159">
        <v>43481</v>
      </c>
      <c r="B574" s="96" t="s">
        <v>1425</v>
      </c>
      <c r="C574" s="161" t="s">
        <v>1427</v>
      </c>
      <c r="D574" s="162">
        <v>190018404</v>
      </c>
      <c r="E574" s="160" t="s">
        <v>1452</v>
      </c>
      <c r="F574" s="163">
        <v>2611800</v>
      </c>
      <c r="G574" s="163" t="s">
        <v>1453</v>
      </c>
      <c r="H574" s="163">
        <v>36</v>
      </c>
    </row>
    <row r="575" spans="1:8" ht="15" customHeight="1" x14ac:dyDescent="0.25">
      <c r="A575" s="159"/>
      <c r="B575" s="96" t="s">
        <v>1426</v>
      </c>
      <c r="C575" s="161"/>
      <c r="D575" s="162"/>
      <c r="E575" s="160"/>
      <c r="F575" s="163"/>
      <c r="G575" s="163"/>
      <c r="H575" s="163"/>
    </row>
    <row r="576" spans="1:8" ht="15" customHeight="1" x14ac:dyDescent="0.25">
      <c r="A576" s="159">
        <v>43482</v>
      </c>
      <c r="B576" s="98" t="s">
        <v>1470</v>
      </c>
      <c r="C576" s="161" t="s">
        <v>1472</v>
      </c>
      <c r="D576" s="162">
        <v>190018437</v>
      </c>
      <c r="E576" s="160" t="s">
        <v>1563</v>
      </c>
      <c r="F576" s="163">
        <v>1623000</v>
      </c>
      <c r="G576" s="163" t="s">
        <v>1564</v>
      </c>
      <c r="H576" s="163">
        <v>30</v>
      </c>
    </row>
    <row r="577" spans="1:8" ht="15" customHeight="1" x14ac:dyDescent="0.25">
      <c r="A577" s="159"/>
      <c r="B577" s="98" t="s">
        <v>1471</v>
      </c>
      <c r="C577" s="161"/>
      <c r="D577" s="162"/>
      <c r="E577" s="160"/>
      <c r="F577" s="163"/>
      <c r="G577" s="163"/>
      <c r="H577" s="163"/>
    </row>
    <row r="578" spans="1:8" ht="15" customHeight="1" x14ac:dyDescent="0.25">
      <c r="A578" s="159">
        <v>43482</v>
      </c>
      <c r="B578" s="98" t="s">
        <v>1154</v>
      </c>
      <c r="C578" s="161" t="s">
        <v>1473</v>
      </c>
      <c r="D578" s="162">
        <v>190018376</v>
      </c>
      <c r="E578" s="160" t="s">
        <v>1234</v>
      </c>
      <c r="F578" s="163">
        <v>2741700</v>
      </c>
      <c r="G578" s="99" t="s">
        <v>1561</v>
      </c>
      <c r="H578" s="99">
        <f>6+6+6+6+6</f>
        <v>30</v>
      </c>
    </row>
    <row r="579" spans="1:8" x14ac:dyDescent="0.25">
      <c r="A579" s="159"/>
      <c r="B579" s="98" t="s">
        <v>499</v>
      </c>
      <c r="C579" s="161"/>
      <c r="D579" s="162"/>
      <c r="E579" s="160"/>
      <c r="F579" s="163"/>
      <c r="G579" s="99" t="s">
        <v>1562</v>
      </c>
      <c r="H579" s="99">
        <f>3+5+5+5+4+5</f>
        <v>27</v>
      </c>
    </row>
    <row r="580" spans="1:8" ht="15" customHeight="1" x14ac:dyDescent="0.25">
      <c r="A580" s="159">
        <v>43482</v>
      </c>
      <c r="B580" s="98" t="s">
        <v>51</v>
      </c>
      <c r="C580" s="161" t="s">
        <v>1474</v>
      </c>
      <c r="D580" s="162">
        <v>190018430</v>
      </c>
      <c r="E580" s="160" t="s">
        <v>668</v>
      </c>
      <c r="F580" s="163">
        <v>2253150</v>
      </c>
      <c r="G580" s="163" t="s">
        <v>1560</v>
      </c>
      <c r="H580" s="163">
        <v>27</v>
      </c>
    </row>
    <row r="581" spans="1:8" ht="15" customHeight="1" x14ac:dyDescent="0.25">
      <c r="A581" s="159"/>
      <c r="B581" s="98" t="s">
        <v>52</v>
      </c>
      <c r="C581" s="161"/>
      <c r="D581" s="162"/>
      <c r="E581" s="160"/>
      <c r="F581" s="163"/>
      <c r="G581" s="163"/>
      <c r="H581" s="163"/>
    </row>
    <row r="582" spans="1:8" ht="15" customHeight="1" x14ac:dyDescent="0.25">
      <c r="A582" s="159">
        <v>43482</v>
      </c>
      <c r="B582" s="98" t="s">
        <v>1002</v>
      </c>
      <c r="C582" s="161" t="s">
        <v>1475</v>
      </c>
      <c r="D582" s="162">
        <v>190018431</v>
      </c>
      <c r="E582" s="160" t="s">
        <v>1449</v>
      </c>
      <c r="F582" s="163">
        <v>2415000</v>
      </c>
      <c r="G582" s="163" t="s">
        <v>1559</v>
      </c>
      <c r="H582" s="163">
        <v>35</v>
      </c>
    </row>
    <row r="583" spans="1:8" ht="15" customHeight="1" x14ac:dyDescent="0.25">
      <c r="A583" s="159"/>
      <c r="B583" s="98" t="s">
        <v>1003</v>
      </c>
      <c r="C583" s="161"/>
      <c r="D583" s="162"/>
      <c r="E583" s="160"/>
      <c r="F583" s="163"/>
      <c r="G583" s="163"/>
      <c r="H583" s="163"/>
    </row>
    <row r="584" spans="1:8" ht="15" customHeight="1" x14ac:dyDescent="0.25">
      <c r="A584" s="159">
        <v>43482</v>
      </c>
      <c r="B584" s="98" t="s">
        <v>481</v>
      </c>
      <c r="C584" s="161" t="s">
        <v>1099</v>
      </c>
      <c r="D584" s="162">
        <v>190018432</v>
      </c>
      <c r="E584" s="160" t="s">
        <v>1557</v>
      </c>
      <c r="F584" s="163">
        <v>1890000</v>
      </c>
      <c r="G584" s="163" t="s">
        <v>1558</v>
      </c>
      <c r="H584" s="163">
        <v>27</v>
      </c>
    </row>
    <row r="585" spans="1:8" ht="15" customHeight="1" x14ac:dyDescent="0.25">
      <c r="A585" s="159"/>
      <c r="B585" s="98" t="s">
        <v>482</v>
      </c>
      <c r="C585" s="161"/>
      <c r="D585" s="162"/>
      <c r="E585" s="160"/>
      <c r="F585" s="163"/>
      <c r="G585" s="163"/>
      <c r="H585" s="163"/>
    </row>
    <row r="586" spans="1:8" ht="15" customHeight="1" x14ac:dyDescent="0.25">
      <c r="A586" s="159">
        <v>43482</v>
      </c>
      <c r="B586" s="98" t="s">
        <v>379</v>
      </c>
      <c r="C586" s="161" t="s">
        <v>1476</v>
      </c>
      <c r="D586" s="162">
        <v>190018435</v>
      </c>
      <c r="E586" s="160" t="s">
        <v>393</v>
      </c>
      <c r="F586" s="163">
        <v>1017600</v>
      </c>
      <c r="G586" s="163" t="s">
        <v>1236</v>
      </c>
      <c r="H586" s="163">
        <v>16</v>
      </c>
    </row>
    <row r="587" spans="1:8" ht="15" customHeight="1" x14ac:dyDescent="0.25">
      <c r="A587" s="159"/>
      <c r="B587" s="98" t="s">
        <v>298</v>
      </c>
      <c r="C587" s="161"/>
      <c r="D587" s="162"/>
      <c r="E587" s="160"/>
      <c r="F587" s="163"/>
      <c r="G587" s="163"/>
      <c r="H587" s="163"/>
    </row>
    <row r="588" spans="1:8" ht="15" customHeight="1" x14ac:dyDescent="0.25">
      <c r="A588" s="159">
        <v>43482</v>
      </c>
      <c r="B588" s="98" t="s">
        <v>545</v>
      </c>
      <c r="C588" s="161" t="s">
        <v>1478</v>
      </c>
      <c r="D588" s="162">
        <v>190018457</v>
      </c>
      <c r="E588" s="160" t="s">
        <v>1093</v>
      </c>
      <c r="F588" s="163">
        <v>1212600</v>
      </c>
      <c r="G588" s="163" t="s">
        <v>1556</v>
      </c>
      <c r="H588" s="163">
        <v>12</v>
      </c>
    </row>
    <row r="589" spans="1:8" ht="15" customHeight="1" x14ac:dyDescent="0.25">
      <c r="A589" s="159"/>
      <c r="B589" s="98" t="s">
        <v>547</v>
      </c>
      <c r="C589" s="161"/>
      <c r="D589" s="162"/>
      <c r="E589" s="160"/>
      <c r="F589" s="163"/>
      <c r="G589" s="163"/>
      <c r="H589" s="163"/>
    </row>
    <row r="590" spans="1:8" ht="15" customHeight="1" x14ac:dyDescent="0.25">
      <c r="A590" s="159">
        <v>43482</v>
      </c>
      <c r="B590" s="98" t="s">
        <v>1479</v>
      </c>
      <c r="C590" s="161" t="s">
        <v>205</v>
      </c>
      <c r="D590" s="162">
        <v>190018452</v>
      </c>
      <c r="E590" s="160" t="s">
        <v>1554</v>
      </c>
      <c r="F590" s="163">
        <v>1614600</v>
      </c>
      <c r="G590" s="163" t="s">
        <v>1555</v>
      </c>
      <c r="H590" s="163">
        <v>23</v>
      </c>
    </row>
    <row r="591" spans="1:8" ht="15" customHeight="1" x14ac:dyDescent="0.25">
      <c r="A591" s="159"/>
      <c r="B591" s="98" t="s">
        <v>1196</v>
      </c>
      <c r="C591" s="161"/>
      <c r="D591" s="162"/>
      <c r="E591" s="160"/>
      <c r="F591" s="163"/>
      <c r="G591" s="163"/>
      <c r="H591" s="163"/>
    </row>
    <row r="592" spans="1:8" ht="15" customHeight="1" x14ac:dyDescent="0.25">
      <c r="A592" s="159">
        <v>43482</v>
      </c>
      <c r="B592" s="98" t="s">
        <v>100</v>
      </c>
      <c r="C592" s="161" t="s">
        <v>1480</v>
      </c>
      <c r="D592" s="162">
        <v>190018451</v>
      </c>
      <c r="E592" s="160" t="s">
        <v>1552</v>
      </c>
      <c r="F592" s="163">
        <v>2245650</v>
      </c>
      <c r="G592" s="163" t="s">
        <v>1553</v>
      </c>
      <c r="H592" s="163">
        <v>33</v>
      </c>
    </row>
    <row r="593" spans="1:8" ht="15" customHeight="1" x14ac:dyDescent="0.25">
      <c r="A593" s="159"/>
      <c r="B593" s="98" t="s">
        <v>101</v>
      </c>
      <c r="C593" s="161"/>
      <c r="D593" s="162"/>
      <c r="E593" s="160"/>
      <c r="F593" s="163"/>
      <c r="G593" s="163"/>
      <c r="H593" s="163"/>
    </row>
    <row r="594" spans="1:8" ht="15" customHeight="1" x14ac:dyDescent="0.25">
      <c r="A594" s="159">
        <v>43482</v>
      </c>
      <c r="B594" s="98" t="s">
        <v>1167</v>
      </c>
      <c r="C594" s="161" t="s">
        <v>1481</v>
      </c>
      <c r="D594" s="162">
        <v>190018443</v>
      </c>
      <c r="E594" s="160" t="s">
        <v>1243</v>
      </c>
      <c r="F594" s="163">
        <v>409500</v>
      </c>
      <c r="G594" s="163" t="s">
        <v>1244</v>
      </c>
      <c r="H594" s="163">
        <v>6</v>
      </c>
    </row>
    <row r="595" spans="1:8" ht="15" customHeight="1" x14ac:dyDescent="0.25">
      <c r="A595" s="159"/>
      <c r="B595" s="98" t="s">
        <v>1168</v>
      </c>
      <c r="C595" s="161"/>
      <c r="D595" s="162"/>
      <c r="E595" s="160"/>
      <c r="F595" s="163"/>
      <c r="G595" s="163"/>
      <c r="H595" s="163"/>
    </row>
    <row r="596" spans="1:8" ht="15" customHeight="1" x14ac:dyDescent="0.25">
      <c r="A596" s="159">
        <v>43482</v>
      </c>
      <c r="B596" s="98" t="s">
        <v>53</v>
      </c>
      <c r="C596" s="161" t="s">
        <v>1482</v>
      </c>
      <c r="D596" s="162">
        <v>190018445</v>
      </c>
      <c r="E596" s="160" t="s">
        <v>525</v>
      </c>
      <c r="F596" s="163">
        <v>2610000</v>
      </c>
      <c r="G596" s="163" t="s">
        <v>1519</v>
      </c>
      <c r="H596" s="163">
        <v>36</v>
      </c>
    </row>
    <row r="597" spans="1:8" ht="15" customHeight="1" x14ac:dyDescent="0.25">
      <c r="A597" s="159"/>
      <c r="B597" s="98" t="s">
        <v>54</v>
      </c>
      <c r="C597" s="161"/>
      <c r="D597" s="162"/>
      <c r="E597" s="160"/>
      <c r="F597" s="163"/>
      <c r="G597" s="163"/>
      <c r="H597" s="163"/>
    </row>
    <row r="598" spans="1:8" ht="15" customHeight="1" x14ac:dyDescent="0.25">
      <c r="A598" s="159">
        <v>43482</v>
      </c>
      <c r="B598" s="98" t="s">
        <v>1483</v>
      </c>
      <c r="C598" s="161" t="s">
        <v>949</v>
      </c>
      <c r="D598" s="162">
        <v>190018453</v>
      </c>
      <c r="E598" s="160" t="s">
        <v>1550</v>
      </c>
      <c r="F598" s="163">
        <v>2380000</v>
      </c>
      <c r="G598" s="163" t="s">
        <v>1551</v>
      </c>
      <c r="H598" s="163">
        <v>35</v>
      </c>
    </row>
    <row r="599" spans="1:8" ht="15" customHeight="1" x14ac:dyDescent="0.25">
      <c r="A599" s="159"/>
      <c r="B599" s="98" t="s">
        <v>1484</v>
      </c>
      <c r="C599" s="161"/>
      <c r="D599" s="162"/>
      <c r="E599" s="160"/>
      <c r="F599" s="163"/>
      <c r="G599" s="163"/>
      <c r="H599" s="163"/>
    </row>
    <row r="600" spans="1:8" ht="15" customHeight="1" x14ac:dyDescent="0.25">
      <c r="A600" s="159">
        <v>43483</v>
      </c>
      <c r="B600" s="100" t="s">
        <v>146</v>
      </c>
      <c r="C600" s="161" t="s">
        <v>1485</v>
      </c>
      <c r="D600" s="162" t="s">
        <v>1568</v>
      </c>
      <c r="E600" s="160" t="s">
        <v>150</v>
      </c>
      <c r="F600" s="163">
        <v>759200</v>
      </c>
      <c r="G600" s="163" t="s">
        <v>14</v>
      </c>
      <c r="H600" s="163">
        <v>146</v>
      </c>
    </row>
    <row r="601" spans="1:8" ht="15" customHeight="1" x14ac:dyDescent="0.25">
      <c r="A601" s="159"/>
      <c r="B601" s="100" t="s">
        <v>67</v>
      </c>
      <c r="C601" s="161"/>
      <c r="D601" s="162"/>
      <c r="E601" s="160"/>
      <c r="F601" s="163"/>
      <c r="G601" s="163"/>
      <c r="H601" s="163"/>
    </row>
    <row r="602" spans="1:8" ht="15" customHeight="1" x14ac:dyDescent="0.25">
      <c r="A602" s="159">
        <v>43483</v>
      </c>
      <c r="B602" s="100" t="s">
        <v>1486</v>
      </c>
      <c r="C602" s="161" t="s">
        <v>1488</v>
      </c>
      <c r="D602" s="162">
        <v>190018462</v>
      </c>
      <c r="E602" s="160" t="s">
        <v>912</v>
      </c>
      <c r="F602" s="163">
        <v>4216000</v>
      </c>
      <c r="G602" s="163" t="s">
        <v>1549</v>
      </c>
      <c r="H602" s="163">
        <v>34</v>
      </c>
    </row>
    <row r="603" spans="1:8" ht="15" customHeight="1" x14ac:dyDescent="0.25">
      <c r="A603" s="159"/>
      <c r="B603" s="100" t="s">
        <v>1487</v>
      </c>
      <c r="C603" s="161"/>
      <c r="D603" s="162"/>
      <c r="E603" s="160"/>
      <c r="F603" s="163"/>
      <c r="G603" s="163"/>
      <c r="H603" s="163"/>
    </row>
    <row r="604" spans="1:8" ht="15" customHeight="1" x14ac:dyDescent="0.25">
      <c r="A604" s="159">
        <v>43483</v>
      </c>
      <c r="B604" s="100" t="s">
        <v>112</v>
      </c>
      <c r="C604" s="161" t="s">
        <v>1489</v>
      </c>
      <c r="D604" s="162">
        <v>190018463</v>
      </c>
      <c r="E604" s="160" t="s">
        <v>5</v>
      </c>
      <c r="F604" s="163">
        <v>2261250</v>
      </c>
      <c r="G604" s="163" t="s">
        <v>1548</v>
      </c>
      <c r="H604" s="163">
        <v>27</v>
      </c>
    </row>
    <row r="605" spans="1:8" ht="15" customHeight="1" x14ac:dyDescent="0.25">
      <c r="A605" s="159"/>
      <c r="B605" s="100" t="s">
        <v>113</v>
      </c>
      <c r="C605" s="161"/>
      <c r="D605" s="162"/>
      <c r="E605" s="160"/>
      <c r="F605" s="163"/>
      <c r="G605" s="163"/>
      <c r="H605" s="163"/>
    </row>
    <row r="606" spans="1:8" ht="15" customHeight="1" x14ac:dyDescent="0.25">
      <c r="A606" s="159">
        <v>43483</v>
      </c>
      <c r="B606" s="100" t="s">
        <v>1490</v>
      </c>
      <c r="C606" s="161" t="s">
        <v>1492</v>
      </c>
      <c r="D606" s="162">
        <v>190018464</v>
      </c>
      <c r="E606" s="160" t="s">
        <v>1545</v>
      </c>
      <c r="F606" s="163">
        <v>4071000</v>
      </c>
      <c r="G606" s="99" t="s">
        <v>1546</v>
      </c>
      <c r="H606" s="99">
        <f>6+6+7+6+5</f>
        <v>30</v>
      </c>
    </row>
    <row r="607" spans="1:8" ht="15" customHeight="1" x14ac:dyDescent="0.25">
      <c r="A607" s="159"/>
      <c r="B607" s="100" t="s">
        <v>1491</v>
      </c>
      <c r="C607" s="161"/>
      <c r="D607" s="162"/>
      <c r="E607" s="160"/>
      <c r="F607" s="163"/>
      <c r="G607" s="99" t="s">
        <v>1547</v>
      </c>
      <c r="H607" s="99">
        <f>6+6+7+6+5</f>
        <v>30</v>
      </c>
    </row>
    <row r="608" spans="1:8" ht="15" customHeight="1" x14ac:dyDescent="0.25">
      <c r="A608" s="159">
        <v>43483</v>
      </c>
      <c r="B608" s="100" t="s">
        <v>57</v>
      </c>
      <c r="C608" s="161" t="s">
        <v>1493</v>
      </c>
      <c r="D608" s="162">
        <v>190018488</v>
      </c>
      <c r="E608" s="160" t="s">
        <v>675</v>
      </c>
      <c r="F608" s="163">
        <v>7580250</v>
      </c>
      <c r="G608" s="99" t="s">
        <v>1542</v>
      </c>
      <c r="H608" s="99">
        <v>33</v>
      </c>
    </row>
    <row r="609" spans="1:8" ht="15" customHeight="1" x14ac:dyDescent="0.25">
      <c r="A609" s="159"/>
      <c r="B609" s="160" t="s">
        <v>58</v>
      </c>
      <c r="C609" s="161"/>
      <c r="D609" s="162"/>
      <c r="E609" s="160"/>
      <c r="F609" s="163"/>
      <c r="G609" s="99" t="s">
        <v>1543</v>
      </c>
      <c r="H609" s="99">
        <v>36</v>
      </c>
    </row>
    <row r="610" spans="1:8" ht="15" customHeight="1" x14ac:dyDescent="0.25">
      <c r="A610" s="159"/>
      <c r="B610" s="160"/>
      <c r="C610" s="161"/>
      <c r="D610" s="162"/>
      <c r="E610" s="160"/>
      <c r="F610" s="163"/>
      <c r="G610" s="99" t="s">
        <v>1544</v>
      </c>
      <c r="H610" s="99">
        <v>36</v>
      </c>
    </row>
    <row r="611" spans="1:8" ht="15" customHeight="1" x14ac:dyDescent="0.25">
      <c r="A611" s="159">
        <v>43483</v>
      </c>
      <c r="B611" s="100" t="s">
        <v>1494</v>
      </c>
      <c r="C611" s="161" t="s">
        <v>1496</v>
      </c>
      <c r="D611" s="162">
        <v>190018486</v>
      </c>
      <c r="E611" s="160" t="s">
        <v>1540</v>
      </c>
      <c r="F611" s="163">
        <v>1281800</v>
      </c>
      <c r="G611" s="163" t="s">
        <v>1541</v>
      </c>
      <c r="H611" s="163">
        <v>34</v>
      </c>
    </row>
    <row r="612" spans="1:8" ht="15" customHeight="1" x14ac:dyDescent="0.25">
      <c r="A612" s="159"/>
      <c r="B612" s="100" t="s">
        <v>1495</v>
      </c>
      <c r="C612" s="161"/>
      <c r="D612" s="162"/>
      <c r="E612" s="160"/>
      <c r="F612" s="163"/>
      <c r="G612" s="163"/>
      <c r="H612" s="163"/>
    </row>
    <row r="613" spans="1:8" ht="15" customHeight="1" x14ac:dyDescent="0.25">
      <c r="A613" s="159">
        <v>43483</v>
      </c>
      <c r="B613" s="100" t="s">
        <v>141</v>
      </c>
      <c r="C613" s="161" t="s">
        <v>1497</v>
      </c>
      <c r="D613" s="162">
        <v>190018474</v>
      </c>
      <c r="E613" s="160" t="s">
        <v>16</v>
      </c>
      <c r="F613" s="163">
        <v>1765800</v>
      </c>
      <c r="G613" s="99" t="s">
        <v>1538</v>
      </c>
      <c r="H613" s="99">
        <v>36</v>
      </c>
    </row>
    <row r="614" spans="1:8" ht="15" customHeight="1" x14ac:dyDescent="0.25">
      <c r="A614" s="159"/>
      <c r="B614" s="100" t="s">
        <v>125</v>
      </c>
      <c r="C614" s="161"/>
      <c r="D614" s="162"/>
      <c r="E614" s="160"/>
      <c r="F614" s="163"/>
      <c r="G614" s="99" t="s">
        <v>1539</v>
      </c>
      <c r="H614" s="99">
        <v>36</v>
      </c>
    </row>
    <row r="615" spans="1:8" ht="15" customHeight="1" x14ac:dyDescent="0.25">
      <c r="A615" s="159">
        <v>43483</v>
      </c>
      <c r="B615" s="100" t="s">
        <v>1120</v>
      </c>
      <c r="C615" s="161" t="s">
        <v>1498</v>
      </c>
      <c r="D615" s="162">
        <v>190018466</v>
      </c>
      <c r="E615" s="160" t="s">
        <v>1204</v>
      </c>
      <c r="F615" s="163">
        <v>1873500</v>
      </c>
      <c r="G615" s="163" t="s">
        <v>1537</v>
      </c>
      <c r="H615" s="163">
        <v>30</v>
      </c>
    </row>
    <row r="616" spans="1:8" ht="15" customHeight="1" x14ac:dyDescent="0.25">
      <c r="A616" s="159"/>
      <c r="B616" s="100" t="s">
        <v>1121</v>
      </c>
      <c r="C616" s="161"/>
      <c r="D616" s="162"/>
      <c r="E616" s="160"/>
      <c r="F616" s="163"/>
      <c r="G616" s="163"/>
      <c r="H616" s="163"/>
    </row>
    <row r="617" spans="1:8" ht="15" customHeight="1" x14ac:dyDescent="0.25">
      <c r="A617" s="159">
        <v>43483</v>
      </c>
      <c r="B617" s="100" t="s">
        <v>1499</v>
      </c>
      <c r="C617" s="161" t="s">
        <v>1500</v>
      </c>
      <c r="D617" s="162">
        <v>190018471</v>
      </c>
      <c r="E617" s="160" t="s">
        <v>1365</v>
      </c>
      <c r="F617" s="163">
        <v>2264400</v>
      </c>
      <c r="G617" s="163" t="s">
        <v>1536</v>
      </c>
      <c r="H617" s="163">
        <v>34</v>
      </c>
    </row>
    <row r="618" spans="1:8" ht="15" customHeight="1" x14ac:dyDescent="0.25">
      <c r="A618" s="159"/>
      <c r="B618" s="100" t="s">
        <v>1307</v>
      </c>
      <c r="C618" s="161"/>
      <c r="D618" s="162"/>
      <c r="E618" s="160"/>
      <c r="F618" s="163"/>
      <c r="G618" s="163"/>
      <c r="H618" s="163"/>
    </row>
    <row r="619" spans="1:8" ht="15" customHeight="1" x14ac:dyDescent="0.25">
      <c r="A619" s="159">
        <v>43483</v>
      </c>
      <c r="B619" s="100" t="s">
        <v>45</v>
      </c>
      <c r="C619" s="161" t="s">
        <v>877</v>
      </c>
      <c r="D619" s="162">
        <v>190018468</v>
      </c>
      <c r="E619" s="160" t="s">
        <v>8</v>
      </c>
      <c r="F619" s="163">
        <v>2574000</v>
      </c>
      <c r="G619" s="163" t="s">
        <v>1535</v>
      </c>
      <c r="H619" s="163">
        <v>36</v>
      </c>
    </row>
    <row r="620" spans="1:8" ht="15" customHeight="1" x14ac:dyDescent="0.25">
      <c r="A620" s="159"/>
      <c r="B620" s="100" t="s">
        <v>46</v>
      </c>
      <c r="C620" s="161"/>
      <c r="D620" s="162"/>
      <c r="E620" s="160"/>
      <c r="F620" s="163"/>
      <c r="G620" s="163"/>
      <c r="H620" s="163"/>
    </row>
    <row r="621" spans="1:8" ht="15" customHeight="1" x14ac:dyDescent="0.25">
      <c r="A621" s="159">
        <v>43483</v>
      </c>
      <c r="B621" s="100" t="s">
        <v>1309</v>
      </c>
      <c r="C621" s="161" t="s">
        <v>1501</v>
      </c>
      <c r="D621" s="162">
        <v>190018484</v>
      </c>
      <c r="E621" s="160" t="s">
        <v>714</v>
      </c>
      <c r="F621" s="163">
        <v>2376000</v>
      </c>
      <c r="G621" s="163" t="s">
        <v>1534</v>
      </c>
      <c r="H621" s="163">
        <v>36</v>
      </c>
    </row>
    <row r="622" spans="1:8" ht="15" customHeight="1" x14ac:dyDescent="0.25">
      <c r="A622" s="159"/>
      <c r="B622" s="100" t="s">
        <v>1310</v>
      </c>
      <c r="C622" s="161"/>
      <c r="D622" s="162"/>
      <c r="E622" s="160"/>
      <c r="F622" s="163"/>
      <c r="G622" s="163"/>
      <c r="H622" s="163"/>
    </row>
    <row r="623" spans="1:8" ht="15" customHeight="1" x14ac:dyDescent="0.25">
      <c r="A623" s="159">
        <v>43483</v>
      </c>
      <c r="B623" s="100" t="s">
        <v>1133</v>
      </c>
      <c r="C623" s="161" t="s">
        <v>1502</v>
      </c>
      <c r="D623" s="162">
        <v>190018475</v>
      </c>
      <c r="E623" s="160" t="s">
        <v>1218</v>
      </c>
      <c r="F623" s="163">
        <v>1080750</v>
      </c>
      <c r="G623" s="163" t="s">
        <v>1219</v>
      </c>
      <c r="H623" s="163">
        <v>15</v>
      </c>
    </row>
    <row r="624" spans="1:8" ht="15" customHeight="1" x14ac:dyDescent="0.25">
      <c r="A624" s="159"/>
      <c r="B624" s="100" t="s">
        <v>1134</v>
      </c>
      <c r="C624" s="161"/>
      <c r="D624" s="162"/>
      <c r="E624" s="160"/>
      <c r="F624" s="163"/>
      <c r="G624" s="163"/>
      <c r="H624" s="163"/>
    </row>
    <row r="625" spans="1:8" ht="15" customHeight="1" x14ac:dyDescent="0.25">
      <c r="A625" s="159">
        <v>43483</v>
      </c>
      <c r="B625" s="100" t="s">
        <v>1505</v>
      </c>
      <c r="C625" s="161" t="s">
        <v>1507</v>
      </c>
      <c r="D625" s="162">
        <v>190018483</v>
      </c>
      <c r="E625" s="160" t="s">
        <v>1528</v>
      </c>
      <c r="F625" s="163">
        <v>7650000</v>
      </c>
      <c r="G625" s="99" t="s">
        <v>1529</v>
      </c>
      <c r="H625" s="99">
        <v>36</v>
      </c>
    </row>
    <row r="626" spans="1:8" ht="15" customHeight="1" x14ac:dyDescent="0.25">
      <c r="A626" s="159"/>
      <c r="B626" s="160" t="s">
        <v>1506</v>
      </c>
      <c r="C626" s="161"/>
      <c r="D626" s="162"/>
      <c r="E626" s="160"/>
      <c r="F626" s="163"/>
      <c r="G626" s="99" t="s">
        <v>1530</v>
      </c>
      <c r="H626" s="99">
        <v>36</v>
      </c>
    </row>
    <row r="627" spans="1:8" ht="15" customHeight="1" x14ac:dyDescent="0.25">
      <c r="A627" s="159"/>
      <c r="B627" s="160"/>
      <c r="C627" s="161"/>
      <c r="D627" s="162"/>
      <c r="E627" s="160"/>
      <c r="F627" s="163"/>
      <c r="G627" s="99" t="s">
        <v>1531</v>
      </c>
      <c r="H627" s="99">
        <v>36</v>
      </c>
    </row>
    <row r="628" spans="1:8" ht="15" customHeight="1" x14ac:dyDescent="0.25">
      <c r="A628" s="159">
        <v>43484</v>
      </c>
      <c r="B628" s="104" t="s">
        <v>492</v>
      </c>
      <c r="C628" s="161" t="s">
        <v>1569</v>
      </c>
      <c r="D628" s="162">
        <v>190018514</v>
      </c>
      <c r="E628" s="160" t="s">
        <v>1611</v>
      </c>
      <c r="F628" s="163">
        <v>2385000</v>
      </c>
      <c r="G628" s="163" t="s">
        <v>1612</v>
      </c>
      <c r="H628" s="163">
        <v>30</v>
      </c>
    </row>
    <row r="629" spans="1:8" ht="15" customHeight="1" x14ac:dyDescent="0.25">
      <c r="A629" s="159"/>
      <c r="B629" s="104" t="s">
        <v>493</v>
      </c>
      <c r="C629" s="161"/>
      <c r="D629" s="162"/>
      <c r="E629" s="160"/>
      <c r="F629" s="163"/>
      <c r="G629" s="163"/>
      <c r="H629" s="163"/>
    </row>
    <row r="630" spans="1:8" ht="15" customHeight="1" x14ac:dyDescent="0.25">
      <c r="A630" s="159">
        <v>43484</v>
      </c>
      <c r="B630" s="104" t="s">
        <v>32</v>
      </c>
      <c r="C630" s="161" t="s">
        <v>1570</v>
      </c>
      <c r="D630" s="162">
        <v>190018470</v>
      </c>
      <c r="E630" s="160" t="s">
        <v>6</v>
      </c>
      <c r="F630" s="163">
        <v>891000</v>
      </c>
      <c r="G630" s="163" t="s">
        <v>1618</v>
      </c>
      <c r="H630" s="163">
        <v>11</v>
      </c>
    </row>
    <row r="631" spans="1:8" ht="15" customHeight="1" x14ac:dyDescent="0.25">
      <c r="A631" s="159"/>
      <c r="B631" s="104" t="s">
        <v>33</v>
      </c>
      <c r="C631" s="161"/>
      <c r="D631" s="162"/>
      <c r="E631" s="160"/>
      <c r="F631" s="163"/>
      <c r="G631" s="163"/>
      <c r="H631" s="163"/>
    </row>
    <row r="632" spans="1:8" ht="15" customHeight="1" x14ac:dyDescent="0.25">
      <c r="A632" s="159">
        <v>43484</v>
      </c>
      <c r="B632" s="104" t="s">
        <v>112</v>
      </c>
      <c r="C632" s="161" t="s">
        <v>1571</v>
      </c>
      <c r="D632" s="162">
        <v>190018501</v>
      </c>
      <c r="E632" s="160" t="s">
        <v>5</v>
      </c>
      <c r="F632" s="163">
        <v>2172150</v>
      </c>
      <c r="G632" s="163" t="s">
        <v>1596</v>
      </c>
      <c r="H632" s="163">
        <v>27</v>
      </c>
    </row>
    <row r="633" spans="1:8" ht="15" customHeight="1" x14ac:dyDescent="0.25">
      <c r="A633" s="159"/>
      <c r="B633" s="104" t="s">
        <v>113</v>
      </c>
      <c r="C633" s="161"/>
      <c r="D633" s="162"/>
      <c r="E633" s="160"/>
      <c r="F633" s="163"/>
      <c r="G633" s="163"/>
      <c r="H633" s="163"/>
    </row>
    <row r="634" spans="1:8" ht="15" customHeight="1" x14ac:dyDescent="0.25">
      <c r="A634" s="159">
        <v>43484</v>
      </c>
      <c r="B634" s="104" t="s">
        <v>1572</v>
      </c>
      <c r="C634" s="161" t="s">
        <v>1573</v>
      </c>
      <c r="D634" s="162">
        <v>190018504</v>
      </c>
      <c r="E634" s="160" t="s">
        <v>811</v>
      </c>
      <c r="F634" s="163">
        <v>3387150</v>
      </c>
      <c r="G634" s="163" t="s">
        <v>1601</v>
      </c>
      <c r="H634" s="163">
        <v>27</v>
      </c>
    </row>
    <row r="635" spans="1:8" ht="15" customHeight="1" x14ac:dyDescent="0.25">
      <c r="A635" s="159"/>
      <c r="B635" s="104" t="s">
        <v>1123</v>
      </c>
      <c r="C635" s="161"/>
      <c r="D635" s="162"/>
      <c r="E635" s="160"/>
      <c r="F635" s="163"/>
      <c r="G635" s="163"/>
      <c r="H635" s="163"/>
    </row>
    <row r="636" spans="1:8" ht="15" customHeight="1" x14ac:dyDescent="0.25">
      <c r="A636" s="159">
        <v>43484</v>
      </c>
      <c r="B636" s="104" t="s">
        <v>51</v>
      </c>
      <c r="C636" s="161" t="s">
        <v>1574</v>
      </c>
      <c r="D636" s="162">
        <v>190018505</v>
      </c>
      <c r="E636" s="160" t="s">
        <v>668</v>
      </c>
      <c r="F636" s="163">
        <v>1834650</v>
      </c>
      <c r="G636" s="163" t="s">
        <v>1602</v>
      </c>
      <c r="H636" s="163">
        <v>27</v>
      </c>
    </row>
    <row r="637" spans="1:8" ht="15" customHeight="1" x14ac:dyDescent="0.25">
      <c r="A637" s="159"/>
      <c r="B637" s="104" t="s">
        <v>52</v>
      </c>
      <c r="C637" s="161"/>
      <c r="D637" s="162"/>
      <c r="E637" s="160"/>
      <c r="F637" s="163"/>
      <c r="G637" s="163"/>
      <c r="H637" s="163"/>
    </row>
    <row r="638" spans="1:8" ht="15" customHeight="1" x14ac:dyDescent="0.25">
      <c r="A638" s="159">
        <v>43484</v>
      </c>
      <c r="B638" s="104" t="s">
        <v>1470</v>
      </c>
      <c r="C638" s="161" t="s">
        <v>1472</v>
      </c>
      <c r="D638" s="162">
        <v>190018508</v>
      </c>
      <c r="E638" s="160" t="s">
        <v>1563</v>
      </c>
      <c r="F638" s="163">
        <v>1623000</v>
      </c>
      <c r="G638" s="163" t="s">
        <v>1605</v>
      </c>
      <c r="H638" s="163">
        <v>30</v>
      </c>
    </row>
    <row r="639" spans="1:8" ht="15" customHeight="1" x14ac:dyDescent="0.25">
      <c r="A639" s="159"/>
      <c r="B639" s="104" t="s">
        <v>1471</v>
      </c>
      <c r="C639" s="161"/>
      <c r="D639" s="162"/>
      <c r="E639" s="160"/>
      <c r="F639" s="163"/>
      <c r="G639" s="163"/>
      <c r="H639" s="163"/>
    </row>
    <row r="640" spans="1:8" ht="15" customHeight="1" x14ac:dyDescent="0.25">
      <c r="A640" s="159">
        <v>43484</v>
      </c>
      <c r="B640" s="104" t="s">
        <v>183</v>
      </c>
      <c r="C640" s="161" t="s">
        <v>232</v>
      </c>
      <c r="D640" s="162" t="s">
        <v>1616</v>
      </c>
      <c r="E640" s="160" t="s">
        <v>1617</v>
      </c>
      <c r="F640" s="163">
        <v>800000</v>
      </c>
      <c r="G640" s="163" t="s">
        <v>413</v>
      </c>
      <c r="H640" s="163">
        <v>500</v>
      </c>
    </row>
    <row r="641" spans="1:8" ht="15" customHeight="1" x14ac:dyDescent="0.25">
      <c r="A641" s="159"/>
      <c r="B641" s="104" t="s">
        <v>155</v>
      </c>
      <c r="C641" s="161"/>
      <c r="D641" s="162"/>
      <c r="E641" s="160"/>
      <c r="F641" s="163"/>
      <c r="G641" s="163"/>
      <c r="H641" s="163"/>
    </row>
    <row r="642" spans="1:8" ht="15" customHeight="1" x14ac:dyDescent="0.25">
      <c r="A642" s="159">
        <v>43484</v>
      </c>
      <c r="B642" s="104" t="s">
        <v>984</v>
      </c>
      <c r="C642" s="161" t="s">
        <v>1584</v>
      </c>
      <c r="D642" s="162">
        <v>190018492</v>
      </c>
      <c r="E642" s="160" t="s">
        <v>1065</v>
      </c>
      <c r="F642" s="163">
        <v>387500</v>
      </c>
      <c r="G642" s="163" t="s">
        <v>1066</v>
      </c>
      <c r="H642" s="163">
        <v>5</v>
      </c>
    </row>
    <row r="643" spans="1:8" ht="15" customHeight="1" x14ac:dyDescent="0.25">
      <c r="A643" s="159"/>
      <c r="B643" s="104" t="s">
        <v>985</v>
      </c>
      <c r="C643" s="161"/>
      <c r="D643" s="162"/>
      <c r="E643" s="160"/>
      <c r="F643" s="163"/>
      <c r="G643" s="163"/>
      <c r="H643" s="163"/>
    </row>
    <row r="644" spans="1:8" ht="15" customHeight="1" x14ac:dyDescent="0.25">
      <c r="A644" s="159">
        <v>43484</v>
      </c>
      <c r="B644" s="104" t="s">
        <v>1306</v>
      </c>
      <c r="C644" s="161" t="s">
        <v>1585</v>
      </c>
      <c r="D644" s="162">
        <v>190018494</v>
      </c>
      <c r="E644" s="160" t="s">
        <v>1365</v>
      </c>
      <c r="F644" s="163">
        <v>2397600</v>
      </c>
      <c r="G644" s="163" t="s">
        <v>1594</v>
      </c>
      <c r="H644" s="163">
        <v>36</v>
      </c>
    </row>
    <row r="645" spans="1:8" ht="15" customHeight="1" x14ac:dyDescent="0.25">
      <c r="A645" s="159"/>
      <c r="B645" s="104" t="s">
        <v>1307</v>
      </c>
      <c r="C645" s="161"/>
      <c r="D645" s="162"/>
      <c r="E645" s="160"/>
      <c r="F645" s="163"/>
      <c r="G645" s="163"/>
      <c r="H645" s="163"/>
    </row>
    <row r="646" spans="1:8" ht="15" customHeight="1" x14ac:dyDescent="0.25">
      <c r="A646" s="159">
        <v>43484</v>
      </c>
      <c r="B646" s="104" t="s">
        <v>624</v>
      </c>
      <c r="C646" s="161" t="s">
        <v>1586</v>
      </c>
      <c r="D646" s="162">
        <v>190018515</v>
      </c>
      <c r="E646" s="160" t="s">
        <v>799</v>
      </c>
      <c r="F646" s="163">
        <v>3801000</v>
      </c>
      <c r="G646" s="101" t="s">
        <v>1613</v>
      </c>
      <c r="H646" s="101">
        <f>6+6+7+6+5</f>
        <v>30</v>
      </c>
    </row>
    <row r="647" spans="1:8" ht="15" customHeight="1" x14ac:dyDescent="0.25">
      <c r="A647" s="159"/>
      <c r="B647" s="104" t="s">
        <v>1189</v>
      </c>
      <c r="C647" s="161"/>
      <c r="D647" s="162"/>
      <c r="E647" s="160"/>
      <c r="F647" s="163"/>
      <c r="G647" s="101" t="s">
        <v>1614</v>
      </c>
      <c r="H647" s="101">
        <f>6+6+7+6+5</f>
        <v>30</v>
      </c>
    </row>
    <row r="648" spans="1:8" ht="15" customHeight="1" x14ac:dyDescent="0.25">
      <c r="A648" s="159">
        <v>43484</v>
      </c>
      <c r="B648" s="104" t="s">
        <v>45</v>
      </c>
      <c r="C648" s="161" t="s">
        <v>1587</v>
      </c>
      <c r="D648" s="162">
        <v>190018499</v>
      </c>
      <c r="E648" s="160" t="s">
        <v>8</v>
      </c>
      <c r="F648" s="163">
        <v>2430000</v>
      </c>
      <c r="G648" s="163" t="s">
        <v>1595</v>
      </c>
      <c r="H648" s="163">
        <v>36</v>
      </c>
    </row>
    <row r="649" spans="1:8" ht="15" customHeight="1" x14ac:dyDescent="0.25">
      <c r="A649" s="159"/>
      <c r="B649" s="104" t="s">
        <v>46</v>
      </c>
      <c r="C649" s="161"/>
      <c r="D649" s="162"/>
      <c r="E649" s="160"/>
      <c r="F649" s="163"/>
      <c r="G649" s="163"/>
      <c r="H649" s="163"/>
    </row>
    <row r="650" spans="1:8" ht="15" customHeight="1" x14ac:dyDescent="0.25">
      <c r="A650" s="159">
        <v>43484</v>
      </c>
      <c r="B650" s="104" t="s">
        <v>1171</v>
      </c>
      <c r="C650" s="161" t="s">
        <v>1588</v>
      </c>
      <c r="D650" s="162">
        <v>190018506</v>
      </c>
      <c r="E650" s="160" t="s">
        <v>887</v>
      </c>
      <c r="F650" s="163">
        <v>1223750</v>
      </c>
      <c r="G650" s="163" t="s">
        <v>1603</v>
      </c>
      <c r="H650" s="163">
        <v>25</v>
      </c>
    </row>
    <row r="651" spans="1:8" ht="15" customHeight="1" x14ac:dyDescent="0.25">
      <c r="A651" s="159"/>
      <c r="B651" s="104" t="s">
        <v>1172</v>
      </c>
      <c r="C651" s="161"/>
      <c r="D651" s="162"/>
      <c r="E651" s="160"/>
      <c r="F651" s="163"/>
      <c r="G651" s="163"/>
      <c r="H651" s="163"/>
    </row>
    <row r="652" spans="1:8" ht="15" customHeight="1" x14ac:dyDescent="0.25">
      <c r="A652" s="159">
        <v>43484</v>
      </c>
      <c r="B652" s="104" t="s">
        <v>1589</v>
      </c>
      <c r="C652" s="161" t="s">
        <v>1591</v>
      </c>
      <c r="D652" s="162">
        <v>190018503</v>
      </c>
      <c r="E652" s="160" t="s">
        <v>1597</v>
      </c>
      <c r="F652" s="163">
        <v>6384600</v>
      </c>
      <c r="G652" s="101" t="s">
        <v>1598</v>
      </c>
      <c r="H652" s="101">
        <f>4+6+6+6+6</f>
        <v>28</v>
      </c>
    </row>
    <row r="653" spans="1:8" ht="15" customHeight="1" x14ac:dyDescent="0.25">
      <c r="A653" s="159"/>
      <c r="B653" s="160" t="s">
        <v>1590</v>
      </c>
      <c r="C653" s="161"/>
      <c r="D653" s="162"/>
      <c r="E653" s="160"/>
      <c r="F653" s="163"/>
      <c r="G653" s="101" t="s">
        <v>1599</v>
      </c>
      <c r="H653" s="101">
        <f>5+6+7+6+6</f>
        <v>30</v>
      </c>
    </row>
    <row r="654" spans="1:8" ht="15" customHeight="1" x14ac:dyDescent="0.25">
      <c r="A654" s="159"/>
      <c r="B654" s="160"/>
      <c r="C654" s="161"/>
      <c r="D654" s="162"/>
      <c r="E654" s="160"/>
      <c r="F654" s="163"/>
      <c r="G654" s="101" t="s">
        <v>1600</v>
      </c>
      <c r="H654" s="101">
        <f>5+6+7+6+6</f>
        <v>30</v>
      </c>
    </row>
    <row r="655" spans="1:8" ht="15" customHeight="1" x14ac:dyDescent="0.25">
      <c r="A655" s="159">
        <v>43486</v>
      </c>
      <c r="B655" s="110" t="s">
        <v>1620</v>
      </c>
      <c r="C655" s="161" t="s">
        <v>1621</v>
      </c>
      <c r="D655" s="162">
        <v>190018522</v>
      </c>
      <c r="E655" s="160" t="s">
        <v>1090</v>
      </c>
      <c r="F655" s="163">
        <v>1159200</v>
      </c>
      <c r="G655" s="163" t="s">
        <v>1658</v>
      </c>
      <c r="H655" s="163">
        <v>36</v>
      </c>
    </row>
    <row r="656" spans="1:8" ht="15" customHeight="1" x14ac:dyDescent="0.25">
      <c r="A656" s="159"/>
      <c r="B656" s="110" t="s">
        <v>1014</v>
      </c>
      <c r="C656" s="161"/>
      <c r="D656" s="162"/>
      <c r="E656" s="160"/>
      <c r="F656" s="163"/>
      <c r="G656" s="163"/>
      <c r="H656" s="163"/>
    </row>
    <row r="657" spans="1:8" ht="15" customHeight="1" x14ac:dyDescent="0.25">
      <c r="A657" s="159">
        <v>43486</v>
      </c>
      <c r="B657" s="110" t="s">
        <v>1318</v>
      </c>
      <c r="C657" s="161" t="s">
        <v>1622</v>
      </c>
      <c r="D657" s="162">
        <v>190018524</v>
      </c>
      <c r="E657" s="160" t="s">
        <v>1376</v>
      </c>
      <c r="F657" s="163">
        <v>1645500</v>
      </c>
      <c r="G657" s="163" t="s">
        <v>1659</v>
      </c>
      <c r="H657" s="163">
        <v>30</v>
      </c>
    </row>
    <row r="658" spans="1:8" ht="15" customHeight="1" x14ac:dyDescent="0.25">
      <c r="A658" s="159"/>
      <c r="B658" s="110" t="s">
        <v>995</v>
      </c>
      <c r="C658" s="161"/>
      <c r="D658" s="162"/>
      <c r="E658" s="160"/>
      <c r="F658" s="163"/>
      <c r="G658" s="163"/>
      <c r="H658" s="163"/>
    </row>
    <row r="659" spans="1:8" ht="15" customHeight="1" x14ac:dyDescent="0.25">
      <c r="A659" s="159">
        <v>43486</v>
      </c>
      <c r="B659" s="110" t="s">
        <v>1397</v>
      </c>
      <c r="C659" s="161" t="s">
        <v>1623</v>
      </c>
      <c r="D659" s="162">
        <v>190018541</v>
      </c>
      <c r="E659" s="160" t="s">
        <v>794</v>
      </c>
      <c r="F659" s="163">
        <v>2025650</v>
      </c>
      <c r="G659" s="163" t="s">
        <v>1678</v>
      </c>
      <c r="H659" s="163">
        <v>29</v>
      </c>
    </row>
    <row r="660" spans="1:8" ht="15" customHeight="1" x14ac:dyDescent="0.25">
      <c r="A660" s="159"/>
      <c r="B660" s="110" t="s">
        <v>1398</v>
      </c>
      <c r="C660" s="161"/>
      <c r="D660" s="162"/>
      <c r="E660" s="160"/>
      <c r="F660" s="163"/>
      <c r="G660" s="163"/>
      <c r="H660" s="163"/>
    </row>
    <row r="661" spans="1:8" ht="15" customHeight="1" x14ac:dyDescent="0.25">
      <c r="A661" s="159">
        <v>43486</v>
      </c>
      <c r="B661" s="110" t="s">
        <v>1624</v>
      </c>
      <c r="C661" s="161" t="s">
        <v>1626</v>
      </c>
      <c r="D661" s="162">
        <v>190018526</v>
      </c>
      <c r="E661" s="160" t="s">
        <v>1662</v>
      </c>
      <c r="F661" s="163">
        <v>984150</v>
      </c>
      <c r="G661" s="163" t="s">
        <v>1663</v>
      </c>
      <c r="H661" s="163">
        <v>9</v>
      </c>
    </row>
    <row r="662" spans="1:8" ht="15" customHeight="1" x14ac:dyDescent="0.25">
      <c r="A662" s="159"/>
      <c r="B662" s="110" t="s">
        <v>1625</v>
      </c>
      <c r="C662" s="161"/>
      <c r="D662" s="162"/>
      <c r="E662" s="160"/>
      <c r="F662" s="163"/>
      <c r="G662" s="163"/>
      <c r="H662" s="163"/>
    </row>
    <row r="663" spans="1:8" ht="15" customHeight="1" x14ac:dyDescent="0.25">
      <c r="A663" s="159">
        <v>43486</v>
      </c>
      <c r="B663" s="110" t="s">
        <v>1627</v>
      </c>
      <c r="C663" s="161" t="s">
        <v>1629</v>
      </c>
      <c r="D663" s="162">
        <v>190018525</v>
      </c>
      <c r="E663" s="160" t="s">
        <v>1660</v>
      </c>
      <c r="F663" s="163">
        <v>1328250</v>
      </c>
      <c r="G663" s="163" t="s">
        <v>1661</v>
      </c>
      <c r="H663" s="163">
        <v>23</v>
      </c>
    </row>
    <row r="664" spans="1:8" ht="15" customHeight="1" x14ac:dyDescent="0.25">
      <c r="A664" s="159"/>
      <c r="B664" s="110" t="s">
        <v>1628</v>
      </c>
      <c r="C664" s="161"/>
      <c r="D664" s="162"/>
      <c r="E664" s="160"/>
      <c r="F664" s="163"/>
      <c r="G664" s="163"/>
      <c r="H664" s="163"/>
    </row>
    <row r="665" spans="1:8" ht="15" customHeight="1" x14ac:dyDescent="0.25">
      <c r="A665" s="159">
        <v>43486</v>
      </c>
      <c r="B665" s="110" t="s">
        <v>32</v>
      </c>
      <c r="C665" s="161" t="s">
        <v>1630</v>
      </c>
      <c r="D665" s="162">
        <v>190018527</v>
      </c>
      <c r="E665" s="160" t="s">
        <v>6</v>
      </c>
      <c r="F665" s="163">
        <v>957000</v>
      </c>
      <c r="G665" s="163" t="s">
        <v>1664</v>
      </c>
      <c r="H665" s="163">
        <v>11</v>
      </c>
    </row>
    <row r="666" spans="1:8" ht="15" customHeight="1" x14ac:dyDescent="0.25">
      <c r="A666" s="159"/>
      <c r="B666" s="110" t="s">
        <v>33</v>
      </c>
      <c r="C666" s="161"/>
      <c r="D666" s="162"/>
      <c r="E666" s="160"/>
      <c r="F666" s="163"/>
      <c r="G666" s="163"/>
      <c r="H666" s="163"/>
    </row>
    <row r="667" spans="1:8" ht="15" customHeight="1" x14ac:dyDescent="0.25">
      <c r="A667" s="159">
        <v>43486</v>
      </c>
      <c r="B667" s="110" t="s">
        <v>624</v>
      </c>
      <c r="C667" s="161" t="s">
        <v>1631</v>
      </c>
      <c r="D667" s="162">
        <v>190018542</v>
      </c>
      <c r="E667" s="160" t="s">
        <v>799</v>
      </c>
      <c r="F667" s="163">
        <v>3351050</v>
      </c>
      <c r="G667" s="105" t="s">
        <v>1679</v>
      </c>
      <c r="H667" s="105">
        <f>6+6+7+6+5</f>
        <v>30</v>
      </c>
    </row>
    <row r="668" spans="1:8" ht="15" customHeight="1" x14ac:dyDescent="0.25">
      <c r="A668" s="159"/>
      <c r="B668" s="110" t="s">
        <v>1189</v>
      </c>
      <c r="C668" s="161"/>
      <c r="D668" s="162"/>
      <c r="E668" s="160"/>
      <c r="F668" s="163"/>
      <c r="G668" s="105" t="s">
        <v>1680</v>
      </c>
      <c r="H668" s="105">
        <f>6+6+6+5</f>
        <v>23</v>
      </c>
    </row>
    <row r="669" spans="1:8" ht="15" customHeight="1" x14ac:dyDescent="0.25">
      <c r="A669" s="159">
        <v>43486</v>
      </c>
      <c r="B669" s="110" t="s">
        <v>1632</v>
      </c>
      <c r="C669" s="161" t="s">
        <v>1299</v>
      </c>
      <c r="D669" s="162">
        <v>190018529</v>
      </c>
      <c r="E669" s="160" t="s">
        <v>1263</v>
      </c>
      <c r="F669" s="163">
        <v>2340000</v>
      </c>
      <c r="G669" s="163" t="s">
        <v>1665</v>
      </c>
      <c r="H669" s="163">
        <v>36</v>
      </c>
    </row>
    <row r="670" spans="1:8" ht="15" customHeight="1" x14ac:dyDescent="0.25">
      <c r="A670" s="159"/>
      <c r="B670" s="110" t="s">
        <v>550</v>
      </c>
      <c r="C670" s="161"/>
      <c r="D670" s="162"/>
      <c r="E670" s="160"/>
      <c r="F670" s="163"/>
      <c r="G670" s="163"/>
      <c r="H670" s="163"/>
    </row>
    <row r="671" spans="1:8" ht="15" customHeight="1" x14ac:dyDescent="0.25">
      <c r="A671" s="159">
        <v>43486</v>
      </c>
      <c r="B671" s="110" t="s">
        <v>1633</v>
      </c>
      <c r="C671" s="161" t="s">
        <v>1634</v>
      </c>
      <c r="D671" s="162">
        <v>190018531</v>
      </c>
      <c r="E671" s="160" t="s">
        <v>1666</v>
      </c>
      <c r="F671" s="163">
        <v>68000</v>
      </c>
      <c r="G671" s="163" t="s">
        <v>1551</v>
      </c>
      <c r="H671" s="163">
        <v>1</v>
      </c>
    </row>
    <row r="672" spans="1:8" ht="15" customHeight="1" x14ac:dyDescent="0.25">
      <c r="A672" s="159"/>
      <c r="B672" s="110" t="s">
        <v>1484</v>
      </c>
      <c r="C672" s="161"/>
      <c r="D672" s="162"/>
      <c r="E672" s="160"/>
      <c r="F672" s="163"/>
      <c r="G672" s="163"/>
      <c r="H672" s="163"/>
    </row>
    <row r="673" spans="1:8" ht="15" customHeight="1" x14ac:dyDescent="0.25">
      <c r="A673" s="159">
        <v>43486</v>
      </c>
      <c r="B673" s="110" t="s">
        <v>1186</v>
      </c>
      <c r="C673" s="161" t="s">
        <v>450</v>
      </c>
      <c r="D673" s="162">
        <v>190018532</v>
      </c>
      <c r="E673" s="160" t="s">
        <v>1254</v>
      </c>
      <c r="F673" s="163">
        <v>2266650</v>
      </c>
      <c r="G673" s="163" t="s">
        <v>1667</v>
      </c>
      <c r="H673" s="163">
        <v>27</v>
      </c>
    </row>
    <row r="674" spans="1:8" ht="15" customHeight="1" x14ac:dyDescent="0.25">
      <c r="A674" s="159"/>
      <c r="B674" s="110" t="s">
        <v>1187</v>
      </c>
      <c r="C674" s="161"/>
      <c r="D674" s="162"/>
      <c r="E674" s="160"/>
      <c r="F674" s="163"/>
      <c r="G674" s="163"/>
      <c r="H674" s="163"/>
    </row>
    <row r="675" spans="1:8" ht="15" customHeight="1" x14ac:dyDescent="0.25">
      <c r="A675" s="159">
        <v>43486</v>
      </c>
      <c r="B675" s="110" t="s">
        <v>1635</v>
      </c>
      <c r="C675" s="161" t="s">
        <v>1636</v>
      </c>
      <c r="D675" s="162">
        <v>190018533</v>
      </c>
      <c r="E675" s="160" t="s">
        <v>1093</v>
      </c>
      <c r="F675" s="163">
        <v>3449400</v>
      </c>
      <c r="G675" s="105" t="s">
        <v>1556</v>
      </c>
      <c r="H675" s="105">
        <v>12</v>
      </c>
    </row>
    <row r="676" spans="1:8" ht="15" customHeight="1" x14ac:dyDescent="0.25">
      <c r="A676" s="159"/>
      <c r="B676" s="110" t="s">
        <v>547</v>
      </c>
      <c r="C676" s="161"/>
      <c r="D676" s="162"/>
      <c r="E676" s="160"/>
      <c r="F676" s="163"/>
      <c r="G676" s="105" t="s">
        <v>1668</v>
      </c>
      <c r="H676" s="105">
        <f>12+12</f>
        <v>24</v>
      </c>
    </row>
    <row r="677" spans="1:8" ht="15" customHeight="1" x14ac:dyDescent="0.25">
      <c r="A677" s="159">
        <v>43486</v>
      </c>
      <c r="B677" s="110" t="s">
        <v>551</v>
      </c>
      <c r="C677" s="161" t="s">
        <v>1637</v>
      </c>
      <c r="D677" s="162">
        <v>190018534</v>
      </c>
      <c r="E677" s="160" t="s">
        <v>754</v>
      </c>
      <c r="F677" s="163">
        <v>2793750</v>
      </c>
      <c r="G677" s="163" t="s">
        <v>1669</v>
      </c>
      <c r="H677" s="163">
        <v>25</v>
      </c>
    </row>
    <row r="678" spans="1:8" ht="15" customHeight="1" x14ac:dyDescent="0.25">
      <c r="A678" s="159"/>
      <c r="B678" s="110" t="s">
        <v>553</v>
      </c>
      <c r="C678" s="161"/>
      <c r="D678" s="162"/>
      <c r="E678" s="160"/>
      <c r="F678" s="163"/>
      <c r="G678" s="163"/>
      <c r="H678" s="163"/>
    </row>
    <row r="679" spans="1:8" ht="15" customHeight="1" x14ac:dyDescent="0.25">
      <c r="A679" s="159">
        <v>43486</v>
      </c>
      <c r="B679" s="110" t="s">
        <v>1572</v>
      </c>
      <c r="C679" s="161" t="s">
        <v>1638</v>
      </c>
      <c r="D679" s="162">
        <v>190018535</v>
      </c>
      <c r="E679" s="160" t="s">
        <v>811</v>
      </c>
      <c r="F679" s="163">
        <v>3800250</v>
      </c>
      <c r="G679" s="163" t="s">
        <v>1670</v>
      </c>
      <c r="H679" s="163">
        <v>27</v>
      </c>
    </row>
    <row r="680" spans="1:8" ht="15" customHeight="1" x14ac:dyDescent="0.25">
      <c r="A680" s="159"/>
      <c r="B680" s="110" t="s">
        <v>1123</v>
      </c>
      <c r="C680" s="161"/>
      <c r="D680" s="162"/>
      <c r="E680" s="160"/>
      <c r="F680" s="163"/>
      <c r="G680" s="163"/>
      <c r="H680" s="163"/>
    </row>
    <row r="681" spans="1:8" ht="15" customHeight="1" x14ac:dyDescent="0.25">
      <c r="A681" s="159">
        <v>43486</v>
      </c>
      <c r="B681" s="110" t="s">
        <v>568</v>
      </c>
      <c r="C681" s="161" t="s">
        <v>1639</v>
      </c>
      <c r="D681" s="162">
        <v>190018536</v>
      </c>
      <c r="E681" s="160" t="s">
        <v>666</v>
      </c>
      <c r="F681" s="163">
        <v>3837000</v>
      </c>
      <c r="G681" s="105" t="s">
        <v>1671</v>
      </c>
      <c r="H681" s="105">
        <f>3+5+6+6+6+4</f>
        <v>30</v>
      </c>
    </row>
    <row r="682" spans="1:8" ht="15" customHeight="1" x14ac:dyDescent="0.25">
      <c r="A682" s="159"/>
      <c r="B682" s="110" t="s">
        <v>570</v>
      </c>
      <c r="C682" s="161"/>
      <c r="D682" s="162"/>
      <c r="E682" s="160"/>
      <c r="F682" s="163"/>
      <c r="G682" s="105" t="s">
        <v>1672</v>
      </c>
      <c r="H682" s="105">
        <f>3+5+6+6+6+4</f>
        <v>30</v>
      </c>
    </row>
    <row r="683" spans="1:8" ht="15" customHeight="1" x14ac:dyDescent="0.25">
      <c r="A683" s="159">
        <v>43486</v>
      </c>
      <c r="B683" s="110" t="s">
        <v>1640</v>
      </c>
      <c r="C683" s="161" t="s">
        <v>1642</v>
      </c>
      <c r="D683" s="162">
        <v>190018537</v>
      </c>
      <c r="E683" s="160" t="s">
        <v>1673</v>
      </c>
      <c r="F683" s="163">
        <v>1993500</v>
      </c>
      <c r="G683" s="163" t="s">
        <v>1674</v>
      </c>
      <c r="H683" s="163">
        <v>30</v>
      </c>
    </row>
    <row r="684" spans="1:8" ht="15" customHeight="1" x14ac:dyDescent="0.25">
      <c r="A684" s="159"/>
      <c r="B684" s="110" t="s">
        <v>1641</v>
      </c>
      <c r="C684" s="161"/>
      <c r="D684" s="162"/>
      <c r="E684" s="160"/>
      <c r="F684" s="163"/>
      <c r="G684" s="163"/>
      <c r="H684" s="163"/>
    </row>
    <row r="685" spans="1:8" ht="15" customHeight="1" x14ac:dyDescent="0.25">
      <c r="A685" s="159">
        <v>43486</v>
      </c>
      <c r="B685" s="110" t="s">
        <v>1320</v>
      </c>
      <c r="C685" s="161" t="s">
        <v>1322</v>
      </c>
      <c r="D685" s="162">
        <v>190018540</v>
      </c>
      <c r="E685" s="160" t="s">
        <v>1676</v>
      </c>
      <c r="F685" s="163">
        <v>2683500</v>
      </c>
      <c r="G685" s="163" t="s">
        <v>1677</v>
      </c>
      <c r="H685" s="163">
        <v>30</v>
      </c>
    </row>
    <row r="686" spans="1:8" ht="15" customHeight="1" x14ac:dyDescent="0.25">
      <c r="A686" s="159"/>
      <c r="B686" s="110" t="s">
        <v>1321</v>
      </c>
      <c r="C686" s="161"/>
      <c r="D686" s="162"/>
      <c r="E686" s="160"/>
      <c r="F686" s="163"/>
      <c r="G686" s="163"/>
      <c r="H686" s="163"/>
    </row>
    <row r="687" spans="1:8" ht="15" customHeight="1" x14ac:dyDescent="0.25">
      <c r="A687" s="159">
        <v>43487</v>
      </c>
      <c r="B687" s="114" t="s">
        <v>61</v>
      </c>
      <c r="C687" s="161" t="s">
        <v>1688</v>
      </c>
      <c r="D687" s="162">
        <v>190018554</v>
      </c>
      <c r="E687" s="160" t="s">
        <v>675</v>
      </c>
      <c r="F687" s="163">
        <v>1867500</v>
      </c>
      <c r="G687" s="163" t="s">
        <v>1714</v>
      </c>
      <c r="H687" s="163">
        <v>30</v>
      </c>
    </row>
    <row r="688" spans="1:8" ht="15" customHeight="1" x14ac:dyDescent="0.25">
      <c r="A688" s="159"/>
      <c r="B688" s="114" t="s">
        <v>62</v>
      </c>
      <c r="C688" s="161"/>
      <c r="D688" s="162"/>
      <c r="E688" s="160"/>
      <c r="F688" s="163"/>
      <c r="G688" s="163"/>
      <c r="H688" s="163"/>
    </row>
    <row r="689" spans="1:8" ht="15" customHeight="1" x14ac:dyDescent="0.25">
      <c r="A689" s="159">
        <v>43487</v>
      </c>
      <c r="B689" s="114" t="s">
        <v>1689</v>
      </c>
      <c r="C689" s="161" t="s">
        <v>1690</v>
      </c>
      <c r="D689" s="162">
        <v>190018558</v>
      </c>
      <c r="E689" s="160" t="s">
        <v>1717</v>
      </c>
      <c r="F689" s="163">
        <v>3099600</v>
      </c>
      <c r="G689" s="111" t="s">
        <v>1718</v>
      </c>
      <c r="H689" s="111">
        <f>18+18</f>
        <v>36</v>
      </c>
    </row>
    <row r="690" spans="1:8" ht="15" customHeight="1" x14ac:dyDescent="0.25">
      <c r="A690" s="159"/>
      <c r="B690" s="114" t="s">
        <v>566</v>
      </c>
      <c r="C690" s="161"/>
      <c r="D690" s="162"/>
      <c r="E690" s="160"/>
      <c r="F690" s="163"/>
      <c r="G690" s="111" t="s">
        <v>1719</v>
      </c>
      <c r="H690" s="111">
        <f>13+12+11</f>
        <v>36</v>
      </c>
    </row>
    <row r="691" spans="1:8" ht="15" customHeight="1" x14ac:dyDescent="0.25">
      <c r="A691" s="159">
        <v>43487</v>
      </c>
      <c r="B691" s="114" t="s">
        <v>1691</v>
      </c>
      <c r="C691" s="161" t="s">
        <v>230</v>
      </c>
      <c r="D691" s="162">
        <v>190018552</v>
      </c>
      <c r="E691" s="160" t="s">
        <v>1069</v>
      </c>
      <c r="F691" s="163">
        <v>1803000</v>
      </c>
      <c r="G691" s="163" t="s">
        <v>1713</v>
      </c>
      <c r="H691" s="163">
        <v>30</v>
      </c>
    </row>
    <row r="692" spans="1:8" ht="15" customHeight="1" x14ac:dyDescent="0.25">
      <c r="A692" s="159"/>
      <c r="B692" s="114" t="s">
        <v>991</v>
      </c>
      <c r="C692" s="161"/>
      <c r="D692" s="162"/>
      <c r="E692" s="160"/>
      <c r="F692" s="163"/>
      <c r="G692" s="163"/>
      <c r="H692" s="163"/>
    </row>
    <row r="693" spans="1:8" ht="15" customHeight="1" x14ac:dyDescent="0.25">
      <c r="A693" s="159">
        <v>43487</v>
      </c>
      <c r="B693" s="114" t="s">
        <v>455</v>
      </c>
      <c r="C693" s="161" t="s">
        <v>1692</v>
      </c>
      <c r="D693" s="162">
        <v>190018551</v>
      </c>
      <c r="E693" s="160" t="s">
        <v>680</v>
      </c>
      <c r="F693" s="163">
        <v>613950</v>
      </c>
      <c r="G693" s="111" t="s">
        <v>681</v>
      </c>
      <c r="H693" s="111">
        <f>2+1+3</f>
        <v>6</v>
      </c>
    </row>
    <row r="694" spans="1:8" ht="15" customHeight="1" x14ac:dyDescent="0.25">
      <c r="A694" s="159"/>
      <c r="B694" s="114" t="s">
        <v>457</v>
      </c>
      <c r="C694" s="161"/>
      <c r="D694" s="162"/>
      <c r="E694" s="160"/>
      <c r="F694" s="163"/>
      <c r="G694" s="111" t="s">
        <v>682</v>
      </c>
      <c r="H694" s="111">
        <v>3</v>
      </c>
    </row>
    <row r="695" spans="1:8" ht="15" customHeight="1" x14ac:dyDescent="0.25">
      <c r="A695" s="159">
        <v>43487</v>
      </c>
      <c r="B695" s="114" t="s">
        <v>1693</v>
      </c>
      <c r="C695" s="161" t="s">
        <v>1694</v>
      </c>
      <c r="D695" s="162">
        <v>190018555</v>
      </c>
      <c r="E695" s="160" t="s">
        <v>1257</v>
      </c>
      <c r="F695" s="163">
        <v>912600</v>
      </c>
      <c r="G695" s="163" t="s">
        <v>1555</v>
      </c>
      <c r="H695" s="163">
        <v>13</v>
      </c>
    </row>
    <row r="696" spans="1:8" ht="15" customHeight="1" x14ac:dyDescent="0.25">
      <c r="A696" s="159"/>
      <c r="B696" s="114" t="s">
        <v>1196</v>
      </c>
      <c r="C696" s="161"/>
      <c r="D696" s="162"/>
      <c r="E696" s="160"/>
      <c r="F696" s="163"/>
      <c r="G696" s="163"/>
      <c r="H696" s="163"/>
    </row>
    <row r="697" spans="1:8" ht="15" customHeight="1" x14ac:dyDescent="0.25">
      <c r="A697" s="159">
        <v>43487</v>
      </c>
      <c r="B697" s="114" t="s">
        <v>126</v>
      </c>
      <c r="C697" s="161" t="s">
        <v>1695</v>
      </c>
      <c r="D697" s="162">
        <v>190018574</v>
      </c>
      <c r="E697" s="160" t="s">
        <v>24</v>
      </c>
      <c r="F697" s="163">
        <v>4505050</v>
      </c>
      <c r="G697" s="111" t="s">
        <v>1726</v>
      </c>
      <c r="H697" s="111">
        <f>12+12+5</f>
        <v>29</v>
      </c>
    </row>
    <row r="698" spans="1:8" ht="15" customHeight="1" x14ac:dyDescent="0.25">
      <c r="A698" s="159"/>
      <c r="B698" s="160" t="s">
        <v>119</v>
      </c>
      <c r="C698" s="161"/>
      <c r="D698" s="162"/>
      <c r="E698" s="160"/>
      <c r="F698" s="163"/>
      <c r="G698" s="111" t="s">
        <v>293</v>
      </c>
      <c r="H698" s="111">
        <v>9</v>
      </c>
    </row>
    <row r="699" spans="1:8" ht="15" customHeight="1" x14ac:dyDescent="0.25">
      <c r="A699" s="159"/>
      <c r="B699" s="160"/>
      <c r="C699" s="161"/>
      <c r="D699" s="162"/>
      <c r="E699" s="160"/>
      <c r="F699" s="163"/>
      <c r="G699" s="111" t="s">
        <v>1727</v>
      </c>
      <c r="H699" s="111">
        <f>12+11+12</f>
        <v>35</v>
      </c>
    </row>
    <row r="700" spans="1:8" ht="15" customHeight="1" x14ac:dyDescent="0.25">
      <c r="A700" s="159">
        <v>43487</v>
      </c>
      <c r="B700" s="114" t="s">
        <v>647</v>
      </c>
      <c r="C700" s="161" t="s">
        <v>1697</v>
      </c>
      <c r="D700" s="162">
        <v>190018561</v>
      </c>
      <c r="E700" s="160" t="s">
        <v>815</v>
      </c>
      <c r="F700" s="163">
        <v>192150</v>
      </c>
      <c r="G700" s="163" t="s">
        <v>816</v>
      </c>
      <c r="H700" s="163">
        <v>3</v>
      </c>
    </row>
    <row r="701" spans="1:8" ht="15" customHeight="1" x14ac:dyDescent="0.25">
      <c r="A701" s="159"/>
      <c r="B701" s="114" t="s">
        <v>1696</v>
      </c>
      <c r="C701" s="161"/>
      <c r="D701" s="162"/>
      <c r="E701" s="160"/>
      <c r="F701" s="163"/>
      <c r="G701" s="163"/>
      <c r="H701" s="163"/>
    </row>
    <row r="702" spans="1:8" ht="15" customHeight="1" x14ac:dyDescent="0.25">
      <c r="A702" s="159">
        <v>43487</v>
      </c>
      <c r="B702" s="114" t="s">
        <v>63</v>
      </c>
      <c r="C702" s="161" t="s">
        <v>1698</v>
      </c>
      <c r="D702" s="162">
        <v>190018563</v>
      </c>
      <c r="E702" s="160" t="s">
        <v>21</v>
      </c>
      <c r="F702" s="163">
        <v>2619000</v>
      </c>
      <c r="G702" s="163" t="s">
        <v>1722</v>
      </c>
      <c r="H702" s="163">
        <v>36</v>
      </c>
    </row>
    <row r="703" spans="1:8" ht="15" customHeight="1" x14ac:dyDescent="0.25">
      <c r="A703" s="159"/>
      <c r="B703" s="114" t="s">
        <v>64</v>
      </c>
      <c r="C703" s="161"/>
      <c r="D703" s="162"/>
      <c r="E703" s="160"/>
      <c r="F703" s="163"/>
      <c r="G703" s="163"/>
      <c r="H703" s="163"/>
    </row>
    <row r="704" spans="1:8" ht="15" customHeight="1" x14ac:dyDescent="0.25">
      <c r="A704" s="159">
        <v>43487</v>
      </c>
      <c r="B704" s="114" t="s">
        <v>1699</v>
      </c>
      <c r="C704" s="161" t="s">
        <v>1700</v>
      </c>
      <c r="D704" s="162">
        <v>190018566</v>
      </c>
      <c r="E704" s="160" t="s">
        <v>338</v>
      </c>
      <c r="F704" s="163">
        <v>3601800</v>
      </c>
      <c r="G704" s="163" t="s">
        <v>1724</v>
      </c>
      <c r="H704" s="163">
        <v>36</v>
      </c>
    </row>
    <row r="705" spans="1:8" ht="15" customHeight="1" x14ac:dyDescent="0.25">
      <c r="A705" s="159"/>
      <c r="B705" s="114" t="s">
        <v>60</v>
      </c>
      <c r="C705" s="161"/>
      <c r="D705" s="162"/>
      <c r="E705" s="160"/>
      <c r="F705" s="163"/>
      <c r="G705" s="163"/>
      <c r="H705" s="163"/>
    </row>
    <row r="706" spans="1:8" ht="15" customHeight="1" x14ac:dyDescent="0.25">
      <c r="A706" s="159">
        <v>43487</v>
      </c>
      <c r="B706" s="114" t="s">
        <v>1329</v>
      </c>
      <c r="C706" s="161" t="s">
        <v>1701</v>
      </c>
      <c r="D706" s="162">
        <v>190018564</v>
      </c>
      <c r="E706" s="160" t="s">
        <v>1381</v>
      </c>
      <c r="F706" s="163">
        <v>907200</v>
      </c>
      <c r="G706" s="163" t="s">
        <v>1723</v>
      </c>
      <c r="H706" s="163">
        <v>36</v>
      </c>
    </row>
    <row r="707" spans="1:8" ht="15" customHeight="1" x14ac:dyDescent="0.25">
      <c r="A707" s="159"/>
      <c r="B707" s="114" t="s">
        <v>1330</v>
      </c>
      <c r="C707" s="161"/>
      <c r="D707" s="162"/>
      <c r="E707" s="160"/>
      <c r="F707" s="163"/>
      <c r="G707" s="163"/>
      <c r="H707" s="163"/>
    </row>
    <row r="708" spans="1:8" ht="15" customHeight="1" x14ac:dyDescent="0.25">
      <c r="A708" s="159">
        <v>43487</v>
      </c>
      <c r="B708" s="114" t="s">
        <v>57</v>
      </c>
      <c r="C708" s="161" t="s">
        <v>1702</v>
      </c>
      <c r="D708" s="162">
        <v>190018576</v>
      </c>
      <c r="E708" s="160" t="s">
        <v>675</v>
      </c>
      <c r="F708" s="163">
        <v>3444000</v>
      </c>
      <c r="G708" s="111" t="s">
        <v>1728</v>
      </c>
      <c r="H708" s="111">
        <v>32</v>
      </c>
    </row>
    <row r="709" spans="1:8" ht="15" customHeight="1" x14ac:dyDescent="0.25">
      <c r="A709" s="159"/>
      <c r="B709" s="114" t="s">
        <v>58</v>
      </c>
      <c r="C709" s="161"/>
      <c r="D709" s="162"/>
      <c r="E709" s="160"/>
      <c r="F709" s="163"/>
      <c r="G709" s="111" t="s">
        <v>1729</v>
      </c>
      <c r="H709" s="111">
        <v>36</v>
      </c>
    </row>
    <row r="710" spans="1:8" ht="15" customHeight="1" x14ac:dyDescent="0.25">
      <c r="A710" s="159">
        <v>43488</v>
      </c>
      <c r="B710" s="119" t="s">
        <v>1731</v>
      </c>
      <c r="C710" s="161" t="s">
        <v>1732</v>
      </c>
      <c r="D710" s="162">
        <v>190018585</v>
      </c>
      <c r="E710" s="160" t="s">
        <v>1566</v>
      </c>
      <c r="F710" s="163">
        <v>2050650</v>
      </c>
      <c r="G710" s="163" t="s">
        <v>1762</v>
      </c>
      <c r="H710" s="163">
        <v>27</v>
      </c>
    </row>
    <row r="711" spans="1:8" ht="15" customHeight="1" x14ac:dyDescent="0.25">
      <c r="A711" s="159"/>
      <c r="B711" s="119" t="s">
        <v>1466</v>
      </c>
      <c r="C711" s="161"/>
      <c r="D711" s="162"/>
      <c r="E711" s="160"/>
      <c r="F711" s="163"/>
      <c r="G711" s="163"/>
      <c r="H711" s="163"/>
    </row>
    <row r="712" spans="1:8" ht="15" customHeight="1" x14ac:dyDescent="0.25">
      <c r="A712" s="159">
        <v>43488</v>
      </c>
      <c r="B712" s="119" t="s">
        <v>1733</v>
      </c>
      <c r="C712" s="161" t="s">
        <v>1734</v>
      </c>
      <c r="D712" s="162">
        <v>190018577</v>
      </c>
      <c r="E712" s="160" t="s">
        <v>786</v>
      </c>
      <c r="F712" s="163">
        <v>1041300</v>
      </c>
      <c r="G712" s="163" t="s">
        <v>787</v>
      </c>
      <c r="H712" s="163">
        <v>18</v>
      </c>
    </row>
    <row r="713" spans="1:8" ht="15" customHeight="1" x14ac:dyDescent="0.25">
      <c r="A713" s="159"/>
      <c r="B713" s="119" t="s">
        <v>589</v>
      </c>
      <c r="C713" s="161"/>
      <c r="D713" s="162"/>
      <c r="E713" s="160"/>
      <c r="F713" s="163"/>
      <c r="G713" s="163"/>
      <c r="H713" s="163"/>
    </row>
    <row r="714" spans="1:8" ht="15" customHeight="1" x14ac:dyDescent="0.25">
      <c r="A714" s="159">
        <v>43488</v>
      </c>
      <c r="B714" s="119" t="s">
        <v>1735</v>
      </c>
      <c r="C714" s="161" t="s">
        <v>1736</v>
      </c>
      <c r="D714" s="162">
        <v>190018581</v>
      </c>
      <c r="E714" s="160" t="s">
        <v>1757</v>
      </c>
      <c r="F714" s="163">
        <v>4932000</v>
      </c>
      <c r="G714" s="117" t="s">
        <v>1758</v>
      </c>
      <c r="H714" s="117">
        <f>12+12+12</f>
        <v>36</v>
      </c>
    </row>
    <row r="715" spans="1:8" ht="15" customHeight="1" x14ac:dyDescent="0.25">
      <c r="A715" s="159"/>
      <c r="B715" s="119" t="s">
        <v>73</v>
      </c>
      <c r="C715" s="161"/>
      <c r="D715" s="162"/>
      <c r="E715" s="160"/>
      <c r="F715" s="163"/>
      <c r="G715" s="117" t="s">
        <v>1759</v>
      </c>
      <c r="H715" s="117">
        <f>12+12+12</f>
        <v>36</v>
      </c>
    </row>
    <row r="716" spans="1:8" ht="15" customHeight="1" x14ac:dyDescent="0.25">
      <c r="A716" s="159">
        <v>43488</v>
      </c>
      <c r="B716" s="119" t="s">
        <v>1162</v>
      </c>
      <c r="C716" s="161" t="s">
        <v>107</v>
      </c>
      <c r="D716" s="162">
        <v>190018579</v>
      </c>
      <c r="E716" s="160" t="s">
        <v>1755</v>
      </c>
      <c r="F716" s="163">
        <v>2592000</v>
      </c>
      <c r="G716" s="163" t="s">
        <v>1756</v>
      </c>
      <c r="H716" s="163">
        <v>36</v>
      </c>
    </row>
    <row r="717" spans="1:8" ht="15" customHeight="1" x14ac:dyDescent="0.25">
      <c r="A717" s="159"/>
      <c r="B717" s="119" t="s">
        <v>948</v>
      </c>
      <c r="C717" s="161"/>
      <c r="D717" s="162"/>
      <c r="E717" s="160"/>
      <c r="F717" s="163"/>
      <c r="G717" s="163"/>
      <c r="H717" s="163"/>
    </row>
    <row r="718" spans="1:8" ht="15" customHeight="1" x14ac:dyDescent="0.25">
      <c r="A718" s="159">
        <v>43488</v>
      </c>
      <c r="B718" s="119" t="s">
        <v>88</v>
      </c>
      <c r="C718" s="161" t="s">
        <v>1737</v>
      </c>
      <c r="D718" s="162">
        <v>190018591</v>
      </c>
      <c r="E718" s="160" t="s">
        <v>7</v>
      </c>
      <c r="F718" s="163">
        <v>3636000</v>
      </c>
      <c r="G718" s="117" t="s">
        <v>1767</v>
      </c>
      <c r="H718" s="117">
        <f>14+12+10</f>
        <v>36</v>
      </c>
    </row>
    <row r="719" spans="1:8" ht="15" customHeight="1" x14ac:dyDescent="0.25">
      <c r="A719" s="159"/>
      <c r="B719" s="119" t="s">
        <v>89</v>
      </c>
      <c r="C719" s="161"/>
      <c r="D719" s="162"/>
      <c r="E719" s="160"/>
      <c r="F719" s="163"/>
      <c r="G719" s="117" t="s">
        <v>1768</v>
      </c>
      <c r="H719" s="117">
        <f>4+4+4</f>
        <v>12</v>
      </c>
    </row>
    <row r="720" spans="1:8" ht="15" customHeight="1" x14ac:dyDescent="0.25">
      <c r="A720" s="159">
        <v>43488</v>
      </c>
      <c r="B720" s="119" t="s">
        <v>32</v>
      </c>
      <c r="C720" s="161" t="s">
        <v>1738</v>
      </c>
      <c r="D720" s="162">
        <v>190018592</v>
      </c>
      <c r="E720" s="160" t="s">
        <v>6</v>
      </c>
      <c r="F720" s="163">
        <v>2025000</v>
      </c>
      <c r="G720" s="163" t="s">
        <v>1618</v>
      </c>
      <c r="H720" s="163">
        <v>25</v>
      </c>
    </row>
    <row r="721" spans="1:8" ht="15" customHeight="1" x14ac:dyDescent="0.25">
      <c r="A721" s="159"/>
      <c r="B721" s="119" t="s">
        <v>33</v>
      </c>
      <c r="C721" s="161"/>
      <c r="D721" s="162"/>
      <c r="E721" s="160"/>
      <c r="F721" s="163"/>
      <c r="G721" s="163"/>
      <c r="H721" s="163"/>
    </row>
    <row r="722" spans="1:8" ht="15" customHeight="1" x14ac:dyDescent="0.25">
      <c r="A722" s="159">
        <v>43488</v>
      </c>
      <c r="B722" s="119" t="s">
        <v>1154</v>
      </c>
      <c r="C722" s="161" t="s">
        <v>1739</v>
      </c>
      <c r="D722" s="162">
        <v>190018604</v>
      </c>
      <c r="E722" s="160" t="s">
        <v>1780</v>
      </c>
      <c r="F722" s="163">
        <v>144300</v>
      </c>
      <c r="G722" s="163" t="s">
        <v>1562</v>
      </c>
      <c r="H722" s="163">
        <v>3</v>
      </c>
    </row>
    <row r="723" spans="1:8" ht="15" customHeight="1" x14ac:dyDescent="0.25">
      <c r="A723" s="159"/>
      <c r="B723" s="119" t="s">
        <v>499</v>
      </c>
      <c r="C723" s="161"/>
      <c r="D723" s="162"/>
      <c r="E723" s="160"/>
      <c r="F723" s="163"/>
      <c r="G723" s="163"/>
      <c r="H723" s="163"/>
    </row>
    <row r="724" spans="1:8" ht="15" customHeight="1" x14ac:dyDescent="0.25">
      <c r="A724" s="159">
        <v>43488</v>
      </c>
      <c r="B724" s="119" t="s">
        <v>100</v>
      </c>
      <c r="C724" s="161" t="s">
        <v>1740</v>
      </c>
      <c r="D724" s="162">
        <v>190018593</v>
      </c>
      <c r="E724" s="160" t="s">
        <v>1552</v>
      </c>
      <c r="F724" s="163">
        <v>204150</v>
      </c>
      <c r="G724" s="163" t="s">
        <v>1553</v>
      </c>
      <c r="H724" s="163">
        <v>3</v>
      </c>
    </row>
    <row r="725" spans="1:8" ht="15" customHeight="1" x14ac:dyDescent="0.25">
      <c r="A725" s="159"/>
      <c r="B725" s="119" t="s">
        <v>101</v>
      </c>
      <c r="C725" s="161"/>
      <c r="D725" s="162"/>
      <c r="E725" s="160"/>
      <c r="F725" s="163"/>
      <c r="G725" s="163"/>
      <c r="H725" s="163"/>
    </row>
    <row r="726" spans="1:8" ht="15" customHeight="1" x14ac:dyDescent="0.25">
      <c r="A726" s="159">
        <v>43488</v>
      </c>
      <c r="B726" s="119" t="s">
        <v>558</v>
      </c>
      <c r="C726" s="161" t="s">
        <v>1741</v>
      </c>
      <c r="D726" s="162">
        <v>190018596</v>
      </c>
      <c r="E726" s="160" t="s">
        <v>760</v>
      </c>
      <c r="F726" s="163">
        <v>2347100</v>
      </c>
      <c r="G726" s="117" t="s">
        <v>798</v>
      </c>
      <c r="H726" s="117">
        <f>1+1+1</f>
        <v>3</v>
      </c>
    </row>
    <row r="727" spans="1:8" ht="15" customHeight="1" x14ac:dyDescent="0.25">
      <c r="A727" s="159"/>
      <c r="B727" s="119" t="s">
        <v>560</v>
      </c>
      <c r="C727" s="161"/>
      <c r="D727" s="162"/>
      <c r="E727" s="160"/>
      <c r="F727" s="163"/>
      <c r="G727" s="117" t="s">
        <v>1771</v>
      </c>
      <c r="H727" s="117">
        <f>5+6+7+6+4</f>
        <v>28</v>
      </c>
    </row>
    <row r="728" spans="1:8" ht="15" customHeight="1" x14ac:dyDescent="0.25">
      <c r="A728" s="159">
        <v>43488</v>
      </c>
      <c r="B728" s="119" t="s">
        <v>1297</v>
      </c>
      <c r="C728" s="161" t="s">
        <v>1501</v>
      </c>
      <c r="D728" s="162">
        <v>190018562</v>
      </c>
      <c r="E728" s="160" t="s">
        <v>1360</v>
      </c>
      <c r="F728" s="163">
        <v>2376000</v>
      </c>
      <c r="G728" s="163" t="s">
        <v>1782</v>
      </c>
      <c r="H728" s="163">
        <v>36</v>
      </c>
    </row>
    <row r="729" spans="1:8" ht="15" customHeight="1" x14ac:dyDescent="0.25">
      <c r="A729" s="159"/>
      <c r="B729" s="119" t="s">
        <v>1298</v>
      </c>
      <c r="C729" s="161"/>
      <c r="D729" s="162"/>
      <c r="E729" s="160"/>
      <c r="F729" s="163"/>
      <c r="G729" s="163"/>
      <c r="H729" s="163"/>
    </row>
    <row r="730" spans="1:8" ht="15" customHeight="1" x14ac:dyDescent="0.25">
      <c r="A730" s="159">
        <v>43488</v>
      </c>
      <c r="B730" s="119" t="s">
        <v>1133</v>
      </c>
      <c r="C730" s="161" t="s">
        <v>1742</v>
      </c>
      <c r="D730" s="162">
        <v>190018595</v>
      </c>
      <c r="E730" s="160" t="s">
        <v>1769</v>
      </c>
      <c r="F730" s="163">
        <v>3259800</v>
      </c>
      <c r="G730" s="163" t="s">
        <v>1770</v>
      </c>
      <c r="H730" s="163">
        <v>36</v>
      </c>
    </row>
    <row r="731" spans="1:8" ht="15" customHeight="1" x14ac:dyDescent="0.25">
      <c r="A731" s="159"/>
      <c r="B731" s="119" t="s">
        <v>1134</v>
      </c>
      <c r="C731" s="161"/>
      <c r="D731" s="162"/>
      <c r="E731" s="160"/>
      <c r="F731" s="163"/>
      <c r="G731" s="163"/>
      <c r="H731" s="163"/>
    </row>
    <row r="732" spans="1:8" ht="15" customHeight="1" x14ac:dyDescent="0.25">
      <c r="A732" s="159">
        <v>43488</v>
      </c>
      <c r="B732" s="160" t="s">
        <v>141</v>
      </c>
      <c r="C732" s="161" t="s">
        <v>1743</v>
      </c>
      <c r="D732" s="162">
        <v>190018600</v>
      </c>
      <c r="E732" s="160" t="s">
        <v>1772</v>
      </c>
      <c r="F732" s="163">
        <v>3735650</v>
      </c>
      <c r="G732" s="117" t="s">
        <v>1773</v>
      </c>
      <c r="H732" s="117">
        <v>36</v>
      </c>
    </row>
    <row r="733" spans="1:8" ht="15" customHeight="1" x14ac:dyDescent="0.25">
      <c r="A733" s="159"/>
      <c r="B733" s="160"/>
      <c r="C733" s="161"/>
      <c r="D733" s="162"/>
      <c r="E733" s="160"/>
      <c r="F733" s="163"/>
      <c r="G733" s="117" t="s">
        <v>1774</v>
      </c>
      <c r="H733" s="117">
        <v>36</v>
      </c>
    </row>
    <row r="734" spans="1:8" ht="15" customHeight="1" x14ac:dyDescent="0.25">
      <c r="A734" s="159"/>
      <c r="B734" s="160" t="s">
        <v>125</v>
      </c>
      <c r="C734" s="161"/>
      <c r="D734" s="162"/>
      <c r="E734" s="160"/>
      <c r="F734" s="163"/>
      <c r="G734" s="117" t="s">
        <v>1775</v>
      </c>
      <c r="H734" s="117">
        <v>36</v>
      </c>
    </row>
    <row r="735" spans="1:8" ht="15" customHeight="1" x14ac:dyDescent="0.25">
      <c r="A735" s="159"/>
      <c r="B735" s="160"/>
      <c r="C735" s="161"/>
      <c r="D735" s="162"/>
      <c r="E735" s="160"/>
      <c r="F735" s="163"/>
      <c r="G735" s="117" t="s">
        <v>1776</v>
      </c>
      <c r="H735" s="117">
        <v>35</v>
      </c>
    </row>
    <row r="736" spans="1:8" ht="15" customHeight="1" x14ac:dyDescent="0.25">
      <c r="A736" s="159">
        <v>43488</v>
      </c>
      <c r="B736" s="119" t="s">
        <v>59</v>
      </c>
      <c r="C736" s="161" t="s">
        <v>1744</v>
      </c>
      <c r="D736" s="162">
        <v>190018605</v>
      </c>
      <c r="E736" s="160" t="s">
        <v>12</v>
      </c>
      <c r="F736" s="163">
        <v>2026000</v>
      </c>
      <c r="G736" s="163" t="s">
        <v>1781</v>
      </c>
      <c r="H736" s="163">
        <v>24</v>
      </c>
    </row>
    <row r="737" spans="1:8" ht="15" customHeight="1" x14ac:dyDescent="0.25">
      <c r="A737" s="159"/>
      <c r="B737" s="119" t="s">
        <v>60</v>
      </c>
      <c r="C737" s="161"/>
      <c r="D737" s="162"/>
      <c r="E737" s="160"/>
      <c r="F737" s="163"/>
      <c r="G737" s="163"/>
      <c r="H737" s="163"/>
    </row>
    <row r="738" spans="1:8" ht="15" customHeight="1" x14ac:dyDescent="0.25">
      <c r="A738" s="159">
        <v>43488</v>
      </c>
      <c r="B738" s="119" t="s">
        <v>134</v>
      </c>
      <c r="C738" s="161" t="s">
        <v>1745</v>
      </c>
      <c r="D738" s="162">
        <v>190018582</v>
      </c>
      <c r="E738" s="160" t="s">
        <v>151</v>
      </c>
      <c r="F738" s="163">
        <v>2139000</v>
      </c>
      <c r="G738" s="163" t="s">
        <v>1760</v>
      </c>
      <c r="H738" s="163">
        <v>31</v>
      </c>
    </row>
    <row r="739" spans="1:8" ht="15" customHeight="1" x14ac:dyDescent="0.25">
      <c r="A739" s="159"/>
      <c r="B739" s="119" t="s">
        <v>135</v>
      </c>
      <c r="C739" s="161"/>
      <c r="D739" s="162"/>
      <c r="E739" s="160"/>
      <c r="F739" s="163"/>
      <c r="G739" s="163"/>
      <c r="H739" s="163"/>
    </row>
    <row r="740" spans="1:8" ht="15" customHeight="1" x14ac:dyDescent="0.25">
      <c r="A740" s="159">
        <v>43488</v>
      </c>
      <c r="B740" s="119" t="s">
        <v>481</v>
      </c>
      <c r="C740" s="161" t="s">
        <v>1099</v>
      </c>
      <c r="D740" s="162">
        <v>190018584</v>
      </c>
      <c r="E740" s="160" t="s">
        <v>717</v>
      </c>
      <c r="F740" s="163">
        <v>1890000</v>
      </c>
      <c r="G740" s="163" t="s">
        <v>1761</v>
      </c>
      <c r="H740" s="163">
        <v>27</v>
      </c>
    </row>
    <row r="741" spans="1:8" ht="15" customHeight="1" x14ac:dyDescent="0.25">
      <c r="A741" s="159"/>
      <c r="B741" s="119" t="s">
        <v>482</v>
      </c>
      <c r="C741" s="161"/>
      <c r="D741" s="162"/>
      <c r="E741" s="160"/>
      <c r="F741" s="163"/>
      <c r="G741" s="163"/>
      <c r="H741" s="163"/>
    </row>
    <row r="742" spans="1:8" ht="15" customHeight="1" x14ac:dyDescent="0.25">
      <c r="A742" s="159">
        <v>43488</v>
      </c>
      <c r="B742" s="119" t="s">
        <v>57</v>
      </c>
      <c r="C742" s="161" t="s">
        <v>1748</v>
      </c>
      <c r="D742" s="162">
        <v>190018601</v>
      </c>
      <c r="E742" s="160" t="s">
        <v>675</v>
      </c>
      <c r="F742" s="163">
        <v>2404250</v>
      </c>
      <c r="G742" s="117" t="s">
        <v>1777</v>
      </c>
      <c r="H742" s="117">
        <v>36</v>
      </c>
    </row>
    <row r="743" spans="1:8" ht="15" customHeight="1" x14ac:dyDescent="0.25">
      <c r="A743" s="159"/>
      <c r="B743" s="160" t="s">
        <v>58</v>
      </c>
      <c r="C743" s="161"/>
      <c r="D743" s="162"/>
      <c r="E743" s="160"/>
      <c r="F743" s="163"/>
      <c r="G743" s="117" t="s">
        <v>1778</v>
      </c>
      <c r="H743" s="117">
        <v>7</v>
      </c>
    </row>
    <row r="744" spans="1:8" ht="15" customHeight="1" x14ac:dyDescent="0.25">
      <c r="A744" s="159"/>
      <c r="B744" s="160"/>
      <c r="C744" s="161"/>
      <c r="D744" s="162"/>
      <c r="E744" s="160"/>
      <c r="F744" s="163"/>
      <c r="G744" s="117" t="s">
        <v>1779</v>
      </c>
      <c r="H744" s="117">
        <v>10</v>
      </c>
    </row>
    <row r="745" spans="1:8" ht="15" customHeight="1" x14ac:dyDescent="0.25">
      <c r="A745" s="159">
        <v>43489</v>
      </c>
      <c r="B745" s="121" t="s">
        <v>183</v>
      </c>
      <c r="C745" s="161" t="s">
        <v>263</v>
      </c>
      <c r="D745" s="166" t="s">
        <v>1816</v>
      </c>
      <c r="E745" s="160" t="s">
        <v>187</v>
      </c>
      <c r="F745" s="163">
        <v>2700000</v>
      </c>
      <c r="G745" s="163" t="s">
        <v>325</v>
      </c>
      <c r="H745" s="163">
        <v>6000</v>
      </c>
    </row>
    <row r="746" spans="1:8" ht="15" customHeight="1" x14ac:dyDescent="0.25">
      <c r="A746" s="159"/>
      <c r="B746" s="121" t="s">
        <v>155</v>
      </c>
      <c r="C746" s="161"/>
      <c r="D746" s="166"/>
      <c r="E746" s="160"/>
      <c r="F746" s="163"/>
      <c r="G746" s="163"/>
      <c r="H746" s="163"/>
    </row>
    <row r="747" spans="1:8" ht="15" customHeight="1" x14ac:dyDescent="0.25">
      <c r="A747" s="159">
        <v>43489</v>
      </c>
      <c r="B747" s="121" t="s">
        <v>1624</v>
      </c>
      <c r="C747" s="161" t="s">
        <v>1792</v>
      </c>
      <c r="D747" s="166">
        <v>190018623</v>
      </c>
      <c r="E747" s="160" t="s">
        <v>1662</v>
      </c>
      <c r="F747" s="163">
        <v>1202850</v>
      </c>
      <c r="G747" s="163" t="s">
        <v>1663</v>
      </c>
      <c r="H747" s="163">
        <v>11</v>
      </c>
    </row>
    <row r="748" spans="1:8" ht="15" customHeight="1" x14ac:dyDescent="0.25">
      <c r="A748" s="159"/>
      <c r="B748" s="121" t="s">
        <v>1625</v>
      </c>
      <c r="C748" s="161"/>
      <c r="D748" s="166"/>
      <c r="E748" s="160"/>
      <c r="F748" s="163"/>
      <c r="G748" s="163"/>
      <c r="H748" s="163"/>
    </row>
    <row r="749" spans="1:8" ht="15" customHeight="1" x14ac:dyDescent="0.25">
      <c r="A749" s="159">
        <v>43489</v>
      </c>
      <c r="B749" s="121" t="s">
        <v>1120</v>
      </c>
      <c r="C749" s="161" t="s">
        <v>1498</v>
      </c>
      <c r="D749" s="166">
        <v>190018622</v>
      </c>
      <c r="E749" s="160" t="s">
        <v>1204</v>
      </c>
      <c r="F749" s="163">
        <v>1873500</v>
      </c>
      <c r="G749" s="163" t="s">
        <v>1810</v>
      </c>
      <c r="H749" s="163">
        <v>30</v>
      </c>
    </row>
    <row r="750" spans="1:8" ht="15" customHeight="1" x14ac:dyDescent="0.25">
      <c r="A750" s="159"/>
      <c r="B750" s="121" t="s">
        <v>1121</v>
      </c>
      <c r="C750" s="161"/>
      <c r="D750" s="166"/>
      <c r="E750" s="160"/>
      <c r="F750" s="163"/>
      <c r="G750" s="163"/>
      <c r="H750" s="163"/>
    </row>
    <row r="751" spans="1:8" ht="15" customHeight="1" x14ac:dyDescent="0.25">
      <c r="A751" s="159">
        <v>43489</v>
      </c>
      <c r="B751" s="121" t="s">
        <v>51</v>
      </c>
      <c r="C751" s="161" t="s">
        <v>1793</v>
      </c>
      <c r="D751" s="166">
        <v>190018621</v>
      </c>
      <c r="E751" s="160" t="s">
        <v>668</v>
      </c>
      <c r="F751" s="163">
        <v>1765500</v>
      </c>
      <c r="G751" s="163" t="s">
        <v>1809</v>
      </c>
      <c r="H751" s="163">
        <v>30</v>
      </c>
    </row>
    <row r="752" spans="1:8" ht="15" customHeight="1" x14ac:dyDescent="0.25">
      <c r="A752" s="159"/>
      <c r="B752" s="121" t="s">
        <v>52</v>
      </c>
      <c r="C752" s="161"/>
      <c r="D752" s="166"/>
      <c r="E752" s="160"/>
      <c r="F752" s="163"/>
      <c r="G752" s="163"/>
      <c r="H752" s="163"/>
    </row>
    <row r="753" spans="1:8" ht="15" customHeight="1" x14ac:dyDescent="0.25">
      <c r="A753" s="159">
        <v>43489</v>
      </c>
      <c r="B753" s="121" t="s">
        <v>555</v>
      </c>
      <c r="C753" s="161" t="s">
        <v>1794</v>
      </c>
      <c r="D753" s="166">
        <v>190018617</v>
      </c>
      <c r="E753" s="160" t="s">
        <v>15</v>
      </c>
      <c r="F753" s="163">
        <v>1587250</v>
      </c>
      <c r="G753" s="163" t="s">
        <v>1806</v>
      </c>
      <c r="H753" s="163">
        <v>35</v>
      </c>
    </row>
    <row r="754" spans="1:8" ht="15" customHeight="1" x14ac:dyDescent="0.25">
      <c r="A754" s="159"/>
      <c r="B754" s="121" t="s">
        <v>91</v>
      </c>
      <c r="C754" s="161"/>
      <c r="D754" s="166"/>
      <c r="E754" s="160"/>
      <c r="F754" s="163"/>
      <c r="G754" s="163"/>
      <c r="H754" s="163"/>
    </row>
    <row r="755" spans="1:8" ht="15" customHeight="1" x14ac:dyDescent="0.25">
      <c r="A755" s="159">
        <v>43489</v>
      </c>
      <c r="B755" s="121" t="s">
        <v>1300</v>
      </c>
      <c r="C755" s="161" t="s">
        <v>1301</v>
      </c>
      <c r="D755" s="166">
        <v>190018618</v>
      </c>
      <c r="E755" s="160" t="s">
        <v>1254</v>
      </c>
      <c r="F755" s="163">
        <v>918000</v>
      </c>
      <c r="G755" s="163" t="s">
        <v>1807</v>
      </c>
      <c r="H755" s="163">
        <v>36</v>
      </c>
    </row>
    <row r="756" spans="1:8" ht="15" customHeight="1" x14ac:dyDescent="0.25">
      <c r="A756" s="159"/>
      <c r="B756" s="121" t="s">
        <v>1187</v>
      </c>
      <c r="C756" s="161"/>
      <c r="D756" s="166"/>
      <c r="E756" s="160"/>
      <c r="F756" s="163"/>
      <c r="G756" s="163"/>
      <c r="H756" s="163"/>
    </row>
    <row r="757" spans="1:8" ht="15" customHeight="1" x14ac:dyDescent="0.25">
      <c r="A757" s="159">
        <v>43489</v>
      </c>
      <c r="B757" s="121" t="s">
        <v>957</v>
      </c>
      <c r="C757" s="161" t="s">
        <v>1795</v>
      </c>
      <c r="D757" s="166">
        <v>190018619</v>
      </c>
      <c r="E757" s="160" t="s">
        <v>84</v>
      </c>
      <c r="F757" s="163">
        <v>2001600</v>
      </c>
      <c r="G757" s="163" t="s">
        <v>1808</v>
      </c>
      <c r="H757" s="163">
        <v>36</v>
      </c>
    </row>
    <row r="758" spans="1:8" ht="15" customHeight="1" x14ac:dyDescent="0.25">
      <c r="A758" s="159"/>
      <c r="B758" s="121" t="s">
        <v>82</v>
      </c>
      <c r="C758" s="161"/>
      <c r="D758" s="166"/>
      <c r="E758" s="160"/>
      <c r="F758" s="163"/>
      <c r="G758" s="163"/>
      <c r="H758" s="163"/>
    </row>
    <row r="759" spans="1:8" ht="15" customHeight="1" x14ac:dyDescent="0.25">
      <c r="A759" s="159">
        <v>43489</v>
      </c>
      <c r="B759" s="121" t="s">
        <v>1494</v>
      </c>
      <c r="C759" s="161" t="s">
        <v>1796</v>
      </c>
      <c r="D759" s="166">
        <v>190018495</v>
      </c>
      <c r="E759" s="160" t="s">
        <v>1540</v>
      </c>
      <c r="F759" s="163">
        <v>1105000</v>
      </c>
      <c r="G759" s="163" t="s">
        <v>1814</v>
      </c>
      <c r="H759" s="163">
        <v>25</v>
      </c>
    </row>
    <row r="760" spans="1:8" ht="15" customHeight="1" x14ac:dyDescent="0.25">
      <c r="A760" s="159"/>
      <c r="B760" s="121" t="s">
        <v>1495</v>
      </c>
      <c r="C760" s="161"/>
      <c r="D760" s="166"/>
      <c r="E760" s="160"/>
      <c r="F760" s="163"/>
      <c r="G760" s="163"/>
      <c r="H760" s="163"/>
    </row>
    <row r="761" spans="1:8" ht="15" customHeight="1" x14ac:dyDescent="0.25">
      <c r="A761" s="159">
        <v>43489</v>
      </c>
      <c r="B761" s="121" t="s">
        <v>1126</v>
      </c>
      <c r="C761" s="161" t="s">
        <v>1797</v>
      </c>
      <c r="D761" s="166">
        <v>190018614</v>
      </c>
      <c r="E761" s="160" t="s">
        <v>735</v>
      </c>
      <c r="F761" s="163">
        <v>6253050</v>
      </c>
      <c r="G761" s="120" t="s">
        <v>1803</v>
      </c>
      <c r="H761" s="120">
        <f>3+5+6+6+6+4</f>
        <v>30</v>
      </c>
    </row>
    <row r="762" spans="1:8" ht="15" customHeight="1" x14ac:dyDescent="0.25">
      <c r="A762" s="159"/>
      <c r="B762" s="121" t="s">
        <v>505</v>
      </c>
      <c r="C762" s="161"/>
      <c r="D762" s="166"/>
      <c r="E762" s="160"/>
      <c r="F762" s="163"/>
      <c r="G762" s="120" t="s">
        <v>1804</v>
      </c>
      <c r="H762" s="120">
        <f>3+5+6+6+5+4</f>
        <v>29</v>
      </c>
    </row>
    <row r="763" spans="1:8" ht="15" customHeight="1" x14ac:dyDescent="0.25">
      <c r="A763" s="159">
        <v>43489</v>
      </c>
      <c r="B763" s="121" t="s">
        <v>1707</v>
      </c>
      <c r="C763" s="161" t="s">
        <v>1798</v>
      </c>
      <c r="D763" s="166">
        <v>190018613</v>
      </c>
      <c r="E763" s="160" t="s">
        <v>1715</v>
      </c>
      <c r="F763" s="163">
        <v>2712600</v>
      </c>
      <c r="G763" s="163" t="s">
        <v>1802</v>
      </c>
      <c r="H763" s="163">
        <v>36</v>
      </c>
    </row>
    <row r="764" spans="1:8" ht="15" customHeight="1" x14ac:dyDescent="0.25">
      <c r="A764" s="159"/>
      <c r="B764" s="121" t="s">
        <v>1708</v>
      </c>
      <c r="C764" s="161"/>
      <c r="D764" s="166"/>
      <c r="E764" s="160"/>
      <c r="F764" s="163"/>
      <c r="G764" s="163"/>
      <c r="H764" s="163"/>
    </row>
    <row r="765" spans="1:8" ht="15" customHeight="1" x14ac:dyDescent="0.25">
      <c r="A765" s="159">
        <v>43489</v>
      </c>
      <c r="B765" s="121" t="s">
        <v>1483</v>
      </c>
      <c r="C765" s="161" t="s">
        <v>1799</v>
      </c>
      <c r="D765" s="166">
        <v>190018627</v>
      </c>
      <c r="E765" s="160" t="s">
        <v>1812</v>
      </c>
      <c r="F765" s="163">
        <v>2210000</v>
      </c>
      <c r="G765" s="163" t="s">
        <v>1813</v>
      </c>
      <c r="H765" s="163">
        <v>34</v>
      </c>
    </row>
    <row r="766" spans="1:8" ht="15" customHeight="1" x14ac:dyDescent="0.25">
      <c r="A766" s="159"/>
      <c r="B766" s="121" t="s">
        <v>1484</v>
      </c>
      <c r="C766" s="161"/>
      <c r="D766" s="166"/>
      <c r="E766" s="160"/>
      <c r="F766" s="163"/>
      <c r="G766" s="163"/>
      <c r="H766" s="163"/>
    </row>
    <row r="767" spans="1:8" ht="15" customHeight="1" x14ac:dyDescent="0.25">
      <c r="A767" s="159">
        <v>43489</v>
      </c>
      <c r="B767" s="121" t="s">
        <v>57</v>
      </c>
      <c r="C767" s="161" t="s">
        <v>1800</v>
      </c>
      <c r="D767" s="166">
        <v>190018624</v>
      </c>
      <c r="E767" s="160" t="s">
        <v>675</v>
      </c>
      <c r="F767" s="163">
        <v>4392450</v>
      </c>
      <c r="G767" s="120" t="s">
        <v>1728</v>
      </c>
      <c r="H767" s="120">
        <v>1</v>
      </c>
    </row>
    <row r="768" spans="1:8" ht="15" customHeight="1" x14ac:dyDescent="0.25">
      <c r="A768" s="159"/>
      <c r="B768" s="160" t="s">
        <v>58</v>
      </c>
      <c r="C768" s="161"/>
      <c r="D768" s="166"/>
      <c r="E768" s="160"/>
      <c r="F768" s="163"/>
      <c r="G768" s="120" t="s">
        <v>1779</v>
      </c>
      <c r="H768" s="120">
        <v>26</v>
      </c>
    </row>
    <row r="769" spans="1:8" ht="15" customHeight="1" x14ac:dyDescent="0.25">
      <c r="A769" s="159"/>
      <c r="B769" s="160"/>
      <c r="C769" s="161"/>
      <c r="D769" s="166"/>
      <c r="E769" s="160"/>
      <c r="F769" s="163"/>
      <c r="G769" s="120" t="s">
        <v>1811</v>
      </c>
      <c r="H769" s="120">
        <v>36</v>
      </c>
    </row>
    <row r="770" spans="1:8" ht="15" customHeight="1" x14ac:dyDescent="0.25">
      <c r="A770" s="159">
        <v>43490</v>
      </c>
      <c r="B770" s="160" t="s">
        <v>955</v>
      </c>
      <c r="C770" s="161" t="s">
        <v>1817</v>
      </c>
      <c r="D770" s="162" t="s">
        <v>1855</v>
      </c>
      <c r="E770" s="160" t="s">
        <v>150</v>
      </c>
      <c r="F770" s="163">
        <v>8600000</v>
      </c>
      <c r="G770" s="125" t="s">
        <v>13</v>
      </c>
      <c r="H770" s="125">
        <v>500</v>
      </c>
    </row>
    <row r="771" spans="1:8" ht="15" customHeight="1" x14ac:dyDescent="0.25">
      <c r="A771" s="159"/>
      <c r="B771" s="160"/>
      <c r="C771" s="161"/>
      <c r="D771" s="162"/>
      <c r="E771" s="160"/>
      <c r="F771" s="163"/>
      <c r="G771" s="125" t="s">
        <v>76</v>
      </c>
      <c r="H771" s="125">
        <v>500</v>
      </c>
    </row>
    <row r="772" spans="1:8" ht="15" customHeight="1" x14ac:dyDescent="0.25">
      <c r="A772" s="159"/>
      <c r="B772" s="160" t="s">
        <v>67</v>
      </c>
      <c r="C772" s="161"/>
      <c r="D772" s="162"/>
      <c r="E772" s="160"/>
      <c r="F772" s="163"/>
      <c r="G772" s="125" t="s">
        <v>1116</v>
      </c>
      <c r="H772" s="125">
        <v>500</v>
      </c>
    </row>
    <row r="773" spans="1:8" ht="15" customHeight="1" x14ac:dyDescent="0.25">
      <c r="A773" s="159"/>
      <c r="B773" s="160"/>
      <c r="C773" s="161"/>
      <c r="D773" s="162"/>
      <c r="E773" s="160"/>
      <c r="F773" s="163"/>
      <c r="G773" s="125" t="s">
        <v>1856</v>
      </c>
      <c r="H773" s="125">
        <v>500</v>
      </c>
    </row>
    <row r="774" spans="1:8" ht="15" customHeight="1" x14ac:dyDescent="0.25">
      <c r="A774" s="159">
        <v>43490</v>
      </c>
      <c r="B774" s="126" t="s">
        <v>103</v>
      </c>
      <c r="C774" s="161" t="s">
        <v>1818</v>
      </c>
      <c r="D774" s="162">
        <v>190018631</v>
      </c>
      <c r="E774" s="160" t="s">
        <v>692</v>
      </c>
      <c r="F774" s="163">
        <v>809800</v>
      </c>
      <c r="G774" s="163" t="s">
        <v>1839</v>
      </c>
      <c r="H774" s="163">
        <v>18</v>
      </c>
    </row>
    <row r="775" spans="1:8" ht="15" customHeight="1" x14ac:dyDescent="0.25">
      <c r="A775" s="159"/>
      <c r="B775" s="126" t="s">
        <v>104</v>
      </c>
      <c r="C775" s="161"/>
      <c r="D775" s="162"/>
      <c r="E775" s="160"/>
      <c r="F775" s="163"/>
      <c r="G775" s="163"/>
      <c r="H775" s="163"/>
    </row>
    <row r="776" spans="1:8" ht="15" customHeight="1" x14ac:dyDescent="0.25">
      <c r="A776" s="159">
        <v>43490</v>
      </c>
      <c r="B776" s="126" t="s">
        <v>51</v>
      </c>
      <c r="C776" s="161" t="s">
        <v>860</v>
      </c>
      <c r="D776" s="162">
        <v>190018632</v>
      </c>
      <c r="E776" s="160" t="s">
        <v>668</v>
      </c>
      <c r="F776" s="163">
        <v>1638000</v>
      </c>
      <c r="G776" s="163" t="s">
        <v>1840</v>
      </c>
      <c r="H776" s="163">
        <v>30</v>
      </c>
    </row>
    <row r="777" spans="1:8" ht="15" customHeight="1" x14ac:dyDescent="0.25">
      <c r="A777" s="159"/>
      <c r="B777" s="126" t="s">
        <v>52</v>
      </c>
      <c r="C777" s="161"/>
      <c r="D777" s="162"/>
      <c r="E777" s="160"/>
      <c r="F777" s="163"/>
      <c r="G777" s="163"/>
      <c r="H777" s="163"/>
    </row>
    <row r="778" spans="1:8" ht="15" customHeight="1" x14ac:dyDescent="0.25">
      <c r="A778" s="159">
        <v>43490</v>
      </c>
      <c r="B778" s="126" t="s">
        <v>1171</v>
      </c>
      <c r="C778" s="161" t="s">
        <v>1819</v>
      </c>
      <c r="D778" s="162">
        <v>190018630</v>
      </c>
      <c r="E778" s="160" t="s">
        <v>887</v>
      </c>
      <c r="F778" s="163">
        <v>2199600</v>
      </c>
      <c r="G778" s="163" t="s">
        <v>1838</v>
      </c>
      <c r="H778" s="163">
        <v>26</v>
      </c>
    </row>
    <row r="779" spans="1:8" ht="15" customHeight="1" x14ac:dyDescent="0.25">
      <c r="A779" s="159"/>
      <c r="B779" s="126" t="s">
        <v>1172</v>
      </c>
      <c r="C779" s="161"/>
      <c r="D779" s="162"/>
      <c r="E779" s="160"/>
      <c r="F779" s="163"/>
      <c r="G779" s="163"/>
      <c r="H779" s="163"/>
    </row>
    <row r="780" spans="1:8" ht="15" customHeight="1" x14ac:dyDescent="0.25">
      <c r="A780" s="159">
        <v>43490</v>
      </c>
      <c r="B780" s="126" t="s">
        <v>1735</v>
      </c>
      <c r="C780" s="161" t="s">
        <v>1820</v>
      </c>
      <c r="D780" s="162">
        <v>190018634</v>
      </c>
      <c r="E780" s="160" t="s">
        <v>1757</v>
      </c>
      <c r="F780" s="163">
        <v>560000</v>
      </c>
      <c r="G780" s="163" t="s">
        <v>1843</v>
      </c>
      <c r="H780" s="163">
        <v>14</v>
      </c>
    </row>
    <row r="781" spans="1:8" ht="15" customHeight="1" x14ac:dyDescent="0.25">
      <c r="A781" s="159"/>
      <c r="B781" s="126" t="s">
        <v>73</v>
      </c>
      <c r="C781" s="161"/>
      <c r="D781" s="162"/>
      <c r="E781" s="160"/>
      <c r="F781" s="163"/>
      <c r="G781" s="163"/>
      <c r="H781" s="163"/>
    </row>
    <row r="782" spans="1:8" ht="15" customHeight="1" x14ac:dyDescent="0.25">
      <c r="A782" s="159">
        <v>43490</v>
      </c>
      <c r="B782" s="126" t="s">
        <v>498</v>
      </c>
      <c r="C782" s="161" t="s">
        <v>1821</v>
      </c>
      <c r="D782" s="162">
        <v>190018647</v>
      </c>
      <c r="E782" s="160" t="s">
        <v>731</v>
      </c>
      <c r="F782" s="163">
        <v>2183800</v>
      </c>
      <c r="G782" s="125" t="s">
        <v>1849</v>
      </c>
      <c r="H782" s="125">
        <f>3+5+5+6+6+4</f>
        <v>29</v>
      </c>
    </row>
    <row r="783" spans="1:8" ht="15" customHeight="1" x14ac:dyDescent="0.25">
      <c r="A783" s="159"/>
      <c r="B783" s="126" t="s">
        <v>499</v>
      </c>
      <c r="C783" s="161"/>
      <c r="D783" s="162"/>
      <c r="E783" s="160"/>
      <c r="F783" s="163"/>
      <c r="G783" s="125" t="s">
        <v>1850</v>
      </c>
      <c r="H783" s="125">
        <f>3+1+5+2+4</f>
        <v>15</v>
      </c>
    </row>
    <row r="784" spans="1:8" ht="15" customHeight="1" x14ac:dyDescent="0.25">
      <c r="A784" s="159">
        <v>43490</v>
      </c>
      <c r="B784" s="126" t="s">
        <v>1425</v>
      </c>
      <c r="C784" s="161" t="s">
        <v>1822</v>
      </c>
      <c r="D784" s="162">
        <v>190018638</v>
      </c>
      <c r="E784" s="160" t="s">
        <v>1452</v>
      </c>
      <c r="F784" s="163">
        <v>2331000</v>
      </c>
      <c r="G784" s="163" t="s">
        <v>1844</v>
      </c>
      <c r="H784" s="163">
        <v>36</v>
      </c>
    </row>
    <row r="785" spans="1:8" ht="15" customHeight="1" x14ac:dyDescent="0.25">
      <c r="A785" s="159"/>
      <c r="B785" s="126" t="s">
        <v>1426</v>
      </c>
      <c r="C785" s="161"/>
      <c r="D785" s="162"/>
      <c r="E785" s="160"/>
      <c r="F785" s="163"/>
      <c r="G785" s="163"/>
      <c r="H785" s="163"/>
    </row>
    <row r="786" spans="1:8" ht="15" customHeight="1" x14ac:dyDescent="0.25">
      <c r="A786" s="159">
        <v>43490</v>
      </c>
      <c r="B786" s="126" t="s">
        <v>141</v>
      </c>
      <c r="C786" s="161" t="s">
        <v>1823</v>
      </c>
      <c r="D786" s="162">
        <v>190018648</v>
      </c>
      <c r="E786" s="160" t="s">
        <v>16</v>
      </c>
      <c r="F786" s="163">
        <v>955800</v>
      </c>
      <c r="G786" s="163" t="s">
        <v>1851</v>
      </c>
      <c r="H786" s="163">
        <v>36</v>
      </c>
    </row>
    <row r="787" spans="1:8" ht="15" customHeight="1" x14ac:dyDescent="0.25">
      <c r="A787" s="159"/>
      <c r="B787" s="126" t="s">
        <v>125</v>
      </c>
      <c r="C787" s="161"/>
      <c r="D787" s="162"/>
      <c r="E787" s="160"/>
      <c r="F787" s="163"/>
      <c r="G787" s="163"/>
      <c r="H787" s="163"/>
    </row>
    <row r="788" spans="1:8" ht="15" customHeight="1" x14ac:dyDescent="0.25">
      <c r="A788" s="159">
        <v>43490</v>
      </c>
      <c r="B788" s="126" t="s">
        <v>545</v>
      </c>
      <c r="C788" s="161" t="s">
        <v>1824</v>
      </c>
      <c r="D788" s="162">
        <v>190018640</v>
      </c>
      <c r="E788" s="160" t="s">
        <v>1093</v>
      </c>
      <c r="F788" s="163">
        <v>2237800</v>
      </c>
      <c r="G788" s="125" t="s">
        <v>1556</v>
      </c>
      <c r="H788" s="125">
        <v>12</v>
      </c>
    </row>
    <row r="789" spans="1:8" ht="15" customHeight="1" x14ac:dyDescent="0.25">
      <c r="A789" s="159"/>
      <c r="B789" s="126" t="s">
        <v>547</v>
      </c>
      <c r="C789" s="161"/>
      <c r="D789" s="162"/>
      <c r="E789" s="160"/>
      <c r="F789" s="163"/>
      <c r="G789" s="125" t="s">
        <v>1668</v>
      </c>
      <c r="H789" s="125">
        <v>11</v>
      </c>
    </row>
    <row r="790" spans="1:8" ht="15" customHeight="1" x14ac:dyDescent="0.25">
      <c r="A790" s="159">
        <v>43490</v>
      </c>
      <c r="B790" s="126" t="s">
        <v>1825</v>
      </c>
      <c r="C790" s="161" t="s">
        <v>1827</v>
      </c>
      <c r="D790" s="162">
        <v>190018567</v>
      </c>
      <c r="E790" s="160" t="s">
        <v>1853</v>
      </c>
      <c r="F790" s="163">
        <v>2142000</v>
      </c>
      <c r="G790" s="163" t="s">
        <v>1854</v>
      </c>
      <c r="H790" s="163">
        <v>34</v>
      </c>
    </row>
    <row r="791" spans="1:8" ht="15" customHeight="1" x14ac:dyDescent="0.25">
      <c r="A791" s="159"/>
      <c r="B791" s="126" t="s">
        <v>1826</v>
      </c>
      <c r="C791" s="161"/>
      <c r="D791" s="162"/>
      <c r="E791" s="160"/>
      <c r="F791" s="163"/>
      <c r="G791" s="163"/>
      <c r="H791" s="163"/>
    </row>
    <row r="792" spans="1:8" ht="15" customHeight="1" x14ac:dyDescent="0.25">
      <c r="A792" s="159">
        <v>43491</v>
      </c>
      <c r="B792" s="128" t="s">
        <v>1707</v>
      </c>
      <c r="C792" s="161" t="s">
        <v>1798</v>
      </c>
      <c r="D792" s="162">
        <v>190018655</v>
      </c>
      <c r="E792" s="160" t="s">
        <v>1715</v>
      </c>
      <c r="F792" s="163">
        <v>2712600</v>
      </c>
      <c r="G792" s="163" t="s">
        <v>1881</v>
      </c>
      <c r="H792" s="163">
        <v>36</v>
      </c>
    </row>
    <row r="793" spans="1:8" ht="15" customHeight="1" x14ac:dyDescent="0.25">
      <c r="A793" s="159"/>
      <c r="B793" s="128" t="s">
        <v>1708</v>
      </c>
      <c r="C793" s="161"/>
      <c r="D793" s="162"/>
      <c r="E793" s="160"/>
      <c r="F793" s="163"/>
      <c r="G793" s="163"/>
      <c r="H793" s="163"/>
    </row>
    <row r="794" spans="1:8" ht="15" customHeight="1" x14ac:dyDescent="0.25">
      <c r="A794" s="159">
        <v>43491</v>
      </c>
      <c r="B794" s="128" t="s">
        <v>1861</v>
      </c>
      <c r="C794" s="161" t="s">
        <v>1862</v>
      </c>
      <c r="D794" s="162">
        <v>190018668</v>
      </c>
      <c r="E794" s="160" t="s">
        <v>1232</v>
      </c>
      <c r="F794" s="163">
        <v>2881800</v>
      </c>
      <c r="G794" s="163" t="s">
        <v>1889</v>
      </c>
      <c r="H794" s="163">
        <v>36</v>
      </c>
    </row>
    <row r="795" spans="1:8" ht="15" customHeight="1" x14ac:dyDescent="0.25">
      <c r="A795" s="159"/>
      <c r="B795" s="128" t="s">
        <v>1152</v>
      </c>
      <c r="C795" s="161"/>
      <c r="D795" s="162"/>
      <c r="E795" s="160"/>
      <c r="F795" s="163"/>
      <c r="G795" s="163"/>
      <c r="H795" s="163"/>
    </row>
    <row r="796" spans="1:8" ht="15" customHeight="1" x14ac:dyDescent="0.25">
      <c r="A796" s="159">
        <v>43491</v>
      </c>
      <c r="B796" s="128" t="s">
        <v>354</v>
      </c>
      <c r="C796" s="161" t="s">
        <v>654</v>
      </c>
      <c r="D796" s="162">
        <v>190018669</v>
      </c>
      <c r="E796" s="160" t="s">
        <v>360</v>
      </c>
      <c r="F796" s="163">
        <v>2079000</v>
      </c>
      <c r="G796" s="163" t="s">
        <v>1890</v>
      </c>
      <c r="H796" s="163">
        <v>27</v>
      </c>
    </row>
    <row r="797" spans="1:8" ht="15" customHeight="1" x14ac:dyDescent="0.25">
      <c r="A797" s="159"/>
      <c r="B797" s="128" t="s">
        <v>356</v>
      </c>
      <c r="C797" s="161"/>
      <c r="D797" s="162"/>
      <c r="E797" s="160"/>
      <c r="F797" s="163"/>
      <c r="G797" s="163"/>
      <c r="H797" s="163"/>
    </row>
    <row r="798" spans="1:8" ht="15" customHeight="1" x14ac:dyDescent="0.25">
      <c r="A798" s="159">
        <v>43491</v>
      </c>
      <c r="B798" s="128" t="s">
        <v>45</v>
      </c>
      <c r="C798" s="161" t="s">
        <v>1863</v>
      </c>
      <c r="D798" s="162">
        <v>190018637</v>
      </c>
      <c r="E798" s="160" t="s">
        <v>8</v>
      </c>
      <c r="F798" s="163">
        <v>2790000</v>
      </c>
      <c r="G798" s="163" t="s">
        <v>1895</v>
      </c>
      <c r="H798" s="163">
        <v>36</v>
      </c>
    </row>
    <row r="799" spans="1:8" ht="15" customHeight="1" x14ac:dyDescent="0.25">
      <c r="A799" s="159"/>
      <c r="B799" s="128" t="s">
        <v>46</v>
      </c>
      <c r="C799" s="161"/>
      <c r="D799" s="162"/>
      <c r="E799" s="160"/>
      <c r="F799" s="163"/>
      <c r="G799" s="163"/>
      <c r="H799" s="163"/>
    </row>
    <row r="800" spans="1:8" ht="15" customHeight="1" x14ac:dyDescent="0.25">
      <c r="A800" s="159">
        <v>43491</v>
      </c>
      <c r="B800" s="128" t="s">
        <v>1864</v>
      </c>
      <c r="C800" s="161" t="s">
        <v>1865</v>
      </c>
      <c r="D800" s="162">
        <v>190018654</v>
      </c>
      <c r="E800" s="160" t="s">
        <v>1730</v>
      </c>
      <c r="F800" s="163">
        <v>3772000</v>
      </c>
      <c r="G800" s="163" t="s">
        <v>1880</v>
      </c>
      <c r="H800" s="163">
        <v>48</v>
      </c>
    </row>
    <row r="801" spans="1:8" ht="15" customHeight="1" x14ac:dyDescent="0.25">
      <c r="A801" s="159"/>
      <c r="B801" s="128" t="s">
        <v>1687</v>
      </c>
      <c r="C801" s="161"/>
      <c r="D801" s="162"/>
      <c r="E801" s="160"/>
      <c r="F801" s="163"/>
      <c r="G801" s="163"/>
      <c r="H801" s="163"/>
    </row>
    <row r="802" spans="1:8" ht="15" customHeight="1" x14ac:dyDescent="0.25">
      <c r="A802" s="159">
        <v>43491</v>
      </c>
      <c r="B802" s="128" t="s">
        <v>1329</v>
      </c>
      <c r="C802" s="161" t="s">
        <v>1866</v>
      </c>
      <c r="D802" s="162">
        <v>190018653</v>
      </c>
      <c r="E802" s="160" t="s">
        <v>1381</v>
      </c>
      <c r="F802" s="163">
        <v>959400</v>
      </c>
      <c r="G802" s="163" t="s">
        <v>1879</v>
      </c>
      <c r="H802" s="163">
        <v>36</v>
      </c>
    </row>
    <row r="803" spans="1:8" ht="15" customHeight="1" x14ac:dyDescent="0.25">
      <c r="A803" s="159"/>
      <c r="B803" s="128" t="s">
        <v>1330</v>
      </c>
      <c r="C803" s="161"/>
      <c r="D803" s="162"/>
      <c r="E803" s="160"/>
      <c r="F803" s="163"/>
      <c r="G803" s="163"/>
      <c r="H803" s="163"/>
    </row>
    <row r="804" spans="1:8" ht="15" customHeight="1" x14ac:dyDescent="0.25">
      <c r="A804" s="159">
        <v>43491</v>
      </c>
      <c r="B804" s="128" t="s">
        <v>32</v>
      </c>
      <c r="C804" s="161" t="s">
        <v>1867</v>
      </c>
      <c r="D804" s="162">
        <v>190018670</v>
      </c>
      <c r="E804" s="160" t="s">
        <v>6</v>
      </c>
      <c r="F804" s="163">
        <v>2070000</v>
      </c>
      <c r="G804" s="163" t="s">
        <v>1891</v>
      </c>
      <c r="H804" s="163">
        <v>30</v>
      </c>
    </row>
    <row r="805" spans="1:8" ht="15" customHeight="1" x14ac:dyDescent="0.25">
      <c r="A805" s="159"/>
      <c r="B805" s="128" t="s">
        <v>33</v>
      </c>
      <c r="C805" s="161"/>
      <c r="D805" s="162"/>
      <c r="E805" s="160"/>
      <c r="F805" s="163"/>
      <c r="G805" s="163"/>
      <c r="H805" s="163"/>
    </row>
    <row r="806" spans="1:8" ht="15" customHeight="1" x14ac:dyDescent="0.25">
      <c r="A806" s="159">
        <v>43491</v>
      </c>
      <c r="B806" s="128" t="s">
        <v>1499</v>
      </c>
      <c r="C806" s="161" t="s">
        <v>1868</v>
      </c>
      <c r="D806" s="162">
        <v>190018651</v>
      </c>
      <c r="E806" s="160" t="s">
        <v>1365</v>
      </c>
      <c r="F806" s="163">
        <v>4705200</v>
      </c>
      <c r="G806" s="127" t="s">
        <v>1877</v>
      </c>
      <c r="H806" s="127">
        <v>36</v>
      </c>
    </row>
    <row r="807" spans="1:8" ht="15" customHeight="1" x14ac:dyDescent="0.25">
      <c r="A807" s="159"/>
      <c r="B807" s="128" t="s">
        <v>1307</v>
      </c>
      <c r="C807" s="161"/>
      <c r="D807" s="162"/>
      <c r="E807" s="160"/>
      <c r="F807" s="163"/>
      <c r="G807" s="127" t="s">
        <v>1878</v>
      </c>
      <c r="H807" s="127">
        <v>36</v>
      </c>
    </row>
    <row r="808" spans="1:8" ht="15" customHeight="1" x14ac:dyDescent="0.25">
      <c r="A808" s="159">
        <v>43491</v>
      </c>
      <c r="B808" s="128" t="s">
        <v>1869</v>
      </c>
      <c r="C808" s="161" t="s">
        <v>1871</v>
      </c>
      <c r="D808" s="162">
        <v>190018671</v>
      </c>
      <c r="E808" s="160" t="s">
        <v>1892</v>
      </c>
      <c r="F808" s="163">
        <v>4836000</v>
      </c>
      <c r="G808" s="127" t="s">
        <v>1893</v>
      </c>
      <c r="H808" s="127">
        <f>6+6+7+6+5</f>
        <v>30</v>
      </c>
    </row>
    <row r="809" spans="1:8" ht="15" customHeight="1" x14ac:dyDescent="0.25">
      <c r="A809" s="159"/>
      <c r="B809" s="128" t="s">
        <v>1870</v>
      </c>
      <c r="C809" s="161"/>
      <c r="D809" s="162"/>
      <c r="E809" s="160"/>
      <c r="F809" s="163"/>
      <c r="G809" s="127" t="s">
        <v>1894</v>
      </c>
      <c r="H809" s="127">
        <f>6+7+6+6+5</f>
        <v>30</v>
      </c>
    </row>
    <row r="810" spans="1:8" ht="15" customHeight="1" x14ac:dyDescent="0.25">
      <c r="A810" s="159">
        <v>43491</v>
      </c>
      <c r="B810" s="160" t="s">
        <v>624</v>
      </c>
      <c r="C810" s="161" t="s">
        <v>1872</v>
      </c>
      <c r="D810" s="162">
        <v>190018661</v>
      </c>
      <c r="E810" s="160" t="s">
        <v>799</v>
      </c>
      <c r="F810" s="163">
        <v>7764600</v>
      </c>
      <c r="G810" s="127" t="s">
        <v>1680</v>
      </c>
      <c r="H810" s="127">
        <v>6</v>
      </c>
    </row>
    <row r="811" spans="1:8" ht="15" customHeight="1" x14ac:dyDescent="0.25">
      <c r="A811" s="159"/>
      <c r="B811" s="160"/>
      <c r="C811" s="161"/>
      <c r="D811" s="162"/>
      <c r="E811" s="160"/>
      <c r="F811" s="163"/>
      <c r="G811" s="127" t="s">
        <v>1883</v>
      </c>
      <c r="H811" s="127">
        <f>6+6+7+6+5</f>
        <v>30</v>
      </c>
    </row>
    <row r="812" spans="1:8" ht="15" customHeight="1" x14ac:dyDescent="0.25">
      <c r="A812" s="159"/>
      <c r="B812" s="160" t="s">
        <v>1189</v>
      </c>
      <c r="C812" s="161"/>
      <c r="D812" s="162"/>
      <c r="E812" s="160"/>
      <c r="F812" s="163"/>
      <c r="G812" s="127" t="s">
        <v>1884</v>
      </c>
      <c r="H812" s="127">
        <f>6+6+7+6+5</f>
        <v>30</v>
      </c>
    </row>
    <row r="813" spans="1:8" ht="15" customHeight="1" x14ac:dyDescent="0.25">
      <c r="A813" s="159"/>
      <c r="B813" s="160"/>
      <c r="C813" s="161"/>
      <c r="D813" s="162"/>
      <c r="E813" s="160"/>
      <c r="F813" s="163"/>
      <c r="G813" s="127" t="s">
        <v>1885</v>
      </c>
      <c r="H813" s="127">
        <f>6+6+7+6+5</f>
        <v>30</v>
      </c>
    </row>
    <row r="814" spans="1:8" ht="15" customHeight="1" x14ac:dyDescent="0.25">
      <c r="A814" s="159"/>
      <c r="B814" s="160"/>
      <c r="C814" s="161"/>
      <c r="D814" s="162"/>
      <c r="E814" s="160"/>
      <c r="F814" s="163"/>
      <c r="G814" s="127" t="s">
        <v>1886</v>
      </c>
      <c r="H814" s="127">
        <f>6+6+6+5+5</f>
        <v>28</v>
      </c>
    </row>
    <row r="815" spans="1:8" ht="15" customHeight="1" x14ac:dyDescent="0.25">
      <c r="A815" s="159">
        <v>43491</v>
      </c>
      <c r="B815" s="128" t="s">
        <v>1624</v>
      </c>
      <c r="C815" s="161" t="s">
        <v>1873</v>
      </c>
      <c r="D815" s="162">
        <v>190018658</v>
      </c>
      <c r="E815" s="160" t="s">
        <v>1662</v>
      </c>
      <c r="F815" s="163">
        <v>1093500</v>
      </c>
      <c r="G815" s="163" t="s">
        <v>1663</v>
      </c>
      <c r="H815" s="163">
        <v>10</v>
      </c>
    </row>
    <row r="816" spans="1:8" ht="15" customHeight="1" x14ac:dyDescent="0.25">
      <c r="A816" s="159"/>
      <c r="B816" s="128" t="s">
        <v>1625</v>
      </c>
      <c r="C816" s="161"/>
      <c r="D816" s="162"/>
      <c r="E816" s="160"/>
      <c r="F816" s="163"/>
      <c r="G816" s="163"/>
      <c r="H816" s="163"/>
    </row>
    <row r="817" spans="1:8" ht="15" customHeight="1" x14ac:dyDescent="0.25">
      <c r="A817" s="159">
        <v>43491</v>
      </c>
      <c r="B817" s="128" t="s">
        <v>1874</v>
      </c>
      <c r="C817" s="161" t="s">
        <v>1876</v>
      </c>
      <c r="D817" s="162">
        <v>190018660</v>
      </c>
      <c r="E817" s="160" t="s">
        <v>930</v>
      </c>
      <c r="F817" s="163">
        <v>1773000</v>
      </c>
      <c r="G817" s="163" t="s">
        <v>1882</v>
      </c>
      <c r="H817" s="163">
        <v>30</v>
      </c>
    </row>
    <row r="818" spans="1:8" ht="15" customHeight="1" x14ac:dyDescent="0.25">
      <c r="A818" s="159"/>
      <c r="B818" s="128" t="s">
        <v>1875</v>
      </c>
      <c r="C818" s="161"/>
      <c r="D818" s="162"/>
      <c r="E818" s="160"/>
      <c r="F818" s="163"/>
      <c r="G818" s="163"/>
      <c r="H818" s="163"/>
    </row>
    <row r="819" spans="1:8" ht="15" customHeight="1" x14ac:dyDescent="0.25">
      <c r="A819" s="159">
        <v>43493</v>
      </c>
      <c r="B819" s="130" t="s">
        <v>1896</v>
      </c>
      <c r="C819" s="161" t="s">
        <v>1897</v>
      </c>
      <c r="D819" s="162">
        <v>190018672</v>
      </c>
      <c r="E819" s="160" t="s">
        <v>1090</v>
      </c>
      <c r="F819" s="163">
        <v>2012800</v>
      </c>
      <c r="G819" s="163" t="s">
        <v>1924</v>
      </c>
      <c r="H819" s="163">
        <v>34</v>
      </c>
    </row>
    <row r="820" spans="1:8" ht="15" customHeight="1" x14ac:dyDescent="0.25">
      <c r="A820" s="159"/>
      <c r="B820" s="130" t="s">
        <v>1014</v>
      </c>
      <c r="C820" s="161"/>
      <c r="D820" s="162"/>
      <c r="E820" s="160"/>
      <c r="F820" s="163"/>
      <c r="G820" s="163"/>
      <c r="H820" s="163"/>
    </row>
    <row r="821" spans="1:8" ht="15" customHeight="1" x14ac:dyDescent="0.25">
      <c r="A821" s="159">
        <v>43493</v>
      </c>
      <c r="B821" s="130" t="s">
        <v>1898</v>
      </c>
      <c r="C821" s="161" t="s">
        <v>1900</v>
      </c>
      <c r="D821" s="162">
        <v>190018700</v>
      </c>
      <c r="E821" s="160" t="s">
        <v>1937</v>
      </c>
      <c r="F821" s="163">
        <v>1777500</v>
      </c>
      <c r="G821" s="163" t="s">
        <v>1938</v>
      </c>
      <c r="H821" s="163">
        <v>30</v>
      </c>
    </row>
    <row r="822" spans="1:8" ht="15" customHeight="1" x14ac:dyDescent="0.25">
      <c r="A822" s="159"/>
      <c r="B822" s="130" t="s">
        <v>1899</v>
      </c>
      <c r="C822" s="161"/>
      <c r="D822" s="162"/>
      <c r="E822" s="160"/>
      <c r="F822" s="163"/>
      <c r="G822" s="163"/>
      <c r="H822" s="163"/>
    </row>
    <row r="823" spans="1:8" ht="15" customHeight="1" x14ac:dyDescent="0.25">
      <c r="A823" s="159">
        <v>43493</v>
      </c>
      <c r="B823" s="130" t="s">
        <v>350</v>
      </c>
      <c r="C823" s="161" t="s">
        <v>1901</v>
      </c>
      <c r="D823" s="162">
        <v>190018625</v>
      </c>
      <c r="E823" s="160" t="s">
        <v>132</v>
      </c>
      <c r="F823" s="163">
        <v>1910250</v>
      </c>
      <c r="G823" s="163" t="s">
        <v>1942</v>
      </c>
      <c r="H823" s="163">
        <v>27</v>
      </c>
    </row>
    <row r="824" spans="1:8" ht="15" customHeight="1" x14ac:dyDescent="0.25">
      <c r="A824" s="159"/>
      <c r="B824" s="130" t="s">
        <v>131</v>
      </c>
      <c r="C824" s="161"/>
      <c r="D824" s="162"/>
      <c r="E824" s="160"/>
      <c r="F824" s="163"/>
      <c r="G824" s="163"/>
      <c r="H824" s="163"/>
    </row>
    <row r="825" spans="1:8" ht="15" customHeight="1" x14ac:dyDescent="0.25">
      <c r="A825" s="159">
        <v>43493</v>
      </c>
      <c r="B825" s="130" t="s">
        <v>134</v>
      </c>
      <c r="C825" s="161" t="s">
        <v>1902</v>
      </c>
      <c r="D825" s="162">
        <v>190018701</v>
      </c>
      <c r="E825" s="160" t="s">
        <v>151</v>
      </c>
      <c r="F825" s="163">
        <v>1076000</v>
      </c>
      <c r="G825" s="129" t="s">
        <v>1760</v>
      </c>
      <c r="H825" s="129">
        <v>4</v>
      </c>
    </row>
    <row r="826" spans="1:8" ht="15" customHeight="1" x14ac:dyDescent="0.25">
      <c r="A826" s="159"/>
      <c r="B826" s="130" t="s">
        <v>135</v>
      </c>
      <c r="C826" s="161"/>
      <c r="D826" s="162"/>
      <c r="E826" s="160"/>
      <c r="F826" s="163"/>
      <c r="G826" s="129" t="s">
        <v>1939</v>
      </c>
      <c r="H826" s="129">
        <v>32</v>
      </c>
    </row>
    <row r="827" spans="1:8" ht="15" customHeight="1" x14ac:dyDescent="0.25">
      <c r="A827" s="159">
        <v>43493</v>
      </c>
      <c r="B827" s="130" t="s">
        <v>63</v>
      </c>
      <c r="C827" s="161" t="s">
        <v>1903</v>
      </c>
      <c r="D827" s="162">
        <v>190018703</v>
      </c>
      <c r="E827" s="160" t="s">
        <v>21</v>
      </c>
      <c r="F827" s="163">
        <v>2526200</v>
      </c>
      <c r="G827" s="163" t="s">
        <v>1940</v>
      </c>
      <c r="H827" s="163">
        <v>34</v>
      </c>
    </row>
    <row r="828" spans="1:8" ht="15" customHeight="1" x14ac:dyDescent="0.25">
      <c r="A828" s="159"/>
      <c r="B828" s="130" t="s">
        <v>64</v>
      </c>
      <c r="C828" s="161"/>
      <c r="D828" s="162"/>
      <c r="E828" s="160"/>
      <c r="F828" s="163"/>
      <c r="G828" s="163"/>
      <c r="H828" s="163"/>
    </row>
    <row r="829" spans="1:8" ht="15" customHeight="1" x14ac:dyDescent="0.25">
      <c r="A829" s="159">
        <v>43493</v>
      </c>
      <c r="B829" s="130" t="s">
        <v>32</v>
      </c>
      <c r="C829" s="161" t="s">
        <v>1904</v>
      </c>
      <c r="D829" s="162">
        <v>190018676</v>
      </c>
      <c r="E829" s="160" t="s">
        <v>6</v>
      </c>
      <c r="F829" s="163">
        <v>1062000</v>
      </c>
      <c r="G829" s="163" t="s">
        <v>1925</v>
      </c>
      <c r="H829" s="163">
        <v>12</v>
      </c>
    </row>
    <row r="830" spans="1:8" ht="15" customHeight="1" x14ac:dyDescent="0.25">
      <c r="A830" s="159"/>
      <c r="B830" s="130" t="s">
        <v>33</v>
      </c>
      <c r="C830" s="161"/>
      <c r="D830" s="162"/>
      <c r="E830" s="160"/>
      <c r="F830" s="163"/>
      <c r="G830" s="163"/>
      <c r="H830" s="163"/>
    </row>
    <row r="831" spans="1:8" ht="15" customHeight="1" x14ac:dyDescent="0.25">
      <c r="A831" s="159">
        <v>43493</v>
      </c>
      <c r="B831" s="130" t="s">
        <v>532</v>
      </c>
      <c r="C831" s="161" t="s">
        <v>1905</v>
      </c>
      <c r="D831" s="162">
        <v>190018696</v>
      </c>
      <c r="E831" s="160" t="s">
        <v>743</v>
      </c>
      <c r="F831" s="163">
        <v>5724000</v>
      </c>
      <c r="G831" s="163" t="s">
        <v>1934</v>
      </c>
      <c r="H831" s="163">
        <v>36</v>
      </c>
    </row>
    <row r="832" spans="1:8" ht="15" customHeight="1" x14ac:dyDescent="0.25">
      <c r="A832" s="159"/>
      <c r="B832" s="130" t="s">
        <v>534</v>
      </c>
      <c r="C832" s="161"/>
      <c r="D832" s="162"/>
      <c r="E832" s="160"/>
      <c r="F832" s="163"/>
      <c r="G832" s="163"/>
      <c r="H832" s="163"/>
    </row>
    <row r="833" spans="1:8" ht="15" customHeight="1" x14ac:dyDescent="0.25">
      <c r="A833" s="159">
        <v>43493</v>
      </c>
      <c r="B833" s="130" t="s">
        <v>1906</v>
      </c>
      <c r="C833" s="161" t="s">
        <v>1907</v>
      </c>
      <c r="D833" s="162">
        <v>190018694</v>
      </c>
      <c r="E833" s="160" t="s">
        <v>760</v>
      </c>
      <c r="F833" s="163">
        <v>2065500</v>
      </c>
      <c r="G833" s="163" t="s">
        <v>1932</v>
      </c>
      <c r="H833" s="163">
        <v>30</v>
      </c>
    </row>
    <row r="834" spans="1:8" ht="15" customHeight="1" x14ac:dyDescent="0.25">
      <c r="A834" s="159"/>
      <c r="B834" s="130" t="s">
        <v>560</v>
      </c>
      <c r="C834" s="161"/>
      <c r="D834" s="162"/>
      <c r="E834" s="160"/>
      <c r="F834" s="163"/>
      <c r="G834" s="163"/>
      <c r="H834" s="163"/>
    </row>
    <row r="835" spans="1:8" ht="15" customHeight="1" x14ac:dyDescent="0.25">
      <c r="A835" s="159">
        <v>43493</v>
      </c>
      <c r="B835" s="130" t="s">
        <v>57</v>
      </c>
      <c r="C835" s="161" t="s">
        <v>1917</v>
      </c>
      <c r="D835" s="162">
        <v>190018695</v>
      </c>
      <c r="E835" s="160" t="s">
        <v>675</v>
      </c>
      <c r="F835" s="163">
        <v>2344000</v>
      </c>
      <c r="G835" s="163" t="s">
        <v>1933</v>
      </c>
      <c r="H835" s="163">
        <v>40</v>
      </c>
    </row>
    <row r="836" spans="1:8" ht="15" customHeight="1" x14ac:dyDescent="0.25">
      <c r="A836" s="159"/>
      <c r="B836" s="130" t="s">
        <v>58</v>
      </c>
      <c r="C836" s="161"/>
      <c r="D836" s="162"/>
      <c r="E836" s="160"/>
      <c r="F836" s="163"/>
      <c r="G836" s="163"/>
      <c r="H836" s="163"/>
    </row>
    <row r="837" spans="1:8" ht="15" customHeight="1" x14ac:dyDescent="0.25">
      <c r="A837" s="159">
        <v>43493</v>
      </c>
      <c r="B837" s="130" t="s">
        <v>1919</v>
      </c>
      <c r="C837" s="161" t="s">
        <v>1921</v>
      </c>
      <c r="D837" s="162">
        <v>190018680</v>
      </c>
      <c r="E837" s="160" t="s">
        <v>926</v>
      </c>
      <c r="F837" s="163">
        <v>2406900</v>
      </c>
      <c r="G837" s="129" t="s">
        <v>1926</v>
      </c>
      <c r="H837" s="129">
        <f>4+6+6+6+5</f>
        <v>27</v>
      </c>
    </row>
    <row r="838" spans="1:8" ht="15" customHeight="1" x14ac:dyDescent="0.25">
      <c r="A838" s="159"/>
      <c r="B838" s="130" t="s">
        <v>1920</v>
      </c>
      <c r="C838" s="161"/>
      <c r="D838" s="162"/>
      <c r="E838" s="160"/>
      <c r="F838" s="163"/>
      <c r="G838" s="129" t="s">
        <v>1260</v>
      </c>
      <c r="H838" s="129">
        <f>1+4</f>
        <v>5</v>
      </c>
    </row>
    <row r="839" spans="1:8" ht="15" customHeight="1" x14ac:dyDescent="0.25">
      <c r="A839" s="159">
        <v>43494</v>
      </c>
      <c r="B839" s="132" t="s">
        <v>962</v>
      </c>
      <c r="C839" s="161" t="s">
        <v>1948</v>
      </c>
      <c r="D839" s="162">
        <v>190018705</v>
      </c>
      <c r="E839" s="160" t="s">
        <v>1048</v>
      </c>
      <c r="F839" s="163">
        <v>2552400</v>
      </c>
      <c r="G839" s="163" t="s">
        <v>1959</v>
      </c>
      <c r="H839" s="163">
        <v>36</v>
      </c>
    </row>
    <row r="840" spans="1:8" ht="15" customHeight="1" x14ac:dyDescent="0.25">
      <c r="A840" s="159"/>
      <c r="B840" s="132" t="s">
        <v>963</v>
      </c>
      <c r="C840" s="161"/>
      <c r="D840" s="162"/>
      <c r="E840" s="160"/>
      <c r="F840" s="163"/>
      <c r="G840" s="163"/>
      <c r="H840" s="163"/>
    </row>
    <row r="841" spans="1:8" ht="15" customHeight="1" x14ac:dyDescent="0.25">
      <c r="A841" s="159">
        <v>43494</v>
      </c>
      <c r="B841" s="132" t="s">
        <v>498</v>
      </c>
      <c r="C841" s="161" t="s">
        <v>1949</v>
      </c>
      <c r="D841" s="162">
        <v>190018659</v>
      </c>
      <c r="E841" s="160" t="s">
        <v>731</v>
      </c>
      <c r="F841" s="163">
        <v>2083500</v>
      </c>
      <c r="G841" s="163" t="s">
        <v>1981</v>
      </c>
      <c r="H841" s="163">
        <v>30</v>
      </c>
    </row>
    <row r="842" spans="1:8" ht="15" customHeight="1" x14ac:dyDescent="0.25">
      <c r="A842" s="159"/>
      <c r="B842" s="132" t="s">
        <v>499</v>
      </c>
      <c r="C842" s="161"/>
      <c r="D842" s="162"/>
      <c r="E842" s="160"/>
      <c r="F842" s="163"/>
      <c r="G842" s="163"/>
      <c r="H842" s="163"/>
    </row>
    <row r="843" spans="1:8" ht="15" customHeight="1" x14ac:dyDescent="0.25">
      <c r="A843" s="159">
        <v>43494</v>
      </c>
      <c r="B843" s="132" t="s">
        <v>558</v>
      </c>
      <c r="C843" s="161" t="s">
        <v>1023</v>
      </c>
      <c r="D843" s="162">
        <v>190018707</v>
      </c>
      <c r="E843" s="160" t="s">
        <v>760</v>
      </c>
      <c r="F843" s="163">
        <v>1945500</v>
      </c>
      <c r="G843" s="163" t="s">
        <v>1960</v>
      </c>
      <c r="H843" s="163">
        <v>30</v>
      </c>
    </row>
    <row r="844" spans="1:8" ht="15" customHeight="1" x14ac:dyDescent="0.25">
      <c r="A844" s="159"/>
      <c r="B844" s="132" t="s">
        <v>560</v>
      </c>
      <c r="C844" s="161"/>
      <c r="D844" s="162"/>
      <c r="E844" s="160"/>
      <c r="F844" s="163"/>
      <c r="G844" s="163"/>
      <c r="H844" s="163"/>
    </row>
    <row r="845" spans="1:8" ht="15" customHeight="1" x14ac:dyDescent="0.25">
      <c r="A845" s="159">
        <v>43494</v>
      </c>
      <c r="B845" s="132" t="s">
        <v>1297</v>
      </c>
      <c r="C845" s="161" t="s">
        <v>1950</v>
      </c>
      <c r="D845" s="162">
        <v>190018675</v>
      </c>
      <c r="E845" s="160" t="s">
        <v>1360</v>
      </c>
      <c r="F845" s="163">
        <v>1595000</v>
      </c>
      <c r="G845" s="163" t="s">
        <v>1980</v>
      </c>
      <c r="H845" s="163">
        <v>29</v>
      </c>
    </row>
    <row r="846" spans="1:8" ht="15" customHeight="1" x14ac:dyDescent="0.25">
      <c r="A846" s="159"/>
      <c r="B846" s="132" t="s">
        <v>1298</v>
      </c>
      <c r="C846" s="161"/>
      <c r="D846" s="162"/>
      <c r="E846" s="160"/>
      <c r="F846" s="163"/>
      <c r="G846" s="163"/>
      <c r="H846" s="163"/>
    </row>
    <row r="847" spans="1:8" ht="15" customHeight="1" x14ac:dyDescent="0.25">
      <c r="A847" s="159">
        <v>43494</v>
      </c>
      <c r="B847" s="132" t="s">
        <v>1951</v>
      </c>
      <c r="C847" s="161" t="s">
        <v>1952</v>
      </c>
      <c r="D847" s="162">
        <v>190018720</v>
      </c>
      <c r="E847" s="160" t="s">
        <v>8</v>
      </c>
      <c r="F847" s="163">
        <v>4832300</v>
      </c>
      <c r="G847" s="131" t="s">
        <v>1978</v>
      </c>
      <c r="H847" s="131">
        <v>32</v>
      </c>
    </row>
    <row r="848" spans="1:8" ht="15" customHeight="1" x14ac:dyDescent="0.25">
      <c r="A848" s="159"/>
      <c r="B848" s="132" t="s">
        <v>46</v>
      </c>
      <c r="C848" s="161"/>
      <c r="D848" s="162"/>
      <c r="E848" s="160"/>
      <c r="F848" s="163"/>
      <c r="G848" s="131" t="s">
        <v>1979</v>
      </c>
      <c r="H848" s="131">
        <v>33</v>
      </c>
    </row>
    <row r="849" spans="1:8" ht="15" customHeight="1" x14ac:dyDescent="0.25">
      <c r="A849" s="159">
        <v>43494</v>
      </c>
      <c r="B849" s="160" t="s">
        <v>1468</v>
      </c>
      <c r="C849" s="161" t="s">
        <v>1953</v>
      </c>
      <c r="D849" s="162">
        <v>190018719</v>
      </c>
      <c r="E849" s="160" t="s">
        <v>1032</v>
      </c>
      <c r="F849" s="163">
        <v>15212000</v>
      </c>
      <c r="G849" s="131" t="s">
        <v>1970</v>
      </c>
      <c r="H849" s="131">
        <v>12</v>
      </c>
    </row>
    <row r="850" spans="1:8" ht="15" customHeight="1" x14ac:dyDescent="0.25">
      <c r="A850" s="159"/>
      <c r="B850" s="160"/>
      <c r="C850" s="161"/>
      <c r="D850" s="162"/>
      <c r="E850" s="160"/>
      <c r="F850" s="163"/>
      <c r="G850" s="131" t="s">
        <v>1971</v>
      </c>
      <c r="H850" s="131">
        <f>12+12+12</f>
        <v>36</v>
      </c>
    </row>
    <row r="851" spans="1:8" ht="15" customHeight="1" x14ac:dyDescent="0.25">
      <c r="A851" s="159"/>
      <c r="B851" s="160"/>
      <c r="C851" s="161"/>
      <c r="D851" s="162"/>
      <c r="E851" s="160"/>
      <c r="F851" s="163"/>
      <c r="G851" s="131" t="s">
        <v>1972</v>
      </c>
      <c r="H851" s="131">
        <f>12+11+11</f>
        <v>34</v>
      </c>
    </row>
    <row r="852" spans="1:8" ht="15" customHeight="1" x14ac:dyDescent="0.25">
      <c r="A852" s="159"/>
      <c r="B852" s="160"/>
      <c r="C852" s="161"/>
      <c r="D852" s="162"/>
      <c r="E852" s="160"/>
      <c r="F852" s="163"/>
      <c r="G852" s="131" t="s">
        <v>1973</v>
      </c>
      <c r="H852" s="131">
        <f>15+13</f>
        <v>28</v>
      </c>
    </row>
    <row r="853" spans="1:8" ht="15" customHeight="1" x14ac:dyDescent="0.25">
      <c r="A853" s="159"/>
      <c r="B853" s="160" t="s">
        <v>940</v>
      </c>
      <c r="C853" s="161"/>
      <c r="D853" s="162"/>
      <c r="E853" s="160"/>
      <c r="F853" s="163"/>
      <c r="G853" s="131" t="s">
        <v>1974</v>
      </c>
      <c r="H853" s="131">
        <f>12+9+11</f>
        <v>32</v>
      </c>
    </row>
    <row r="854" spans="1:8" ht="15" customHeight="1" x14ac:dyDescent="0.25">
      <c r="A854" s="159"/>
      <c r="B854" s="160"/>
      <c r="C854" s="161"/>
      <c r="D854" s="162"/>
      <c r="E854" s="160"/>
      <c r="F854" s="163"/>
      <c r="G854" s="131" t="s">
        <v>1975</v>
      </c>
      <c r="H854" s="131">
        <f>7+7+7+1</f>
        <v>22</v>
      </c>
    </row>
    <row r="855" spans="1:8" ht="15" customHeight="1" x14ac:dyDescent="0.25">
      <c r="A855" s="159"/>
      <c r="B855" s="160"/>
      <c r="C855" s="161"/>
      <c r="D855" s="162"/>
      <c r="E855" s="160"/>
      <c r="F855" s="163"/>
      <c r="G855" s="131" t="s">
        <v>1970</v>
      </c>
      <c r="H855" s="131">
        <f>11+12</f>
        <v>23</v>
      </c>
    </row>
    <row r="856" spans="1:8" ht="15" customHeight="1" x14ac:dyDescent="0.25">
      <c r="A856" s="159"/>
      <c r="B856" s="160"/>
      <c r="C856" s="161"/>
      <c r="D856" s="162"/>
      <c r="E856" s="160"/>
      <c r="F856" s="163"/>
      <c r="G856" s="131" t="s">
        <v>1976</v>
      </c>
      <c r="H856" s="131">
        <f>5+12+12</f>
        <v>29</v>
      </c>
    </row>
    <row r="857" spans="1:8" ht="15" customHeight="1" x14ac:dyDescent="0.25">
      <c r="A857" s="159">
        <v>43494</v>
      </c>
      <c r="B857" s="132" t="s">
        <v>63</v>
      </c>
      <c r="C857" s="161" t="s">
        <v>606</v>
      </c>
      <c r="D857" s="162">
        <v>190018716</v>
      </c>
      <c r="E857" s="160" t="s">
        <v>21</v>
      </c>
      <c r="F857" s="163">
        <v>2671200</v>
      </c>
      <c r="G857" s="163" t="s">
        <v>1967</v>
      </c>
      <c r="H857" s="163">
        <v>36</v>
      </c>
    </row>
    <row r="858" spans="1:8" ht="15" customHeight="1" x14ac:dyDescent="0.25">
      <c r="A858" s="159"/>
      <c r="B858" s="132" t="s">
        <v>64</v>
      </c>
      <c r="C858" s="161"/>
      <c r="D858" s="162"/>
      <c r="E858" s="160"/>
      <c r="F858" s="163"/>
      <c r="G858" s="163"/>
      <c r="H858" s="163"/>
    </row>
    <row r="859" spans="1:8" ht="15" customHeight="1" x14ac:dyDescent="0.25">
      <c r="A859" s="159">
        <v>43494</v>
      </c>
      <c r="B859" s="132" t="s">
        <v>957</v>
      </c>
      <c r="C859" s="161" t="s">
        <v>1954</v>
      </c>
      <c r="D859" s="162">
        <v>190018711</v>
      </c>
      <c r="E859" s="160" t="s">
        <v>84</v>
      </c>
      <c r="F859" s="163">
        <v>1783600</v>
      </c>
      <c r="G859" s="163" t="s">
        <v>1961</v>
      </c>
      <c r="H859" s="163">
        <v>28</v>
      </c>
    </row>
    <row r="860" spans="1:8" ht="15" customHeight="1" x14ac:dyDescent="0.25">
      <c r="A860" s="159"/>
      <c r="B860" s="132" t="s">
        <v>82</v>
      </c>
      <c r="C860" s="161"/>
      <c r="D860" s="162"/>
      <c r="E860" s="160"/>
      <c r="F860" s="163"/>
      <c r="G860" s="163"/>
      <c r="H860" s="163"/>
    </row>
    <row r="861" spans="1:8" ht="15" customHeight="1" x14ac:dyDescent="0.25">
      <c r="A861" s="159">
        <v>43494</v>
      </c>
      <c r="B861" s="132" t="s">
        <v>1943</v>
      </c>
      <c r="C861" s="161" t="s">
        <v>156</v>
      </c>
      <c r="D861" s="162" t="s">
        <v>1982</v>
      </c>
      <c r="E861" s="160" t="s">
        <v>41</v>
      </c>
      <c r="F861" s="163">
        <v>1550000</v>
      </c>
      <c r="G861" s="163" t="s">
        <v>1983</v>
      </c>
      <c r="H861" s="163">
        <v>1000</v>
      </c>
    </row>
    <row r="862" spans="1:8" ht="15" customHeight="1" x14ac:dyDescent="0.25">
      <c r="A862" s="159"/>
      <c r="B862" s="132" t="s">
        <v>83</v>
      </c>
      <c r="C862" s="161"/>
      <c r="D862" s="162"/>
      <c r="E862" s="160"/>
      <c r="F862" s="163"/>
      <c r="G862" s="163"/>
      <c r="H862" s="163"/>
    </row>
    <row r="863" spans="1:8" ht="15" customHeight="1" x14ac:dyDescent="0.25">
      <c r="A863" s="159">
        <v>43495</v>
      </c>
      <c r="B863" s="134" t="s">
        <v>1984</v>
      </c>
      <c r="C863" s="161" t="s">
        <v>1985</v>
      </c>
      <c r="D863" s="162">
        <v>190018724</v>
      </c>
      <c r="E863" s="160" t="s">
        <v>2004</v>
      </c>
      <c r="F863" s="163">
        <v>1843800</v>
      </c>
      <c r="G863" s="163" t="s">
        <v>2005</v>
      </c>
      <c r="H863" s="163">
        <v>28</v>
      </c>
    </row>
    <row r="864" spans="1:8" ht="15" customHeight="1" x14ac:dyDescent="0.25">
      <c r="A864" s="159"/>
      <c r="B864" s="134" t="s">
        <v>40</v>
      </c>
      <c r="C864" s="161"/>
      <c r="D864" s="162"/>
      <c r="E864" s="160"/>
      <c r="F864" s="163"/>
      <c r="G864" s="163"/>
      <c r="H864" s="163"/>
    </row>
    <row r="865" spans="1:8" ht="15" customHeight="1" x14ac:dyDescent="0.25">
      <c r="A865" s="159">
        <v>43495</v>
      </c>
      <c r="B865" s="134" t="s">
        <v>1986</v>
      </c>
      <c r="C865" s="161" t="s">
        <v>1987</v>
      </c>
      <c r="D865" s="162" t="s">
        <v>2006</v>
      </c>
      <c r="E865" s="160" t="s">
        <v>150</v>
      </c>
      <c r="F865" s="163">
        <v>4544500</v>
      </c>
      <c r="G865" s="133" t="s">
        <v>2007</v>
      </c>
      <c r="H865" s="133">
        <v>439</v>
      </c>
    </row>
    <row r="866" spans="1:8" ht="15" customHeight="1" x14ac:dyDescent="0.25">
      <c r="A866" s="159"/>
      <c r="B866" s="160" t="s">
        <v>67</v>
      </c>
      <c r="C866" s="161"/>
      <c r="D866" s="162"/>
      <c r="E866" s="160"/>
      <c r="F866" s="163"/>
      <c r="G866" s="133" t="s">
        <v>13</v>
      </c>
      <c r="H866" s="133">
        <v>300</v>
      </c>
    </row>
    <row r="867" spans="1:8" ht="15" customHeight="1" x14ac:dyDescent="0.25">
      <c r="A867" s="159"/>
      <c r="B867" s="160"/>
      <c r="C867" s="161"/>
      <c r="D867" s="162"/>
      <c r="E867" s="160"/>
      <c r="F867" s="163"/>
      <c r="G867" s="133" t="s">
        <v>1116</v>
      </c>
      <c r="H867" s="133">
        <v>200</v>
      </c>
    </row>
    <row r="868" spans="1:8" ht="15" customHeight="1" x14ac:dyDescent="0.25">
      <c r="A868" s="159">
        <v>43495</v>
      </c>
      <c r="B868" s="134" t="s">
        <v>498</v>
      </c>
      <c r="C868" s="161" t="s">
        <v>1988</v>
      </c>
      <c r="D868" s="162">
        <v>190018725</v>
      </c>
      <c r="E868" s="160" t="s">
        <v>731</v>
      </c>
      <c r="F868" s="163">
        <v>1843500</v>
      </c>
      <c r="G868" s="163" t="s">
        <v>2003</v>
      </c>
      <c r="H868" s="163">
        <v>30</v>
      </c>
    </row>
    <row r="869" spans="1:8" ht="15" customHeight="1" x14ac:dyDescent="0.25">
      <c r="A869" s="159"/>
      <c r="B869" s="134" t="s">
        <v>499</v>
      </c>
      <c r="C869" s="161"/>
      <c r="D869" s="162"/>
      <c r="E869" s="160"/>
      <c r="F869" s="163"/>
      <c r="G869" s="163"/>
      <c r="H869" s="163"/>
    </row>
    <row r="870" spans="1:8" ht="15" customHeight="1" x14ac:dyDescent="0.25">
      <c r="A870" s="159">
        <v>43495</v>
      </c>
      <c r="B870" s="134" t="s">
        <v>45</v>
      </c>
      <c r="C870" s="161" t="s">
        <v>1989</v>
      </c>
      <c r="D870" s="162">
        <v>190018732</v>
      </c>
      <c r="E870" s="160" t="s">
        <v>8</v>
      </c>
      <c r="F870" s="163">
        <v>1452500</v>
      </c>
      <c r="G870" s="163" t="s">
        <v>1997</v>
      </c>
      <c r="H870" s="163">
        <v>35</v>
      </c>
    </row>
    <row r="871" spans="1:8" ht="15" customHeight="1" x14ac:dyDescent="0.25">
      <c r="A871" s="159"/>
      <c r="B871" s="134" t="s">
        <v>46</v>
      </c>
      <c r="C871" s="161"/>
      <c r="D871" s="162"/>
      <c r="E871" s="160"/>
      <c r="F871" s="163"/>
      <c r="G871" s="163"/>
      <c r="H871" s="163"/>
    </row>
    <row r="872" spans="1:8" ht="15" customHeight="1" x14ac:dyDescent="0.25">
      <c r="A872" s="159">
        <v>43495</v>
      </c>
      <c r="B872" s="134" t="s">
        <v>32</v>
      </c>
      <c r="C872" s="161" t="s">
        <v>1990</v>
      </c>
      <c r="D872" s="162">
        <v>190018728</v>
      </c>
      <c r="E872" s="160" t="s">
        <v>6</v>
      </c>
      <c r="F872" s="163">
        <v>3669000</v>
      </c>
      <c r="G872" s="133" t="s">
        <v>2002</v>
      </c>
      <c r="H872" s="133">
        <f>12+13+8</f>
        <v>33</v>
      </c>
    </row>
    <row r="873" spans="1:8" ht="15" customHeight="1" x14ac:dyDescent="0.25">
      <c r="A873" s="159"/>
      <c r="B873" s="134" t="s">
        <v>33</v>
      </c>
      <c r="C873" s="161"/>
      <c r="D873" s="162"/>
      <c r="E873" s="160"/>
      <c r="F873" s="163"/>
      <c r="G873" s="133" t="s">
        <v>1925</v>
      </c>
      <c r="H873" s="133">
        <v>12</v>
      </c>
    </row>
    <row r="874" spans="1:8" ht="15" customHeight="1" x14ac:dyDescent="0.25">
      <c r="A874" s="159">
        <v>43495</v>
      </c>
      <c r="B874" s="134" t="s">
        <v>1994</v>
      </c>
      <c r="C874" s="161" t="s">
        <v>1996</v>
      </c>
      <c r="D874" s="162">
        <v>190018730</v>
      </c>
      <c r="E874" s="160" t="s">
        <v>1999</v>
      </c>
      <c r="F874" s="163">
        <v>3600000</v>
      </c>
      <c r="G874" s="163" t="s">
        <v>2000</v>
      </c>
      <c r="H874" s="163">
        <v>36</v>
      </c>
    </row>
    <row r="875" spans="1:8" ht="15" customHeight="1" x14ac:dyDescent="0.25">
      <c r="A875" s="159"/>
      <c r="B875" s="134" t="s">
        <v>1995</v>
      </c>
      <c r="C875" s="161"/>
      <c r="D875" s="162"/>
      <c r="E875" s="160"/>
      <c r="F875" s="163"/>
      <c r="G875" s="163"/>
      <c r="H875" s="163"/>
    </row>
    <row r="876" spans="1:8" ht="15" customHeight="1" x14ac:dyDescent="0.25">
      <c r="A876" s="159">
        <v>43496</v>
      </c>
      <c r="B876" s="136" t="s">
        <v>1318</v>
      </c>
      <c r="C876" s="161" t="s">
        <v>531</v>
      </c>
      <c r="D876" s="162">
        <v>190018738</v>
      </c>
      <c r="E876" s="160" t="s">
        <v>1376</v>
      </c>
      <c r="F876" s="163">
        <v>1705500</v>
      </c>
      <c r="G876" s="163" t="s">
        <v>2024</v>
      </c>
      <c r="H876" s="163">
        <v>30</v>
      </c>
    </row>
    <row r="877" spans="1:8" ht="15" customHeight="1" x14ac:dyDescent="0.25">
      <c r="A877" s="159"/>
      <c r="B877" s="136" t="s">
        <v>995</v>
      </c>
      <c r="C877" s="161"/>
      <c r="D877" s="162"/>
      <c r="E877" s="160"/>
      <c r="F877" s="163"/>
      <c r="G877" s="163"/>
      <c r="H877" s="163"/>
    </row>
    <row r="878" spans="1:8" ht="15" customHeight="1" x14ac:dyDescent="0.25">
      <c r="A878" s="159">
        <v>43496</v>
      </c>
      <c r="B878" s="136" t="s">
        <v>585</v>
      </c>
      <c r="C878" s="161" t="s">
        <v>2013</v>
      </c>
      <c r="D878" s="162">
        <v>190018733</v>
      </c>
      <c r="E878" s="160" t="s">
        <v>783</v>
      </c>
      <c r="F878" s="163">
        <v>3049650</v>
      </c>
      <c r="G878" s="163" t="s">
        <v>2022</v>
      </c>
      <c r="H878" s="163">
        <v>27</v>
      </c>
    </row>
    <row r="879" spans="1:8" ht="15" customHeight="1" x14ac:dyDescent="0.25">
      <c r="A879" s="159"/>
      <c r="B879" s="136" t="s">
        <v>283</v>
      </c>
      <c r="C879" s="161"/>
      <c r="D879" s="162"/>
      <c r="E879" s="160"/>
      <c r="F879" s="163"/>
      <c r="G879" s="163"/>
      <c r="H879" s="163"/>
    </row>
    <row r="880" spans="1:8" ht="15" customHeight="1" x14ac:dyDescent="0.25">
      <c r="A880" s="159">
        <v>43496</v>
      </c>
      <c r="B880" s="136" t="s">
        <v>2014</v>
      </c>
      <c r="C880" s="161" t="s">
        <v>1587</v>
      </c>
      <c r="D880" s="162">
        <v>190018743</v>
      </c>
      <c r="E880" s="160" t="s">
        <v>1812</v>
      </c>
      <c r="F880" s="163">
        <v>2430000</v>
      </c>
      <c r="G880" s="163" t="s">
        <v>2028</v>
      </c>
      <c r="H880" s="163">
        <v>36</v>
      </c>
    </row>
    <row r="881" spans="1:8" ht="15" customHeight="1" x14ac:dyDescent="0.25">
      <c r="A881" s="159"/>
      <c r="B881" s="136" t="s">
        <v>1484</v>
      </c>
      <c r="C881" s="161"/>
      <c r="D881" s="162"/>
      <c r="E881" s="160"/>
      <c r="F881" s="163"/>
      <c r="G881" s="163"/>
      <c r="H881" s="163"/>
    </row>
    <row r="882" spans="1:8" ht="15" customHeight="1" x14ac:dyDescent="0.25">
      <c r="A882" s="159">
        <v>43496</v>
      </c>
      <c r="B882" s="136" t="s">
        <v>354</v>
      </c>
      <c r="C882" s="161" t="s">
        <v>355</v>
      </c>
      <c r="D882" s="162">
        <v>190018741</v>
      </c>
      <c r="E882" s="160" t="s">
        <v>360</v>
      </c>
      <c r="F882" s="163">
        <v>1386000</v>
      </c>
      <c r="G882" s="163" t="s">
        <v>361</v>
      </c>
      <c r="H882" s="163">
        <v>18</v>
      </c>
    </row>
    <row r="883" spans="1:8" ht="15" customHeight="1" x14ac:dyDescent="0.25">
      <c r="A883" s="159"/>
      <c r="B883" s="136" t="s">
        <v>356</v>
      </c>
      <c r="C883" s="161"/>
      <c r="D883" s="162"/>
      <c r="E883" s="160"/>
      <c r="F883" s="163"/>
      <c r="G883" s="163"/>
      <c r="H883" s="163"/>
    </row>
    <row r="884" spans="1:8" ht="15" customHeight="1" x14ac:dyDescent="0.25">
      <c r="A884" s="159">
        <v>43496</v>
      </c>
      <c r="B884" s="136" t="s">
        <v>1468</v>
      </c>
      <c r="C884" s="161" t="s">
        <v>2015</v>
      </c>
      <c r="D884" s="162">
        <v>190018742</v>
      </c>
      <c r="E884" s="160" t="s">
        <v>1032</v>
      </c>
      <c r="F884" s="163">
        <v>486300</v>
      </c>
      <c r="G884" s="163" t="s">
        <v>2027</v>
      </c>
      <c r="H884" s="163">
        <v>6</v>
      </c>
    </row>
    <row r="885" spans="1:8" ht="15" customHeight="1" x14ac:dyDescent="0.25">
      <c r="A885" s="159"/>
      <c r="B885" s="136" t="s">
        <v>940</v>
      </c>
      <c r="C885" s="161"/>
      <c r="D885" s="162"/>
      <c r="E885" s="160"/>
      <c r="F885" s="163"/>
      <c r="G885" s="163"/>
      <c r="H885" s="163"/>
    </row>
    <row r="886" spans="1:8" ht="15" customHeight="1" x14ac:dyDescent="0.25">
      <c r="A886" s="159">
        <v>43496</v>
      </c>
      <c r="B886" s="136" t="s">
        <v>532</v>
      </c>
      <c r="C886" s="161" t="s">
        <v>2016</v>
      </c>
      <c r="D886" s="162">
        <v>190018740</v>
      </c>
      <c r="E886" s="160" t="s">
        <v>743</v>
      </c>
      <c r="F886" s="163">
        <v>2676000</v>
      </c>
      <c r="G886" s="135" t="s">
        <v>2025</v>
      </c>
      <c r="H886" s="135">
        <v>6</v>
      </c>
    </row>
    <row r="887" spans="1:8" ht="15" customHeight="1" x14ac:dyDescent="0.25">
      <c r="A887" s="159"/>
      <c r="B887" s="136" t="s">
        <v>534</v>
      </c>
      <c r="C887" s="161"/>
      <c r="D887" s="162"/>
      <c r="E887" s="160"/>
      <c r="F887" s="163"/>
      <c r="G887" s="135" t="s">
        <v>2026</v>
      </c>
      <c r="H887" s="135">
        <v>6</v>
      </c>
    </row>
    <row r="888" spans="1:8" ht="15" customHeight="1" x14ac:dyDescent="0.25">
      <c r="A888" s="159">
        <v>43496</v>
      </c>
      <c r="B888" s="136" t="s">
        <v>2017</v>
      </c>
      <c r="C888" s="161" t="s">
        <v>2018</v>
      </c>
      <c r="D888" s="162">
        <v>190018745</v>
      </c>
      <c r="E888" s="160" t="s">
        <v>1063</v>
      </c>
      <c r="F888" s="163">
        <v>864000</v>
      </c>
      <c r="G888" s="163" t="s">
        <v>2029</v>
      </c>
      <c r="H888" s="163">
        <v>36</v>
      </c>
    </row>
    <row r="889" spans="1:8" ht="15" customHeight="1" x14ac:dyDescent="0.25">
      <c r="A889" s="159"/>
      <c r="B889" s="136" t="s">
        <v>980</v>
      </c>
      <c r="C889" s="161"/>
      <c r="D889" s="162"/>
      <c r="E889" s="160"/>
      <c r="F889" s="163"/>
      <c r="G889" s="163"/>
      <c r="H889" s="163"/>
    </row>
    <row r="890" spans="1:8" ht="15" customHeight="1" x14ac:dyDescent="0.25">
      <c r="A890" s="159">
        <v>43496</v>
      </c>
      <c r="B890" s="136" t="s">
        <v>1825</v>
      </c>
      <c r="C890" s="161" t="s">
        <v>2019</v>
      </c>
      <c r="D890" s="162">
        <v>190018746</v>
      </c>
      <c r="E890" s="160" t="s">
        <v>2030</v>
      </c>
      <c r="F890" s="163">
        <v>2681000</v>
      </c>
      <c r="G890" s="135" t="s">
        <v>1854</v>
      </c>
      <c r="H890" s="135">
        <v>2</v>
      </c>
    </row>
    <row r="891" spans="1:8" ht="15" customHeight="1" x14ac:dyDescent="0.25">
      <c r="A891" s="159"/>
      <c r="B891" s="136" t="s">
        <v>1826</v>
      </c>
      <c r="C891" s="161"/>
      <c r="D891" s="162"/>
      <c r="E891" s="160"/>
      <c r="F891" s="163"/>
      <c r="G891" s="135" t="s">
        <v>2031</v>
      </c>
      <c r="H891" s="135">
        <f>11+12+12</f>
        <v>35</v>
      </c>
    </row>
    <row r="892" spans="1:8" ht="15" customHeight="1" x14ac:dyDescent="0.25">
      <c r="A892" s="159">
        <v>43496</v>
      </c>
      <c r="B892" s="136" t="s">
        <v>1957</v>
      </c>
      <c r="C892" s="161" t="s">
        <v>431</v>
      </c>
      <c r="D892" s="162">
        <v>190018754</v>
      </c>
      <c r="E892" s="160" t="s">
        <v>1263</v>
      </c>
      <c r="F892" s="163">
        <v>2240000</v>
      </c>
      <c r="G892" s="163" t="s">
        <v>2035</v>
      </c>
      <c r="H892" s="163">
        <v>28</v>
      </c>
    </row>
    <row r="893" spans="1:8" ht="15" customHeight="1" x14ac:dyDescent="0.25">
      <c r="A893" s="159"/>
      <c r="B893" s="136" t="s">
        <v>550</v>
      </c>
      <c r="C893" s="161"/>
      <c r="D893" s="162"/>
      <c r="E893" s="160"/>
      <c r="F893" s="163"/>
      <c r="G893" s="163"/>
      <c r="H893" s="163"/>
    </row>
    <row r="894" spans="1:8" ht="15" customHeight="1" x14ac:dyDescent="0.25">
      <c r="A894" s="159">
        <v>43496</v>
      </c>
      <c r="B894" s="136" t="s">
        <v>1494</v>
      </c>
      <c r="C894" s="161" t="s">
        <v>2020</v>
      </c>
      <c r="D894" s="162">
        <v>190018753</v>
      </c>
      <c r="E894" s="160" t="s">
        <v>1540</v>
      </c>
      <c r="F894" s="163">
        <v>2433950</v>
      </c>
      <c r="G894" s="135" t="s">
        <v>2034</v>
      </c>
      <c r="H894" s="135">
        <v>35</v>
      </c>
    </row>
    <row r="895" spans="1:8" ht="15" customHeight="1" x14ac:dyDescent="0.25">
      <c r="A895" s="159"/>
      <c r="B895" s="136" t="s">
        <v>1495</v>
      </c>
      <c r="C895" s="161"/>
      <c r="D895" s="162"/>
      <c r="E895" s="160"/>
      <c r="F895" s="163"/>
      <c r="G895" s="135" t="s">
        <v>1814</v>
      </c>
      <c r="H895" s="135">
        <v>11</v>
      </c>
    </row>
    <row r="896" spans="1:8" ht="15" customHeight="1" x14ac:dyDescent="0.25">
      <c r="A896" s="159">
        <v>43496</v>
      </c>
      <c r="B896" s="136" t="s">
        <v>1957</v>
      </c>
      <c r="C896" s="161" t="s">
        <v>2021</v>
      </c>
      <c r="D896" s="162">
        <v>190018752</v>
      </c>
      <c r="E896" s="160" t="s">
        <v>1263</v>
      </c>
      <c r="F896" s="163">
        <v>980000</v>
      </c>
      <c r="G896" s="163" t="s">
        <v>2033</v>
      </c>
      <c r="H896" s="163">
        <v>14</v>
      </c>
    </row>
    <row r="897" spans="1:8" ht="15" customHeight="1" x14ac:dyDescent="0.25">
      <c r="A897" s="159"/>
      <c r="B897" s="136" t="s">
        <v>550</v>
      </c>
      <c r="C897" s="161"/>
      <c r="D897" s="162"/>
      <c r="E897" s="160"/>
      <c r="F897" s="163"/>
      <c r="G897" s="163"/>
      <c r="H897" s="163"/>
    </row>
    <row r="898" spans="1:8" ht="15" customHeight="1" x14ac:dyDescent="0.25">
      <c r="A898" s="159">
        <v>43497</v>
      </c>
      <c r="B898" s="143" t="s">
        <v>32</v>
      </c>
      <c r="C898" s="161" t="s">
        <v>2038</v>
      </c>
      <c r="D898" s="162">
        <v>190018761</v>
      </c>
      <c r="E898" s="160" t="s">
        <v>6</v>
      </c>
      <c r="F898" s="163">
        <v>158000</v>
      </c>
      <c r="G898" s="163" t="s">
        <v>2002</v>
      </c>
      <c r="H898" s="163">
        <v>2</v>
      </c>
    </row>
    <row r="899" spans="1:8" ht="15" customHeight="1" x14ac:dyDescent="0.25">
      <c r="A899" s="159"/>
      <c r="B899" s="143" t="s">
        <v>33</v>
      </c>
      <c r="C899" s="161"/>
      <c r="D899" s="162"/>
      <c r="E899" s="160"/>
      <c r="F899" s="163"/>
      <c r="G899" s="163"/>
      <c r="H899" s="163"/>
    </row>
    <row r="900" spans="1:8" ht="15" customHeight="1" x14ac:dyDescent="0.25">
      <c r="A900" s="159">
        <v>43497</v>
      </c>
      <c r="B900" s="143" t="s">
        <v>94</v>
      </c>
      <c r="C900" s="161" t="s">
        <v>2039</v>
      </c>
      <c r="D900" s="162">
        <v>190018760</v>
      </c>
      <c r="E900" s="160" t="s">
        <v>523</v>
      </c>
      <c r="F900" s="163">
        <v>2982200</v>
      </c>
      <c r="G900" s="163" t="s">
        <v>2066</v>
      </c>
      <c r="H900" s="163">
        <v>31</v>
      </c>
    </row>
    <row r="901" spans="1:8" ht="15" customHeight="1" x14ac:dyDescent="0.25">
      <c r="A901" s="159"/>
      <c r="B901" s="143" t="s">
        <v>95</v>
      </c>
      <c r="C901" s="161"/>
      <c r="D901" s="162"/>
      <c r="E901" s="160"/>
      <c r="F901" s="163"/>
      <c r="G901" s="163"/>
      <c r="H901" s="163"/>
    </row>
    <row r="902" spans="1:8" ht="15" customHeight="1" x14ac:dyDescent="0.25">
      <c r="A902" s="159">
        <v>43497</v>
      </c>
      <c r="B902" s="143" t="s">
        <v>1693</v>
      </c>
      <c r="C902" s="161" t="s">
        <v>2040</v>
      </c>
      <c r="D902" s="162">
        <v>190018776</v>
      </c>
      <c r="E902" s="160" t="s">
        <v>1257</v>
      </c>
      <c r="F902" s="163">
        <v>2815200</v>
      </c>
      <c r="G902" s="163" t="s">
        <v>2070</v>
      </c>
      <c r="H902" s="163">
        <v>36</v>
      </c>
    </row>
    <row r="903" spans="1:8" ht="15" customHeight="1" x14ac:dyDescent="0.25">
      <c r="A903" s="159"/>
      <c r="B903" s="143" t="s">
        <v>1196</v>
      </c>
      <c r="C903" s="161"/>
      <c r="D903" s="162"/>
      <c r="E903" s="160"/>
      <c r="F903" s="163"/>
      <c r="G903" s="163"/>
      <c r="H903" s="163"/>
    </row>
    <row r="904" spans="1:8" ht="15" customHeight="1" x14ac:dyDescent="0.25">
      <c r="A904" s="159">
        <v>43497</v>
      </c>
      <c r="B904" s="143" t="s">
        <v>59</v>
      </c>
      <c r="C904" s="161" t="s">
        <v>2041</v>
      </c>
      <c r="D904" s="162">
        <v>190018773</v>
      </c>
      <c r="E904" s="160" t="s">
        <v>12</v>
      </c>
      <c r="F904" s="163">
        <v>1421550</v>
      </c>
      <c r="G904" s="163" t="s">
        <v>2085</v>
      </c>
      <c r="H904" s="163">
        <v>31</v>
      </c>
    </row>
    <row r="905" spans="1:8" ht="15" customHeight="1" x14ac:dyDescent="0.25">
      <c r="A905" s="159"/>
      <c r="B905" s="143" t="s">
        <v>60</v>
      </c>
      <c r="C905" s="161"/>
      <c r="D905" s="162"/>
      <c r="E905" s="160"/>
      <c r="F905" s="163"/>
      <c r="G905" s="163"/>
      <c r="H905" s="163"/>
    </row>
    <row r="906" spans="1:8" ht="15" customHeight="1" x14ac:dyDescent="0.25">
      <c r="A906" s="159">
        <v>43497</v>
      </c>
      <c r="B906" s="143" t="s">
        <v>603</v>
      </c>
      <c r="C906" s="161" t="s">
        <v>2042</v>
      </c>
      <c r="D906" s="162">
        <v>190018772</v>
      </c>
      <c r="E906" s="160" t="s">
        <v>7</v>
      </c>
      <c r="F906" s="163">
        <v>1818000</v>
      </c>
      <c r="G906" s="163" t="s">
        <v>1768</v>
      </c>
      <c r="H906" s="163">
        <v>24</v>
      </c>
    </row>
    <row r="907" spans="1:8" ht="15" customHeight="1" x14ac:dyDescent="0.25">
      <c r="A907" s="159"/>
      <c r="B907" s="143" t="s">
        <v>89</v>
      </c>
      <c r="C907" s="161"/>
      <c r="D907" s="162"/>
      <c r="E907" s="160"/>
      <c r="F907" s="163"/>
      <c r="G907" s="163"/>
      <c r="H907" s="163"/>
    </row>
    <row r="908" spans="1:8" ht="15" customHeight="1" x14ac:dyDescent="0.25">
      <c r="A908" s="159">
        <v>43497</v>
      </c>
      <c r="B908" s="143" t="s">
        <v>57</v>
      </c>
      <c r="C908" s="161" t="s">
        <v>2047</v>
      </c>
      <c r="D908" s="162">
        <v>190018774</v>
      </c>
      <c r="E908" s="160" t="s">
        <v>675</v>
      </c>
      <c r="F908" s="163">
        <v>3734400</v>
      </c>
      <c r="G908" s="140" t="s">
        <v>2068</v>
      </c>
      <c r="H908" s="140">
        <v>35</v>
      </c>
    </row>
    <row r="909" spans="1:8" ht="15" customHeight="1" x14ac:dyDescent="0.25">
      <c r="A909" s="159"/>
      <c r="B909" s="143" t="s">
        <v>58</v>
      </c>
      <c r="C909" s="161"/>
      <c r="D909" s="162"/>
      <c r="E909" s="160"/>
      <c r="F909" s="163"/>
      <c r="G909" s="140" t="s">
        <v>2069</v>
      </c>
      <c r="H909" s="140">
        <v>32</v>
      </c>
    </row>
    <row r="910" spans="1:8" ht="15" customHeight="1" x14ac:dyDescent="0.25">
      <c r="A910" s="159">
        <v>43498</v>
      </c>
      <c r="B910" s="143" t="s">
        <v>45</v>
      </c>
      <c r="C910" s="161" t="s">
        <v>1863</v>
      </c>
      <c r="D910" s="162">
        <v>190018781</v>
      </c>
      <c r="E910" s="160" t="s">
        <v>8</v>
      </c>
      <c r="F910" s="163">
        <v>2790000</v>
      </c>
      <c r="G910" s="163" t="s">
        <v>2074</v>
      </c>
      <c r="H910" s="163">
        <v>36</v>
      </c>
    </row>
    <row r="911" spans="1:8" ht="15" customHeight="1" x14ac:dyDescent="0.25">
      <c r="A911" s="159"/>
      <c r="B911" s="143" t="s">
        <v>46</v>
      </c>
      <c r="C911" s="161"/>
      <c r="D911" s="162"/>
      <c r="E911" s="160"/>
      <c r="F911" s="163"/>
      <c r="G911" s="163"/>
      <c r="H911" s="163"/>
    </row>
    <row r="912" spans="1:8" ht="15" customHeight="1" x14ac:dyDescent="0.25">
      <c r="A912" s="159">
        <v>43498</v>
      </c>
      <c r="B912" s="143" t="s">
        <v>141</v>
      </c>
      <c r="C912" s="161" t="s">
        <v>1497</v>
      </c>
      <c r="D912" s="162">
        <v>190018794</v>
      </c>
      <c r="E912" s="160" t="s">
        <v>16</v>
      </c>
      <c r="F912" s="163">
        <v>1765800</v>
      </c>
      <c r="G912" s="140" t="s">
        <v>2079</v>
      </c>
      <c r="H912" s="140">
        <v>36</v>
      </c>
    </row>
    <row r="913" spans="1:8" ht="15" customHeight="1" x14ac:dyDescent="0.25">
      <c r="A913" s="159"/>
      <c r="B913" s="143" t="s">
        <v>125</v>
      </c>
      <c r="C913" s="161"/>
      <c r="D913" s="162"/>
      <c r="E913" s="160"/>
      <c r="F913" s="163"/>
      <c r="G913" s="140" t="s">
        <v>2080</v>
      </c>
      <c r="H913" s="140">
        <v>36</v>
      </c>
    </row>
    <row r="914" spans="1:8" ht="15" customHeight="1" x14ac:dyDescent="0.25">
      <c r="A914" s="159">
        <v>43498</v>
      </c>
      <c r="B914" s="143" t="s">
        <v>55</v>
      </c>
      <c r="C914" s="161" t="s">
        <v>2058</v>
      </c>
      <c r="D914" s="162">
        <v>190018791</v>
      </c>
      <c r="E914" s="160" t="s">
        <v>4</v>
      </c>
      <c r="F914" s="163">
        <v>2147150</v>
      </c>
      <c r="G914" s="163" t="s">
        <v>2077</v>
      </c>
      <c r="H914" s="163">
        <v>38</v>
      </c>
    </row>
    <row r="915" spans="1:8" ht="15" customHeight="1" x14ac:dyDescent="0.25">
      <c r="A915" s="159"/>
      <c r="B915" s="143" t="s">
        <v>56</v>
      </c>
      <c r="C915" s="161"/>
      <c r="D915" s="162"/>
      <c r="E915" s="160"/>
      <c r="F915" s="163"/>
      <c r="G915" s="163"/>
      <c r="H915" s="163"/>
    </row>
    <row r="916" spans="1:8" ht="15" customHeight="1" x14ac:dyDescent="0.25">
      <c r="A916" s="159">
        <v>43500</v>
      </c>
      <c r="B916" s="146" t="s">
        <v>2086</v>
      </c>
      <c r="C916" s="161" t="s">
        <v>2087</v>
      </c>
      <c r="D916" s="162">
        <v>190018814</v>
      </c>
      <c r="E916" s="160" t="s">
        <v>735</v>
      </c>
      <c r="F916" s="163">
        <v>3120600</v>
      </c>
      <c r="G916" s="163" t="s">
        <v>2134</v>
      </c>
      <c r="H916" s="163">
        <v>28</v>
      </c>
    </row>
    <row r="917" spans="1:8" ht="15" customHeight="1" x14ac:dyDescent="0.25">
      <c r="A917" s="159"/>
      <c r="B917" s="146" t="s">
        <v>505</v>
      </c>
      <c r="C917" s="161"/>
      <c r="D917" s="162"/>
      <c r="E917" s="160"/>
      <c r="F917" s="163"/>
      <c r="G917" s="163"/>
      <c r="H917" s="163"/>
    </row>
    <row r="918" spans="1:8" ht="15" customHeight="1" x14ac:dyDescent="0.25">
      <c r="A918" s="159">
        <v>43500</v>
      </c>
      <c r="B918" s="146" t="s">
        <v>2088</v>
      </c>
      <c r="C918" s="161" t="s">
        <v>2089</v>
      </c>
      <c r="D918" s="162">
        <v>190018811</v>
      </c>
      <c r="E918" s="160" t="s">
        <v>84</v>
      </c>
      <c r="F918" s="163">
        <v>1285900</v>
      </c>
      <c r="G918" s="145" t="s">
        <v>307</v>
      </c>
      <c r="H918" s="145">
        <v>1</v>
      </c>
    </row>
    <row r="919" spans="1:8" ht="15" customHeight="1" x14ac:dyDescent="0.25">
      <c r="A919" s="159"/>
      <c r="B919" s="160" t="s">
        <v>82</v>
      </c>
      <c r="C919" s="161"/>
      <c r="D919" s="162"/>
      <c r="E919" s="160"/>
      <c r="F919" s="163"/>
      <c r="G919" s="145" t="s">
        <v>1961</v>
      </c>
      <c r="H919" s="145">
        <v>1</v>
      </c>
    </row>
    <row r="920" spans="1:8" ht="15" customHeight="1" x14ac:dyDescent="0.25">
      <c r="A920" s="159"/>
      <c r="B920" s="160"/>
      <c r="C920" s="161"/>
      <c r="D920" s="162"/>
      <c r="E920" s="160"/>
      <c r="F920" s="163"/>
      <c r="G920" s="145" t="s">
        <v>2131</v>
      </c>
      <c r="H920" s="145">
        <v>35</v>
      </c>
    </row>
    <row r="921" spans="1:8" ht="15" customHeight="1" x14ac:dyDescent="0.25">
      <c r="A921" s="159">
        <v>43500</v>
      </c>
      <c r="B921" s="146" t="s">
        <v>2090</v>
      </c>
      <c r="C921" s="161" t="s">
        <v>2091</v>
      </c>
      <c r="D921" s="162">
        <v>190018810</v>
      </c>
      <c r="E921" s="160" t="s">
        <v>896</v>
      </c>
      <c r="F921" s="163">
        <v>52100</v>
      </c>
      <c r="G921" s="163" t="s">
        <v>897</v>
      </c>
      <c r="H921" s="163">
        <v>1</v>
      </c>
    </row>
    <row r="922" spans="1:8" ht="15" customHeight="1" x14ac:dyDescent="0.25">
      <c r="A922" s="159"/>
      <c r="B922" s="146" t="s">
        <v>502</v>
      </c>
      <c r="C922" s="161"/>
      <c r="D922" s="162"/>
      <c r="E922" s="160"/>
      <c r="F922" s="163"/>
      <c r="G922" s="163"/>
      <c r="H922" s="163"/>
    </row>
    <row r="923" spans="1:8" ht="15" customHeight="1" x14ac:dyDescent="0.25">
      <c r="A923" s="159">
        <v>43500</v>
      </c>
      <c r="B923" s="146" t="s">
        <v>2093</v>
      </c>
      <c r="C923" s="161" t="s">
        <v>2094</v>
      </c>
      <c r="D923" s="162">
        <v>190018809</v>
      </c>
      <c r="E923" s="160" t="s">
        <v>2129</v>
      </c>
      <c r="F923" s="163">
        <v>1885500</v>
      </c>
      <c r="G923" s="163" t="s">
        <v>2130</v>
      </c>
      <c r="H923" s="163">
        <v>30</v>
      </c>
    </row>
    <row r="924" spans="1:8" ht="15" customHeight="1" x14ac:dyDescent="0.25">
      <c r="A924" s="159"/>
      <c r="B924" s="146" t="s">
        <v>40</v>
      </c>
      <c r="C924" s="161"/>
      <c r="D924" s="162"/>
      <c r="E924" s="160"/>
      <c r="F924" s="163"/>
      <c r="G924" s="163"/>
      <c r="H924" s="163"/>
    </row>
    <row r="925" spans="1:8" ht="15" customHeight="1" x14ac:dyDescent="0.25">
      <c r="A925" s="159">
        <v>43500</v>
      </c>
      <c r="B925" s="146" t="s">
        <v>2095</v>
      </c>
      <c r="C925" s="161" t="s">
        <v>2096</v>
      </c>
      <c r="D925" s="162">
        <v>190018808</v>
      </c>
      <c r="E925" s="160" t="s">
        <v>1662</v>
      </c>
      <c r="F925" s="163">
        <v>1149500</v>
      </c>
      <c r="G925" s="163" t="s">
        <v>2128</v>
      </c>
      <c r="H925" s="163">
        <v>10</v>
      </c>
    </row>
    <row r="926" spans="1:8" ht="15" customHeight="1" x14ac:dyDescent="0.25">
      <c r="A926" s="159"/>
      <c r="B926" s="146" t="s">
        <v>1625</v>
      </c>
      <c r="C926" s="161"/>
      <c r="D926" s="162"/>
      <c r="E926" s="160"/>
      <c r="F926" s="163"/>
      <c r="G926" s="163"/>
      <c r="H926" s="163"/>
    </row>
    <row r="927" spans="1:8" ht="15" customHeight="1" x14ac:dyDescent="0.25">
      <c r="A927" s="159">
        <v>43500</v>
      </c>
      <c r="B927" s="146" t="s">
        <v>2097</v>
      </c>
      <c r="C927" s="161" t="s">
        <v>2098</v>
      </c>
      <c r="D927" s="162">
        <v>190018807</v>
      </c>
      <c r="E927" s="160" t="s">
        <v>1962</v>
      </c>
      <c r="F927" s="163">
        <v>2571800</v>
      </c>
      <c r="G927" s="163" t="s">
        <v>2127</v>
      </c>
      <c r="H927" s="163">
        <v>28</v>
      </c>
    </row>
    <row r="928" spans="1:8" ht="15" customHeight="1" x14ac:dyDescent="0.25">
      <c r="A928" s="159"/>
      <c r="B928" s="146" t="s">
        <v>1945</v>
      </c>
      <c r="C928" s="161"/>
      <c r="D928" s="162"/>
      <c r="E928" s="160"/>
      <c r="F928" s="163"/>
      <c r="G928" s="163"/>
      <c r="H928" s="163"/>
    </row>
    <row r="929" spans="1:8" ht="15" customHeight="1" x14ac:dyDescent="0.25">
      <c r="A929" s="159">
        <v>43500</v>
      </c>
      <c r="B929" s="146" t="s">
        <v>2099</v>
      </c>
      <c r="C929" s="161" t="s">
        <v>2100</v>
      </c>
      <c r="D929" s="162">
        <v>190018806</v>
      </c>
      <c r="E929" s="160" t="s">
        <v>799</v>
      </c>
      <c r="F929" s="163">
        <v>3615250</v>
      </c>
      <c r="G929" s="145" t="s">
        <v>2125</v>
      </c>
      <c r="H929" s="145">
        <f>5+6+7+6+6</f>
        <v>30</v>
      </c>
    </row>
    <row r="930" spans="1:8" ht="15" customHeight="1" x14ac:dyDescent="0.25">
      <c r="A930" s="159"/>
      <c r="B930" s="146" t="s">
        <v>1189</v>
      </c>
      <c r="C930" s="161"/>
      <c r="D930" s="162"/>
      <c r="E930" s="160"/>
      <c r="F930" s="163"/>
      <c r="G930" s="145" t="s">
        <v>2126</v>
      </c>
      <c r="H930" s="145">
        <f>5+6+7+5+6</f>
        <v>29</v>
      </c>
    </row>
    <row r="931" spans="1:8" ht="15" customHeight="1" x14ac:dyDescent="0.25">
      <c r="A931" s="159">
        <v>43500</v>
      </c>
      <c r="B931" s="146" t="s">
        <v>2101</v>
      </c>
      <c r="C931" s="161" t="s">
        <v>2102</v>
      </c>
      <c r="D931" s="162">
        <v>190018805</v>
      </c>
      <c r="E931" s="160" t="s">
        <v>749</v>
      </c>
      <c r="F931" s="163">
        <v>3403800</v>
      </c>
      <c r="G931" s="163" t="s">
        <v>2124</v>
      </c>
      <c r="H931" s="163">
        <v>36</v>
      </c>
    </row>
    <row r="932" spans="1:8" ht="15" customHeight="1" x14ac:dyDescent="0.25">
      <c r="A932" s="159"/>
      <c r="B932" s="146" t="s">
        <v>547</v>
      </c>
      <c r="C932" s="161"/>
      <c r="D932" s="162"/>
      <c r="E932" s="160"/>
      <c r="F932" s="163"/>
      <c r="G932" s="163"/>
      <c r="H932" s="163"/>
    </row>
    <row r="933" spans="1:8" ht="15" customHeight="1" x14ac:dyDescent="0.25">
      <c r="A933" s="159">
        <v>43500</v>
      </c>
      <c r="B933" s="146" t="s">
        <v>2103</v>
      </c>
      <c r="C933" s="161" t="s">
        <v>2104</v>
      </c>
      <c r="D933" s="162">
        <v>190018804</v>
      </c>
      <c r="E933" s="160" t="s">
        <v>1063</v>
      </c>
      <c r="F933" s="163">
        <v>977400</v>
      </c>
      <c r="G933" s="163" t="s">
        <v>2123</v>
      </c>
      <c r="H933" s="163">
        <v>36</v>
      </c>
    </row>
    <row r="934" spans="1:8" ht="15" customHeight="1" x14ac:dyDescent="0.25">
      <c r="A934" s="159"/>
      <c r="B934" s="146" t="s">
        <v>980</v>
      </c>
      <c r="C934" s="161"/>
      <c r="D934" s="162"/>
      <c r="E934" s="160"/>
      <c r="F934" s="163"/>
      <c r="G934" s="163"/>
      <c r="H934" s="163"/>
    </row>
    <row r="935" spans="1:8" ht="15" customHeight="1" x14ac:dyDescent="0.25">
      <c r="A935" s="159">
        <v>43500</v>
      </c>
      <c r="B935" s="146" t="s">
        <v>2105</v>
      </c>
      <c r="C935" s="161" t="s">
        <v>2106</v>
      </c>
      <c r="D935" s="162">
        <v>190018803</v>
      </c>
      <c r="E935" s="160" t="s">
        <v>1717</v>
      </c>
      <c r="F935" s="163">
        <v>1525200</v>
      </c>
      <c r="G935" s="163" t="s">
        <v>2122</v>
      </c>
      <c r="H935" s="163">
        <v>36</v>
      </c>
    </row>
    <row r="936" spans="1:8" ht="15" customHeight="1" x14ac:dyDescent="0.25">
      <c r="A936" s="159"/>
      <c r="B936" s="146" t="s">
        <v>566</v>
      </c>
      <c r="C936" s="161"/>
      <c r="D936" s="162"/>
      <c r="E936" s="160"/>
      <c r="F936" s="163"/>
      <c r="G936" s="163"/>
      <c r="H936" s="163"/>
    </row>
    <row r="937" spans="1:8" ht="15" customHeight="1" x14ac:dyDescent="0.25">
      <c r="A937" s="159">
        <v>43500</v>
      </c>
      <c r="B937" s="146" t="s">
        <v>2109</v>
      </c>
      <c r="C937" s="161" t="s">
        <v>2110</v>
      </c>
      <c r="D937" s="162">
        <v>190018802</v>
      </c>
      <c r="E937" s="160" t="s">
        <v>1927</v>
      </c>
      <c r="F937" s="163">
        <v>2664000</v>
      </c>
      <c r="G937" s="163" t="s">
        <v>2121</v>
      </c>
      <c r="H937" s="163">
        <v>36</v>
      </c>
    </row>
    <row r="938" spans="1:8" ht="15" customHeight="1" x14ac:dyDescent="0.25">
      <c r="A938" s="159"/>
      <c r="B938" s="146" t="s">
        <v>1911</v>
      </c>
      <c r="C938" s="161"/>
      <c r="D938" s="162"/>
      <c r="E938" s="160"/>
      <c r="F938" s="163"/>
      <c r="G938" s="163"/>
      <c r="H938" s="163"/>
    </row>
    <row r="939" spans="1:8" ht="15" customHeight="1" x14ac:dyDescent="0.25">
      <c r="A939" s="159">
        <v>43500</v>
      </c>
      <c r="B939" s="146" t="s">
        <v>2105</v>
      </c>
      <c r="C939" s="161" t="s">
        <v>2111</v>
      </c>
      <c r="D939" s="162">
        <v>190018801</v>
      </c>
      <c r="E939" s="160" t="s">
        <v>1730</v>
      </c>
      <c r="F939" s="163">
        <v>1400000</v>
      </c>
      <c r="G939" s="163" t="s">
        <v>2120</v>
      </c>
      <c r="H939" s="163">
        <v>20</v>
      </c>
    </row>
    <row r="940" spans="1:8" ht="15" customHeight="1" x14ac:dyDescent="0.25">
      <c r="A940" s="159"/>
      <c r="B940" s="146" t="s">
        <v>1687</v>
      </c>
      <c r="C940" s="161"/>
      <c r="D940" s="162"/>
      <c r="E940" s="160"/>
      <c r="F940" s="163"/>
      <c r="G940" s="163"/>
      <c r="H940" s="163"/>
    </row>
    <row r="941" spans="1:8" ht="15" customHeight="1" x14ac:dyDescent="0.25">
      <c r="A941" s="159">
        <v>43500</v>
      </c>
      <c r="B941" s="146" t="s">
        <v>2112</v>
      </c>
      <c r="C941" s="161" t="s">
        <v>2113</v>
      </c>
      <c r="D941" s="162" t="s">
        <v>2136</v>
      </c>
      <c r="E941" s="160" t="s">
        <v>2137</v>
      </c>
      <c r="F941" s="163">
        <v>1500000</v>
      </c>
      <c r="G941" s="163" t="s">
        <v>2138</v>
      </c>
      <c r="H941" s="163">
        <v>500</v>
      </c>
    </row>
    <row r="942" spans="1:8" ht="15" customHeight="1" x14ac:dyDescent="0.25">
      <c r="A942" s="159"/>
      <c r="B942" s="146" t="s">
        <v>67</v>
      </c>
      <c r="C942" s="161"/>
      <c r="D942" s="162"/>
      <c r="E942" s="160"/>
      <c r="F942" s="163"/>
      <c r="G942" s="163"/>
      <c r="H942" s="163"/>
    </row>
    <row r="943" spans="1:8" ht="15" customHeight="1" x14ac:dyDescent="0.25">
      <c r="A943" s="159">
        <v>43502</v>
      </c>
      <c r="B943" s="150" t="s">
        <v>146</v>
      </c>
      <c r="C943" s="161" t="s">
        <v>2139</v>
      </c>
      <c r="D943" s="162" t="s">
        <v>2136</v>
      </c>
      <c r="E943" s="160" t="s">
        <v>2137</v>
      </c>
      <c r="F943" s="163">
        <v>6075000</v>
      </c>
      <c r="G943" s="149" t="s">
        <v>14</v>
      </c>
      <c r="H943" s="149">
        <v>1000</v>
      </c>
    </row>
    <row r="944" spans="1:8" ht="15" customHeight="1" x14ac:dyDescent="0.25">
      <c r="A944" s="159"/>
      <c r="B944" s="150" t="s">
        <v>159</v>
      </c>
      <c r="C944" s="161"/>
      <c r="D944" s="162"/>
      <c r="E944" s="160"/>
      <c r="F944" s="163"/>
      <c r="G944" s="149" t="s">
        <v>2174</v>
      </c>
      <c r="H944" s="149">
        <v>500</v>
      </c>
    </row>
    <row r="945" spans="1:8" ht="15" customHeight="1" x14ac:dyDescent="0.25">
      <c r="A945" s="159">
        <v>43502</v>
      </c>
      <c r="B945" s="150" t="s">
        <v>1624</v>
      </c>
      <c r="C945" s="161" t="s">
        <v>2096</v>
      </c>
      <c r="D945" s="162">
        <v>190018819</v>
      </c>
      <c r="E945" s="160" t="s">
        <v>1662</v>
      </c>
      <c r="F945" s="163">
        <v>1149500</v>
      </c>
      <c r="G945" s="163" t="s">
        <v>2128</v>
      </c>
      <c r="H945" s="163">
        <v>10</v>
      </c>
    </row>
    <row r="946" spans="1:8" ht="15" customHeight="1" x14ac:dyDescent="0.25">
      <c r="A946" s="159"/>
      <c r="B946" s="150" t="s">
        <v>2140</v>
      </c>
      <c r="C946" s="161"/>
      <c r="D946" s="162"/>
      <c r="E946" s="160"/>
      <c r="F946" s="163"/>
      <c r="G946" s="163"/>
      <c r="H946" s="163"/>
    </row>
    <row r="947" spans="1:8" ht="15" customHeight="1" x14ac:dyDescent="0.25">
      <c r="A947" s="159">
        <v>43502</v>
      </c>
      <c r="B947" s="150" t="s">
        <v>558</v>
      </c>
      <c r="C947" s="161" t="s">
        <v>1023</v>
      </c>
      <c r="D947" s="162">
        <v>190018823</v>
      </c>
      <c r="E947" s="160" t="s">
        <v>760</v>
      </c>
      <c r="F947" s="163">
        <v>1945500</v>
      </c>
      <c r="G947" s="163" t="s">
        <v>2160</v>
      </c>
      <c r="H947" s="163">
        <v>30</v>
      </c>
    </row>
    <row r="948" spans="1:8" ht="15" customHeight="1" x14ac:dyDescent="0.25">
      <c r="A948" s="159"/>
      <c r="B948" s="150" t="s">
        <v>623</v>
      </c>
      <c r="C948" s="161"/>
      <c r="D948" s="162"/>
      <c r="E948" s="160"/>
      <c r="F948" s="163"/>
      <c r="G948" s="163"/>
      <c r="H948" s="163"/>
    </row>
    <row r="949" spans="1:8" ht="15" customHeight="1" x14ac:dyDescent="0.25">
      <c r="A949" s="159">
        <v>43502</v>
      </c>
      <c r="B949" s="150" t="s">
        <v>57</v>
      </c>
      <c r="C949" s="161" t="s">
        <v>2142</v>
      </c>
      <c r="D949" s="162">
        <v>190018836</v>
      </c>
      <c r="E949" s="160" t="s">
        <v>675</v>
      </c>
      <c r="F949" s="163">
        <v>6830950</v>
      </c>
      <c r="G949" s="149" t="s">
        <v>2170</v>
      </c>
      <c r="H949" s="149">
        <v>36</v>
      </c>
    </row>
    <row r="950" spans="1:8" ht="15" customHeight="1" x14ac:dyDescent="0.25">
      <c r="A950" s="159"/>
      <c r="B950" s="160" t="s">
        <v>2141</v>
      </c>
      <c r="C950" s="161"/>
      <c r="D950" s="162"/>
      <c r="E950" s="160"/>
      <c r="F950" s="163"/>
      <c r="G950" s="149" t="s">
        <v>2171</v>
      </c>
      <c r="H950" s="149">
        <v>36</v>
      </c>
    </row>
    <row r="951" spans="1:8" ht="15" customHeight="1" x14ac:dyDescent="0.25">
      <c r="A951" s="159"/>
      <c r="B951" s="160"/>
      <c r="C951" s="161"/>
      <c r="D951" s="162"/>
      <c r="E951" s="160"/>
      <c r="F951" s="163"/>
      <c r="G951" s="149" t="s">
        <v>1778</v>
      </c>
      <c r="H951" s="149">
        <v>29</v>
      </c>
    </row>
    <row r="952" spans="1:8" ht="15" customHeight="1" x14ac:dyDescent="0.25">
      <c r="A952" s="159">
        <v>43502</v>
      </c>
      <c r="B952" s="150" t="s">
        <v>32</v>
      </c>
      <c r="C952" s="161" t="s">
        <v>2143</v>
      </c>
      <c r="D952" s="162">
        <v>190018820</v>
      </c>
      <c r="E952" s="160" t="s">
        <v>6</v>
      </c>
      <c r="F952" s="163">
        <v>5514000</v>
      </c>
      <c r="G952" s="149" t="s">
        <v>2158</v>
      </c>
      <c r="H952" s="149">
        <f>12+12</f>
        <v>24</v>
      </c>
    </row>
    <row r="953" spans="1:8" ht="15" customHeight="1" x14ac:dyDescent="0.25">
      <c r="A953" s="159"/>
      <c r="B953" s="150" t="s">
        <v>621</v>
      </c>
      <c r="C953" s="161"/>
      <c r="D953" s="162"/>
      <c r="E953" s="160"/>
      <c r="F953" s="163"/>
      <c r="G953" s="149" t="s">
        <v>2159</v>
      </c>
      <c r="H953" s="149">
        <f>11+12+12</f>
        <v>35</v>
      </c>
    </row>
    <row r="954" spans="1:8" ht="15" customHeight="1" x14ac:dyDescent="0.25">
      <c r="A954" s="159">
        <v>43502</v>
      </c>
      <c r="B954" s="150" t="s">
        <v>1957</v>
      </c>
      <c r="C954" s="161" t="s">
        <v>2144</v>
      </c>
      <c r="D954" s="162">
        <v>190018831</v>
      </c>
      <c r="E954" s="160" t="s">
        <v>1263</v>
      </c>
      <c r="F954" s="163">
        <v>2030000</v>
      </c>
      <c r="G954" s="149" t="s">
        <v>2165</v>
      </c>
      <c r="H954" s="149">
        <v>7</v>
      </c>
    </row>
    <row r="955" spans="1:8" ht="15" customHeight="1" x14ac:dyDescent="0.25">
      <c r="A955" s="159"/>
      <c r="B955" s="150" t="s">
        <v>851</v>
      </c>
      <c r="C955" s="161"/>
      <c r="D955" s="162"/>
      <c r="E955" s="160"/>
      <c r="F955" s="163"/>
      <c r="G955" s="149" t="s">
        <v>2166</v>
      </c>
      <c r="H955" s="149">
        <v>21</v>
      </c>
    </row>
    <row r="956" spans="1:8" ht="15" customHeight="1" x14ac:dyDescent="0.25">
      <c r="A956" s="159">
        <v>43502</v>
      </c>
      <c r="B956" s="150" t="s">
        <v>1468</v>
      </c>
      <c r="C956" s="161" t="s">
        <v>2146</v>
      </c>
      <c r="D956" s="162">
        <v>190018829</v>
      </c>
      <c r="E956" s="160" t="s">
        <v>1032</v>
      </c>
      <c r="F956" s="163">
        <v>1754550</v>
      </c>
      <c r="G956" s="163" t="s">
        <v>2162</v>
      </c>
      <c r="H956" s="163">
        <v>21</v>
      </c>
    </row>
    <row r="957" spans="1:8" ht="15" customHeight="1" x14ac:dyDescent="0.25">
      <c r="A957" s="159"/>
      <c r="B957" s="150" t="s">
        <v>2145</v>
      </c>
      <c r="C957" s="161"/>
      <c r="D957" s="162"/>
      <c r="E957" s="160"/>
      <c r="F957" s="163"/>
      <c r="G957" s="163"/>
      <c r="H957" s="163"/>
    </row>
  </sheetData>
  <mergeCells count="3000">
    <mergeCell ref="A956:A957"/>
    <mergeCell ref="C956:C957"/>
    <mergeCell ref="D956:D957"/>
    <mergeCell ref="A949:A951"/>
    <mergeCell ref="C949:C951"/>
    <mergeCell ref="D949:D951"/>
    <mergeCell ref="A952:A953"/>
    <mergeCell ref="C952:C953"/>
    <mergeCell ref="D952:D953"/>
    <mergeCell ref="A954:A955"/>
    <mergeCell ref="C954:C955"/>
    <mergeCell ref="D954:D955"/>
    <mergeCell ref="A943:A944"/>
    <mergeCell ref="C943:C944"/>
    <mergeCell ref="D943:D944"/>
    <mergeCell ref="A945:A946"/>
    <mergeCell ref="C945:C946"/>
    <mergeCell ref="D945:D946"/>
    <mergeCell ref="A947:A948"/>
    <mergeCell ref="C947:C948"/>
    <mergeCell ref="D947:D948"/>
    <mergeCell ref="B950:B951"/>
    <mergeCell ref="F954:F955"/>
    <mergeCell ref="E956:E957"/>
    <mergeCell ref="F956:F957"/>
    <mergeCell ref="G956:G957"/>
    <mergeCell ref="H956:H957"/>
    <mergeCell ref="E943:E944"/>
    <mergeCell ref="F943:F944"/>
    <mergeCell ref="E945:E946"/>
    <mergeCell ref="F945:F946"/>
    <mergeCell ref="G945:G946"/>
    <mergeCell ref="H945:H946"/>
    <mergeCell ref="E947:E948"/>
    <mergeCell ref="F947:F948"/>
    <mergeCell ref="G947:G948"/>
    <mergeCell ref="H947:H948"/>
    <mergeCell ref="E949:E951"/>
    <mergeCell ref="F949:F951"/>
    <mergeCell ref="E952:E953"/>
    <mergeCell ref="F952:F953"/>
    <mergeCell ref="E954:E955"/>
    <mergeCell ref="F914:F915"/>
    <mergeCell ref="G914:G915"/>
    <mergeCell ref="H914:H915"/>
    <mergeCell ref="A914:A915"/>
    <mergeCell ref="C914:C915"/>
    <mergeCell ref="D914:D915"/>
    <mergeCell ref="E914:E915"/>
    <mergeCell ref="C898:C899"/>
    <mergeCell ref="D898:D899"/>
    <mergeCell ref="E898:E899"/>
    <mergeCell ref="F910:F911"/>
    <mergeCell ref="G910:G911"/>
    <mergeCell ref="H910:H911"/>
    <mergeCell ref="F912:F913"/>
    <mergeCell ref="F908:F909"/>
    <mergeCell ref="A910:A911"/>
    <mergeCell ref="C910:C911"/>
    <mergeCell ref="D910:D911"/>
    <mergeCell ref="E910:E911"/>
    <mergeCell ref="A912:A913"/>
    <mergeCell ref="C912:C913"/>
    <mergeCell ref="D912:D913"/>
    <mergeCell ref="E912:E913"/>
    <mergeCell ref="A908:A909"/>
    <mergeCell ref="C908:C909"/>
    <mergeCell ref="D908:D909"/>
    <mergeCell ref="E908:E909"/>
    <mergeCell ref="F904:F905"/>
    <mergeCell ref="G904:G905"/>
    <mergeCell ref="H904:H905"/>
    <mergeCell ref="F906:F907"/>
    <mergeCell ref="G906:G907"/>
    <mergeCell ref="H906:H907"/>
    <mergeCell ref="F900:F901"/>
    <mergeCell ref="G900:G901"/>
    <mergeCell ref="H900:H901"/>
    <mergeCell ref="F902:F903"/>
    <mergeCell ref="G902:G903"/>
    <mergeCell ref="H902:H903"/>
    <mergeCell ref="F898:F899"/>
    <mergeCell ref="G898:G899"/>
    <mergeCell ref="H898:H899"/>
    <mergeCell ref="A904:A905"/>
    <mergeCell ref="C904:C905"/>
    <mergeCell ref="D904:D905"/>
    <mergeCell ref="E904:E905"/>
    <mergeCell ref="A906:A907"/>
    <mergeCell ref="C906:C907"/>
    <mergeCell ref="D906:D907"/>
    <mergeCell ref="E906:E907"/>
    <mergeCell ref="A900:A901"/>
    <mergeCell ref="C900:C901"/>
    <mergeCell ref="D900:D901"/>
    <mergeCell ref="E900:E901"/>
    <mergeCell ref="A902:A903"/>
    <mergeCell ref="C902:C903"/>
    <mergeCell ref="D902:D903"/>
    <mergeCell ref="E902:E903"/>
    <mergeCell ref="A898:A899"/>
    <mergeCell ref="A874:A875"/>
    <mergeCell ref="C874:C875"/>
    <mergeCell ref="D874:D875"/>
    <mergeCell ref="E874:E875"/>
    <mergeCell ref="F874:F875"/>
    <mergeCell ref="G874:G875"/>
    <mergeCell ref="H874:H875"/>
    <mergeCell ref="F863:F864"/>
    <mergeCell ref="G863:G864"/>
    <mergeCell ref="H863:H864"/>
    <mergeCell ref="F865:F867"/>
    <mergeCell ref="F868:F869"/>
    <mergeCell ref="G868:G869"/>
    <mergeCell ref="H868:H869"/>
    <mergeCell ref="F870:F871"/>
    <mergeCell ref="G870:G871"/>
    <mergeCell ref="H870:H871"/>
    <mergeCell ref="F872:F873"/>
    <mergeCell ref="B866:B867"/>
    <mergeCell ref="A870:A871"/>
    <mergeCell ref="C870:C871"/>
    <mergeCell ref="D870:D871"/>
    <mergeCell ref="E870:E871"/>
    <mergeCell ref="A872:A873"/>
    <mergeCell ref="C872:C873"/>
    <mergeCell ref="D872:D873"/>
    <mergeCell ref="E872:E873"/>
    <mergeCell ref="A863:A864"/>
    <mergeCell ref="C863:C864"/>
    <mergeCell ref="D863:D864"/>
    <mergeCell ref="E863:E864"/>
    <mergeCell ref="A865:A867"/>
    <mergeCell ref="C865:C867"/>
    <mergeCell ref="D865:D867"/>
    <mergeCell ref="E865:E867"/>
    <mergeCell ref="A868:A869"/>
    <mergeCell ref="C868:C869"/>
    <mergeCell ref="D868:D869"/>
    <mergeCell ref="E868:E869"/>
    <mergeCell ref="F835:F836"/>
    <mergeCell ref="G835:G836"/>
    <mergeCell ref="H835:H836"/>
    <mergeCell ref="A835:A836"/>
    <mergeCell ref="E835:E836"/>
    <mergeCell ref="C835:C836"/>
    <mergeCell ref="D835:D836"/>
    <mergeCell ref="F837:F838"/>
    <mergeCell ref="A837:A838"/>
    <mergeCell ref="E837:E838"/>
    <mergeCell ref="C837:C838"/>
    <mergeCell ref="D837:D838"/>
    <mergeCell ref="F859:F860"/>
    <mergeCell ref="G859:G860"/>
    <mergeCell ref="H859:H860"/>
    <mergeCell ref="F839:F840"/>
    <mergeCell ref="G839:G840"/>
    <mergeCell ref="H839:H840"/>
    <mergeCell ref="F841:F842"/>
    <mergeCell ref="G841:G842"/>
    <mergeCell ref="H841:H842"/>
    <mergeCell ref="F843:F844"/>
    <mergeCell ref="G843:G844"/>
    <mergeCell ref="H843:H844"/>
    <mergeCell ref="A849:A856"/>
    <mergeCell ref="A819:A820"/>
    <mergeCell ref="E819:E820"/>
    <mergeCell ref="A821:A822"/>
    <mergeCell ref="E821:E822"/>
    <mergeCell ref="A823:A824"/>
    <mergeCell ref="E823:E824"/>
    <mergeCell ref="A825:A826"/>
    <mergeCell ref="E825:E826"/>
    <mergeCell ref="A827:A828"/>
    <mergeCell ref="E827:E828"/>
    <mergeCell ref="A829:A830"/>
    <mergeCell ref="E829:E830"/>
    <mergeCell ref="A831:A832"/>
    <mergeCell ref="E831:E832"/>
    <mergeCell ref="A833:A834"/>
    <mergeCell ref="E833:E834"/>
    <mergeCell ref="C831:C832"/>
    <mergeCell ref="D831:D832"/>
    <mergeCell ref="C833:C834"/>
    <mergeCell ref="D833:D834"/>
    <mergeCell ref="G819:G820"/>
    <mergeCell ref="H819:H820"/>
    <mergeCell ref="F821:F822"/>
    <mergeCell ref="G821:G822"/>
    <mergeCell ref="H821:H822"/>
    <mergeCell ref="F823:F824"/>
    <mergeCell ref="G823:G824"/>
    <mergeCell ref="H823:H824"/>
    <mergeCell ref="F825:F826"/>
    <mergeCell ref="F827:F828"/>
    <mergeCell ref="G827:G828"/>
    <mergeCell ref="H827:H828"/>
    <mergeCell ref="F829:F830"/>
    <mergeCell ref="G829:G830"/>
    <mergeCell ref="H829:H830"/>
    <mergeCell ref="F831:F832"/>
    <mergeCell ref="G831:G832"/>
    <mergeCell ref="H831:H832"/>
    <mergeCell ref="F833:F834"/>
    <mergeCell ref="G833:G834"/>
    <mergeCell ref="F817:F818"/>
    <mergeCell ref="G817:G818"/>
    <mergeCell ref="H817:H818"/>
    <mergeCell ref="B810:B811"/>
    <mergeCell ref="B812:B814"/>
    <mergeCell ref="G802:G803"/>
    <mergeCell ref="H802:H803"/>
    <mergeCell ref="F804:F805"/>
    <mergeCell ref="G804:G805"/>
    <mergeCell ref="H804:H805"/>
    <mergeCell ref="F806:F807"/>
    <mergeCell ref="F808:F809"/>
    <mergeCell ref="F810:F814"/>
    <mergeCell ref="F815:F816"/>
    <mergeCell ref="G815:G816"/>
    <mergeCell ref="H815:H816"/>
    <mergeCell ref="C819:C820"/>
    <mergeCell ref="D819:D820"/>
    <mergeCell ref="C821:C822"/>
    <mergeCell ref="D821:D822"/>
    <mergeCell ref="C823:C824"/>
    <mergeCell ref="D823:D824"/>
    <mergeCell ref="C825:C826"/>
    <mergeCell ref="D825:D826"/>
    <mergeCell ref="C827:C828"/>
    <mergeCell ref="D827:D828"/>
    <mergeCell ref="C829:C830"/>
    <mergeCell ref="D829:D830"/>
    <mergeCell ref="H833:H834"/>
    <mergeCell ref="F819:F820"/>
    <mergeCell ref="A817:A818"/>
    <mergeCell ref="C817:C818"/>
    <mergeCell ref="D817:D818"/>
    <mergeCell ref="E817:E818"/>
    <mergeCell ref="A806:A807"/>
    <mergeCell ref="C806:C807"/>
    <mergeCell ref="D806:D807"/>
    <mergeCell ref="E806:E807"/>
    <mergeCell ref="A808:A809"/>
    <mergeCell ref="C808:C809"/>
    <mergeCell ref="D808:D809"/>
    <mergeCell ref="E808:E809"/>
    <mergeCell ref="A810:A814"/>
    <mergeCell ref="C810:C814"/>
    <mergeCell ref="D810:D814"/>
    <mergeCell ref="E810:E814"/>
    <mergeCell ref="F792:F793"/>
    <mergeCell ref="A815:A816"/>
    <mergeCell ref="C815:C816"/>
    <mergeCell ref="D815:D816"/>
    <mergeCell ref="E815:E816"/>
    <mergeCell ref="C798:C799"/>
    <mergeCell ref="D798:D799"/>
    <mergeCell ref="E798:E799"/>
    <mergeCell ref="A800:A801"/>
    <mergeCell ref="C800:C801"/>
    <mergeCell ref="D800:D801"/>
    <mergeCell ref="E800:E801"/>
    <mergeCell ref="A802:A803"/>
    <mergeCell ref="C802:C803"/>
    <mergeCell ref="D802:D803"/>
    <mergeCell ref="E802:E803"/>
    <mergeCell ref="G792:G793"/>
    <mergeCell ref="H792:H793"/>
    <mergeCell ref="F794:F795"/>
    <mergeCell ref="G794:G795"/>
    <mergeCell ref="H794:H795"/>
    <mergeCell ref="F796:F797"/>
    <mergeCell ref="G796:G797"/>
    <mergeCell ref="H796:H797"/>
    <mergeCell ref="F798:F799"/>
    <mergeCell ref="G798:G799"/>
    <mergeCell ref="H798:H799"/>
    <mergeCell ref="F800:F801"/>
    <mergeCell ref="G800:G801"/>
    <mergeCell ref="H800:H801"/>
    <mergeCell ref="F802:F803"/>
    <mergeCell ref="A804:A805"/>
    <mergeCell ref="C804:C805"/>
    <mergeCell ref="D804:D805"/>
    <mergeCell ref="E804:E805"/>
    <mergeCell ref="A792:A793"/>
    <mergeCell ref="C792:C793"/>
    <mergeCell ref="D792:D793"/>
    <mergeCell ref="E792:E793"/>
    <mergeCell ref="A794:A795"/>
    <mergeCell ref="C794:C795"/>
    <mergeCell ref="D794:D795"/>
    <mergeCell ref="E794:E795"/>
    <mergeCell ref="A796:A797"/>
    <mergeCell ref="C796:C797"/>
    <mergeCell ref="D796:D797"/>
    <mergeCell ref="E796:E797"/>
    <mergeCell ref="A798:A799"/>
    <mergeCell ref="E751:E752"/>
    <mergeCell ref="A753:A754"/>
    <mergeCell ref="C753:C754"/>
    <mergeCell ref="D753:D754"/>
    <mergeCell ref="E753:E754"/>
    <mergeCell ref="A755:A756"/>
    <mergeCell ref="C755:C756"/>
    <mergeCell ref="D755:D756"/>
    <mergeCell ref="E755:E756"/>
    <mergeCell ref="A747:A748"/>
    <mergeCell ref="C747:C748"/>
    <mergeCell ref="D747:D748"/>
    <mergeCell ref="E747:E748"/>
    <mergeCell ref="A749:A750"/>
    <mergeCell ref="C749:C750"/>
    <mergeCell ref="D749:D750"/>
    <mergeCell ref="E749:E750"/>
    <mergeCell ref="H749:H750"/>
    <mergeCell ref="F751:F752"/>
    <mergeCell ref="G751:G752"/>
    <mergeCell ref="H751:H752"/>
    <mergeCell ref="A763:A764"/>
    <mergeCell ref="C763:C764"/>
    <mergeCell ref="D763:D764"/>
    <mergeCell ref="E763:E764"/>
    <mergeCell ref="A765:A766"/>
    <mergeCell ref="C765:C766"/>
    <mergeCell ref="D765:D766"/>
    <mergeCell ref="E765:E766"/>
    <mergeCell ref="A767:A769"/>
    <mergeCell ref="C767:C769"/>
    <mergeCell ref="D767:D769"/>
    <mergeCell ref="E767:E769"/>
    <mergeCell ref="B768:B769"/>
    <mergeCell ref="A757:A758"/>
    <mergeCell ref="C757:C758"/>
    <mergeCell ref="D757:D758"/>
    <mergeCell ref="E757:E758"/>
    <mergeCell ref="A759:A760"/>
    <mergeCell ref="C759:C760"/>
    <mergeCell ref="D759:D760"/>
    <mergeCell ref="E759:E760"/>
    <mergeCell ref="A761:A762"/>
    <mergeCell ref="C761:C762"/>
    <mergeCell ref="D761:D762"/>
    <mergeCell ref="E761:E762"/>
    <mergeCell ref="A751:A752"/>
    <mergeCell ref="C751:C752"/>
    <mergeCell ref="D751:D752"/>
    <mergeCell ref="F745:F746"/>
    <mergeCell ref="G745:G746"/>
    <mergeCell ref="H745:H746"/>
    <mergeCell ref="A745:A746"/>
    <mergeCell ref="C745:C746"/>
    <mergeCell ref="D745:D746"/>
    <mergeCell ref="E745:E746"/>
    <mergeCell ref="F765:F766"/>
    <mergeCell ref="G765:G766"/>
    <mergeCell ref="H765:H766"/>
    <mergeCell ref="F767:F769"/>
    <mergeCell ref="F759:F760"/>
    <mergeCell ref="G759:G760"/>
    <mergeCell ref="H759:H760"/>
    <mergeCell ref="F761:F762"/>
    <mergeCell ref="F763:F764"/>
    <mergeCell ref="G763:G764"/>
    <mergeCell ref="H763:H764"/>
    <mergeCell ref="F753:F754"/>
    <mergeCell ref="G753:G754"/>
    <mergeCell ref="H753:H754"/>
    <mergeCell ref="F755:F756"/>
    <mergeCell ref="G755:G756"/>
    <mergeCell ref="H755:H756"/>
    <mergeCell ref="F757:F758"/>
    <mergeCell ref="G757:G758"/>
    <mergeCell ref="H757:H758"/>
    <mergeCell ref="F747:F748"/>
    <mergeCell ref="G747:G748"/>
    <mergeCell ref="H747:H748"/>
    <mergeCell ref="F749:F750"/>
    <mergeCell ref="G749:G750"/>
    <mergeCell ref="A708:A709"/>
    <mergeCell ref="C708:C709"/>
    <mergeCell ref="D708:D709"/>
    <mergeCell ref="E708:E709"/>
    <mergeCell ref="A697:A699"/>
    <mergeCell ref="C697:C699"/>
    <mergeCell ref="D697:D699"/>
    <mergeCell ref="E697:E699"/>
    <mergeCell ref="A700:A701"/>
    <mergeCell ref="C700:C701"/>
    <mergeCell ref="D700:D701"/>
    <mergeCell ref="E700:E701"/>
    <mergeCell ref="A702:A703"/>
    <mergeCell ref="C702:C703"/>
    <mergeCell ref="D702:D703"/>
    <mergeCell ref="E702:E703"/>
    <mergeCell ref="A691:A692"/>
    <mergeCell ref="C691:C692"/>
    <mergeCell ref="D691:D692"/>
    <mergeCell ref="E691:E692"/>
    <mergeCell ref="A693:A694"/>
    <mergeCell ref="C693:C694"/>
    <mergeCell ref="D693:D694"/>
    <mergeCell ref="E693:E694"/>
    <mergeCell ref="A695:A696"/>
    <mergeCell ref="C695:C696"/>
    <mergeCell ref="D695:D696"/>
    <mergeCell ref="E695:E696"/>
    <mergeCell ref="H691:H692"/>
    <mergeCell ref="F693:F694"/>
    <mergeCell ref="F702:F703"/>
    <mergeCell ref="A704:A705"/>
    <mergeCell ref="C704:C705"/>
    <mergeCell ref="D704:D705"/>
    <mergeCell ref="E704:E705"/>
    <mergeCell ref="A706:A707"/>
    <mergeCell ref="C706:C707"/>
    <mergeCell ref="D706:D707"/>
    <mergeCell ref="E706:E707"/>
    <mergeCell ref="A687:A688"/>
    <mergeCell ref="C687:C688"/>
    <mergeCell ref="D687:D688"/>
    <mergeCell ref="E687:E688"/>
    <mergeCell ref="A689:A690"/>
    <mergeCell ref="C689:C690"/>
    <mergeCell ref="D689:D690"/>
    <mergeCell ref="E689:E690"/>
    <mergeCell ref="B698:B699"/>
    <mergeCell ref="G702:G703"/>
    <mergeCell ref="H702:H703"/>
    <mergeCell ref="F704:F705"/>
    <mergeCell ref="G704:G705"/>
    <mergeCell ref="H704:H705"/>
    <mergeCell ref="F706:F707"/>
    <mergeCell ref="A640:A641"/>
    <mergeCell ref="C640:C641"/>
    <mergeCell ref="D640:D641"/>
    <mergeCell ref="E640:E641"/>
    <mergeCell ref="A648:A649"/>
    <mergeCell ref="C648:C649"/>
    <mergeCell ref="D648:D649"/>
    <mergeCell ref="E648:E649"/>
    <mergeCell ref="A650:A651"/>
    <mergeCell ref="C650:C651"/>
    <mergeCell ref="D650:D651"/>
    <mergeCell ref="E650:E651"/>
    <mergeCell ref="A652:A654"/>
    <mergeCell ref="C652:C654"/>
    <mergeCell ref="D652:D654"/>
    <mergeCell ref="E652:E654"/>
    <mergeCell ref="B653:B654"/>
    <mergeCell ref="A642:A643"/>
    <mergeCell ref="C642:C643"/>
    <mergeCell ref="D642:D643"/>
    <mergeCell ref="E642:E643"/>
    <mergeCell ref="A644:A645"/>
    <mergeCell ref="C644:C645"/>
    <mergeCell ref="D644:D645"/>
    <mergeCell ref="E644:E645"/>
    <mergeCell ref="A646:A647"/>
    <mergeCell ref="C646:C647"/>
    <mergeCell ref="D646:D647"/>
    <mergeCell ref="E646:E647"/>
    <mergeCell ref="F648:F649"/>
    <mergeCell ref="G648:G649"/>
    <mergeCell ref="H648:H649"/>
    <mergeCell ref="F650:F651"/>
    <mergeCell ref="G650:G651"/>
    <mergeCell ref="H650:H651"/>
    <mergeCell ref="F652:F654"/>
    <mergeCell ref="F642:F643"/>
    <mergeCell ref="G642:G643"/>
    <mergeCell ref="H642:H643"/>
    <mergeCell ref="F644:F645"/>
    <mergeCell ref="G644:G645"/>
    <mergeCell ref="H644:H645"/>
    <mergeCell ref="F646:F647"/>
    <mergeCell ref="F640:F641"/>
    <mergeCell ref="G640:G641"/>
    <mergeCell ref="H640:H641"/>
    <mergeCell ref="F535:F536"/>
    <mergeCell ref="G535:G536"/>
    <mergeCell ref="H535:H536"/>
    <mergeCell ref="A634:A635"/>
    <mergeCell ref="C634:C635"/>
    <mergeCell ref="D634:D635"/>
    <mergeCell ref="E634:E635"/>
    <mergeCell ref="A636:A637"/>
    <mergeCell ref="C636:C637"/>
    <mergeCell ref="D636:D637"/>
    <mergeCell ref="E636:E637"/>
    <mergeCell ref="A638:A639"/>
    <mergeCell ref="C638:C639"/>
    <mergeCell ref="D638:D639"/>
    <mergeCell ref="E638:E639"/>
    <mergeCell ref="A628:A629"/>
    <mergeCell ref="C628:C629"/>
    <mergeCell ref="D628:D629"/>
    <mergeCell ref="E628:E629"/>
    <mergeCell ref="A630:A631"/>
    <mergeCell ref="C630:C631"/>
    <mergeCell ref="D630:D631"/>
    <mergeCell ref="E630:E631"/>
    <mergeCell ref="A632:A633"/>
    <mergeCell ref="C632:C633"/>
    <mergeCell ref="D632:D633"/>
    <mergeCell ref="E632:E633"/>
    <mergeCell ref="E521:E522"/>
    <mergeCell ref="A523:A524"/>
    <mergeCell ref="C523:C524"/>
    <mergeCell ref="D523:D524"/>
    <mergeCell ref="E523:E524"/>
    <mergeCell ref="A525:A526"/>
    <mergeCell ref="C525:C526"/>
    <mergeCell ref="D525:D526"/>
    <mergeCell ref="E525:E526"/>
    <mergeCell ref="A533:A534"/>
    <mergeCell ref="C533:C534"/>
    <mergeCell ref="D533:D534"/>
    <mergeCell ref="E533:E534"/>
    <mergeCell ref="A535:A536"/>
    <mergeCell ref="C535:C536"/>
    <mergeCell ref="D535:D536"/>
    <mergeCell ref="E535:E536"/>
    <mergeCell ref="A527:A528"/>
    <mergeCell ref="C527:C528"/>
    <mergeCell ref="D527:D528"/>
    <mergeCell ref="E527:E528"/>
    <mergeCell ref="A529:A530"/>
    <mergeCell ref="C529:C530"/>
    <mergeCell ref="D529:D530"/>
    <mergeCell ref="G525:G526"/>
    <mergeCell ref="H525:H526"/>
    <mergeCell ref="F527:F528"/>
    <mergeCell ref="G527:G528"/>
    <mergeCell ref="H527:H528"/>
    <mergeCell ref="F529:F530"/>
    <mergeCell ref="G529:G530"/>
    <mergeCell ref="H529:H530"/>
    <mergeCell ref="F531:F532"/>
    <mergeCell ref="G531:G532"/>
    <mergeCell ref="H531:H532"/>
    <mergeCell ref="G630:G631"/>
    <mergeCell ref="H630:H631"/>
    <mergeCell ref="F632:F633"/>
    <mergeCell ref="G632:G633"/>
    <mergeCell ref="H632:H633"/>
    <mergeCell ref="F566:F567"/>
    <mergeCell ref="F568:F569"/>
    <mergeCell ref="G568:G569"/>
    <mergeCell ref="H568:H569"/>
    <mergeCell ref="F558:F559"/>
    <mergeCell ref="G558:G559"/>
    <mergeCell ref="H558:H559"/>
    <mergeCell ref="F560:F561"/>
    <mergeCell ref="F562:F565"/>
    <mergeCell ref="H550:H551"/>
    <mergeCell ref="F552:F553"/>
    <mergeCell ref="G552:G553"/>
    <mergeCell ref="H552:H553"/>
    <mergeCell ref="F554:F555"/>
    <mergeCell ref="G554:G555"/>
    <mergeCell ref="H554:H555"/>
    <mergeCell ref="F521:F522"/>
    <mergeCell ref="F523:F524"/>
    <mergeCell ref="G523:G524"/>
    <mergeCell ref="H523:H524"/>
    <mergeCell ref="F525:F526"/>
    <mergeCell ref="F533:F534"/>
    <mergeCell ref="A517:A518"/>
    <mergeCell ref="C517:C518"/>
    <mergeCell ref="D517:D518"/>
    <mergeCell ref="E517:E518"/>
    <mergeCell ref="A519:A520"/>
    <mergeCell ref="C519:C520"/>
    <mergeCell ref="D519:D520"/>
    <mergeCell ref="E519:E520"/>
    <mergeCell ref="A513:A514"/>
    <mergeCell ref="C513:C514"/>
    <mergeCell ref="D513:D514"/>
    <mergeCell ref="E513:E514"/>
    <mergeCell ref="A515:A516"/>
    <mergeCell ref="C515:C516"/>
    <mergeCell ref="D515:D516"/>
    <mergeCell ref="E515:E516"/>
    <mergeCell ref="E529:E530"/>
    <mergeCell ref="A531:A532"/>
    <mergeCell ref="C531:C532"/>
    <mergeCell ref="D531:D532"/>
    <mergeCell ref="E531:E532"/>
    <mergeCell ref="G533:G534"/>
    <mergeCell ref="H533:H534"/>
    <mergeCell ref="A521:A522"/>
    <mergeCell ref="C521:C522"/>
    <mergeCell ref="D521:D522"/>
    <mergeCell ref="A509:A510"/>
    <mergeCell ref="C509:C510"/>
    <mergeCell ref="D509:D510"/>
    <mergeCell ref="E509:E510"/>
    <mergeCell ref="A511:A512"/>
    <mergeCell ref="C511:C512"/>
    <mergeCell ref="D511:D512"/>
    <mergeCell ref="E511:E512"/>
    <mergeCell ref="G519:G520"/>
    <mergeCell ref="H519:H520"/>
    <mergeCell ref="G513:G514"/>
    <mergeCell ref="H513:H514"/>
    <mergeCell ref="F515:F516"/>
    <mergeCell ref="G515:G516"/>
    <mergeCell ref="H515:H516"/>
    <mergeCell ref="F517:F518"/>
    <mergeCell ref="G517:G518"/>
    <mergeCell ref="H517:H518"/>
    <mergeCell ref="F509:F510"/>
    <mergeCell ref="G509:G510"/>
    <mergeCell ref="H509:H510"/>
    <mergeCell ref="F511:F512"/>
    <mergeCell ref="G511:G512"/>
    <mergeCell ref="H511:H512"/>
    <mergeCell ref="F513:F514"/>
    <mergeCell ref="F519:F520"/>
    <mergeCell ref="C497:C498"/>
    <mergeCell ref="D497:D498"/>
    <mergeCell ref="E497:E498"/>
    <mergeCell ref="G507:G508"/>
    <mergeCell ref="H507:H508"/>
    <mergeCell ref="F505:F506"/>
    <mergeCell ref="G505:G506"/>
    <mergeCell ref="H505:H506"/>
    <mergeCell ref="F507:F508"/>
    <mergeCell ref="A505:A506"/>
    <mergeCell ref="C505:C506"/>
    <mergeCell ref="D505:D506"/>
    <mergeCell ref="E505:E506"/>
    <mergeCell ref="A507:A508"/>
    <mergeCell ref="C507:C508"/>
    <mergeCell ref="D507:D508"/>
    <mergeCell ref="E507:E508"/>
    <mergeCell ref="F495:F496"/>
    <mergeCell ref="G495:G496"/>
    <mergeCell ref="H495:H496"/>
    <mergeCell ref="A495:A496"/>
    <mergeCell ref="C495:C496"/>
    <mergeCell ref="D495:D496"/>
    <mergeCell ref="E495:E496"/>
    <mergeCell ref="G501:G502"/>
    <mergeCell ref="H501:H502"/>
    <mergeCell ref="F503:F504"/>
    <mergeCell ref="G503:G504"/>
    <mergeCell ref="H503:H504"/>
    <mergeCell ref="F497:F498"/>
    <mergeCell ref="G497:G498"/>
    <mergeCell ref="H497:H498"/>
    <mergeCell ref="F499:F500"/>
    <mergeCell ref="G499:G500"/>
    <mergeCell ref="H499:H500"/>
    <mergeCell ref="F501:F502"/>
    <mergeCell ref="A499:A500"/>
    <mergeCell ref="C499:C500"/>
    <mergeCell ref="D499:D500"/>
    <mergeCell ref="E499:E500"/>
    <mergeCell ref="A501:A502"/>
    <mergeCell ref="C501:C502"/>
    <mergeCell ref="D501:D502"/>
    <mergeCell ref="E501:E502"/>
    <mergeCell ref="A503:A504"/>
    <mergeCell ref="C503:C504"/>
    <mergeCell ref="D503:D504"/>
    <mergeCell ref="E503:E504"/>
    <mergeCell ref="A497:A498"/>
    <mergeCell ref="A493:A494"/>
    <mergeCell ref="C493:C494"/>
    <mergeCell ref="D493:D494"/>
    <mergeCell ref="E493:E494"/>
    <mergeCell ref="A487:A488"/>
    <mergeCell ref="C487:C488"/>
    <mergeCell ref="D487:D488"/>
    <mergeCell ref="E487:E488"/>
    <mergeCell ref="A489:A490"/>
    <mergeCell ref="C489:C490"/>
    <mergeCell ref="D489:D490"/>
    <mergeCell ref="E489:E490"/>
    <mergeCell ref="A491:A492"/>
    <mergeCell ref="C491:C492"/>
    <mergeCell ref="D491:D492"/>
    <mergeCell ref="E491:E492"/>
    <mergeCell ref="A481:A482"/>
    <mergeCell ref="C481:C482"/>
    <mergeCell ref="D481:D482"/>
    <mergeCell ref="E481:E482"/>
    <mergeCell ref="A483:A484"/>
    <mergeCell ref="C483:C484"/>
    <mergeCell ref="D483:D484"/>
    <mergeCell ref="E483:E484"/>
    <mergeCell ref="A485:A486"/>
    <mergeCell ref="C485:C486"/>
    <mergeCell ref="D485:D486"/>
    <mergeCell ref="E485:E486"/>
    <mergeCell ref="G489:G490"/>
    <mergeCell ref="H489:H490"/>
    <mergeCell ref="F491:F492"/>
    <mergeCell ref="G491:G492"/>
    <mergeCell ref="H491:H492"/>
    <mergeCell ref="F493:F494"/>
    <mergeCell ref="G493:G494"/>
    <mergeCell ref="H493:H494"/>
    <mergeCell ref="G481:G482"/>
    <mergeCell ref="H481:H482"/>
    <mergeCell ref="F483:F484"/>
    <mergeCell ref="F485:F486"/>
    <mergeCell ref="G485:G486"/>
    <mergeCell ref="H485:H486"/>
    <mergeCell ref="F487:F488"/>
    <mergeCell ref="G487:G488"/>
    <mergeCell ref="H487:H488"/>
    <mergeCell ref="F481:F482"/>
    <mergeCell ref="F489:F490"/>
    <mergeCell ref="A416:A417"/>
    <mergeCell ref="C416:C417"/>
    <mergeCell ref="D416:D417"/>
    <mergeCell ref="E416:E417"/>
    <mergeCell ref="F416:F417"/>
    <mergeCell ref="G416:G417"/>
    <mergeCell ref="H416:H417"/>
    <mergeCell ref="A382:A383"/>
    <mergeCell ref="D382:D383"/>
    <mergeCell ref="E382:E383"/>
    <mergeCell ref="F382:F383"/>
    <mergeCell ref="A384:A385"/>
    <mergeCell ref="D384:D385"/>
    <mergeCell ref="E384:E385"/>
    <mergeCell ref="F384:F385"/>
    <mergeCell ref="C382:C383"/>
    <mergeCell ref="C384:C385"/>
    <mergeCell ref="G412:G413"/>
    <mergeCell ref="H412:H413"/>
    <mergeCell ref="G414:G415"/>
    <mergeCell ref="H414:H415"/>
    <mergeCell ref="G410:G411"/>
    <mergeCell ref="H410:H411"/>
    <mergeCell ref="A414:A415"/>
    <mergeCell ref="D414:D415"/>
    <mergeCell ref="E414:E415"/>
    <mergeCell ref="F414:F415"/>
    <mergeCell ref="C414:C415"/>
    <mergeCell ref="A410:A411"/>
    <mergeCell ref="D410:D411"/>
    <mergeCell ref="E410:E411"/>
    <mergeCell ref="F410:F411"/>
    <mergeCell ref="A412:A413"/>
    <mergeCell ref="D412:D413"/>
    <mergeCell ref="E412:E413"/>
    <mergeCell ref="F412:F413"/>
    <mergeCell ref="C410:C411"/>
    <mergeCell ref="C412:C413"/>
    <mergeCell ref="D394:D395"/>
    <mergeCell ref="E394:E395"/>
    <mergeCell ref="F394:F395"/>
    <mergeCell ref="A396:A397"/>
    <mergeCell ref="D396:D397"/>
    <mergeCell ref="E396:E397"/>
    <mergeCell ref="F396:F397"/>
    <mergeCell ref="C394:C395"/>
    <mergeCell ref="C396:C397"/>
    <mergeCell ref="A390:A393"/>
    <mergeCell ref="D390:D393"/>
    <mergeCell ref="E390:E393"/>
    <mergeCell ref="F390:F393"/>
    <mergeCell ref="B390:B391"/>
    <mergeCell ref="C390:C393"/>
    <mergeCell ref="E400:E401"/>
    <mergeCell ref="F400:F401"/>
    <mergeCell ref="C398:C399"/>
    <mergeCell ref="C400:C401"/>
    <mergeCell ref="A386:A387"/>
    <mergeCell ref="D386:D387"/>
    <mergeCell ref="E386:E387"/>
    <mergeCell ref="F386:F387"/>
    <mergeCell ref="A388:A389"/>
    <mergeCell ref="D388:D389"/>
    <mergeCell ref="E388:E389"/>
    <mergeCell ref="F388:F389"/>
    <mergeCell ref="C386:C387"/>
    <mergeCell ref="C388:C389"/>
    <mergeCell ref="A408:A409"/>
    <mergeCell ref="D408:D409"/>
    <mergeCell ref="E408:E409"/>
    <mergeCell ref="F408:F409"/>
    <mergeCell ref="C406:C407"/>
    <mergeCell ref="C408:C409"/>
    <mergeCell ref="A402:A403"/>
    <mergeCell ref="D402:D403"/>
    <mergeCell ref="E402:E403"/>
    <mergeCell ref="F402:F403"/>
    <mergeCell ref="A404:A405"/>
    <mergeCell ref="D404:D405"/>
    <mergeCell ref="E404:E405"/>
    <mergeCell ref="F404:F405"/>
    <mergeCell ref="C402:C403"/>
    <mergeCell ref="C404:C405"/>
    <mergeCell ref="A398:A399"/>
    <mergeCell ref="D398:D399"/>
    <mergeCell ref="E398:E399"/>
    <mergeCell ref="F398:F399"/>
    <mergeCell ref="A400:A401"/>
    <mergeCell ref="D400:D401"/>
    <mergeCell ref="E367:E368"/>
    <mergeCell ref="F367:F368"/>
    <mergeCell ref="A363:A364"/>
    <mergeCell ref="D363:D364"/>
    <mergeCell ref="E363:E364"/>
    <mergeCell ref="F363:F364"/>
    <mergeCell ref="A365:A366"/>
    <mergeCell ref="D365:D366"/>
    <mergeCell ref="E365:E366"/>
    <mergeCell ref="F365:F366"/>
    <mergeCell ref="B392:B393"/>
    <mergeCell ref="G406:G407"/>
    <mergeCell ref="H406:H407"/>
    <mergeCell ref="G396:G397"/>
    <mergeCell ref="H396:H397"/>
    <mergeCell ref="G402:G403"/>
    <mergeCell ref="H402:H403"/>
    <mergeCell ref="G404:G405"/>
    <mergeCell ref="H404:H405"/>
    <mergeCell ref="G386:G387"/>
    <mergeCell ref="H386:H387"/>
    <mergeCell ref="G388:G389"/>
    <mergeCell ref="H388:H389"/>
    <mergeCell ref="G394:G395"/>
    <mergeCell ref="H394:H395"/>
    <mergeCell ref="G382:G383"/>
    <mergeCell ref="H382:H383"/>
    <mergeCell ref="A406:A407"/>
    <mergeCell ref="D406:D407"/>
    <mergeCell ref="E406:E407"/>
    <mergeCell ref="F406:F407"/>
    <mergeCell ref="A394:A395"/>
    <mergeCell ref="C373:C374"/>
    <mergeCell ref="C375:C376"/>
    <mergeCell ref="C377:C379"/>
    <mergeCell ref="C380:C381"/>
    <mergeCell ref="A377:A379"/>
    <mergeCell ref="D377:D379"/>
    <mergeCell ref="E377:E379"/>
    <mergeCell ref="F377:F379"/>
    <mergeCell ref="A380:A381"/>
    <mergeCell ref="B378:B379"/>
    <mergeCell ref="D380:D381"/>
    <mergeCell ref="E380:E381"/>
    <mergeCell ref="F380:F381"/>
    <mergeCell ref="A373:A374"/>
    <mergeCell ref="D373:D374"/>
    <mergeCell ref="E373:E374"/>
    <mergeCell ref="F373:F374"/>
    <mergeCell ref="A375:A376"/>
    <mergeCell ref="D375:D376"/>
    <mergeCell ref="E375:E376"/>
    <mergeCell ref="F375:F376"/>
    <mergeCell ref="B360:B362"/>
    <mergeCell ref="C358:C362"/>
    <mergeCell ref="A358:A362"/>
    <mergeCell ref="B358:B359"/>
    <mergeCell ref="D358:D362"/>
    <mergeCell ref="E358:E362"/>
    <mergeCell ref="F358:F362"/>
    <mergeCell ref="H371:H372"/>
    <mergeCell ref="G363:G364"/>
    <mergeCell ref="H363:H364"/>
    <mergeCell ref="G365:G366"/>
    <mergeCell ref="H365:H366"/>
    <mergeCell ref="G367:G368"/>
    <mergeCell ref="H367:H368"/>
    <mergeCell ref="G369:G370"/>
    <mergeCell ref="H369:H370"/>
    <mergeCell ref="G371:G372"/>
    <mergeCell ref="C363:C364"/>
    <mergeCell ref="C365:C366"/>
    <mergeCell ref="C367:C368"/>
    <mergeCell ref="C369:C370"/>
    <mergeCell ref="C371:C372"/>
    <mergeCell ref="A369:A370"/>
    <mergeCell ref="D369:D370"/>
    <mergeCell ref="E369:E370"/>
    <mergeCell ref="F369:F370"/>
    <mergeCell ref="A371:A372"/>
    <mergeCell ref="D371:D372"/>
    <mergeCell ref="E371:E372"/>
    <mergeCell ref="F371:F372"/>
    <mergeCell ref="A367:A368"/>
    <mergeCell ref="D367:D368"/>
    <mergeCell ref="E352:E353"/>
    <mergeCell ref="A346:A347"/>
    <mergeCell ref="C346:C347"/>
    <mergeCell ref="D346:D347"/>
    <mergeCell ref="E346:E347"/>
    <mergeCell ref="A348:A349"/>
    <mergeCell ref="C348:C349"/>
    <mergeCell ref="D348:D349"/>
    <mergeCell ref="E348:E349"/>
    <mergeCell ref="A350:A351"/>
    <mergeCell ref="A356:A357"/>
    <mergeCell ref="C356:C357"/>
    <mergeCell ref="D356:D357"/>
    <mergeCell ref="E356:E357"/>
    <mergeCell ref="F356:F357"/>
    <mergeCell ref="G356:G357"/>
    <mergeCell ref="H356:H357"/>
    <mergeCell ref="H346:H347"/>
    <mergeCell ref="G352:G353"/>
    <mergeCell ref="H352:H353"/>
    <mergeCell ref="C350:C351"/>
    <mergeCell ref="D350:D351"/>
    <mergeCell ref="E350:E351"/>
    <mergeCell ref="F340:F341"/>
    <mergeCell ref="G340:G341"/>
    <mergeCell ref="H340:H341"/>
    <mergeCell ref="F348:F349"/>
    <mergeCell ref="G348:G349"/>
    <mergeCell ref="H348:H349"/>
    <mergeCell ref="F350:F351"/>
    <mergeCell ref="G350:G351"/>
    <mergeCell ref="H350:H351"/>
    <mergeCell ref="F354:F355"/>
    <mergeCell ref="G354:G355"/>
    <mergeCell ref="H354:H355"/>
    <mergeCell ref="A354:A355"/>
    <mergeCell ref="C354:C355"/>
    <mergeCell ref="D354:D355"/>
    <mergeCell ref="E354:E355"/>
    <mergeCell ref="A340:A341"/>
    <mergeCell ref="C340:C341"/>
    <mergeCell ref="D340:D341"/>
    <mergeCell ref="E340:E341"/>
    <mergeCell ref="A342:A343"/>
    <mergeCell ref="C342:C343"/>
    <mergeCell ref="D342:D343"/>
    <mergeCell ref="E342:E343"/>
    <mergeCell ref="A344:A345"/>
    <mergeCell ref="C344:C345"/>
    <mergeCell ref="D344:D345"/>
    <mergeCell ref="E344:E345"/>
    <mergeCell ref="A352:A353"/>
    <mergeCell ref="C352:C353"/>
    <mergeCell ref="D352:D353"/>
    <mergeCell ref="F352:F353"/>
    <mergeCell ref="F338:F339"/>
    <mergeCell ref="G338:G339"/>
    <mergeCell ref="H338:H339"/>
    <mergeCell ref="F334:F335"/>
    <mergeCell ref="G334:G335"/>
    <mergeCell ref="H334:H335"/>
    <mergeCell ref="F336:F337"/>
    <mergeCell ref="G336:G337"/>
    <mergeCell ref="A336:A337"/>
    <mergeCell ref="C336:C337"/>
    <mergeCell ref="D336:D337"/>
    <mergeCell ref="E336:E337"/>
    <mergeCell ref="A338:A339"/>
    <mergeCell ref="C338:C339"/>
    <mergeCell ref="D338:D339"/>
    <mergeCell ref="E338:E339"/>
    <mergeCell ref="A334:A335"/>
    <mergeCell ref="C334:C335"/>
    <mergeCell ref="D334:D335"/>
    <mergeCell ref="E334:E335"/>
    <mergeCell ref="F342:F343"/>
    <mergeCell ref="F344:F345"/>
    <mergeCell ref="G344:G345"/>
    <mergeCell ref="H344:H345"/>
    <mergeCell ref="F346:F347"/>
    <mergeCell ref="G346:G347"/>
    <mergeCell ref="A315:A316"/>
    <mergeCell ref="C315:C316"/>
    <mergeCell ref="D315:D316"/>
    <mergeCell ref="E315:E316"/>
    <mergeCell ref="A317:A318"/>
    <mergeCell ref="F330:F331"/>
    <mergeCell ref="G330:G331"/>
    <mergeCell ref="H330:H331"/>
    <mergeCell ref="F332:F333"/>
    <mergeCell ref="A332:A333"/>
    <mergeCell ref="C332:C333"/>
    <mergeCell ref="D332:D333"/>
    <mergeCell ref="E332:E333"/>
    <mergeCell ref="H336:H337"/>
    <mergeCell ref="F324:F325"/>
    <mergeCell ref="G324:G325"/>
    <mergeCell ref="H324:H325"/>
    <mergeCell ref="F326:F327"/>
    <mergeCell ref="G326:G327"/>
    <mergeCell ref="H326:H327"/>
    <mergeCell ref="F328:F329"/>
    <mergeCell ref="G328:G329"/>
    <mergeCell ref="H328:H329"/>
    <mergeCell ref="A330:A331"/>
    <mergeCell ref="C330:C331"/>
    <mergeCell ref="D330:D331"/>
    <mergeCell ref="E330:E331"/>
    <mergeCell ref="G317:G318"/>
    <mergeCell ref="H317:H318"/>
    <mergeCell ref="F319:F321"/>
    <mergeCell ref="F322:F323"/>
    <mergeCell ref="G322:G323"/>
    <mergeCell ref="H322:H323"/>
    <mergeCell ref="A326:A327"/>
    <mergeCell ref="C326:C327"/>
    <mergeCell ref="D326:D327"/>
    <mergeCell ref="E326:E327"/>
    <mergeCell ref="A328:A329"/>
    <mergeCell ref="C328:C329"/>
    <mergeCell ref="D328:D329"/>
    <mergeCell ref="E328:E329"/>
    <mergeCell ref="A322:A323"/>
    <mergeCell ref="C322:C323"/>
    <mergeCell ref="D322:D323"/>
    <mergeCell ref="E322:E323"/>
    <mergeCell ref="A324:A325"/>
    <mergeCell ref="C324:C325"/>
    <mergeCell ref="D324:D325"/>
    <mergeCell ref="E324:E325"/>
    <mergeCell ref="B320:B321"/>
    <mergeCell ref="C317:C318"/>
    <mergeCell ref="D317:D318"/>
    <mergeCell ref="E317:E318"/>
    <mergeCell ref="A319:A321"/>
    <mergeCell ref="C319:C321"/>
    <mergeCell ref="D319:D321"/>
    <mergeCell ref="E319:E321"/>
    <mergeCell ref="F309:F310"/>
    <mergeCell ref="G309:G310"/>
    <mergeCell ref="H309:H310"/>
    <mergeCell ref="F311:F312"/>
    <mergeCell ref="G311:G312"/>
    <mergeCell ref="H311:H312"/>
    <mergeCell ref="F313:F314"/>
    <mergeCell ref="G313:G314"/>
    <mergeCell ref="H313:H314"/>
    <mergeCell ref="A309:A310"/>
    <mergeCell ref="C309:C310"/>
    <mergeCell ref="D309:D310"/>
    <mergeCell ref="E309:E310"/>
    <mergeCell ref="A311:A312"/>
    <mergeCell ref="C311:C312"/>
    <mergeCell ref="D311:D312"/>
    <mergeCell ref="E311:E312"/>
    <mergeCell ref="A313:A314"/>
    <mergeCell ref="C313:C314"/>
    <mergeCell ref="D313:D314"/>
    <mergeCell ref="E313:E314"/>
    <mergeCell ref="F315:F316"/>
    <mergeCell ref="G315:G316"/>
    <mergeCell ref="H315:H316"/>
    <mergeCell ref="F317:F318"/>
    <mergeCell ref="G305:G306"/>
    <mergeCell ref="H305:H306"/>
    <mergeCell ref="A307:A308"/>
    <mergeCell ref="C307:C308"/>
    <mergeCell ref="D307:D308"/>
    <mergeCell ref="E307:E308"/>
    <mergeCell ref="F307:F308"/>
    <mergeCell ref="G307:G308"/>
    <mergeCell ref="H307:H308"/>
    <mergeCell ref="G301:G302"/>
    <mergeCell ref="H301:H302"/>
    <mergeCell ref="F303:F304"/>
    <mergeCell ref="F293:F294"/>
    <mergeCell ref="G293:G294"/>
    <mergeCell ref="H293:H294"/>
    <mergeCell ref="F295:F296"/>
    <mergeCell ref="G295:G296"/>
    <mergeCell ref="H295:H296"/>
    <mergeCell ref="F297:F298"/>
    <mergeCell ref="G297:G298"/>
    <mergeCell ref="H297:H298"/>
    <mergeCell ref="A303:A304"/>
    <mergeCell ref="C303:C304"/>
    <mergeCell ref="D303:D304"/>
    <mergeCell ref="E303:E304"/>
    <mergeCell ref="A305:A306"/>
    <mergeCell ref="C305:C306"/>
    <mergeCell ref="D305:D306"/>
    <mergeCell ref="E305:E306"/>
    <mergeCell ref="F299:F300"/>
    <mergeCell ref="F301:F302"/>
    <mergeCell ref="F305:F306"/>
    <mergeCell ref="A297:A298"/>
    <mergeCell ref="C297:C298"/>
    <mergeCell ref="D297:D298"/>
    <mergeCell ref="E297:E298"/>
    <mergeCell ref="A299:A300"/>
    <mergeCell ref="C299:C300"/>
    <mergeCell ref="D299:D300"/>
    <mergeCell ref="E299:E300"/>
    <mergeCell ref="A301:A302"/>
    <mergeCell ref="C301:C302"/>
    <mergeCell ref="D301:D302"/>
    <mergeCell ref="E301:E302"/>
    <mergeCell ref="F283:F284"/>
    <mergeCell ref="F285:F287"/>
    <mergeCell ref="A293:A294"/>
    <mergeCell ref="C293:C294"/>
    <mergeCell ref="D293:D294"/>
    <mergeCell ref="E293:E294"/>
    <mergeCell ref="A295:A296"/>
    <mergeCell ref="C295:C296"/>
    <mergeCell ref="D295:D296"/>
    <mergeCell ref="E295:E296"/>
    <mergeCell ref="A285:A287"/>
    <mergeCell ref="C285:C287"/>
    <mergeCell ref="D285:D287"/>
    <mergeCell ref="E285:E287"/>
    <mergeCell ref="B286:B287"/>
    <mergeCell ref="F288:F289"/>
    <mergeCell ref="F275:F276"/>
    <mergeCell ref="G275:G276"/>
    <mergeCell ref="H275:H276"/>
    <mergeCell ref="F277:F278"/>
    <mergeCell ref="F279:F280"/>
    <mergeCell ref="G279:G280"/>
    <mergeCell ref="H279:H280"/>
    <mergeCell ref="F281:F282"/>
    <mergeCell ref="G281:G282"/>
    <mergeCell ref="H281:H282"/>
    <mergeCell ref="A281:A282"/>
    <mergeCell ref="C281:C282"/>
    <mergeCell ref="D281:D282"/>
    <mergeCell ref="E281:E282"/>
    <mergeCell ref="A283:A284"/>
    <mergeCell ref="C283:C284"/>
    <mergeCell ref="D283:D284"/>
    <mergeCell ref="E283:E284"/>
    <mergeCell ref="A275:A276"/>
    <mergeCell ref="C275:C276"/>
    <mergeCell ref="D275:D276"/>
    <mergeCell ref="E275:E276"/>
    <mergeCell ref="A277:A278"/>
    <mergeCell ref="C277:C278"/>
    <mergeCell ref="D277:D278"/>
    <mergeCell ref="E277:E278"/>
    <mergeCell ref="A279:A280"/>
    <mergeCell ref="C279:C280"/>
    <mergeCell ref="D279:D280"/>
    <mergeCell ref="E279:E280"/>
    <mergeCell ref="A273:A274"/>
    <mergeCell ref="C273:C274"/>
    <mergeCell ref="D273:D274"/>
    <mergeCell ref="E273:E274"/>
    <mergeCell ref="F269:F270"/>
    <mergeCell ref="G269:G270"/>
    <mergeCell ref="H269:H270"/>
    <mergeCell ref="F271:F272"/>
    <mergeCell ref="F273:F274"/>
    <mergeCell ref="G273:G274"/>
    <mergeCell ref="H273:H274"/>
    <mergeCell ref="F264:F265"/>
    <mergeCell ref="G264:G265"/>
    <mergeCell ref="H264:H265"/>
    <mergeCell ref="F266:F268"/>
    <mergeCell ref="A269:A270"/>
    <mergeCell ref="C269:C270"/>
    <mergeCell ref="D269:D270"/>
    <mergeCell ref="E269:E270"/>
    <mergeCell ref="A271:A272"/>
    <mergeCell ref="C271:C272"/>
    <mergeCell ref="D271:D272"/>
    <mergeCell ref="E271:E272"/>
    <mergeCell ref="A266:A268"/>
    <mergeCell ref="C266:C268"/>
    <mergeCell ref="D266:D268"/>
    <mergeCell ref="E266:E268"/>
    <mergeCell ref="B267:B268"/>
    <mergeCell ref="F260:F261"/>
    <mergeCell ref="A260:A261"/>
    <mergeCell ref="C260:C261"/>
    <mergeCell ref="D260:D261"/>
    <mergeCell ref="E260:E261"/>
    <mergeCell ref="A262:A263"/>
    <mergeCell ref="C262:C263"/>
    <mergeCell ref="D262:D263"/>
    <mergeCell ref="E262:E263"/>
    <mergeCell ref="A264:A265"/>
    <mergeCell ref="C264:C265"/>
    <mergeCell ref="D264:D265"/>
    <mergeCell ref="E264:E265"/>
    <mergeCell ref="H246:H247"/>
    <mergeCell ref="F248:F249"/>
    <mergeCell ref="G248:G249"/>
    <mergeCell ref="H248:H249"/>
    <mergeCell ref="F250:F251"/>
    <mergeCell ref="G250:G251"/>
    <mergeCell ref="H250:H251"/>
    <mergeCell ref="F258:F259"/>
    <mergeCell ref="G258:G259"/>
    <mergeCell ref="H258:H259"/>
    <mergeCell ref="F262:F263"/>
    <mergeCell ref="G262:G263"/>
    <mergeCell ref="H262:H263"/>
    <mergeCell ref="F252:F253"/>
    <mergeCell ref="G252:G253"/>
    <mergeCell ref="H252:H253"/>
    <mergeCell ref="F254:F255"/>
    <mergeCell ref="G254:G255"/>
    <mergeCell ref="H254:H255"/>
    <mergeCell ref="F256:F257"/>
    <mergeCell ref="G256:G257"/>
    <mergeCell ref="H256:H257"/>
    <mergeCell ref="D254:D255"/>
    <mergeCell ref="E254:E255"/>
    <mergeCell ref="A256:A257"/>
    <mergeCell ref="C256:C257"/>
    <mergeCell ref="D256:D257"/>
    <mergeCell ref="E256:E257"/>
    <mergeCell ref="A258:A259"/>
    <mergeCell ref="C258:C259"/>
    <mergeCell ref="D258:D259"/>
    <mergeCell ref="E258:E259"/>
    <mergeCell ref="A248:A249"/>
    <mergeCell ref="C248:C249"/>
    <mergeCell ref="D248:D249"/>
    <mergeCell ref="E248:E249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54:A255"/>
    <mergeCell ref="C254:C255"/>
    <mergeCell ref="A242:A243"/>
    <mergeCell ref="C242:C243"/>
    <mergeCell ref="D242:D243"/>
    <mergeCell ref="E242:E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F240:F241"/>
    <mergeCell ref="G240:G241"/>
    <mergeCell ref="H240:H241"/>
    <mergeCell ref="A238:A239"/>
    <mergeCell ref="C238:C239"/>
    <mergeCell ref="D238:D239"/>
    <mergeCell ref="E238:E239"/>
    <mergeCell ref="A240:A241"/>
    <mergeCell ref="C240:C241"/>
    <mergeCell ref="D240:D241"/>
    <mergeCell ref="E240:E241"/>
    <mergeCell ref="F238:F239"/>
    <mergeCell ref="F242:F243"/>
    <mergeCell ref="G242:G243"/>
    <mergeCell ref="H242:H243"/>
    <mergeCell ref="F244:F245"/>
    <mergeCell ref="G244:G245"/>
    <mergeCell ref="H244:H245"/>
    <mergeCell ref="F246:F247"/>
    <mergeCell ref="G246:G247"/>
    <mergeCell ref="A236:A237"/>
    <mergeCell ref="C236:C237"/>
    <mergeCell ref="D236:D237"/>
    <mergeCell ref="E236:E237"/>
    <mergeCell ref="A232:A233"/>
    <mergeCell ref="C232:C233"/>
    <mergeCell ref="D232:D233"/>
    <mergeCell ref="E232:E233"/>
    <mergeCell ref="A234:A235"/>
    <mergeCell ref="C234:C235"/>
    <mergeCell ref="D234:D235"/>
    <mergeCell ref="E234:E235"/>
    <mergeCell ref="G232:G233"/>
    <mergeCell ref="H232:H233"/>
    <mergeCell ref="F234:F235"/>
    <mergeCell ref="G234:G235"/>
    <mergeCell ref="H234:H235"/>
    <mergeCell ref="F236:F237"/>
    <mergeCell ref="G236:G237"/>
    <mergeCell ref="H236:H237"/>
    <mergeCell ref="F232:F233"/>
    <mergeCell ref="F222:F223"/>
    <mergeCell ref="G222:G223"/>
    <mergeCell ref="H222:H223"/>
    <mergeCell ref="F224:F225"/>
    <mergeCell ref="G224:G225"/>
    <mergeCell ref="H224:H225"/>
    <mergeCell ref="A226:A227"/>
    <mergeCell ref="C226:C227"/>
    <mergeCell ref="D226:D227"/>
    <mergeCell ref="E226:E227"/>
    <mergeCell ref="G226:G227"/>
    <mergeCell ref="H226:H227"/>
    <mergeCell ref="A224:A225"/>
    <mergeCell ref="C224:C225"/>
    <mergeCell ref="D224:D225"/>
    <mergeCell ref="E224:E225"/>
    <mergeCell ref="A222:A223"/>
    <mergeCell ref="C222:C223"/>
    <mergeCell ref="D222:D223"/>
    <mergeCell ref="E222:E223"/>
    <mergeCell ref="G228:G229"/>
    <mergeCell ref="H228:H229"/>
    <mergeCell ref="F230:F231"/>
    <mergeCell ref="F226:F227"/>
    <mergeCell ref="F228:F229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G216:G217"/>
    <mergeCell ref="H216:H217"/>
    <mergeCell ref="F218:F219"/>
    <mergeCell ref="G218:G219"/>
    <mergeCell ref="H218:H219"/>
    <mergeCell ref="A220:A221"/>
    <mergeCell ref="C220:C221"/>
    <mergeCell ref="D220:D221"/>
    <mergeCell ref="E220:E221"/>
    <mergeCell ref="F220:F221"/>
    <mergeCell ref="G220:G221"/>
    <mergeCell ref="H220:H221"/>
    <mergeCell ref="D216:D217"/>
    <mergeCell ref="E216:E217"/>
    <mergeCell ref="A218:A219"/>
    <mergeCell ref="C218:C219"/>
    <mergeCell ref="D218:D219"/>
    <mergeCell ref="E218:E219"/>
    <mergeCell ref="A216:A217"/>
    <mergeCell ref="C216:C217"/>
    <mergeCell ref="F216:F217"/>
    <mergeCell ref="A214:A215"/>
    <mergeCell ref="C214:C215"/>
    <mergeCell ref="D214:D215"/>
    <mergeCell ref="E214:E215"/>
    <mergeCell ref="H212:H213"/>
    <mergeCell ref="G214:G215"/>
    <mergeCell ref="H214:H215"/>
    <mergeCell ref="F212:F213"/>
    <mergeCell ref="F214:F215"/>
    <mergeCell ref="G212:G213"/>
    <mergeCell ref="F210:F211"/>
    <mergeCell ref="G210:G211"/>
    <mergeCell ref="H210:H211"/>
    <mergeCell ref="E210:E211"/>
    <mergeCell ref="A212:A213"/>
    <mergeCell ref="C212:C213"/>
    <mergeCell ref="D212:D213"/>
    <mergeCell ref="E212:E213"/>
    <mergeCell ref="A210:A211"/>
    <mergeCell ref="C210:C211"/>
    <mergeCell ref="D210:D211"/>
    <mergeCell ref="F208:F209"/>
    <mergeCell ref="F206:F207"/>
    <mergeCell ref="G206:G207"/>
    <mergeCell ref="H206:H207"/>
    <mergeCell ref="F202:F203"/>
    <mergeCell ref="G202:G203"/>
    <mergeCell ref="H202:H203"/>
    <mergeCell ref="F204:F205"/>
    <mergeCell ref="A208:A209"/>
    <mergeCell ref="C208:C209"/>
    <mergeCell ref="D208:D209"/>
    <mergeCell ref="E208:E209"/>
    <mergeCell ref="A206:A207"/>
    <mergeCell ref="C206:C207"/>
    <mergeCell ref="D206:D207"/>
    <mergeCell ref="E206:E207"/>
    <mergeCell ref="A202:A203"/>
    <mergeCell ref="C202:C203"/>
    <mergeCell ref="D202:D203"/>
    <mergeCell ref="E202:E203"/>
    <mergeCell ref="A204:A205"/>
    <mergeCell ref="C204:C205"/>
    <mergeCell ref="D204:D205"/>
    <mergeCell ref="E204:E205"/>
    <mergeCell ref="D190:D191"/>
    <mergeCell ref="F196:F197"/>
    <mergeCell ref="G196:G197"/>
    <mergeCell ref="H196:H197"/>
    <mergeCell ref="G190:G191"/>
    <mergeCell ref="H190:H191"/>
    <mergeCell ref="F198:F199"/>
    <mergeCell ref="G198:G199"/>
    <mergeCell ref="H198:H199"/>
    <mergeCell ref="F200:F201"/>
    <mergeCell ref="G200:G201"/>
    <mergeCell ref="H200:H201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196:A197"/>
    <mergeCell ref="C196:C197"/>
    <mergeCell ref="D196:D197"/>
    <mergeCell ref="E196:E197"/>
    <mergeCell ref="F188:F189"/>
    <mergeCell ref="G188:G189"/>
    <mergeCell ref="H188:H189"/>
    <mergeCell ref="F190:F191"/>
    <mergeCell ref="F192:F193"/>
    <mergeCell ref="G192:G193"/>
    <mergeCell ref="H192:H193"/>
    <mergeCell ref="F186:F187"/>
    <mergeCell ref="A186:A187"/>
    <mergeCell ref="C186:C187"/>
    <mergeCell ref="D186:D187"/>
    <mergeCell ref="E186:E187"/>
    <mergeCell ref="G186:G187"/>
    <mergeCell ref="H186:H187"/>
    <mergeCell ref="F194:F195"/>
    <mergeCell ref="G194:G195"/>
    <mergeCell ref="H194:H195"/>
    <mergeCell ref="A188:A189"/>
    <mergeCell ref="C188:C189"/>
    <mergeCell ref="D188:D189"/>
    <mergeCell ref="E188:E189"/>
    <mergeCell ref="A194:A195"/>
    <mergeCell ref="C194:C195"/>
    <mergeCell ref="D194:D195"/>
    <mergeCell ref="E194:E195"/>
    <mergeCell ref="E190:E191"/>
    <mergeCell ref="A192:A193"/>
    <mergeCell ref="C192:C193"/>
    <mergeCell ref="D192:D193"/>
    <mergeCell ref="E192:E193"/>
    <mergeCell ref="A190:A191"/>
    <mergeCell ref="C190:C191"/>
    <mergeCell ref="F180:F181"/>
    <mergeCell ref="G180:G181"/>
    <mergeCell ref="H180:H181"/>
    <mergeCell ref="F182:F183"/>
    <mergeCell ref="F184:F185"/>
    <mergeCell ref="G184:G185"/>
    <mergeCell ref="H184:H185"/>
    <mergeCell ref="A182:A183"/>
    <mergeCell ref="C182:C183"/>
    <mergeCell ref="D182:D183"/>
    <mergeCell ref="E182:E183"/>
    <mergeCell ref="G182:G183"/>
    <mergeCell ref="H182:H183"/>
    <mergeCell ref="E180:E181"/>
    <mergeCell ref="A184:A185"/>
    <mergeCell ref="C184:C185"/>
    <mergeCell ref="D184:D185"/>
    <mergeCell ref="E184:E185"/>
    <mergeCell ref="A180:A181"/>
    <mergeCell ref="C180:C181"/>
    <mergeCell ref="D180:D181"/>
    <mergeCell ref="A174:A175"/>
    <mergeCell ref="C174:C175"/>
    <mergeCell ref="D174:D175"/>
    <mergeCell ref="E174:E175"/>
    <mergeCell ref="A176:A177"/>
    <mergeCell ref="C176:C177"/>
    <mergeCell ref="D176:D177"/>
    <mergeCell ref="E176:E177"/>
    <mergeCell ref="A178:A179"/>
    <mergeCell ref="C178:C179"/>
    <mergeCell ref="D178:D179"/>
    <mergeCell ref="E178:E179"/>
    <mergeCell ref="F176:F177"/>
    <mergeCell ref="G176:G177"/>
    <mergeCell ref="H176:H177"/>
    <mergeCell ref="F178:F179"/>
    <mergeCell ref="G178:G179"/>
    <mergeCell ref="H178:H179"/>
    <mergeCell ref="F174:F175"/>
    <mergeCell ref="G174:G175"/>
    <mergeCell ref="H174:H175"/>
    <mergeCell ref="F170:F171"/>
    <mergeCell ref="G170:G171"/>
    <mergeCell ref="H170:H171"/>
    <mergeCell ref="A170:A171"/>
    <mergeCell ref="C170:C171"/>
    <mergeCell ref="D170:D171"/>
    <mergeCell ref="E170:E171"/>
    <mergeCell ref="F172:F173"/>
    <mergeCell ref="G172:G173"/>
    <mergeCell ref="H172:H173"/>
    <mergeCell ref="A172:A173"/>
    <mergeCell ref="C172:C173"/>
    <mergeCell ref="D172:D173"/>
    <mergeCell ref="E172:E173"/>
    <mergeCell ref="F156:F157"/>
    <mergeCell ref="G156:G157"/>
    <mergeCell ref="H156:H157"/>
    <mergeCell ref="F158:F159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F160:F161"/>
    <mergeCell ref="G160:G161"/>
    <mergeCell ref="H160:H161"/>
    <mergeCell ref="A160:A161"/>
    <mergeCell ref="C160:C161"/>
    <mergeCell ref="D160:D161"/>
    <mergeCell ref="A152:A153"/>
    <mergeCell ref="C152:C153"/>
    <mergeCell ref="D152:D153"/>
    <mergeCell ref="E152:E153"/>
    <mergeCell ref="A154:A155"/>
    <mergeCell ref="C154:C155"/>
    <mergeCell ref="D154:D155"/>
    <mergeCell ref="E154:E155"/>
    <mergeCell ref="A144:A145"/>
    <mergeCell ref="C144:C145"/>
    <mergeCell ref="D144:D145"/>
    <mergeCell ref="E144:E145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1"/>
    <mergeCell ref="C150:C151"/>
    <mergeCell ref="D150:D151"/>
    <mergeCell ref="E150:E151"/>
    <mergeCell ref="F152:F153"/>
    <mergeCell ref="G152:G153"/>
    <mergeCell ref="H152:H153"/>
    <mergeCell ref="F154:F155"/>
    <mergeCell ref="G154:G155"/>
    <mergeCell ref="H154:H155"/>
    <mergeCell ref="F142:F143"/>
    <mergeCell ref="G142:G143"/>
    <mergeCell ref="H142:H143"/>
    <mergeCell ref="F144:F145"/>
    <mergeCell ref="G144:G145"/>
    <mergeCell ref="H144:H145"/>
    <mergeCell ref="F146:F147"/>
    <mergeCell ref="G146:G147"/>
    <mergeCell ref="H146:H147"/>
    <mergeCell ref="F148:F149"/>
    <mergeCell ref="G148:G149"/>
    <mergeCell ref="H148:H149"/>
    <mergeCell ref="F150:F151"/>
    <mergeCell ref="F140:F141"/>
    <mergeCell ref="G140:G141"/>
    <mergeCell ref="H140:H141"/>
    <mergeCell ref="A140:A141"/>
    <mergeCell ref="C140:C141"/>
    <mergeCell ref="D140:D141"/>
    <mergeCell ref="E140:E141"/>
    <mergeCell ref="G150:G151"/>
    <mergeCell ref="H150:H151"/>
    <mergeCell ref="A142:A143"/>
    <mergeCell ref="C142:C143"/>
    <mergeCell ref="D142:D143"/>
    <mergeCell ref="E142:E143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A134:A135"/>
    <mergeCell ref="C134:C135"/>
    <mergeCell ref="D134:D135"/>
    <mergeCell ref="E134:E135"/>
    <mergeCell ref="F136:F137"/>
    <mergeCell ref="G136:G137"/>
    <mergeCell ref="H136:H137"/>
    <mergeCell ref="F138:F139"/>
    <mergeCell ref="A136:A137"/>
    <mergeCell ref="C136:C137"/>
    <mergeCell ref="D136:D137"/>
    <mergeCell ref="H55:H56"/>
    <mergeCell ref="A57:A58"/>
    <mergeCell ref="E136:E137"/>
    <mergeCell ref="A138:A139"/>
    <mergeCell ref="C138:C139"/>
    <mergeCell ref="D138:D139"/>
    <mergeCell ref="E138:E139"/>
    <mergeCell ref="F130:F131"/>
    <mergeCell ref="G130:G131"/>
    <mergeCell ref="H130:H131"/>
    <mergeCell ref="F132:F133"/>
    <mergeCell ref="G132:G133"/>
    <mergeCell ref="H132:H133"/>
    <mergeCell ref="F134:F135"/>
    <mergeCell ref="G134:G135"/>
    <mergeCell ref="H134:H135"/>
    <mergeCell ref="F124:F125"/>
    <mergeCell ref="G124:G125"/>
    <mergeCell ref="H124:H125"/>
    <mergeCell ref="A124:A125"/>
    <mergeCell ref="C124:C125"/>
    <mergeCell ref="D124:D125"/>
    <mergeCell ref="E124:E125"/>
    <mergeCell ref="F126:F127"/>
    <mergeCell ref="G126:G127"/>
    <mergeCell ref="H126:H127"/>
    <mergeCell ref="A126:A127"/>
    <mergeCell ref="C126:C127"/>
    <mergeCell ref="D126:D127"/>
    <mergeCell ref="E126:E127"/>
    <mergeCell ref="F128:F129"/>
    <mergeCell ref="A128:A129"/>
    <mergeCell ref="F47:F48"/>
    <mergeCell ref="G47:G48"/>
    <mergeCell ref="H47:H48"/>
    <mergeCell ref="F49:F50"/>
    <mergeCell ref="F51:F52"/>
    <mergeCell ref="G51:G52"/>
    <mergeCell ref="H51:H52"/>
    <mergeCell ref="A51:A52"/>
    <mergeCell ref="C51:C52"/>
    <mergeCell ref="D51:D52"/>
    <mergeCell ref="E51:E52"/>
    <mergeCell ref="A49:A50"/>
    <mergeCell ref="C49:C50"/>
    <mergeCell ref="D49:D50"/>
    <mergeCell ref="E49:E50"/>
    <mergeCell ref="A47:A48"/>
    <mergeCell ref="C47:C48"/>
    <mergeCell ref="D47:D48"/>
    <mergeCell ref="E47:E48"/>
    <mergeCell ref="F45:F46"/>
    <mergeCell ref="G45:G46"/>
    <mergeCell ref="H45:H46"/>
    <mergeCell ref="F43:F44"/>
    <mergeCell ref="G43:G44"/>
    <mergeCell ref="H43:H44"/>
    <mergeCell ref="A43:A44"/>
    <mergeCell ref="C43:C44"/>
    <mergeCell ref="D43:D44"/>
    <mergeCell ref="E43:E44"/>
    <mergeCell ref="A45:A46"/>
    <mergeCell ref="C45:C46"/>
    <mergeCell ref="D45:D46"/>
    <mergeCell ref="E45:E46"/>
    <mergeCell ref="H41:H42"/>
    <mergeCell ref="A39:A40"/>
    <mergeCell ref="C39:C40"/>
    <mergeCell ref="D39:D40"/>
    <mergeCell ref="A41:A42"/>
    <mergeCell ref="C41:C42"/>
    <mergeCell ref="D41:D42"/>
    <mergeCell ref="E39:E40"/>
    <mergeCell ref="F39:F40"/>
    <mergeCell ref="E41:E42"/>
    <mergeCell ref="F41:F42"/>
    <mergeCell ref="G41:G42"/>
    <mergeCell ref="A35:A36"/>
    <mergeCell ref="C35:C36"/>
    <mergeCell ref="D35:D36"/>
    <mergeCell ref="E35:E36"/>
    <mergeCell ref="A37:A38"/>
    <mergeCell ref="C37:C38"/>
    <mergeCell ref="D37:D38"/>
    <mergeCell ref="E37:E38"/>
    <mergeCell ref="F35:F36"/>
    <mergeCell ref="G35:G36"/>
    <mergeCell ref="H35:H36"/>
    <mergeCell ref="F37:F38"/>
    <mergeCell ref="G37:G38"/>
    <mergeCell ref="H37:H38"/>
    <mergeCell ref="G26:G27"/>
    <mergeCell ref="H26:H27"/>
    <mergeCell ref="E26:E27"/>
    <mergeCell ref="F26:F27"/>
    <mergeCell ref="F28:F30"/>
    <mergeCell ref="G31:G32"/>
    <mergeCell ref="H31:H32"/>
    <mergeCell ref="F33:F34"/>
    <mergeCell ref="G33:G34"/>
    <mergeCell ref="H33:H34"/>
    <mergeCell ref="A26:A27"/>
    <mergeCell ref="C26:C27"/>
    <mergeCell ref="D26:D27"/>
    <mergeCell ref="E17:E18"/>
    <mergeCell ref="A19:A20"/>
    <mergeCell ref="C19:C20"/>
    <mergeCell ref="D19:D20"/>
    <mergeCell ref="E19:E20"/>
    <mergeCell ref="F19:F20"/>
    <mergeCell ref="B22:B23"/>
    <mergeCell ref="F21:F23"/>
    <mergeCell ref="A21:A23"/>
    <mergeCell ref="C21:C23"/>
    <mergeCell ref="D21:D23"/>
    <mergeCell ref="E21:E23"/>
    <mergeCell ref="F24:F25"/>
    <mergeCell ref="A24:A25"/>
    <mergeCell ref="C24:C25"/>
    <mergeCell ref="D24:D25"/>
    <mergeCell ref="E24:E25"/>
    <mergeCell ref="F4:F7"/>
    <mergeCell ref="B6:B7"/>
    <mergeCell ref="G2:H2"/>
    <mergeCell ref="A2:A3"/>
    <mergeCell ref="B2:B3"/>
    <mergeCell ref="C2:C3"/>
    <mergeCell ref="D2:D3"/>
    <mergeCell ref="E2:E3"/>
    <mergeCell ref="F2:F3"/>
    <mergeCell ref="A4:A7"/>
    <mergeCell ref="B4:B5"/>
    <mergeCell ref="C4:C7"/>
    <mergeCell ref="D4:D7"/>
    <mergeCell ref="E4:E7"/>
    <mergeCell ref="F8:F10"/>
    <mergeCell ref="B9:B10"/>
    <mergeCell ref="A8:A10"/>
    <mergeCell ref="C8:C10"/>
    <mergeCell ref="D8:D10"/>
    <mergeCell ref="E8:E10"/>
    <mergeCell ref="E11:E14"/>
    <mergeCell ref="F11:F14"/>
    <mergeCell ref="G15:G16"/>
    <mergeCell ref="H15:H16"/>
    <mergeCell ref="A15:A16"/>
    <mergeCell ref="C15:C16"/>
    <mergeCell ref="D15:D16"/>
    <mergeCell ref="E15:E16"/>
    <mergeCell ref="F15:F16"/>
    <mergeCell ref="B11:B12"/>
    <mergeCell ref="B13:B14"/>
    <mergeCell ref="A11:A14"/>
    <mergeCell ref="C11:C14"/>
    <mergeCell ref="D11:D14"/>
    <mergeCell ref="A33:A34"/>
    <mergeCell ref="C33:C34"/>
    <mergeCell ref="D33:D34"/>
    <mergeCell ref="E33:E34"/>
    <mergeCell ref="F31:F32"/>
    <mergeCell ref="B29:B30"/>
    <mergeCell ref="A28:A30"/>
    <mergeCell ref="C28:C30"/>
    <mergeCell ref="D28:D30"/>
    <mergeCell ref="E28:E30"/>
    <mergeCell ref="A31:A32"/>
    <mergeCell ref="C31:C32"/>
    <mergeCell ref="D31:D32"/>
    <mergeCell ref="E31:E32"/>
    <mergeCell ref="F17:F18"/>
    <mergeCell ref="A17:A18"/>
    <mergeCell ref="C17:C18"/>
    <mergeCell ref="D17:D18"/>
    <mergeCell ref="C57:C58"/>
    <mergeCell ref="D57:D58"/>
    <mergeCell ref="E57:E58"/>
    <mergeCell ref="F57:F58"/>
    <mergeCell ref="A53:A54"/>
    <mergeCell ref="C53:C54"/>
    <mergeCell ref="D53:D54"/>
    <mergeCell ref="E53:E54"/>
    <mergeCell ref="A55:A56"/>
    <mergeCell ref="C55:C56"/>
    <mergeCell ref="D55:D56"/>
    <mergeCell ref="E55:E56"/>
    <mergeCell ref="F53:F54"/>
    <mergeCell ref="G62:G63"/>
    <mergeCell ref="H62:H63"/>
    <mergeCell ref="F59:F61"/>
    <mergeCell ref="A64:A65"/>
    <mergeCell ref="C64:C65"/>
    <mergeCell ref="D64:D65"/>
    <mergeCell ref="E64:E65"/>
    <mergeCell ref="B60:B61"/>
    <mergeCell ref="A59:A61"/>
    <mergeCell ref="C59:C61"/>
    <mergeCell ref="D59:D61"/>
    <mergeCell ref="E59:E61"/>
    <mergeCell ref="A62:A63"/>
    <mergeCell ref="C62:C63"/>
    <mergeCell ref="D62:D63"/>
    <mergeCell ref="E62:E63"/>
    <mergeCell ref="F62:F63"/>
    <mergeCell ref="F55:F56"/>
    <mergeCell ref="G55:G56"/>
    <mergeCell ref="A66:A67"/>
    <mergeCell ref="C66:C67"/>
    <mergeCell ref="D66:D67"/>
    <mergeCell ref="E66:E67"/>
    <mergeCell ref="F64:F65"/>
    <mergeCell ref="G64:G65"/>
    <mergeCell ref="H64:H65"/>
    <mergeCell ref="F66:F67"/>
    <mergeCell ref="G66:G67"/>
    <mergeCell ref="H66:H67"/>
    <mergeCell ref="A68:A69"/>
    <mergeCell ref="C68:C69"/>
    <mergeCell ref="D68:D69"/>
    <mergeCell ref="E68:E69"/>
    <mergeCell ref="F68:F69"/>
    <mergeCell ref="G68:G69"/>
    <mergeCell ref="H68:H69"/>
    <mergeCell ref="A70:A71"/>
    <mergeCell ref="C70:C71"/>
    <mergeCell ref="D70:D71"/>
    <mergeCell ref="E70:E71"/>
    <mergeCell ref="A72:A73"/>
    <mergeCell ref="C72:C73"/>
    <mergeCell ref="D72:D73"/>
    <mergeCell ref="E72:E73"/>
    <mergeCell ref="F70:F71"/>
    <mergeCell ref="G70:G71"/>
    <mergeCell ref="H70:H71"/>
    <mergeCell ref="F72:F73"/>
    <mergeCell ref="G72:G73"/>
    <mergeCell ref="H72:H73"/>
    <mergeCell ref="A74:A75"/>
    <mergeCell ref="C74:C75"/>
    <mergeCell ref="D74:D75"/>
    <mergeCell ref="E74:E75"/>
    <mergeCell ref="F76:F77"/>
    <mergeCell ref="G76:G77"/>
    <mergeCell ref="H76:H77"/>
    <mergeCell ref="A78:A79"/>
    <mergeCell ref="C78:C79"/>
    <mergeCell ref="D78:D79"/>
    <mergeCell ref="E78:E79"/>
    <mergeCell ref="F82:F83"/>
    <mergeCell ref="A84:A85"/>
    <mergeCell ref="C84:C85"/>
    <mergeCell ref="D84:D85"/>
    <mergeCell ref="E84:E85"/>
    <mergeCell ref="F84:F85"/>
    <mergeCell ref="G84:G85"/>
    <mergeCell ref="H84:H85"/>
    <mergeCell ref="A80:A81"/>
    <mergeCell ref="C80:C81"/>
    <mergeCell ref="D80:D81"/>
    <mergeCell ref="E80:E81"/>
    <mergeCell ref="F80:F81"/>
    <mergeCell ref="A82:A83"/>
    <mergeCell ref="C82:C83"/>
    <mergeCell ref="D82:D83"/>
    <mergeCell ref="E82:E83"/>
    <mergeCell ref="A86:A87"/>
    <mergeCell ref="C86:C87"/>
    <mergeCell ref="D86:D87"/>
    <mergeCell ref="E86:E87"/>
    <mergeCell ref="F90:F91"/>
    <mergeCell ref="F96:F97"/>
    <mergeCell ref="A76:A77"/>
    <mergeCell ref="C76:C77"/>
    <mergeCell ref="D76:D77"/>
    <mergeCell ref="E76:E77"/>
    <mergeCell ref="F74:F75"/>
    <mergeCell ref="F78:F79"/>
    <mergeCell ref="G90:G91"/>
    <mergeCell ref="H90:H91"/>
    <mergeCell ref="F92:F95"/>
    <mergeCell ref="F86:F87"/>
    <mergeCell ref="G86:G87"/>
    <mergeCell ref="H86:H87"/>
    <mergeCell ref="F88:F89"/>
    <mergeCell ref="G88:G89"/>
    <mergeCell ref="H88:H89"/>
    <mergeCell ref="B92:B93"/>
    <mergeCell ref="B94:B95"/>
    <mergeCell ref="A88:A89"/>
    <mergeCell ref="C88:C89"/>
    <mergeCell ref="D88:D89"/>
    <mergeCell ref="E88:E89"/>
    <mergeCell ref="A90:A91"/>
    <mergeCell ref="C90:C91"/>
    <mergeCell ref="D90:D91"/>
    <mergeCell ref="G78:G79"/>
    <mergeCell ref="H78:H79"/>
    <mergeCell ref="E90:E91"/>
    <mergeCell ref="A92:A95"/>
    <mergeCell ref="C92:C95"/>
    <mergeCell ref="D92:D95"/>
    <mergeCell ref="E92:E95"/>
    <mergeCell ref="G96:G97"/>
    <mergeCell ref="H96:H97"/>
    <mergeCell ref="F98:F99"/>
    <mergeCell ref="G98:G99"/>
    <mergeCell ref="H98:H99"/>
    <mergeCell ref="F100:F101"/>
    <mergeCell ref="A102:A103"/>
    <mergeCell ref="C102:C103"/>
    <mergeCell ref="D102:D103"/>
    <mergeCell ref="E102:E103"/>
    <mergeCell ref="F102:F103"/>
    <mergeCell ref="G102:G103"/>
    <mergeCell ref="H102:H103"/>
    <mergeCell ref="A96:A97"/>
    <mergeCell ref="C96:C97"/>
    <mergeCell ref="D96:D97"/>
    <mergeCell ref="E96:E97"/>
    <mergeCell ref="A98:A99"/>
    <mergeCell ref="C98:C99"/>
    <mergeCell ref="D98:D99"/>
    <mergeCell ref="E98:E99"/>
    <mergeCell ref="A100:A101"/>
    <mergeCell ref="C100:C101"/>
    <mergeCell ref="D100:D101"/>
    <mergeCell ref="E100:E101"/>
    <mergeCell ref="A104:A105"/>
    <mergeCell ref="C104:C105"/>
    <mergeCell ref="D104:D105"/>
    <mergeCell ref="E104:E105"/>
    <mergeCell ref="A106:A107"/>
    <mergeCell ref="C106:C107"/>
    <mergeCell ref="D106:D107"/>
    <mergeCell ref="E106:E107"/>
    <mergeCell ref="A108:A109"/>
    <mergeCell ref="C108:C109"/>
    <mergeCell ref="D108:D109"/>
    <mergeCell ref="E108:E109"/>
    <mergeCell ref="F108:F109"/>
    <mergeCell ref="G108:G109"/>
    <mergeCell ref="H108:H109"/>
    <mergeCell ref="F104:F105"/>
    <mergeCell ref="G104:G105"/>
    <mergeCell ref="H104:H105"/>
    <mergeCell ref="F106:F107"/>
    <mergeCell ref="G106:G107"/>
    <mergeCell ref="H106:H107"/>
    <mergeCell ref="G110:G111"/>
    <mergeCell ref="H110:H111"/>
    <mergeCell ref="F112:F113"/>
    <mergeCell ref="F114:F115"/>
    <mergeCell ref="G114:G115"/>
    <mergeCell ref="H114:H115"/>
    <mergeCell ref="A114:A115"/>
    <mergeCell ref="C114:C115"/>
    <mergeCell ref="D114:D115"/>
    <mergeCell ref="E114:E115"/>
    <mergeCell ref="A110:A111"/>
    <mergeCell ref="C110:C111"/>
    <mergeCell ref="D110:D111"/>
    <mergeCell ref="E110:E111"/>
    <mergeCell ref="A112:A113"/>
    <mergeCell ref="C112:C113"/>
    <mergeCell ref="D112:D113"/>
    <mergeCell ref="E112:E113"/>
    <mergeCell ref="F110:F111"/>
    <mergeCell ref="E128:E129"/>
    <mergeCell ref="F116:F117"/>
    <mergeCell ref="G116:G117"/>
    <mergeCell ref="H116:H117"/>
    <mergeCell ref="F118:F119"/>
    <mergeCell ref="G118:G119"/>
    <mergeCell ref="H118:H119"/>
    <mergeCell ref="A116:A117"/>
    <mergeCell ref="C116:C117"/>
    <mergeCell ref="D116:D117"/>
    <mergeCell ref="E116:E117"/>
    <mergeCell ref="A118:A119"/>
    <mergeCell ref="C118:C119"/>
    <mergeCell ref="D118:D119"/>
    <mergeCell ref="E118:E119"/>
    <mergeCell ref="G120:G121"/>
    <mergeCell ref="H120:H121"/>
    <mergeCell ref="A120:A121"/>
    <mergeCell ref="C120:C121"/>
    <mergeCell ref="D120:D121"/>
    <mergeCell ref="E120:E121"/>
    <mergeCell ref="F120:F121"/>
    <mergeCell ref="F122:F123"/>
    <mergeCell ref="G122:G123"/>
    <mergeCell ref="H122:H123"/>
    <mergeCell ref="A122:A123"/>
    <mergeCell ref="C122:C123"/>
    <mergeCell ref="D122:D123"/>
    <mergeCell ref="E122:E123"/>
    <mergeCell ref="C128:C129"/>
    <mergeCell ref="D128:D129"/>
    <mergeCell ref="E160:E161"/>
    <mergeCell ref="A162:A163"/>
    <mergeCell ref="C162:C163"/>
    <mergeCell ref="D162:D163"/>
    <mergeCell ref="E162:E163"/>
    <mergeCell ref="F162:F163"/>
    <mergeCell ref="G162:G163"/>
    <mergeCell ref="H162:H163"/>
    <mergeCell ref="F168:F169"/>
    <mergeCell ref="G168:G169"/>
    <mergeCell ref="H168:H169"/>
    <mergeCell ref="A168:A169"/>
    <mergeCell ref="C168:C169"/>
    <mergeCell ref="D168:D169"/>
    <mergeCell ref="E168:E169"/>
    <mergeCell ref="F164:F165"/>
    <mergeCell ref="G164:G165"/>
    <mergeCell ref="H164:H165"/>
    <mergeCell ref="A164:A165"/>
    <mergeCell ref="C164:C165"/>
    <mergeCell ref="D164:D165"/>
    <mergeCell ref="E164:E165"/>
    <mergeCell ref="F166:F167"/>
    <mergeCell ref="G166:G167"/>
    <mergeCell ref="H166:H167"/>
    <mergeCell ref="A166:A167"/>
    <mergeCell ref="C166:C167"/>
    <mergeCell ref="D166:D167"/>
    <mergeCell ref="E166:E167"/>
    <mergeCell ref="G288:G289"/>
    <mergeCell ref="H288:H289"/>
    <mergeCell ref="F290:F292"/>
    <mergeCell ref="B291:B292"/>
    <mergeCell ref="A288:A289"/>
    <mergeCell ref="C288:C289"/>
    <mergeCell ref="D288:D289"/>
    <mergeCell ref="E288:E289"/>
    <mergeCell ref="A290:A292"/>
    <mergeCell ref="C290:C292"/>
    <mergeCell ref="D290:D292"/>
    <mergeCell ref="E290:E292"/>
    <mergeCell ref="F437:F438"/>
    <mergeCell ref="F439:F443"/>
    <mergeCell ref="F444:F445"/>
    <mergeCell ref="F431:F432"/>
    <mergeCell ref="G431:G432"/>
    <mergeCell ref="H431:H432"/>
    <mergeCell ref="F433:F434"/>
    <mergeCell ref="G433:G434"/>
    <mergeCell ref="H433:H434"/>
    <mergeCell ref="F435:F436"/>
    <mergeCell ref="G435:G436"/>
    <mergeCell ref="H435:H436"/>
    <mergeCell ref="F424:F425"/>
    <mergeCell ref="G424:G425"/>
    <mergeCell ref="H424:H425"/>
    <mergeCell ref="F426:F427"/>
    <mergeCell ref="F428:F430"/>
    <mergeCell ref="F418:F419"/>
    <mergeCell ref="G418:G419"/>
    <mergeCell ref="H418:H419"/>
    <mergeCell ref="F420:F421"/>
    <mergeCell ref="G420:G421"/>
    <mergeCell ref="H420:H421"/>
    <mergeCell ref="F422:F423"/>
    <mergeCell ref="G422:G423"/>
    <mergeCell ref="H422:H423"/>
    <mergeCell ref="A437:A438"/>
    <mergeCell ref="C437:C438"/>
    <mergeCell ref="D437:D438"/>
    <mergeCell ref="E437:E438"/>
    <mergeCell ref="A439:A443"/>
    <mergeCell ref="C439:C443"/>
    <mergeCell ref="D439:D443"/>
    <mergeCell ref="E439:E443"/>
    <mergeCell ref="A444:A445"/>
    <mergeCell ref="C444:C445"/>
    <mergeCell ref="D444:D445"/>
    <mergeCell ref="E444:E445"/>
    <mergeCell ref="B439:B440"/>
    <mergeCell ref="B441:B443"/>
    <mergeCell ref="A431:A432"/>
    <mergeCell ref="C431:C432"/>
    <mergeCell ref="D431:D432"/>
    <mergeCell ref="E431:E432"/>
    <mergeCell ref="A433:A434"/>
    <mergeCell ref="C433:C434"/>
    <mergeCell ref="D433:D434"/>
    <mergeCell ref="E433:E434"/>
    <mergeCell ref="A435:A436"/>
    <mergeCell ref="C435:C436"/>
    <mergeCell ref="D435:D436"/>
    <mergeCell ref="E435:E436"/>
    <mergeCell ref="A424:A425"/>
    <mergeCell ref="C424:C425"/>
    <mergeCell ref="D424:D425"/>
    <mergeCell ref="E424:E425"/>
    <mergeCell ref="A426:A427"/>
    <mergeCell ref="C426:C427"/>
    <mergeCell ref="D426:D427"/>
    <mergeCell ref="E426:E427"/>
    <mergeCell ref="A428:A430"/>
    <mergeCell ref="C428:C430"/>
    <mergeCell ref="D428:D430"/>
    <mergeCell ref="E428:E430"/>
    <mergeCell ref="B429:B430"/>
    <mergeCell ref="A418:A419"/>
    <mergeCell ref="C418:C419"/>
    <mergeCell ref="D418:D419"/>
    <mergeCell ref="E418:E419"/>
    <mergeCell ref="A420:A421"/>
    <mergeCell ref="C420:C421"/>
    <mergeCell ref="D420:D421"/>
    <mergeCell ref="E420:E421"/>
    <mergeCell ref="A422:A423"/>
    <mergeCell ref="C422:C423"/>
    <mergeCell ref="D422:D423"/>
    <mergeCell ref="E422:E423"/>
    <mergeCell ref="F472:F473"/>
    <mergeCell ref="G472:G473"/>
    <mergeCell ref="H472:H473"/>
    <mergeCell ref="F474:F475"/>
    <mergeCell ref="F476:F478"/>
    <mergeCell ref="F466:F467"/>
    <mergeCell ref="G466:G467"/>
    <mergeCell ref="H466:H467"/>
    <mergeCell ref="F468:F469"/>
    <mergeCell ref="G468:G469"/>
    <mergeCell ref="H468:H469"/>
    <mergeCell ref="F470:F471"/>
    <mergeCell ref="F460:F461"/>
    <mergeCell ref="G460:G461"/>
    <mergeCell ref="H460:H461"/>
    <mergeCell ref="F462:F463"/>
    <mergeCell ref="G462:G463"/>
    <mergeCell ref="H462:H463"/>
    <mergeCell ref="F464:F465"/>
    <mergeCell ref="G464:G465"/>
    <mergeCell ref="H464:H465"/>
    <mergeCell ref="F454:F455"/>
    <mergeCell ref="G454:G455"/>
    <mergeCell ref="H454:H455"/>
    <mergeCell ref="F456:F457"/>
    <mergeCell ref="G456:G457"/>
    <mergeCell ref="H456:H457"/>
    <mergeCell ref="F458:F459"/>
    <mergeCell ref="G458:G459"/>
    <mergeCell ref="H458:H459"/>
    <mergeCell ref="F450:F451"/>
    <mergeCell ref="G450:G451"/>
    <mergeCell ref="H450:H451"/>
    <mergeCell ref="F452:F453"/>
    <mergeCell ref="G452:G453"/>
    <mergeCell ref="H452:H453"/>
    <mergeCell ref="F446:F447"/>
    <mergeCell ref="G446:G447"/>
    <mergeCell ref="H446:H447"/>
    <mergeCell ref="F448:F449"/>
    <mergeCell ref="G448:G449"/>
    <mergeCell ref="H448:H449"/>
    <mergeCell ref="A474:A475"/>
    <mergeCell ref="C474:C475"/>
    <mergeCell ref="D474:D475"/>
    <mergeCell ref="E474:E475"/>
    <mergeCell ref="A476:A478"/>
    <mergeCell ref="C476:C478"/>
    <mergeCell ref="D476:D478"/>
    <mergeCell ref="E476:E478"/>
    <mergeCell ref="A466:A467"/>
    <mergeCell ref="C466:C467"/>
    <mergeCell ref="D466:D467"/>
    <mergeCell ref="E466:E467"/>
    <mergeCell ref="A468:A469"/>
    <mergeCell ref="C468:C469"/>
    <mergeCell ref="D468:D469"/>
    <mergeCell ref="E468:E469"/>
    <mergeCell ref="A470:A471"/>
    <mergeCell ref="C470:C471"/>
    <mergeCell ref="D470:D471"/>
    <mergeCell ref="E470:E471"/>
    <mergeCell ref="A464:A465"/>
    <mergeCell ref="C464:C465"/>
    <mergeCell ref="D464:D465"/>
    <mergeCell ref="E464:E465"/>
    <mergeCell ref="A454:A455"/>
    <mergeCell ref="C454:C455"/>
    <mergeCell ref="D454:D455"/>
    <mergeCell ref="E454:E455"/>
    <mergeCell ref="A456:A457"/>
    <mergeCell ref="C456:C457"/>
    <mergeCell ref="D456:D457"/>
    <mergeCell ref="E456:E457"/>
    <mergeCell ref="A458:A459"/>
    <mergeCell ref="C458:C459"/>
    <mergeCell ref="D458:D459"/>
    <mergeCell ref="E458:E459"/>
    <mergeCell ref="A472:A473"/>
    <mergeCell ref="C472:C473"/>
    <mergeCell ref="D472:D473"/>
    <mergeCell ref="E472:E473"/>
    <mergeCell ref="F479:F480"/>
    <mergeCell ref="G479:G480"/>
    <mergeCell ref="H479:H480"/>
    <mergeCell ref="A479:A480"/>
    <mergeCell ref="C479:C480"/>
    <mergeCell ref="D479:D480"/>
    <mergeCell ref="E479:E480"/>
    <mergeCell ref="A450:A451"/>
    <mergeCell ref="C450:C451"/>
    <mergeCell ref="D450:D451"/>
    <mergeCell ref="E450:E451"/>
    <mergeCell ref="A452:A453"/>
    <mergeCell ref="C452:C453"/>
    <mergeCell ref="D452:D453"/>
    <mergeCell ref="E452:E453"/>
    <mergeCell ref="A446:A447"/>
    <mergeCell ref="C446:C447"/>
    <mergeCell ref="D446:D447"/>
    <mergeCell ref="E446:E447"/>
    <mergeCell ref="A448:A449"/>
    <mergeCell ref="C448:C449"/>
    <mergeCell ref="D448:D449"/>
    <mergeCell ref="E448:E449"/>
    <mergeCell ref="B476:B477"/>
    <mergeCell ref="A460:A461"/>
    <mergeCell ref="C460:C461"/>
    <mergeCell ref="D460:D461"/>
    <mergeCell ref="E460:E461"/>
    <mergeCell ref="A462:A463"/>
    <mergeCell ref="C462:C463"/>
    <mergeCell ref="D462:D463"/>
    <mergeCell ref="E462:E463"/>
    <mergeCell ref="F556:F557"/>
    <mergeCell ref="G556:G557"/>
    <mergeCell ref="H556:H557"/>
    <mergeCell ref="F537:F539"/>
    <mergeCell ref="F540:F541"/>
    <mergeCell ref="G540:G541"/>
    <mergeCell ref="H540:H541"/>
    <mergeCell ref="F542:F543"/>
    <mergeCell ref="G542:G543"/>
    <mergeCell ref="H542:H543"/>
    <mergeCell ref="F544:F545"/>
    <mergeCell ref="G544:G545"/>
    <mergeCell ref="H544:H545"/>
    <mergeCell ref="F546:F547"/>
    <mergeCell ref="G546:G547"/>
    <mergeCell ref="H546:H547"/>
    <mergeCell ref="F548:F549"/>
    <mergeCell ref="G548:G549"/>
    <mergeCell ref="H548:H549"/>
    <mergeCell ref="F550:F551"/>
    <mergeCell ref="G550:G551"/>
    <mergeCell ref="E566:E567"/>
    <mergeCell ref="A568:A569"/>
    <mergeCell ref="C568:C569"/>
    <mergeCell ref="D568:D569"/>
    <mergeCell ref="E568:E569"/>
    <mergeCell ref="B562:B563"/>
    <mergeCell ref="B564:B565"/>
    <mergeCell ref="A556:A557"/>
    <mergeCell ref="C556:C557"/>
    <mergeCell ref="D556:D557"/>
    <mergeCell ref="E556:E557"/>
    <mergeCell ref="A558:A559"/>
    <mergeCell ref="C558:C559"/>
    <mergeCell ref="D558:D559"/>
    <mergeCell ref="E558:E559"/>
    <mergeCell ref="A560:A561"/>
    <mergeCell ref="C560:C561"/>
    <mergeCell ref="D560:D561"/>
    <mergeCell ref="E560:E561"/>
    <mergeCell ref="E572:E573"/>
    <mergeCell ref="A550:A551"/>
    <mergeCell ref="C550:C551"/>
    <mergeCell ref="D550:D551"/>
    <mergeCell ref="E550:E551"/>
    <mergeCell ref="A552:A553"/>
    <mergeCell ref="C552:C553"/>
    <mergeCell ref="D552:D553"/>
    <mergeCell ref="E552:E553"/>
    <mergeCell ref="A554:A555"/>
    <mergeCell ref="C554:C555"/>
    <mergeCell ref="D554:D555"/>
    <mergeCell ref="E554:E555"/>
    <mergeCell ref="A544:A545"/>
    <mergeCell ref="C544:C545"/>
    <mergeCell ref="D544:D545"/>
    <mergeCell ref="E544:E545"/>
    <mergeCell ref="A546:A547"/>
    <mergeCell ref="C546:C547"/>
    <mergeCell ref="D546:D547"/>
    <mergeCell ref="E546:E547"/>
    <mergeCell ref="A548:A549"/>
    <mergeCell ref="C548:C549"/>
    <mergeCell ref="D548:D549"/>
    <mergeCell ref="E548:E549"/>
    <mergeCell ref="A562:A565"/>
    <mergeCell ref="C562:C565"/>
    <mergeCell ref="D562:D565"/>
    <mergeCell ref="E562:E565"/>
    <mergeCell ref="A566:A567"/>
    <mergeCell ref="C566:C567"/>
    <mergeCell ref="D566:D567"/>
    <mergeCell ref="F584:F585"/>
    <mergeCell ref="F574:F575"/>
    <mergeCell ref="G574:G575"/>
    <mergeCell ref="H574:H575"/>
    <mergeCell ref="A574:A575"/>
    <mergeCell ref="C574:C575"/>
    <mergeCell ref="D574:D575"/>
    <mergeCell ref="E574:E575"/>
    <mergeCell ref="A537:A539"/>
    <mergeCell ref="C537:C539"/>
    <mergeCell ref="D537:D539"/>
    <mergeCell ref="E537:E539"/>
    <mergeCell ref="A540:A541"/>
    <mergeCell ref="C540:C541"/>
    <mergeCell ref="D540:D541"/>
    <mergeCell ref="E540:E541"/>
    <mergeCell ref="A542:A543"/>
    <mergeCell ref="C542:C543"/>
    <mergeCell ref="D542:D543"/>
    <mergeCell ref="E542:E543"/>
    <mergeCell ref="B538:B539"/>
    <mergeCell ref="F570:F571"/>
    <mergeCell ref="F572:F573"/>
    <mergeCell ref="G572:G573"/>
    <mergeCell ref="H572:H573"/>
    <mergeCell ref="A570:A571"/>
    <mergeCell ref="C570:C571"/>
    <mergeCell ref="D570:D571"/>
    <mergeCell ref="E570:E571"/>
    <mergeCell ref="A572:A573"/>
    <mergeCell ref="C572:C573"/>
    <mergeCell ref="D572:D573"/>
    <mergeCell ref="C602:C603"/>
    <mergeCell ref="D602:D603"/>
    <mergeCell ref="E602:E603"/>
    <mergeCell ref="G576:G577"/>
    <mergeCell ref="H576:H577"/>
    <mergeCell ref="G580:G581"/>
    <mergeCell ref="H580:H581"/>
    <mergeCell ref="G582:G583"/>
    <mergeCell ref="H582:H583"/>
    <mergeCell ref="G584:G585"/>
    <mergeCell ref="H584:H585"/>
    <mergeCell ref="G586:G587"/>
    <mergeCell ref="H586:H587"/>
    <mergeCell ref="A580:A581"/>
    <mergeCell ref="D580:D581"/>
    <mergeCell ref="E580:E581"/>
    <mergeCell ref="F580:F581"/>
    <mergeCell ref="A582:A583"/>
    <mergeCell ref="D582:D583"/>
    <mergeCell ref="E582:E583"/>
    <mergeCell ref="F582:F583"/>
    <mergeCell ref="A576:A577"/>
    <mergeCell ref="D576:D577"/>
    <mergeCell ref="E576:E577"/>
    <mergeCell ref="F576:F577"/>
    <mergeCell ref="A578:A579"/>
    <mergeCell ref="D578:D579"/>
    <mergeCell ref="E578:E579"/>
    <mergeCell ref="F578:F579"/>
    <mergeCell ref="A584:A585"/>
    <mergeCell ref="D584:D585"/>
    <mergeCell ref="E584:E585"/>
    <mergeCell ref="E606:E607"/>
    <mergeCell ref="A608:A610"/>
    <mergeCell ref="C608:C610"/>
    <mergeCell ref="F606:F607"/>
    <mergeCell ref="F608:F610"/>
    <mergeCell ref="F611:F612"/>
    <mergeCell ref="F613:F614"/>
    <mergeCell ref="F615:F616"/>
    <mergeCell ref="F617:F618"/>
    <mergeCell ref="F619:F620"/>
    <mergeCell ref="F621:F622"/>
    <mergeCell ref="F623:F624"/>
    <mergeCell ref="A586:A587"/>
    <mergeCell ref="D586:D587"/>
    <mergeCell ref="E586:E587"/>
    <mergeCell ref="F586:F587"/>
    <mergeCell ref="C576:C577"/>
    <mergeCell ref="C578:C579"/>
    <mergeCell ref="C580:C581"/>
    <mergeCell ref="C582:C583"/>
    <mergeCell ref="C584:C585"/>
    <mergeCell ref="C586:C587"/>
    <mergeCell ref="A623:A624"/>
    <mergeCell ref="C623:C624"/>
    <mergeCell ref="D623:D624"/>
    <mergeCell ref="E623:E624"/>
    <mergeCell ref="A613:A614"/>
    <mergeCell ref="C613:C614"/>
    <mergeCell ref="D613:D614"/>
    <mergeCell ref="E613:E614"/>
    <mergeCell ref="A615:A616"/>
    <mergeCell ref="C615:C616"/>
    <mergeCell ref="H600:H601"/>
    <mergeCell ref="H602:H603"/>
    <mergeCell ref="H604:H605"/>
    <mergeCell ref="H611:H612"/>
    <mergeCell ref="H615:H616"/>
    <mergeCell ref="H617:H618"/>
    <mergeCell ref="G600:G601"/>
    <mergeCell ref="G602:G603"/>
    <mergeCell ref="G604:G605"/>
    <mergeCell ref="G611:G612"/>
    <mergeCell ref="G615:G616"/>
    <mergeCell ref="G617:G618"/>
    <mergeCell ref="G619:G620"/>
    <mergeCell ref="G621:G622"/>
    <mergeCell ref="G623:G624"/>
    <mergeCell ref="F600:F601"/>
    <mergeCell ref="F602:F603"/>
    <mergeCell ref="F604:F605"/>
    <mergeCell ref="H588:H589"/>
    <mergeCell ref="G590:G591"/>
    <mergeCell ref="H590:H591"/>
    <mergeCell ref="G592:G593"/>
    <mergeCell ref="H592:H593"/>
    <mergeCell ref="G594:G595"/>
    <mergeCell ref="H594:H595"/>
    <mergeCell ref="G596:G597"/>
    <mergeCell ref="H596:H597"/>
    <mergeCell ref="G598:G599"/>
    <mergeCell ref="H598:H599"/>
    <mergeCell ref="A588:A589"/>
    <mergeCell ref="D588:D589"/>
    <mergeCell ref="E588:E589"/>
    <mergeCell ref="F588:F589"/>
    <mergeCell ref="D594:D595"/>
    <mergeCell ref="E594:E595"/>
    <mergeCell ref="F594:F595"/>
    <mergeCell ref="A596:A597"/>
    <mergeCell ref="D596:D597"/>
    <mergeCell ref="E596:E597"/>
    <mergeCell ref="F596:F597"/>
    <mergeCell ref="C596:C597"/>
    <mergeCell ref="A590:A591"/>
    <mergeCell ref="D590:D591"/>
    <mergeCell ref="E590:E591"/>
    <mergeCell ref="F590:F591"/>
    <mergeCell ref="A592:A593"/>
    <mergeCell ref="D592:D593"/>
    <mergeCell ref="E592:E593"/>
    <mergeCell ref="F592:F593"/>
    <mergeCell ref="G588:G589"/>
    <mergeCell ref="A598:A599"/>
    <mergeCell ref="D598:D599"/>
    <mergeCell ref="E598:E599"/>
    <mergeCell ref="F598:F599"/>
    <mergeCell ref="C588:C589"/>
    <mergeCell ref="C590:C591"/>
    <mergeCell ref="C592:C593"/>
    <mergeCell ref="C594:C595"/>
    <mergeCell ref="A594:A595"/>
    <mergeCell ref="C598:C599"/>
    <mergeCell ref="A621:A622"/>
    <mergeCell ref="C621:C622"/>
    <mergeCell ref="D621:D622"/>
    <mergeCell ref="E621:E622"/>
    <mergeCell ref="D615:D616"/>
    <mergeCell ref="E615:E616"/>
    <mergeCell ref="A617:A618"/>
    <mergeCell ref="C617:C618"/>
    <mergeCell ref="D617:D618"/>
    <mergeCell ref="E617:E618"/>
    <mergeCell ref="B609:B610"/>
    <mergeCell ref="E600:E601"/>
    <mergeCell ref="A602:A603"/>
    <mergeCell ref="A606:A607"/>
    <mergeCell ref="C606:C607"/>
    <mergeCell ref="D606:D607"/>
    <mergeCell ref="A604:A605"/>
    <mergeCell ref="C604:C605"/>
    <mergeCell ref="D604:D605"/>
    <mergeCell ref="E604:E605"/>
    <mergeCell ref="A619:A620"/>
    <mergeCell ref="C619:C620"/>
    <mergeCell ref="A600:A601"/>
    <mergeCell ref="C600:C601"/>
    <mergeCell ref="D600:D601"/>
    <mergeCell ref="F685:F686"/>
    <mergeCell ref="G685:G686"/>
    <mergeCell ref="F655:F656"/>
    <mergeCell ref="G655:G656"/>
    <mergeCell ref="A685:A686"/>
    <mergeCell ref="C685:C686"/>
    <mergeCell ref="D685:D686"/>
    <mergeCell ref="E685:E686"/>
    <mergeCell ref="C671:C672"/>
    <mergeCell ref="D671:D672"/>
    <mergeCell ref="E671:E672"/>
    <mergeCell ref="A673:A674"/>
    <mergeCell ref="C673:C674"/>
    <mergeCell ref="D673:D674"/>
    <mergeCell ref="E673:E674"/>
    <mergeCell ref="A675:A676"/>
    <mergeCell ref="A683:A684"/>
    <mergeCell ref="C683:C684"/>
    <mergeCell ref="D683:D684"/>
    <mergeCell ref="E683:E684"/>
    <mergeCell ref="A677:A678"/>
    <mergeCell ref="C677:C678"/>
    <mergeCell ref="D677:D678"/>
    <mergeCell ref="B626:B627"/>
    <mergeCell ref="F625:F627"/>
    <mergeCell ref="A625:A627"/>
    <mergeCell ref="C625:C627"/>
    <mergeCell ref="D625:D627"/>
    <mergeCell ref="E625:E627"/>
    <mergeCell ref="D608:D610"/>
    <mergeCell ref="E608:E610"/>
    <mergeCell ref="A611:A612"/>
    <mergeCell ref="C611:C612"/>
    <mergeCell ref="D611:D612"/>
    <mergeCell ref="E611:E612"/>
    <mergeCell ref="D619:D620"/>
    <mergeCell ref="E619:E620"/>
    <mergeCell ref="H619:H620"/>
    <mergeCell ref="H621:H622"/>
    <mergeCell ref="H623:H624"/>
    <mergeCell ref="H636:H637"/>
    <mergeCell ref="F638:F639"/>
    <mergeCell ref="G638:G639"/>
    <mergeCell ref="H638:H639"/>
    <mergeCell ref="F628:F629"/>
    <mergeCell ref="G628:G629"/>
    <mergeCell ref="H628:H629"/>
    <mergeCell ref="F630:F631"/>
    <mergeCell ref="F634:F635"/>
    <mergeCell ref="G634:G635"/>
    <mergeCell ref="H634:H635"/>
    <mergeCell ref="F636:F637"/>
    <mergeCell ref="G636:G637"/>
    <mergeCell ref="H655:H656"/>
    <mergeCell ref="F657:F658"/>
    <mergeCell ref="G657:G658"/>
    <mergeCell ref="H657:H658"/>
    <mergeCell ref="F659:F660"/>
    <mergeCell ref="G659:G660"/>
    <mergeCell ref="H659:H660"/>
    <mergeCell ref="F661:F662"/>
    <mergeCell ref="G661:G662"/>
    <mergeCell ref="H661:H662"/>
    <mergeCell ref="F663:F664"/>
    <mergeCell ref="G663:G664"/>
    <mergeCell ref="H663:H664"/>
    <mergeCell ref="F665:F666"/>
    <mergeCell ref="G665:G666"/>
    <mergeCell ref="A655:A656"/>
    <mergeCell ref="C655:C656"/>
    <mergeCell ref="D655:D656"/>
    <mergeCell ref="E655:E656"/>
    <mergeCell ref="A661:A662"/>
    <mergeCell ref="C661:C662"/>
    <mergeCell ref="D661:D662"/>
    <mergeCell ref="E661:E662"/>
    <mergeCell ref="A663:A664"/>
    <mergeCell ref="H665:H666"/>
    <mergeCell ref="F722:F723"/>
    <mergeCell ref="G722:G723"/>
    <mergeCell ref="H722:H723"/>
    <mergeCell ref="F716:F717"/>
    <mergeCell ref="G716:G717"/>
    <mergeCell ref="H716:H717"/>
    <mergeCell ref="F718:F719"/>
    <mergeCell ref="H685:H686"/>
    <mergeCell ref="F679:F680"/>
    <mergeCell ref="G679:G680"/>
    <mergeCell ref="H679:H680"/>
    <mergeCell ref="F681:F682"/>
    <mergeCell ref="F683:F684"/>
    <mergeCell ref="G683:G684"/>
    <mergeCell ref="H683:H684"/>
    <mergeCell ref="F673:F674"/>
    <mergeCell ref="G673:G674"/>
    <mergeCell ref="H673:H674"/>
    <mergeCell ref="F675:F676"/>
    <mergeCell ref="F677:F678"/>
    <mergeCell ref="G677:G678"/>
    <mergeCell ref="H677:H678"/>
    <mergeCell ref="G706:G707"/>
    <mergeCell ref="H706:H707"/>
    <mergeCell ref="F708:F709"/>
    <mergeCell ref="F695:F696"/>
    <mergeCell ref="G695:G696"/>
    <mergeCell ref="H695:H696"/>
    <mergeCell ref="F697:F699"/>
    <mergeCell ref="F700:F701"/>
    <mergeCell ref="G700:G701"/>
    <mergeCell ref="H700:H701"/>
    <mergeCell ref="G712:G713"/>
    <mergeCell ref="H712:H713"/>
    <mergeCell ref="F714:F715"/>
    <mergeCell ref="E677:E678"/>
    <mergeCell ref="A679:A680"/>
    <mergeCell ref="C679:C680"/>
    <mergeCell ref="D679:D680"/>
    <mergeCell ref="E679:E680"/>
    <mergeCell ref="A681:A682"/>
    <mergeCell ref="C681:C682"/>
    <mergeCell ref="D681:D682"/>
    <mergeCell ref="E681:E682"/>
    <mergeCell ref="A671:A672"/>
    <mergeCell ref="C663:C664"/>
    <mergeCell ref="D663:D664"/>
    <mergeCell ref="E663:E664"/>
    <mergeCell ref="F720:F721"/>
    <mergeCell ref="G720:G721"/>
    <mergeCell ref="H720:H721"/>
    <mergeCell ref="F667:F668"/>
    <mergeCell ref="F669:F670"/>
    <mergeCell ref="G669:G670"/>
    <mergeCell ref="H669:H670"/>
    <mergeCell ref="F671:F672"/>
    <mergeCell ref="G671:G672"/>
    <mergeCell ref="H671:H672"/>
    <mergeCell ref="F687:F688"/>
    <mergeCell ref="G687:G688"/>
    <mergeCell ref="H687:H688"/>
    <mergeCell ref="F689:F690"/>
    <mergeCell ref="F691:F692"/>
    <mergeCell ref="G691:G692"/>
    <mergeCell ref="F724:F725"/>
    <mergeCell ref="C724:C725"/>
    <mergeCell ref="D724:D725"/>
    <mergeCell ref="F732:F735"/>
    <mergeCell ref="G724:G725"/>
    <mergeCell ref="H724:H725"/>
    <mergeCell ref="A657:A658"/>
    <mergeCell ref="C657:C658"/>
    <mergeCell ref="D657:D658"/>
    <mergeCell ref="E657:E658"/>
    <mergeCell ref="C675:C676"/>
    <mergeCell ref="D675:D676"/>
    <mergeCell ref="E675:E676"/>
    <mergeCell ref="A665:A666"/>
    <mergeCell ref="C665:C666"/>
    <mergeCell ref="D665:D666"/>
    <mergeCell ref="E665:E666"/>
    <mergeCell ref="A667:A668"/>
    <mergeCell ref="C667:C668"/>
    <mergeCell ref="D667:D668"/>
    <mergeCell ref="E667:E668"/>
    <mergeCell ref="A669:A670"/>
    <mergeCell ref="C669:C670"/>
    <mergeCell ref="D669:D670"/>
    <mergeCell ref="E669:E670"/>
    <mergeCell ref="A659:A660"/>
    <mergeCell ref="C659:C660"/>
    <mergeCell ref="D659:D660"/>
    <mergeCell ref="E659:E660"/>
    <mergeCell ref="G710:G711"/>
    <mergeCell ref="H710:H711"/>
    <mergeCell ref="F712:F713"/>
    <mergeCell ref="D738:D739"/>
    <mergeCell ref="E738:E739"/>
    <mergeCell ref="A730:A731"/>
    <mergeCell ref="C730:C731"/>
    <mergeCell ref="D730:D731"/>
    <mergeCell ref="E730:E731"/>
    <mergeCell ref="A732:A735"/>
    <mergeCell ref="C732:C735"/>
    <mergeCell ref="D732:D735"/>
    <mergeCell ref="E732:E735"/>
    <mergeCell ref="A736:A737"/>
    <mergeCell ref="C736:C737"/>
    <mergeCell ref="D736:D737"/>
    <mergeCell ref="E736:E737"/>
    <mergeCell ref="B732:B733"/>
    <mergeCell ref="B734:B735"/>
    <mergeCell ref="C738:C739"/>
    <mergeCell ref="G730:G731"/>
    <mergeCell ref="A710:A711"/>
    <mergeCell ref="C710:C711"/>
    <mergeCell ref="D710:D711"/>
    <mergeCell ref="E710:E711"/>
    <mergeCell ref="F740:F741"/>
    <mergeCell ref="E724:E725"/>
    <mergeCell ref="A726:A727"/>
    <mergeCell ref="C726:C727"/>
    <mergeCell ref="D726:D727"/>
    <mergeCell ref="E726:E727"/>
    <mergeCell ref="A728:A729"/>
    <mergeCell ref="C728:C729"/>
    <mergeCell ref="D728:D729"/>
    <mergeCell ref="E728:E729"/>
    <mergeCell ref="A718:A719"/>
    <mergeCell ref="C718:C719"/>
    <mergeCell ref="D718:D719"/>
    <mergeCell ref="E718:E719"/>
    <mergeCell ref="A720:A721"/>
    <mergeCell ref="C720:C721"/>
    <mergeCell ref="D720:D721"/>
    <mergeCell ref="E720:E721"/>
    <mergeCell ref="A722:A723"/>
    <mergeCell ref="C722:C723"/>
    <mergeCell ref="D722:D723"/>
    <mergeCell ref="F710:F711"/>
    <mergeCell ref="F736:F737"/>
    <mergeCell ref="A738:A739"/>
    <mergeCell ref="F726:F727"/>
    <mergeCell ref="F728:F729"/>
    <mergeCell ref="F730:F731"/>
    <mergeCell ref="G740:G741"/>
    <mergeCell ref="H740:H741"/>
    <mergeCell ref="G736:G737"/>
    <mergeCell ref="A740:A741"/>
    <mergeCell ref="C740:C741"/>
    <mergeCell ref="D740:D741"/>
    <mergeCell ref="E740:E741"/>
    <mergeCell ref="B743:B744"/>
    <mergeCell ref="F742:F744"/>
    <mergeCell ref="A742:A744"/>
    <mergeCell ref="C742:C744"/>
    <mergeCell ref="D742:D744"/>
    <mergeCell ref="E742:E744"/>
    <mergeCell ref="A712:A713"/>
    <mergeCell ref="C712:C713"/>
    <mergeCell ref="D712:D713"/>
    <mergeCell ref="E712:E713"/>
    <mergeCell ref="A714:A715"/>
    <mergeCell ref="C714:C715"/>
    <mergeCell ref="D714:D715"/>
    <mergeCell ref="E714:E715"/>
    <mergeCell ref="A716:A717"/>
    <mergeCell ref="C716:C717"/>
    <mergeCell ref="D716:D717"/>
    <mergeCell ref="E716:E717"/>
    <mergeCell ref="E722:E723"/>
    <mergeCell ref="H736:H737"/>
    <mergeCell ref="G738:G739"/>
    <mergeCell ref="H738:H739"/>
    <mergeCell ref="A724:A725"/>
    <mergeCell ref="G728:G729"/>
    <mergeCell ref="H728:H729"/>
    <mergeCell ref="A790:A791"/>
    <mergeCell ref="C790:C791"/>
    <mergeCell ref="D790:D791"/>
    <mergeCell ref="E790:E791"/>
    <mergeCell ref="H730:H731"/>
    <mergeCell ref="B770:B771"/>
    <mergeCell ref="B772:B773"/>
    <mergeCell ref="G790:G791"/>
    <mergeCell ref="H790:H791"/>
    <mergeCell ref="F770:F773"/>
    <mergeCell ref="F774:F775"/>
    <mergeCell ref="G774:G775"/>
    <mergeCell ref="H774:H775"/>
    <mergeCell ref="F776:F777"/>
    <mergeCell ref="G776:G777"/>
    <mergeCell ref="H776:H777"/>
    <mergeCell ref="F778:F779"/>
    <mergeCell ref="G778:G779"/>
    <mergeCell ref="H778:H779"/>
    <mergeCell ref="F780:F781"/>
    <mergeCell ref="G780:G781"/>
    <mergeCell ref="H780:H781"/>
    <mergeCell ref="F782:F783"/>
    <mergeCell ref="F784:F785"/>
    <mergeCell ref="G784:G785"/>
    <mergeCell ref="H784:H785"/>
    <mergeCell ref="F786:F787"/>
    <mergeCell ref="G786:G787"/>
    <mergeCell ref="H786:H787"/>
    <mergeCell ref="F788:F789"/>
    <mergeCell ref="F790:F791"/>
    <mergeCell ref="F738:F739"/>
    <mergeCell ref="A780:A781"/>
    <mergeCell ref="C780:C781"/>
    <mergeCell ref="D780:D781"/>
    <mergeCell ref="E780:E781"/>
    <mergeCell ref="A782:A783"/>
    <mergeCell ref="C782:C783"/>
    <mergeCell ref="D782:D783"/>
    <mergeCell ref="E782:E783"/>
    <mergeCell ref="A784:A785"/>
    <mergeCell ref="C784:C785"/>
    <mergeCell ref="D784:D785"/>
    <mergeCell ref="E784:E785"/>
    <mergeCell ref="A786:A787"/>
    <mergeCell ref="C786:C787"/>
    <mergeCell ref="D786:D787"/>
    <mergeCell ref="E786:E787"/>
    <mergeCell ref="A788:A789"/>
    <mergeCell ref="C788:C789"/>
    <mergeCell ref="D788:D789"/>
    <mergeCell ref="E788:E789"/>
    <mergeCell ref="B853:B856"/>
    <mergeCell ref="G845:G846"/>
    <mergeCell ref="H845:H846"/>
    <mergeCell ref="F847:F848"/>
    <mergeCell ref="F849:F856"/>
    <mergeCell ref="F857:F858"/>
    <mergeCell ref="G857:G858"/>
    <mergeCell ref="H857:H858"/>
    <mergeCell ref="A839:A840"/>
    <mergeCell ref="C839:C840"/>
    <mergeCell ref="D839:D840"/>
    <mergeCell ref="E839:E840"/>
    <mergeCell ref="A841:A842"/>
    <mergeCell ref="C841:C842"/>
    <mergeCell ref="D841:D842"/>
    <mergeCell ref="E841:E842"/>
    <mergeCell ref="A770:A773"/>
    <mergeCell ref="C770:C773"/>
    <mergeCell ref="D770:D773"/>
    <mergeCell ref="E770:E773"/>
    <mergeCell ref="A774:A775"/>
    <mergeCell ref="C774:C775"/>
    <mergeCell ref="D774:D775"/>
    <mergeCell ref="E774:E775"/>
    <mergeCell ref="A776:A777"/>
    <mergeCell ref="C776:C777"/>
    <mergeCell ref="D776:D777"/>
    <mergeCell ref="E776:E777"/>
    <mergeCell ref="A778:A779"/>
    <mergeCell ref="C778:C779"/>
    <mergeCell ref="D778:D779"/>
    <mergeCell ref="E778:E779"/>
    <mergeCell ref="G861:G862"/>
    <mergeCell ref="H861:H862"/>
    <mergeCell ref="F861:F862"/>
    <mergeCell ref="A861:A862"/>
    <mergeCell ref="C861:C862"/>
    <mergeCell ref="D861:D862"/>
    <mergeCell ref="E861:E862"/>
    <mergeCell ref="A859:A860"/>
    <mergeCell ref="C859:C860"/>
    <mergeCell ref="D859:D860"/>
    <mergeCell ref="E859:E860"/>
    <mergeCell ref="F845:F846"/>
    <mergeCell ref="A843:A844"/>
    <mergeCell ref="C843:C844"/>
    <mergeCell ref="D843:D844"/>
    <mergeCell ref="E843:E844"/>
    <mergeCell ref="A845:A846"/>
    <mergeCell ref="C845:C846"/>
    <mergeCell ref="D845:D846"/>
    <mergeCell ref="E845:E846"/>
    <mergeCell ref="A847:A848"/>
    <mergeCell ref="C847:C848"/>
    <mergeCell ref="D847:D848"/>
    <mergeCell ref="E847:E848"/>
    <mergeCell ref="C849:C856"/>
    <mergeCell ref="D849:D856"/>
    <mergeCell ref="E849:E856"/>
    <mergeCell ref="A857:A858"/>
    <mergeCell ref="C857:C858"/>
    <mergeCell ref="D857:D858"/>
    <mergeCell ref="E857:E858"/>
    <mergeCell ref="B849:B852"/>
    <mergeCell ref="F878:F879"/>
    <mergeCell ref="G878:G879"/>
    <mergeCell ref="H878:H879"/>
    <mergeCell ref="F880:F881"/>
    <mergeCell ref="G880:G881"/>
    <mergeCell ref="H880:H881"/>
    <mergeCell ref="F882:F883"/>
    <mergeCell ref="G882:G883"/>
    <mergeCell ref="H882:H883"/>
    <mergeCell ref="F884:F885"/>
    <mergeCell ref="G884:G885"/>
    <mergeCell ref="H884:H885"/>
    <mergeCell ref="F886:F887"/>
    <mergeCell ref="F888:F889"/>
    <mergeCell ref="G888:G889"/>
    <mergeCell ref="H888:H889"/>
    <mergeCell ref="F876:F877"/>
    <mergeCell ref="G876:G877"/>
    <mergeCell ref="H876:H877"/>
    <mergeCell ref="E882:E883"/>
    <mergeCell ref="A884:A885"/>
    <mergeCell ref="E884:E885"/>
    <mergeCell ref="A886:A887"/>
    <mergeCell ref="E886:E887"/>
    <mergeCell ref="A888:A889"/>
    <mergeCell ref="E888:E889"/>
    <mergeCell ref="A876:A877"/>
    <mergeCell ref="E876:E877"/>
    <mergeCell ref="A878:A879"/>
    <mergeCell ref="E878:E879"/>
    <mergeCell ref="A880:A881"/>
    <mergeCell ref="E880:E881"/>
    <mergeCell ref="A882:A883"/>
    <mergeCell ref="C878:C879"/>
    <mergeCell ref="D878:D879"/>
    <mergeCell ref="C880:C881"/>
    <mergeCell ref="D880:D881"/>
    <mergeCell ref="C882:C883"/>
    <mergeCell ref="D882:D883"/>
    <mergeCell ref="C884:C885"/>
    <mergeCell ref="D884:D885"/>
    <mergeCell ref="C886:C887"/>
    <mergeCell ref="D886:D887"/>
    <mergeCell ref="C888:C889"/>
    <mergeCell ref="D888:D889"/>
    <mergeCell ref="C876:C877"/>
    <mergeCell ref="D876:D877"/>
    <mergeCell ref="F890:F891"/>
    <mergeCell ref="F892:F893"/>
    <mergeCell ref="G892:G893"/>
    <mergeCell ref="H892:H893"/>
    <mergeCell ref="F894:F895"/>
    <mergeCell ref="F896:F897"/>
    <mergeCell ref="G896:G897"/>
    <mergeCell ref="H896:H897"/>
    <mergeCell ref="A890:A891"/>
    <mergeCell ref="E890:E891"/>
    <mergeCell ref="A892:A893"/>
    <mergeCell ref="E892:E893"/>
    <mergeCell ref="A894:A895"/>
    <mergeCell ref="E894:E895"/>
    <mergeCell ref="A896:A897"/>
    <mergeCell ref="E896:E897"/>
    <mergeCell ref="C890:C891"/>
    <mergeCell ref="D890:D891"/>
    <mergeCell ref="C892:C893"/>
    <mergeCell ref="D892:D893"/>
    <mergeCell ref="C894:C895"/>
    <mergeCell ref="D894:D895"/>
    <mergeCell ref="C896:C897"/>
    <mergeCell ref="D896:D897"/>
    <mergeCell ref="B919:B920"/>
    <mergeCell ref="G921:G922"/>
    <mergeCell ref="H921:H922"/>
    <mergeCell ref="G916:G917"/>
    <mergeCell ref="H916:H917"/>
    <mergeCell ref="F918:F920"/>
    <mergeCell ref="F916:F917"/>
    <mergeCell ref="F921:F922"/>
    <mergeCell ref="A921:A922"/>
    <mergeCell ref="C921:C922"/>
    <mergeCell ref="D921:D922"/>
    <mergeCell ref="E921:E922"/>
    <mergeCell ref="A916:A917"/>
    <mergeCell ref="C916:C917"/>
    <mergeCell ref="D916:D917"/>
    <mergeCell ref="E916:E917"/>
    <mergeCell ref="A918:A920"/>
    <mergeCell ref="C918:C920"/>
    <mergeCell ref="D918:D920"/>
    <mergeCell ref="E918:E920"/>
    <mergeCell ref="G935:G936"/>
    <mergeCell ref="H935:H936"/>
    <mergeCell ref="G931:G932"/>
    <mergeCell ref="H931:H932"/>
    <mergeCell ref="F933:F934"/>
    <mergeCell ref="G933:G934"/>
    <mergeCell ref="H933:H934"/>
    <mergeCell ref="G927:G928"/>
    <mergeCell ref="H927:H928"/>
    <mergeCell ref="F929:F930"/>
    <mergeCell ref="G923:G924"/>
    <mergeCell ref="H923:H924"/>
    <mergeCell ref="F925:F926"/>
    <mergeCell ref="G925:G926"/>
    <mergeCell ref="H925:H926"/>
    <mergeCell ref="F923:F924"/>
    <mergeCell ref="F927:F928"/>
    <mergeCell ref="F931:F932"/>
    <mergeCell ref="F935:F936"/>
    <mergeCell ref="E935:E936"/>
    <mergeCell ref="A931:A932"/>
    <mergeCell ref="C931:C932"/>
    <mergeCell ref="D931:D932"/>
    <mergeCell ref="E931:E932"/>
    <mergeCell ref="A933:A934"/>
    <mergeCell ref="C933:C934"/>
    <mergeCell ref="D933:D934"/>
    <mergeCell ref="E933:E934"/>
    <mergeCell ref="A927:A928"/>
    <mergeCell ref="C927:C928"/>
    <mergeCell ref="D927:D928"/>
    <mergeCell ref="E927:E928"/>
    <mergeCell ref="A929:A930"/>
    <mergeCell ref="C929:C930"/>
    <mergeCell ref="D929:D930"/>
    <mergeCell ref="E929:E930"/>
    <mergeCell ref="A923:A924"/>
    <mergeCell ref="C923:C924"/>
    <mergeCell ref="D923:D924"/>
    <mergeCell ref="E923:E924"/>
    <mergeCell ref="A925:A926"/>
    <mergeCell ref="C925:C926"/>
    <mergeCell ref="D925:D926"/>
    <mergeCell ref="E925:E926"/>
    <mergeCell ref="G941:G942"/>
    <mergeCell ref="H941:H942"/>
    <mergeCell ref="G937:G938"/>
    <mergeCell ref="H937:H938"/>
    <mergeCell ref="F939:F940"/>
    <mergeCell ref="G939:G940"/>
    <mergeCell ref="H939:H940"/>
    <mergeCell ref="F937:F938"/>
    <mergeCell ref="F941:F942"/>
    <mergeCell ref="A941:A942"/>
    <mergeCell ref="C941:C942"/>
    <mergeCell ref="D941:D942"/>
    <mergeCell ref="E941:E942"/>
    <mergeCell ref="A937:A938"/>
    <mergeCell ref="C937:C938"/>
    <mergeCell ref="D937:D938"/>
    <mergeCell ref="E937:E938"/>
    <mergeCell ref="A939:A940"/>
    <mergeCell ref="C939:C940"/>
    <mergeCell ref="D939:D940"/>
    <mergeCell ref="E939:E940"/>
    <mergeCell ref="A935:A936"/>
    <mergeCell ref="C935:C936"/>
    <mergeCell ref="D935:D9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I29"/>
  <sheetViews>
    <sheetView topLeftCell="A10" workbookViewId="0">
      <selection activeCell="E4" sqref="E4:H29"/>
    </sheetView>
  </sheetViews>
  <sheetFormatPr defaultRowHeight="15" customHeight="1" x14ac:dyDescent="0.25"/>
  <sheetData>
    <row r="4" spans="4:9" ht="15" customHeight="1" x14ac:dyDescent="0.25">
      <c r="D4" s="179">
        <v>43502.700497685182</v>
      </c>
      <c r="E4" s="159">
        <v>43502</v>
      </c>
      <c r="F4" s="150" t="s">
        <v>146</v>
      </c>
      <c r="G4" s="161" t="s">
        <v>2139</v>
      </c>
      <c r="H4" s="161" t="s">
        <v>1268</v>
      </c>
      <c r="I4" s="161"/>
    </row>
    <row r="5" spans="4:9" ht="15" customHeight="1" x14ac:dyDescent="0.25">
      <c r="D5" s="179"/>
      <c r="E5" s="159"/>
      <c r="F5" s="150" t="s">
        <v>159</v>
      </c>
      <c r="G5" s="161"/>
      <c r="H5" s="161"/>
      <c r="I5" s="161"/>
    </row>
    <row r="6" spans="4:9" ht="15" customHeight="1" x14ac:dyDescent="0.25">
      <c r="D6" s="179">
        <v>43502.700520833336</v>
      </c>
      <c r="E6" s="159">
        <v>43502</v>
      </c>
      <c r="F6" s="150" t="s">
        <v>1624</v>
      </c>
      <c r="G6" s="161" t="s">
        <v>2096</v>
      </c>
      <c r="H6" s="161" t="s">
        <v>1268</v>
      </c>
      <c r="I6" s="161"/>
    </row>
    <row r="7" spans="4:9" ht="15" customHeight="1" x14ac:dyDescent="0.25">
      <c r="D7" s="179"/>
      <c r="E7" s="159"/>
      <c r="F7" s="150" t="s">
        <v>2140</v>
      </c>
      <c r="G7" s="161"/>
      <c r="H7" s="161"/>
      <c r="I7" s="161"/>
    </row>
    <row r="8" spans="4:9" ht="15" customHeight="1" x14ac:dyDescent="0.25">
      <c r="D8" s="179">
        <v>43502.700555555559</v>
      </c>
      <c r="E8" s="159">
        <v>43502</v>
      </c>
      <c r="F8" s="150" t="s">
        <v>558</v>
      </c>
      <c r="G8" s="161" t="s">
        <v>1023</v>
      </c>
      <c r="H8" s="161" t="s">
        <v>1268</v>
      </c>
      <c r="I8" s="161"/>
    </row>
    <row r="9" spans="4:9" ht="15" customHeight="1" x14ac:dyDescent="0.25">
      <c r="D9" s="179"/>
      <c r="E9" s="159"/>
      <c r="F9" s="150" t="s">
        <v>623</v>
      </c>
      <c r="G9" s="161"/>
      <c r="H9" s="161"/>
      <c r="I9" s="161"/>
    </row>
    <row r="10" spans="4:9" ht="15" customHeight="1" x14ac:dyDescent="0.25">
      <c r="D10" s="179">
        <v>43502.700578703705</v>
      </c>
      <c r="E10" s="159">
        <v>43502</v>
      </c>
      <c r="F10" s="150" t="s">
        <v>57</v>
      </c>
      <c r="G10" s="161" t="s">
        <v>2142</v>
      </c>
      <c r="H10" s="161" t="s">
        <v>1268</v>
      </c>
      <c r="I10" s="161"/>
    </row>
    <row r="11" spans="4:9" ht="15" customHeight="1" x14ac:dyDescent="0.25">
      <c r="D11" s="179"/>
      <c r="E11" s="159"/>
      <c r="F11" s="150" t="s">
        <v>2141</v>
      </c>
      <c r="G11" s="161"/>
      <c r="H11" s="161"/>
      <c r="I11" s="161"/>
    </row>
    <row r="12" spans="4:9" ht="15" customHeight="1" x14ac:dyDescent="0.25">
      <c r="D12" s="179">
        <v>43502.700613425928</v>
      </c>
      <c r="E12" s="159">
        <v>43502</v>
      </c>
      <c r="F12" s="150" t="s">
        <v>32</v>
      </c>
      <c r="G12" s="161" t="s">
        <v>2143</v>
      </c>
      <c r="H12" s="161" t="s">
        <v>1268</v>
      </c>
      <c r="I12" s="161"/>
    </row>
    <row r="13" spans="4:9" ht="15" customHeight="1" x14ac:dyDescent="0.25">
      <c r="D13" s="179"/>
      <c r="E13" s="159"/>
      <c r="F13" s="150" t="s">
        <v>621</v>
      </c>
      <c r="G13" s="161"/>
      <c r="H13" s="161"/>
      <c r="I13" s="161"/>
    </row>
    <row r="14" spans="4:9" ht="15" customHeight="1" x14ac:dyDescent="0.25">
      <c r="D14" s="179">
        <v>43502.700636574074</v>
      </c>
      <c r="E14" s="159">
        <v>43502</v>
      </c>
      <c r="F14" s="150" t="s">
        <v>1957</v>
      </c>
      <c r="G14" s="161" t="s">
        <v>2144</v>
      </c>
      <c r="H14" s="161" t="s">
        <v>1268</v>
      </c>
      <c r="I14" s="161"/>
    </row>
    <row r="15" spans="4:9" ht="15" customHeight="1" x14ac:dyDescent="0.25">
      <c r="D15" s="179"/>
      <c r="E15" s="159"/>
      <c r="F15" s="150" t="s">
        <v>851</v>
      </c>
      <c r="G15" s="161"/>
      <c r="H15" s="161"/>
      <c r="I15" s="161"/>
    </row>
    <row r="16" spans="4:9" ht="15" customHeight="1" x14ac:dyDescent="0.25">
      <c r="D16" s="179">
        <v>43502.700659722221</v>
      </c>
      <c r="E16" s="159">
        <v>43502</v>
      </c>
      <c r="F16" s="150" t="s">
        <v>1468</v>
      </c>
      <c r="G16" s="161" t="s">
        <v>2146</v>
      </c>
      <c r="H16" s="161" t="s">
        <v>1268</v>
      </c>
      <c r="I16" s="161"/>
    </row>
    <row r="17" spans="4:9" ht="15" customHeight="1" x14ac:dyDescent="0.25">
      <c r="D17" s="179"/>
      <c r="E17" s="159"/>
      <c r="F17" s="150" t="s">
        <v>2145</v>
      </c>
      <c r="G17" s="161"/>
      <c r="H17" s="161"/>
      <c r="I17" s="161"/>
    </row>
    <row r="18" spans="4:9" ht="15" customHeight="1" x14ac:dyDescent="0.25">
      <c r="D18" s="179">
        <v>43502.700682870367</v>
      </c>
      <c r="E18" s="159">
        <v>43502</v>
      </c>
      <c r="F18" s="150" t="s">
        <v>558</v>
      </c>
      <c r="G18" s="161" t="s">
        <v>2147</v>
      </c>
      <c r="H18" s="161" t="s">
        <v>1268</v>
      </c>
      <c r="I18" s="161"/>
    </row>
    <row r="19" spans="4:9" ht="15" customHeight="1" x14ac:dyDescent="0.25">
      <c r="D19" s="179"/>
      <c r="E19" s="159"/>
      <c r="F19" s="150" t="s">
        <v>623</v>
      </c>
      <c r="G19" s="161"/>
      <c r="H19" s="161"/>
      <c r="I19" s="161"/>
    </row>
    <row r="20" spans="4:9" ht="15" customHeight="1" x14ac:dyDescent="0.25">
      <c r="D20" s="179">
        <v>43502.700706018521</v>
      </c>
      <c r="E20" s="159">
        <v>43502</v>
      </c>
      <c r="F20" s="150" t="s">
        <v>548</v>
      </c>
      <c r="G20" s="161" t="s">
        <v>2148</v>
      </c>
      <c r="H20" s="161" t="s">
        <v>1268</v>
      </c>
      <c r="I20" s="161"/>
    </row>
    <row r="21" spans="4:9" ht="15" customHeight="1" x14ac:dyDescent="0.25">
      <c r="D21" s="179"/>
      <c r="E21" s="159"/>
      <c r="F21" s="150" t="s">
        <v>851</v>
      </c>
      <c r="G21" s="161"/>
      <c r="H21" s="161"/>
      <c r="I21" s="161"/>
    </row>
    <row r="22" spans="4:9" ht="15" customHeight="1" x14ac:dyDescent="0.25">
      <c r="D22" s="179">
        <v>43502.700787037036</v>
      </c>
      <c r="E22" s="159">
        <v>43502</v>
      </c>
      <c r="F22" s="150" t="s">
        <v>55</v>
      </c>
      <c r="G22" s="161" t="s">
        <v>2150</v>
      </c>
      <c r="H22" s="161" t="s">
        <v>1268</v>
      </c>
      <c r="I22" s="161"/>
    </row>
    <row r="23" spans="4:9" ht="15" customHeight="1" x14ac:dyDescent="0.25">
      <c r="D23" s="179"/>
      <c r="E23" s="159"/>
      <c r="F23" s="150" t="s">
        <v>2149</v>
      </c>
      <c r="G23" s="161"/>
      <c r="H23" s="161"/>
      <c r="I23" s="161"/>
    </row>
    <row r="24" spans="4:9" ht="15" customHeight="1" x14ac:dyDescent="0.25">
      <c r="D24" s="179">
        <v>43502.700810185182</v>
      </c>
      <c r="E24" s="159">
        <v>43502</v>
      </c>
      <c r="F24" s="150" t="s">
        <v>1468</v>
      </c>
      <c r="G24" s="161" t="s">
        <v>2151</v>
      </c>
      <c r="H24" s="161" t="s">
        <v>1268</v>
      </c>
      <c r="I24" s="161"/>
    </row>
    <row r="25" spans="4:9" ht="15" customHeight="1" x14ac:dyDescent="0.25">
      <c r="D25" s="179"/>
      <c r="E25" s="159"/>
      <c r="F25" s="150" t="s">
        <v>2145</v>
      </c>
      <c r="G25" s="161"/>
      <c r="H25" s="161"/>
      <c r="I25" s="161"/>
    </row>
    <row r="26" spans="4:9" ht="15" customHeight="1" x14ac:dyDescent="0.25">
      <c r="D26" s="179">
        <v>43502.700844907406</v>
      </c>
      <c r="E26" s="159">
        <v>43502</v>
      </c>
      <c r="F26" s="150" t="s">
        <v>481</v>
      </c>
      <c r="G26" s="161" t="s">
        <v>2153</v>
      </c>
      <c r="H26" s="161" t="s">
        <v>1268</v>
      </c>
      <c r="I26" s="161"/>
    </row>
    <row r="27" spans="4:9" ht="15" customHeight="1" x14ac:dyDescent="0.25">
      <c r="D27" s="179"/>
      <c r="E27" s="159"/>
      <c r="F27" s="150" t="s">
        <v>2152</v>
      </c>
      <c r="G27" s="161"/>
      <c r="H27" s="161"/>
      <c r="I27" s="161"/>
    </row>
    <row r="28" spans="4:9" ht="15" customHeight="1" x14ac:dyDescent="0.25">
      <c r="D28" s="179">
        <v>43502.700868055559</v>
      </c>
      <c r="E28" s="159">
        <v>43502</v>
      </c>
      <c r="F28" s="150" t="s">
        <v>1329</v>
      </c>
      <c r="G28" s="161" t="s">
        <v>2155</v>
      </c>
      <c r="H28" s="161" t="s">
        <v>1268</v>
      </c>
      <c r="I28" s="161"/>
    </row>
    <row r="29" spans="4:9" ht="15" customHeight="1" x14ac:dyDescent="0.25">
      <c r="D29" s="179"/>
      <c r="E29" s="159"/>
      <c r="F29" s="150" t="s">
        <v>2154</v>
      </c>
      <c r="G29" s="161"/>
      <c r="H29" s="161"/>
      <c r="I29" s="161"/>
    </row>
  </sheetData>
  <mergeCells count="65">
    <mergeCell ref="D28:D29"/>
    <mergeCell ref="E28:E29"/>
    <mergeCell ref="G28:G29"/>
    <mergeCell ref="H28:H29"/>
    <mergeCell ref="I28:I29"/>
    <mergeCell ref="D26:D27"/>
    <mergeCell ref="E26:E27"/>
    <mergeCell ref="G26:G27"/>
    <mergeCell ref="H26:H27"/>
    <mergeCell ref="I26:I27"/>
    <mergeCell ref="D24:D25"/>
    <mergeCell ref="E24:E25"/>
    <mergeCell ref="G24:G25"/>
    <mergeCell ref="H24:H25"/>
    <mergeCell ref="I24:I25"/>
    <mergeCell ref="D22:D23"/>
    <mergeCell ref="E22:E23"/>
    <mergeCell ref="G22:G23"/>
    <mergeCell ref="H22:H23"/>
    <mergeCell ref="I22:I23"/>
    <mergeCell ref="D20:D21"/>
    <mergeCell ref="E20:E21"/>
    <mergeCell ref="G20:G21"/>
    <mergeCell ref="H20:H21"/>
    <mergeCell ref="I20:I21"/>
    <mergeCell ref="D18:D19"/>
    <mergeCell ref="E18:E19"/>
    <mergeCell ref="G18:G19"/>
    <mergeCell ref="H18:H19"/>
    <mergeCell ref="I18:I19"/>
    <mergeCell ref="D16:D17"/>
    <mergeCell ref="E16:E17"/>
    <mergeCell ref="G16:G17"/>
    <mergeCell ref="H16:H17"/>
    <mergeCell ref="I16:I17"/>
    <mergeCell ref="D14:D15"/>
    <mergeCell ref="E14:E15"/>
    <mergeCell ref="G14:G15"/>
    <mergeCell ref="H14:H15"/>
    <mergeCell ref="I14:I15"/>
    <mergeCell ref="D12:D13"/>
    <mergeCell ref="E12:E13"/>
    <mergeCell ref="G12:G13"/>
    <mergeCell ref="H12:H13"/>
    <mergeCell ref="I12:I13"/>
    <mergeCell ref="D10:D11"/>
    <mergeCell ref="E10:E11"/>
    <mergeCell ref="G10:G11"/>
    <mergeCell ref="H10:H11"/>
    <mergeCell ref="I10:I11"/>
    <mergeCell ref="D8:D9"/>
    <mergeCell ref="E8:E9"/>
    <mergeCell ref="G8:G9"/>
    <mergeCell ref="H8:H9"/>
    <mergeCell ref="I8:I9"/>
    <mergeCell ref="D6:D7"/>
    <mergeCell ref="E6:E7"/>
    <mergeCell ref="G6:G7"/>
    <mergeCell ref="H6:H7"/>
    <mergeCell ref="I6:I7"/>
    <mergeCell ref="D4:D5"/>
    <mergeCell ref="E4:E5"/>
    <mergeCell ref="G4:G5"/>
    <mergeCell ref="H4:H5"/>
    <mergeCell ref="I4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BRI-Jan</vt:lpstr>
      <vt:lpstr>Mandiri-Jan</vt:lpstr>
      <vt:lpstr>BRI-Feb</vt:lpstr>
      <vt:lpstr>Mandiri-Feb</vt:lpstr>
      <vt:lpstr>BRI-Baru</vt:lpstr>
      <vt:lpstr>Mandiri-Baru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2018-03-07T07:50:21Z</dcterms:created>
  <dcterms:modified xsi:type="dcterms:W3CDTF">2019-02-06T10:09:09Z</dcterms:modified>
</cp:coreProperties>
</file>