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roby\rekrutment\"/>
    </mc:Choice>
  </mc:AlternateContent>
  <bookViews>
    <workbookView xWindow="0" yWindow="0" windowWidth="15825" windowHeight="6675" activeTab="4"/>
  </bookViews>
  <sheets>
    <sheet name="sumatera" sheetId="1" r:id="rId1"/>
    <sheet name="kalimantan &amp; sulawesi" sheetId="2" r:id="rId2"/>
    <sheet name="jawa &amp; bali" sheetId="3" r:id="rId3"/>
    <sheet name="ojt Feb" sheetId="5" r:id="rId4"/>
    <sheet name="Ojt Maret" sheetId="8" r:id="rId5"/>
    <sheet name="SAMaret" sheetId="7" r:id="rId6"/>
    <sheet name="Sheet1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5" l="1"/>
  <c r="D10" i="8"/>
  <c r="E10" i="8"/>
  <c r="E9" i="8"/>
  <c r="D9" i="8"/>
  <c r="D8" i="8"/>
  <c r="H4" i="7"/>
  <c r="H5" i="7"/>
  <c r="H6" i="7"/>
  <c r="H11" i="7"/>
  <c r="H12" i="7"/>
  <c r="H16" i="7"/>
  <c r="H17" i="7"/>
  <c r="G18" i="7"/>
  <c r="G17" i="7"/>
  <c r="G16" i="7"/>
  <c r="C12" i="7" l="1"/>
  <c r="C11" i="7"/>
  <c r="C10" i="7"/>
  <c r="C5" i="7"/>
  <c r="C6" i="7"/>
  <c r="C4" i="7"/>
  <c r="B17" i="7"/>
  <c r="B16" i="7"/>
  <c r="B11" i="7"/>
  <c r="B10" i="7"/>
  <c r="H10" i="7" s="1"/>
  <c r="A25" i="7" s="1"/>
  <c r="A22" i="7" l="1"/>
  <c r="F22" i="5"/>
  <c r="D22" i="5"/>
  <c r="H23" i="5" l="1"/>
  <c r="G22" i="5"/>
  <c r="E22" i="5"/>
  <c r="I22" i="5"/>
  <c r="I23" i="5" s="1"/>
  <c r="I27" i="5" s="1"/>
  <c r="G14" i="5"/>
  <c r="E14" i="5"/>
  <c r="F14" i="5"/>
  <c r="D14" i="5"/>
  <c r="F16" i="5"/>
  <c r="I16" i="5" s="1"/>
  <c r="D16" i="5"/>
  <c r="H16" i="5" s="1"/>
  <c r="H27" i="5" l="1"/>
  <c r="C25" i="5" s="1"/>
  <c r="A28" i="7"/>
  <c r="E13" i="5"/>
  <c r="D13" i="5"/>
  <c r="I13" i="5"/>
  <c r="H13" i="5" l="1"/>
  <c r="I14" i="5"/>
  <c r="I17" i="5" s="1"/>
  <c r="H14" i="5"/>
  <c r="E5" i="5"/>
  <c r="D5" i="5"/>
  <c r="H17" i="5" l="1"/>
  <c r="E4" i="5"/>
  <c r="D4" i="5"/>
  <c r="F6" i="5"/>
  <c r="D6" i="5"/>
  <c r="G6" i="5"/>
  <c r="E6" i="5"/>
  <c r="I5" i="5" l="1"/>
  <c r="I6" i="5"/>
  <c r="I4" i="5"/>
  <c r="H5" i="5"/>
  <c r="H6" i="5"/>
  <c r="H4" i="5"/>
  <c r="E7" i="5" l="1"/>
  <c r="D7" i="5"/>
  <c r="I7" i="5" l="1"/>
  <c r="I8" i="5" s="1"/>
  <c r="H7" i="5"/>
  <c r="H8" i="5" s="1"/>
</calcChain>
</file>

<file path=xl/sharedStrings.xml><?xml version="1.0" encoding="utf-8"?>
<sst xmlns="http://schemas.openxmlformats.org/spreadsheetml/2006/main" count="1020" uniqueCount="447">
  <si>
    <t>Nama</t>
  </si>
  <si>
    <t>Posisi Yang Di Lamar</t>
  </si>
  <si>
    <t>Alamat</t>
  </si>
  <si>
    <t>Status Pemanggilan Interview</t>
  </si>
  <si>
    <t>Proses Rekrutmen</t>
  </si>
  <si>
    <t>SMS</t>
  </si>
  <si>
    <t>PM</t>
  </si>
  <si>
    <t>Tlpn</t>
  </si>
  <si>
    <t>Pendidikan Terakhir</t>
  </si>
  <si>
    <t>Pekerjaan Terakhir</t>
  </si>
  <si>
    <t>Psikotest</t>
  </si>
  <si>
    <t>Video Interview</t>
  </si>
  <si>
    <t>OJT</t>
  </si>
  <si>
    <t>OL</t>
  </si>
  <si>
    <t>Perusahaan</t>
  </si>
  <si>
    <t>Salesman</t>
  </si>
  <si>
    <t>PT. TIRTA KENCANA TATAWARNA | Indonesia</t>
  </si>
  <si>
    <t>SMU</t>
  </si>
  <si>
    <t>Sales Area Sumatra</t>
  </si>
  <si>
    <t>Banyuasin , Sumatera Selatan</t>
  </si>
  <si>
    <t>Nomer Tlpn</t>
  </si>
  <si>
    <t>081373721351</t>
  </si>
  <si>
    <t>Muhammad gilang</t>
  </si>
  <si>
    <t>Sales Associate</t>
  </si>
  <si>
    <t>PT Dima Indonesia (Guinness) | Indonesia</t>
  </si>
  <si>
    <t>Sumatera Utara</t>
  </si>
  <si>
    <t>081361929492</t>
  </si>
  <si>
    <t>MUHAMMAD HUSEIN. S E</t>
  </si>
  <si>
    <t>Sales GT Indoeskrim Indofood</t>
  </si>
  <si>
    <t>PT.Delta Adib Distribusi</t>
  </si>
  <si>
    <t>Medan , Sumatera Utara</t>
  </si>
  <si>
    <t>Sarjana (S1)</t>
  </si>
  <si>
    <t>Yayan Perwira</t>
  </si>
  <si>
    <t>Sales</t>
  </si>
  <si>
    <t>Pt surya indah</t>
  </si>
  <si>
    <t>Sumatera Barat</t>
  </si>
  <si>
    <t>082364582392</t>
  </si>
  <si>
    <t>Sarjana (S1</t>
  </si>
  <si>
    <t>081267043377</t>
  </si>
  <si>
    <t>Rachmat Sesario</t>
  </si>
  <si>
    <t>Team Leader/Supervisor</t>
  </si>
  <si>
    <t>PT.Astra International Tbk</t>
  </si>
  <si>
    <t>Bengkulu</t>
  </si>
  <si>
    <t xml:space="preserve">Sarjana (S1) </t>
  </si>
  <si>
    <t>082279215470</t>
  </si>
  <si>
    <t>Hel wisman</t>
  </si>
  <si>
    <t>Supervisor Sales Junior</t>
  </si>
  <si>
    <t>PT. Sinar Sentosa Abadi</t>
  </si>
  <si>
    <t>Bandar Lampung , Lampung</t>
  </si>
  <si>
    <t>D3 (Diploma)</t>
  </si>
  <si>
    <t>083160107245</t>
  </si>
  <si>
    <t>jhoni ambarita</t>
  </si>
  <si>
    <t>Worksite Bancassurance Spesialist</t>
  </si>
  <si>
    <t>PT BNI Life Insurance</t>
  </si>
  <si>
    <t>Padang , Sumatera Barat</t>
  </si>
  <si>
    <t>081364688338</t>
  </si>
  <si>
    <t>Salesman TMC</t>
  </si>
  <si>
    <t>PT Surya Madistrindo</t>
  </si>
  <si>
    <t>Eko Prasetyo</t>
  </si>
  <si>
    <t>Anta Septian</t>
  </si>
  <si>
    <t>Sales &amp; Marketing</t>
  </si>
  <si>
    <t>Hendra Mendrofa</t>
  </si>
  <si>
    <t>salesman</t>
  </si>
  <si>
    <t>PT. ENSEVAL PUTRA MEGATRADING</t>
  </si>
  <si>
    <t>082272470359</t>
  </si>
  <si>
    <t>Reza Mardiansyah</t>
  </si>
  <si>
    <t>Aceh</t>
  </si>
  <si>
    <t>Muhammad fardede dede</t>
  </si>
  <si>
    <t>Business Development Officer</t>
  </si>
  <si>
    <t>082289984294</t>
  </si>
  <si>
    <t>Nico Sitorus</t>
  </si>
  <si>
    <t>Supervisor</t>
  </si>
  <si>
    <t>PT. REMBAKA</t>
  </si>
  <si>
    <t>Lampung</t>
  </si>
  <si>
    <t>085219543764</t>
  </si>
  <si>
    <t>Dika Novian</t>
  </si>
  <si>
    <t>Marketing Officer</t>
  </si>
  <si>
    <t>PT Mandiri Tunas Finance</t>
  </si>
  <si>
    <t>081290695122</t>
  </si>
  <si>
    <t>Rulita Fauninta Permatasari</t>
  </si>
  <si>
    <t>Breastfeeding Counselor</t>
  </si>
  <si>
    <t>Asosiasi Ibu Menyusui Indonesia (AIMI)</t>
  </si>
  <si>
    <t>081273073733</t>
  </si>
  <si>
    <t>Eka Surya Dharma</t>
  </si>
  <si>
    <t>guru</t>
  </si>
  <si>
    <t>SMK BIna Profesi Pekanbaru</t>
  </si>
  <si>
    <t>Riau</t>
  </si>
  <si>
    <t>081371091516</t>
  </si>
  <si>
    <t>Johar Syah</t>
  </si>
  <si>
    <t>Pt. Asw foods</t>
  </si>
  <si>
    <t>Bandar lampung , Lampung</t>
  </si>
  <si>
    <t>085268111343</t>
  </si>
  <si>
    <t>fransiskus juandi sitanggang</t>
  </si>
  <si>
    <t>Kordinator Marketing</t>
  </si>
  <si>
    <t>PT.PKT</t>
  </si>
  <si>
    <t>medan , Sumatera Utara</t>
  </si>
  <si>
    <t>082166772028</t>
  </si>
  <si>
    <t>Ricky Ridwan Prayogi</t>
  </si>
  <si>
    <t>Branch Manager</t>
  </si>
  <si>
    <t>PT Satria Antaran Prima</t>
  </si>
  <si>
    <t>Banda Aceh , Aceh</t>
  </si>
  <si>
    <t>08113153090</t>
  </si>
  <si>
    <t>PT.smart multifinance</t>
  </si>
  <si>
    <t>jaka maulana arifin</t>
  </si>
  <si>
    <t>08981000082</t>
  </si>
  <si>
    <t>John Chrisandy Feberman Sipayung</t>
  </si>
  <si>
    <t>Asistant Branch Marketing Manager</t>
  </si>
  <si>
    <t>PT. Artha Graha General Insurance</t>
  </si>
  <si>
    <t>085261446344</t>
  </si>
  <si>
    <t>Ijal Bahri</t>
  </si>
  <si>
    <t>PT Cobra Dental Indonesia</t>
  </si>
  <si>
    <t>085277274191</t>
  </si>
  <si>
    <t>PT.MEDIA LINTAS INTI NUSATARA</t>
  </si>
  <si>
    <t>Agus Tiansyah (84)</t>
  </si>
  <si>
    <t>x</t>
  </si>
  <si>
    <t>Status</t>
  </si>
  <si>
    <t>Confirm</t>
  </si>
  <si>
    <t>confirm</t>
  </si>
  <si>
    <t>tidak confirm</t>
  </si>
  <si>
    <t>test sedang berjalan</t>
  </si>
  <si>
    <t xml:space="preserve">confirm </t>
  </si>
  <si>
    <t>done</t>
  </si>
  <si>
    <t>tidak mengirim hasil</t>
  </si>
  <si>
    <t>Nopian Haryanto</t>
  </si>
  <si>
    <t>Febriyan Furqon</t>
  </si>
  <si>
    <t>SMU/SMK/STM</t>
  </si>
  <si>
    <t>Sales Representative</t>
  </si>
  <si>
    <t>pt. honda wiltop auto</t>
  </si>
  <si>
    <t>Jambi</t>
  </si>
  <si>
    <t>zahrial SE</t>
  </si>
  <si>
    <t>PT. MULTI ALAM PRIMA RASA</t>
  </si>
  <si>
    <t>Desi Sinta</t>
  </si>
  <si>
    <t>Internal Affair</t>
  </si>
  <si>
    <t>Kedai Mak Agus</t>
  </si>
  <si>
    <t>done - nunggu transferan untuk OJT</t>
  </si>
  <si>
    <t>tidak lolos</t>
  </si>
  <si>
    <t>tidak mengirimkan hasil</t>
  </si>
  <si>
    <t>GAGAL :</t>
  </si>
  <si>
    <t>Andri Arisco</t>
  </si>
  <si>
    <t>S1</t>
  </si>
  <si>
    <t>Retail Development</t>
  </si>
  <si>
    <t>Pekanbaru , Riau</t>
  </si>
  <si>
    <t>Dedi Kurniawan</t>
  </si>
  <si>
    <t>area representative</t>
  </si>
  <si>
    <t>David Saputra</t>
  </si>
  <si>
    <t>Sales Hunter</t>
  </si>
  <si>
    <t>Bambang Taruna</t>
  </si>
  <si>
    <t>Sales Consultan</t>
  </si>
  <si>
    <t>Syar bunis</t>
  </si>
  <si>
    <t>Salesman </t>
  </si>
  <si>
    <t>prima dona</t>
  </si>
  <si>
    <t>Sales &amp; Marketing Executive</t>
  </si>
  <si>
    <t>Bandar Lampung , Lampung</t>
  </si>
  <si>
    <t>Aceh utara , Aceh</t>
  </si>
  <si>
    <t>mengundurkan diri</t>
  </si>
  <si>
    <t>telat confirm</t>
  </si>
  <si>
    <t>hasil tidak dikirim</t>
  </si>
  <si>
    <t>Abdul Rahman Tompoh</t>
  </si>
  <si>
    <t>Sales Area kalimantan, sulawesi &amp; maluku</t>
  </si>
  <si>
    <t> SMU/SMK/STM</t>
  </si>
  <si>
    <t>Area Business Supervisor</t>
  </si>
  <si>
    <t>Sulawesi Utara</t>
  </si>
  <si>
    <t>Mirwan Imam</t>
  </si>
  <si>
    <t>Coordinator Spg Area Manado/Gtlo/Ternate</t>
  </si>
  <si>
    <t>Haedir Adhie</t>
  </si>
  <si>
    <t>Admin Co-ordinator</t>
  </si>
  <si>
    <t>Makassar , Sulawesi Selatan</t>
  </si>
  <si>
    <t>David Andyca</t>
  </si>
  <si>
    <t>Sales Health Care Product</t>
  </si>
  <si>
    <t>Pontianak , Kalimantan Barat</t>
  </si>
  <si>
    <t>Yudi Kistanto</t>
  </si>
  <si>
    <t>Sulawesi Selatan</t>
  </si>
  <si>
    <t>sales </t>
  </si>
  <si>
    <t>Muhammad Noor</t>
  </si>
  <si>
    <t>Marketing </t>
  </si>
  <si>
    <t>Kalimantan Selatan</t>
  </si>
  <si>
    <t> 95411142783</t>
  </si>
  <si>
    <t>Ruli Hamzah</t>
  </si>
  <si>
    <t> Sulawesi Tengah</t>
  </si>
  <si>
    <t>iman raharjo</t>
  </si>
  <si>
    <t>Kepala Cabang Pos</t>
  </si>
  <si>
    <t> 85348488423</t>
  </si>
  <si>
    <t>Agus Salim</t>
  </si>
  <si>
    <t>Sales Counter </t>
  </si>
  <si>
    <t>Rama Bagoes</t>
  </si>
  <si>
    <t>Sales &amp; Marketing </t>
  </si>
  <si>
    <t>surabaya , Jawa Timur</t>
  </si>
  <si>
    <t>Jawa Timur</t>
  </si>
  <si>
    <t>Adityo Nugroho</t>
  </si>
  <si>
    <t>Coordinator Sales</t>
  </si>
  <si>
    <t>Sidoarjo , Jawa Timur</t>
  </si>
  <si>
    <t>Moch Reza Galih Satria</t>
  </si>
  <si>
    <t>Jawa Tengah</t>
  </si>
  <si>
    <t>barry fajarrachman</t>
  </si>
  <si>
    <t>Sales Officer</t>
  </si>
  <si>
    <t>Sidoarjo , Jawa Timur</t>
  </si>
  <si>
    <t>Muhammad Reza Wiliardi</t>
  </si>
  <si>
    <t>Direct Sales E Commerce</t>
  </si>
  <si>
    <t>Semarang , Jawa Tengah</t>
  </si>
  <si>
    <t>Pande Agus</t>
  </si>
  <si>
    <t>Relationship Officer</t>
  </si>
  <si>
    <t> KOTA DENPASAR , Bali</t>
  </si>
  <si>
    <t>Ihlal Widyastiarso Bayu Aji</t>
  </si>
  <si>
    <t>Lely Lorita</t>
  </si>
  <si>
    <t>Marketing Communication Manager</t>
  </si>
  <si>
    <t>Denpasar , Bali</t>
  </si>
  <si>
    <t>Dwi Rani Pangestuti</t>
  </si>
  <si>
    <t>Head Of Sales / BM Sales</t>
  </si>
  <si>
    <t>081237094984</t>
  </si>
  <si>
    <t>abdul mutalip</t>
  </si>
  <si>
    <t>Fahriza ramadhani</t>
  </si>
  <si>
    <t>Banjarmasin , Kalimantan Selatan</t>
  </si>
  <si>
    <t>Uploader</t>
  </si>
  <si>
    <t>JAWA &amp; BALI</t>
  </si>
  <si>
    <t>KALIMANTAN &amp; SULAWESI</t>
  </si>
  <si>
    <t>SUMATERA</t>
  </si>
  <si>
    <t>sedang test</t>
  </si>
  <si>
    <t>tidak ada balasan</t>
  </si>
  <si>
    <t>mengundurkan diri karena sudah dapat pekerjaan</t>
  </si>
  <si>
    <t>Padang , Sumatera Barat</t>
  </si>
  <si>
    <t>herman feryanto</t>
  </si>
  <si>
    <t>SALES T.O GROSIR</t>
  </si>
  <si>
    <t>agus adhi ibrahim</t>
  </si>
  <si>
    <t>Marketing</t>
  </si>
  <si>
    <t>pati , Jawa Tengah</t>
  </si>
  <si>
    <t>Purwo Agus Kurniawan</t>
  </si>
  <si>
    <t>Co-ordinator</t>
  </si>
  <si>
    <t> Jawa Tengah</t>
  </si>
  <si>
    <t>Jondy Dri Handoko</t>
  </si>
  <si>
    <t>Sales </t>
  </si>
  <si>
    <t>sarjuni</t>
  </si>
  <si>
    <t>PIC MKTG</t>
  </si>
  <si>
    <t> MAKASSAR , Sulawesi Selatan</t>
  </si>
  <si>
    <t>Ainil Fitri</t>
  </si>
  <si>
    <t>Adi Suardi</t>
  </si>
  <si>
    <t>Sulawesi Tenggara</t>
  </si>
  <si>
    <t>irsan maulana</t>
  </si>
  <si>
    <t>makassar , Sulawesi Selatan</t>
  </si>
  <si>
    <t>628114040092</t>
  </si>
  <si>
    <t>Irma Sulistya</t>
  </si>
  <si>
    <t>SADDAN DJIHAT</t>
  </si>
  <si>
    <t>Sales marketing</t>
  </si>
  <si>
    <t>Andirsan Andirsan</t>
  </si>
  <si>
    <t>Sulawesi Barat</t>
  </si>
  <si>
    <t>muhamad arqom</t>
  </si>
  <si>
    <t>Singkawang , Kalimantan Barat</t>
  </si>
  <si>
    <t>Area Co-ordinator</t>
  </si>
  <si>
    <t>Yana Mauru-mayui</t>
  </si>
  <si>
    <t>Sulawesi Tengah</t>
  </si>
  <si>
    <t>analisis</t>
  </si>
  <si>
    <t>Muhammad Aulia Alamsyah</t>
  </si>
  <si>
    <t>Supervisor Sales</t>
  </si>
  <si>
    <t> Kalimantan Selatan</t>
  </si>
  <si>
    <t> 08971110777</t>
  </si>
  <si>
    <t>Rudi Stira</t>
  </si>
  <si>
    <t> 085299354606</t>
  </si>
  <si>
    <t>sonmeta putra</t>
  </si>
  <si>
    <t>padang , Sumatera Barat</t>
  </si>
  <si>
    <t>Ahmad Kusaini</t>
  </si>
  <si>
    <t>Driver dan asisten pembelian</t>
  </si>
  <si>
    <t>Bangko , Jambi</t>
  </si>
  <si>
    <t>Dedy Setiawan</t>
  </si>
  <si>
    <t>Business Executive</t>
  </si>
  <si>
    <t>tidak mengirimmkan hasil</t>
  </si>
  <si>
    <t>lanjut scoring</t>
  </si>
  <si>
    <t>belum confirm test besok</t>
  </si>
  <si>
    <t>mengundurkan diri untuk OJT - tidak biasa jualan lewat katalog, biasanya menjual barang fisik</t>
  </si>
  <si>
    <t>nunggu konfirmasi untuk ojt</t>
  </si>
  <si>
    <t>tidak mengirimkan hasil test</t>
  </si>
  <si>
    <t>tdak mengirimkan hasil test</t>
  </si>
  <si>
    <t>tidak ada konfirmasi untuk ojt</t>
  </si>
  <si>
    <t>Sales Area</t>
  </si>
  <si>
    <t>Bandar Lampung</t>
  </si>
  <si>
    <t>Palembang</t>
  </si>
  <si>
    <t>Makasar</t>
  </si>
  <si>
    <t>H-OJT</t>
  </si>
  <si>
    <t>INF/BCL</t>
  </si>
  <si>
    <t>KZT/IFZ</t>
  </si>
  <si>
    <t>Belanja (Rp)</t>
  </si>
  <si>
    <t>Belanja (Qty)</t>
  </si>
  <si>
    <t>TotalBelanja (Rp)</t>
  </si>
  <si>
    <t>Qty</t>
  </si>
  <si>
    <t>Rp</t>
  </si>
  <si>
    <t>Banjarmasin</t>
  </si>
  <si>
    <t>Baraka , Sulawesi Selatan</t>
  </si>
  <si>
    <t>dipertimbangkan untuk OJT 1</t>
  </si>
  <si>
    <t>dipertimbangkan untuk OJT 2</t>
  </si>
  <si>
    <t>dipertimbangkan untuk OJT 1 - penawaran OJT</t>
  </si>
  <si>
    <t>Fery Wicaksono</t>
  </si>
  <si>
    <t>Promotor</t>
  </si>
  <si>
    <t>Surabaya , Jawa Timur</t>
  </si>
  <si>
    <t>MUHAMMAD AFFANDI RAHMAWANTO</t>
  </si>
  <si>
    <t>Territory Sales Promotor</t>
  </si>
  <si>
    <t>SEMARANG , Jawa Tengah</t>
  </si>
  <si>
    <t>mul yanto</t>
  </si>
  <si>
    <t>surya lakhsana</t>
  </si>
  <si>
    <t>Marketing Executive</t>
  </si>
  <si>
    <t>Bagus Tri Prasetyanto</t>
  </si>
  <si>
    <t>Kepala Cabang Divisi Dana Tunai </t>
  </si>
  <si>
    <t> Jawa Timur</t>
  </si>
  <si>
    <t>alfri novaris</t>
  </si>
  <si>
    <t>Sales Officer </t>
  </si>
  <si>
    <t>Rendy Ahmad</t>
  </si>
  <si>
    <t>Store Supervisor</t>
  </si>
  <si>
    <t>yudi andriyanto</t>
  </si>
  <si>
    <t>Irsan M Arif</t>
  </si>
  <si>
    <t> Maluku Utara</t>
  </si>
  <si>
    <t>Suwandi Pade</t>
  </si>
  <si>
    <t>Manado/Sulawesi Utar , Sulawesi Utara</t>
  </si>
  <si>
    <t>Area Sales Supervisor </t>
  </si>
  <si>
    <t>Irham Akbar</t>
  </si>
  <si>
    <t>Dewi Rahayu</t>
  </si>
  <si>
    <t> Sarjana (S1)</t>
  </si>
  <si>
    <t>Assistant Chief Of Store</t>
  </si>
  <si>
    <t> Sulawesi Utara</t>
  </si>
  <si>
    <t> 082187682300</t>
  </si>
  <si>
    <t>Hendry Aris</t>
  </si>
  <si>
    <t> 85393874620</t>
  </si>
  <si>
    <t>Riyandi Syahriar</t>
  </si>
  <si>
    <t>SALES HEAD</t>
  </si>
  <si>
    <t>Wildayanti S.Sos</t>
  </si>
  <si>
    <t>Sales Front Liner</t>
  </si>
  <si>
    <t>susi nova yanti</t>
  </si>
  <si>
    <t>payakumbuh , Sumatera Barat</t>
  </si>
  <si>
    <t>Nanda Anisa</t>
  </si>
  <si>
    <t>Telemarketing </t>
  </si>
  <si>
    <t>ariza pratama</t>
  </si>
  <si>
    <t>Telemarketing (Unilever)</t>
  </si>
  <si>
    <t> Sumatera Utara</t>
  </si>
  <si>
    <t>eka warna</t>
  </si>
  <si>
    <t>Jambi </t>
  </si>
  <si>
    <t>area representative </t>
  </si>
  <si>
    <t>Teddy Permana</t>
  </si>
  <si>
    <t>Sales Executive</t>
  </si>
  <si>
    <t>Hendra Pinayungan</t>
  </si>
  <si>
    <t>Sales retail</t>
  </si>
  <si>
    <t>82227001083</t>
  </si>
  <si>
    <t>andri teguh winata</t>
  </si>
  <si>
    <t>nunggu confirmasi</t>
  </si>
  <si>
    <t>keterangan</t>
  </si>
  <si>
    <t>nunggu konfirmasi transferan OJT</t>
  </si>
  <si>
    <t>lanjut ke skoring</t>
  </si>
  <si>
    <t>hasil test besok dikumpulkan pukul 11:00</t>
  </si>
  <si>
    <t>lanjut skoring</t>
  </si>
  <si>
    <t>Achmad Syarif</t>
  </si>
  <si>
    <t>Marketing Koordinator </t>
  </si>
  <si>
    <t>kendari , Sulawesi Tenggara</t>
  </si>
  <si>
    <t>Jimy Aqilla</t>
  </si>
  <si>
    <t>Velly Jesajas</t>
  </si>
  <si>
    <t>Maluku</t>
  </si>
  <si>
    <t>Febri Arhanki</t>
  </si>
  <si>
    <t>Marketing Engineering at PT Arita prima indonesia Tbk</t>
  </si>
  <si>
    <t>Andrian Pinondang Romulo Pangaribuan</t>
  </si>
  <si>
    <t>chieft of store</t>
  </si>
  <si>
    <t>Kalimantan Barat</t>
  </si>
  <si>
    <t>Braidly Tujuwale</t>
  </si>
  <si>
    <t>Aidil bayu Setyawan</t>
  </si>
  <si>
    <t>Distributor Sales Personnel</t>
  </si>
  <si>
    <t> Kendari , Sulawesi Tenggara</t>
  </si>
  <si>
    <t>Chandra Kantohe</t>
  </si>
  <si>
    <t>Sales Agent</t>
  </si>
  <si>
    <t> Sarjana (S1</t>
  </si>
  <si>
    <t>Jeffry Rahmad</t>
  </si>
  <si>
    <t>Ridwan .</t>
  </si>
  <si>
    <t>Operational Marketing</t>
  </si>
  <si>
    <t>Rully .S</t>
  </si>
  <si>
    <t>Sales Supervisor</t>
  </si>
  <si>
    <t>Hendra Irawan</t>
  </si>
  <si>
    <t>Sales head</t>
  </si>
  <si>
    <t>Bali</t>
  </si>
  <si>
    <t>Wisnu Pratama</t>
  </si>
  <si>
    <t> BOYOLALI</t>
  </si>
  <si>
    <t>CSA</t>
  </si>
  <si>
    <t>Antoni .</t>
  </si>
  <si>
    <t> Jambi</t>
  </si>
  <si>
    <t>Henry Harisman</t>
  </si>
  <si>
    <t>medan , Sumatera Utara</t>
  </si>
  <si>
    <t>Indra Gunawan</t>
  </si>
  <si>
    <t>Marketing/sales</t>
  </si>
  <si>
    <t>reyza kusuma</t>
  </si>
  <si>
    <t>Kepulauan Riau</t>
  </si>
  <si>
    <t>sucipto lim</t>
  </si>
  <si>
    <t>sales freelance</t>
  </si>
  <si>
    <t> Medan , Sumatera Utara</t>
  </si>
  <si>
    <t>adrian julian dani</t>
  </si>
  <si>
    <t>danu setiawan</t>
  </si>
  <si>
    <t>Bengkulu Utara , Bengkulu</t>
  </si>
  <si>
    <t>Tengku Riski ananda</t>
  </si>
  <si>
    <t>Sales Marketing Executive</t>
  </si>
  <si>
    <t> 082362165572</t>
  </si>
  <si>
    <t>Dhani Ramadhan</t>
  </si>
  <si>
    <t>penjadwalan test</t>
  </si>
  <si>
    <t>penawaran OJT</t>
  </si>
  <si>
    <t>dodi maulana</t>
  </si>
  <si>
    <t>Marketing Exec</t>
  </si>
  <si>
    <t>Gerry Ade prabowo</t>
  </si>
  <si>
    <t>Leader </t>
  </si>
  <si>
    <t>Magelang , Jawa Tengah</t>
  </si>
  <si>
    <t> 082227749692</t>
  </si>
  <si>
    <t>Andri Suderajad</t>
  </si>
  <si>
    <t>Koordinator area Kalimantan Selatan dan kalimantan Tengah </t>
  </si>
  <si>
    <t>Martapura , Kalimantan Selatan</t>
  </si>
  <si>
    <t> 082291179444</t>
  </si>
  <si>
    <t>Martin Eko</t>
  </si>
  <si>
    <t> 082226063232</t>
  </si>
  <si>
    <t>sudah dapat pekerjaan</t>
  </si>
  <si>
    <t>tidak mengirim hasil test</t>
  </si>
  <si>
    <t>posisi di ambon</t>
  </si>
  <si>
    <t>nunggu konfirmasi</t>
  </si>
  <si>
    <t>Kurir</t>
  </si>
  <si>
    <t>JNE</t>
  </si>
  <si>
    <t>nunggu hasil test di kirim</t>
  </si>
  <si>
    <t>nunggu hasil test dikirimkan</t>
  </si>
  <si>
    <t>gagal</t>
  </si>
  <si>
    <t>booking 3 produk dan nunggu pesanan yang lain</t>
  </si>
  <si>
    <t>penawaran ojt</t>
  </si>
  <si>
    <t>penawaran OJT (sudah diterima bekerja ditempat lain</t>
  </si>
  <si>
    <t>pengiriman OL</t>
  </si>
  <si>
    <t>Sudah TTd OL</t>
  </si>
  <si>
    <t>Pasca OJT</t>
  </si>
  <si>
    <t>total</t>
  </si>
  <si>
    <t>Reseller</t>
  </si>
  <si>
    <t>pengiriman paket OJT</t>
  </si>
  <si>
    <t>menolak OJT</t>
  </si>
  <si>
    <t>085260071505</t>
  </si>
  <si>
    <t>Melly  - Bengkulu</t>
  </si>
  <si>
    <t>pengiriman paket</t>
  </si>
  <si>
    <t>Ongkir</t>
  </si>
  <si>
    <t>TGL</t>
  </si>
  <si>
    <t>Closing Feb</t>
  </si>
  <si>
    <t>Orderan (Qty)</t>
  </si>
  <si>
    <t>Orderan (Rp)</t>
  </si>
  <si>
    <t>Expedisi</t>
  </si>
  <si>
    <t>Port to Port</t>
  </si>
  <si>
    <t>Total</t>
  </si>
  <si>
    <t>Total Belanja :</t>
  </si>
  <si>
    <t>Total Produ:</t>
  </si>
  <si>
    <t>Padang</t>
  </si>
  <si>
    <t>Semarang</t>
  </si>
  <si>
    <t>Mulyanto</t>
  </si>
  <si>
    <t>Muhammad Affandi</t>
  </si>
  <si>
    <t>biaya kurir 1 (66.300)</t>
  </si>
  <si>
    <t>biaya kurir 1 (23.000)</t>
  </si>
  <si>
    <t>biaya kurir 1 (35.700), biaya kurir 2 59.500)</t>
  </si>
  <si>
    <t>ALL Total belanja dari OJT - Sekarang :</t>
  </si>
  <si>
    <t>Gagal</t>
  </si>
  <si>
    <t>selesai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</si>
</sst>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8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rgb="FF59595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/>
    <xf numFmtId="0" fontId="1" fillId="5" borderId="0" xfId="0" quotePrefix="1" applyFont="1" applyFill="1"/>
    <xf numFmtId="0" fontId="1" fillId="5" borderId="0" xfId="0" quotePrefix="1" applyFont="1" applyFill="1" applyAlignment="1">
      <alignment horizontal="left"/>
    </xf>
    <xf numFmtId="0" fontId="2" fillId="5" borderId="0" xfId="0" applyFont="1" applyFill="1"/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4" fillId="0" borderId="0" xfId="0" applyFont="1"/>
    <xf numFmtId="0" fontId="1" fillId="6" borderId="0" xfId="0" applyFont="1" applyFill="1"/>
    <xf numFmtId="0" fontId="3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3" fillId="5" borderId="0" xfId="0" applyFont="1" applyFill="1"/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5" fillId="4" borderId="0" xfId="0" applyFont="1" applyFill="1" applyAlignment="1"/>
    <xf numFmtId="0" fontId="4" fillId="0" borderId="0" xfId="0" applyFont="1" applyAlignment="1">
      <alignment horizontal="center"/>
    </xf>
    <xf numFmtId="0" fontId="5" fillId="5" borderId="0" xfId="0" applyFont="1" applyFill="1"/>
    <xf numFmtId="0" fontId="1" fillId="5" borderId="0" xfId="0" applyFont="1" applyFill="1" applyAlignment="1"/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wrapText="1" indent="1"/>
    </xf>
    <xf numFmtId="0" fontId="1" fillId="4" borderId="0" xfId="0" applyFont="1" applyFill="1" applyAlignment="1">
      <alignment horizontal="center" vertical="center"/>
    </xf>
    <xf numFmtId="0" fontId="1" fillId="4" borderId="0" xfId="0" quotePrefix="1" applyFont="1" applyFill="1" applyAlignment="1">
      <alignment horizontal="right"/>
    </xf>
    <xf numFmtId="0" fontId="7" fillId="5" borderId="0" xfId="0" applyFont="1" applyFill="1" applyAlignment="1">
      <alignment vertical="center" wrapText="1"/>
    </xf>
    <xf numFmtId="0" fontId="1" fillId="5" borderId="0" xfId="0" quotePrefix="1" applyFont="1" applyFill="1" applyAlignment="1">
      <alignment horizontal="right"/>
    </xf>
    <xf numFmtId="37" fontId="0" fillId="0" borderId="0" xfId="1" applyNumberFormat="1" applyFont="1"/>
    <xf numFmtId="37" fontId="10" fillId="9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/>
    </xf>
    <xf numFmtId="37" fontId="7" fillId="8" borderId="0" xfId="1" applyNumberFormat="1" applyFont="1" applyFill="1" applyAlignment="1">
      <alignment vertical="center"/>
    </xf>
    <xf numFmtId="37" fontId="7" fillId="8" borderId="0" xfId="1" applyNumberFormat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9" borderId="0" xfId="1" applyNumberFormat="1" applyFont="1" applyFill="1" applyAlignment="1">
      <alignment horizontal="center"/>
    </xf>
    <xf numFmtId="37" fontId="0" fillId="7" borderId="0" xfId="1" applyNumberFormat="1" applyFont="1" applyFill="1" applyAlignment="1">
      <alignment horizontal="center"/>
    </xf>
    <xf numFmtId="37" fontId="7" fillId="8" borderId="0" xfId="1" applyNumberFormat="1" applyFont="1" applyFill="1"/>
    <xf numFmtId="37" fontId="7" fillId="8" borderId="0" xfId="1" applyNumberFormat="1" applyFont="1" applyFill="1" applyAlignment="1"/>
    <xf numFmtId="37" fontId="0" fillId="0" borderId="0" xfId="1" applyNumberFormat="1" applyFont="1" applyAlignment="1">
      <alignment horizontal="center"/>
    </xf>
    <xf numFmtId="37" fontId="0" fillId="9" borderId="0" xfId="1" applyNumberFormat="1" applyFont="1" applyFill="1" applyAlignment="1">
      <alignment horizontal="right"/>
    </xf>
    <xf numFmtId="37" fontId="0" fillId="7" borderId="0" xfId="1" applyNumberFormat="1" applyFont="1" applyFill="1" applyAlignment="1">
      <alignment horizontal="right"/>
    </xf>
    <xf numFmtId="0" fontId="3" fillId="4" borderId="0" xfId="0" applyFont="1" applyFill="1"/>
    <xf numFmtId="0" fontId="1" fillId="5" borderId="0" xfId="0" applyFont="1" applyFill="1" applyAlignment="1">
      <alignment horizontal="center" vertical="center"/>
    </xf>
    <xf numFmtId="0" fontId="1" fillId="4" borderId="0" xfId="0" quotePrefix="1" applyFont="1" applyFill="1"/>
    <xf numFmtId="0" fontId="4" fillId="0" borderId="0" xfId="0" applyFont="1" applyAlignment="1">
      <alignment horizontal="center"/>
    </xf>
    <xf numFmtId="0" fontId="6" fillId="4" borderId="0" xfId="0" applyFont="1" applyFill="1" applyAlignment="1">
      <alignment horizontal="left" vertical="center" wrapText="1" indent="1"/>
    </xf>
    <xf numFmtId="0" fontId="11" fillId="4" borderId="0" xfId="0" applyFont="1" applyFill="1"/>
    <xf numFmtId="0" fontId="6" fillId="5" borderId="0" xfId="0" quotePrefix="1" applyFont="1" applyFill="1" applyAlignment="1">
      <alignment horizontal="right" vertical="center" wrapText="1"/>
    </xf>
    <xf numFmtId="37" fontId="0" fillId="10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 wrapText="1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right" wrapText="1"/>
    </xf>
    <xf numFmtId="0" fontId="1" fillId="6" borderId="0" xfId="0" quotePrefix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11" borderId="0" xfId="1" applyNumberFormat="1" applyFont="1" applyFill="1"/>
    <xf numFmtId="37" fontId="0" fillId="6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 vertical="center"/>
    </xf>
    <xf numFmtId="37" fontId="10" fillId="8" borderId="0" xfId="1" applyNumberFormat="1" applyFont="1" applyFill="1" applyAlignment="1">
      <alignment horizontal="center" vertical="center"/>
    </xf>
    <xf numFmtId="37" fontId="10" fillId="8" borderId="0" xfId="1" applyNumberFormat="1" applyFont="1" applyFill="1" applyAlignment="1">
      <alignment horizontal="center" vertical="center" wrapText="1"/>
    </xf>
    <xf numFmtId="37" fontId="10" fillId="4" borderId="0" xfId="1" applyNumberFormat="1" applyFont="1" applyFill="1" applyAlignment="1">
      <alignment horizontal="center" vertical="center"/>
    </xf>
    <xf numFmtId="37" fontId="0" fillId="12" borderId="0" xfId="1" applyNumberFormat="1" applyFont="1" applyFill="1"/>
    <xf numFmtId="37" fontId="0" fillId="12" borderId="0" xfId="1" applyNumberFormat="1" applyFont="1" applyFill="1" applyAlignment="1">
      <alignment horizontal="center"/>
    </xf>
    <xf numFmtId="37" fontId="0" fillId="12" borderId="0" xfId="1" applyNumberFormat="1" applyFont="1" applyFill="1" applyAlignment="1">
      <alignment horizontal="right"/>
    </xf>
    <xf numFmtId="37" fontId="0" fillId="13" borderId="0" xfId="1" applyNumberFormat="1" applyFont="1" applyFill="1"/>
    <xf numFmtId="37" fontId="0" fillId="13" borderId="0" xfId="1" applyNumberFormat="1" applyFont="1" applyFill="1" applyAlignment="1">
      <alignment horizontal="center"/>
    </xf>
    <xf numFmtId="37" fontId="0" fillId="13" borderId="0" xfId="1" applyNumberFormat="1" applyFont="1" applyFill="1" applyAlignment="1">
      <alignment horizontal="right"/>
    </xf>
    <xf numFmtId="37" fontId="0" fillId="4" borderId="0" xfId="1" applyNumberFormat="1" applyFont="1" applyFill="1"/>
    <xf numFmtId="37" fontId="0" fillId="4" borderId="0" xfId="1" applyNumberFormat="1" applyFont="1" applyFill="1" applyAlignment="1">
      <alignment horizontal="right"/>
    </xf>
    <xf numFmtId="37" fontId="0" fillId="14" borderId="0" xfId="1" applyNumberFormat="1" applyFont="1" applyFill="1" applyAlignment="1">
      <alignment horizontal="center"/>
    </xf>
    <xf numFmtId="0" fontId="1" fillId="8" borderId="0" xfId="0" applyFont="1" applyFill="1"/>
    <xf numFmtId="37" fontId="0" fillId="4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37" fontId="10" fillId="7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 vertical="center"/>
    </xf>
    <xf numFmtId="37" fontId="10" fillId="0" borderId="0" xfId="1" applyNumberFormat="1" applyFont="1" applyAlignment="1">
      <alignment horizontal="center" vertical="center"/>
    </xf>
    <xf numFmtId="37" fontId="10" fillId="8" borderId="0" xfId="1" applyNumberFormat="1" applyFont="1" applyFill="1" applyAlignment="1">
      <alignment horizontal="center" vertical="center"/>
    </xf>
    <xf numFmtId="37" fontId="10" fillId="8" borderId="0" xfId="1" applyNumberFormat="1" applyFont="1" applyFill="1" applyAlignment="1">
      <alignment horizontal="center" vertical="center" wrapText="1"/>
    </xf>
    <xf numFmtId="37" fontId="10" fillId="4" borderId="0" xfId="1" applyNumberFormat="1" applyFont="1" applyFill="1" applyAlignment="1">
      <alignment horizontal="center" vertical="center"/>
    </xf>
    <xf numFmtId="37" fontId="10" fillId="9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 vertical="center" wrapText="1"/>
    </xf>
    <xf numFmtId="37" fontId="0" fillId="14" borderId="0" xfId="1" applyNumberFormat="1" applyFont="1" applyFill="1" applyAlignment="1">
      <alignment horizontal="center" wrapText="1"/>
    </xf>
    <xf numFmtId="37" fontId="0" fillId="14" borderId="0" xfId="1" applyNumberFormat="1" applyFont="1" applyFill="1" applyAlignment="1">
      <alignment horizontal="center" vertical="center"/>
    </xf>
    <xf numFmtId="37" fontId="0" fillId="15" borderId="0" xfId="1" applyNumberFormat="1" applyFont="1" applyFill="1" applyAlignment="1">
      <alignment horizontal="left"/>
    </xf>
    <xf numFmtId="37" fontId="0" fillId="15" borderId="0" xfId="1" applyNumberFormat="1" applyFont="1" applyFill="1" applyAlignment="1">
      <alignment horizontal="right"/>
    </xf>
    <xf numFmtId="37" fontId="0" fillId="6" borderId="0" xfId="1" applyNumberFormat="1" applyFont="1" applyFill="1" applyAlignment="1">
      <alignment horizontal="left"/>
    </xf>
    <xf numFmtId="37" fontId="0" fillId="6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0"/>
  <sheetViews>
    <sheetView zoomScale="80" zoomScaleNormal="80" workbookViewId="0">
      <selection activeCell="G12" sqref="G12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2" customWidth="1"/>
    <col min="5" max="5" width="38.140625" style="2" hidden="1" customWidth="1"/>
    <col min="6" max="6" width="27.7109375" style="2" bestFit="1" customWidth="1"/>
    <col min="7" max="7" width="14.7109375" style="2" bestFit="1" customWidth="1"/>
    <col min="8" max="9" width="9.140625" style="2"/>
    <col min="10" max="10" width="9.140625" style="3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21" x14ac:dyDescent="0.35">
      <c r="A1" s="94" t="s">
        <v>215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58"/>
      <c r="K2" s="29"/>
      <c r="L2" s="29"/>
      <c r="M2" s="29"/>
      <c r="N2" s="29"/>
      <c r="O2" s="29"/>
    </row>
    <row r="3" spans="1:15" s="3" customFormat="1" x14ac:dyDescent="0.2">
      <c r="A3" s="96" t="s">
        <v>0</v>
      </c>
      <c r="B3" s="96" t="s">
        <v>1</v>
      </c>
      <c r="C3" s="96" t="s">
        <v>8</v>
      </c>
      <c r="D3" s="96" t="s">
        <v>9</v>
      </c>
      <c r="E3" s="96" t="s">
        <v>14</v>
      </c>
      <c r="F3" s="96" t="s">
        <v>2</v>
      </c>
      <c r="G3" s="96" t="s">
        <v>20</v>
      </c>
      <c r="H3" s="95" t="s">
        <v>3</v>
      </c>
      <c r="I3" s="95"/>
      <c r="J3" s="95"/>
      <c r="K3" s="95" t="s">
        <v>115</v>
      </c>
      <c r="L3" s="95" t="s">
        <v>4</v>
      </c>
      <c r="M3" s="95"/>
      <c r="N3" s="95"/>
      <c r="O3" s="95"/>
    </row>
    <row r="4" spans="1:15" s="5" customFormat="1" x14ac:dyDescent="0.25">
      <c r="A4" s="96"/>
      <c r="B4" s="96"/>
      <c r="C4" s="96"/>
      <c r="D4" s="96"/>
      <c r="E4" s="96"/>
      <c r="F4" s="96"/>
      <c r="G4" s="96"/>
      <c r="H4" s="4" t="s">
        <v>7</v>
      </c>
      <c r="I4" s="4" t="s">
        <v>5</v>
      </c>
      <c r="J4" s="4" t="s">
        <v>6</v>
      </c>
      <c r="K4" s="95"/>
      <c r="L4" s="4" t="s">
        <v>10</v>
      </c>
      <c r="M4" s="4" t="s">
        <v>11</v>
      </c>
      <c r="N4" s="4" t="s">
        <v>12</v>
      </c>
      <c r="O4" s="4" t="s">
        <v>13</v>
      </c>
    </row>
    <row r="5" spans="1:15" s="23" customFormat="1" x14ac:dyDescent="0.2">
      <c r="A5" s="26" t="s">
        <v>144</v>
      </c>
      <c r="B5" s="6" t="s">
        <v>18</v>
      </c>
      <c r="C5" s="27" t="s">
        <v>17</v>
      </c>
      <c r="D5" s="25" t="s">
        <v>145</v>
      </c>
      <c r="E5" s="25"/>
      <c r="F5" s="25" t="s">
        <v>73</v>
      </c>
      <c r="G5" s="27">
        <v>82307310505</v>
      </c>
      <c r="H5" s="27"/>
      <c r="I5" s="27"/>
      <c r="J5" s="27" t="s">
        <v>114</v>
      </c>
      <c r="K5" s="6" t="s">
        <v>392</v>
      </c>
      <c r="L5" s="27"/>
      <c r="N5" s="2" t="s">
        <v>285</v>
      </c>
    </row>
    <row r="6" spans="1:15" x14ac:dyDescent="0.2">
      <c r="A6" s="7" t="s">
        <v>88</v>
      </c>
      <c r="B6" s="6" t="s">
        <v>18</v>
      </c>
      <c r="C6" s="38" t="s">
        <v>17</v>
      </c>
      <c r="D6" s="8" t="s">
        <v>71</v>
      </c>
      <c r="E6" s="8" t="s">
        <v>89</v>
      </c>
      <c r="F6" s="8" t="s">
        <v>90</v>
      </c>
      <c r="G6" s="39" t="s">
        <v>91</v>
      </c>
      <c r="H6" s="8"/>
      <c r="I6" s="8"/>
      <c r="J6" s="11" t="s">
        <v>114</v>
      </c>
      <c r="K6" s="6" t="s">
        <v>392</v>
      </c>
      <c r="L6" s="8"/>
      <c r="N6" s="2" t="s">
        <v>286</v>
      </c>
    </row>
    <row r="8" spans="1:15" s="21" customFormat="1" x14ac:dyDescent="0.2">
      <c r="B8" s="18"/>
      <c r="D8" s="22"/>
      <c r="J8" s="19"/>
      <c r="K8" s="18"/>
      <c r="L8" s="18"/>
    </row>
    <row r="9" spans="1:15" s="21" customFormat="1" x14ac:dyDescent="0.2">
      <c r="A9" s="8" t="s">
        <v>375</v>
      </c>
      <c r="B9" s="6"/>
      <c r="C9" s="8" t="s">
        <v>31</v>
      </c>
      <c r="D9" s="55" t="s">
        <v>366</v>
      </c>
      <c r="E9" s="8"/>
      <c r="F9" s="8" t="s">
        <v>257</v>
      </c>
      <c r="G9" s="8">
        <v>81261551613</v>
      </c>
      <c r="H9" s="8"/>
      <c r="I9" s="8"/>
      <c r="J9" s="11" t="s">
        <v>114</v>
      </c>
      <c r="K9" s="6" t="s">
        <v>392</v>
      </c>
      <c r="L9" s="6"/>
      <c r="N9" s="21" t="s">
        <v>426</v>
      </c>
    </row>
    <row r="10" spans="1:15" s="21" customFormat="1" x14ac:dyDescent="0.2">
      <c r="A10" s="8" t="s">
        <v>390</v>
      </c>
      <c r="B10" s="6"/>
      <c r="C10" s="8" t="s">
        <v>31</v>
      </c>
      <c r="D10" s="55" t="s">
        <v>15</v>
      </c>
      <c r="E10" s="8"/>
      <c r="F10" s="8" t="s">
        <v>86</v>
      </c>
      <c r="G10" s="8">
        <v>81378960604</v>
      </c>
      <c r="H10" s="8"/>
      <c r="I10" s="8"/>
      <c r="J10" s="11" t="s">
        <v>114</v>
      </c>
      <c r="K10" s="6" t="s">
        <v>341</v>
      </c>
      <c r="L10" s="6"/>
      <c r="N10" s="21" t="s">
        <v>392</v>
      </c>
    </row>
    <row r="11" spans="1:15" s="21" customFormat="1" x14ac:dyDescent="0.2">
      <c r="A11" s="8" t="s">
        <v>387</v>
      </c>
      <c r="B11" s="6"/>
      <c r="C11" s="8" t="s">
        <v>125</v>
      </c>
      <c r="D11" s="55" t="s">
        <v>388</v>
      </c>
      <c r="E11" s="8"/>
      <c r="F11" s="8" t="s">
        <v>66</v>
      </c>
      <c r="G11" s="8" t="s">
        <v>389</v>
      </c>
      <c r="H11" s="8"/>
      <c r="I11" s="8"/>
      <c r="J11" s="11" t="s">
        <v>114</v>
      </c>
      <c r="K11" s="6" t="s">
        <v>341</v>
      </c>
      <c r="L11" s="6"/>
    </row>
    <row r="12" spans="1:15" s="21" customFormat="1" x14ac:dyDescent="0.2">
      <c r="B12" s="18"/>
      <c r="D12" s="22"/>
      <c r="J12" s="19"/>
      <c r="K12" s="18"/>
      <c r="L12" s="18"/>
    </row>
    <row r="13" spans="1:15" s="21" customFormat="1" x14ac:dyDescent="0.2">
      <c r="B13" s="18"/>
      <c r="D13" s="22"/>
      <c r="J13" s="19"/>
      <c r="K13" s="18"/>
      <c r="L13" s="18"/>
    </row>
    <row r="14" spans="1:15" ht="15.75" x14ac:dyDescent="0.25">
      <c r="A14" s="20" t="s">
        <v>137</v>
      </c>
    </row>
    <row r="15" spans="1:15" s="1" customFormat="1" x14ac:dyDescent="0.2">
      <c r="A15" s="13" t="s">
        <v>32</v>
      </c>
      <c r="B15" s="10" t="s">
        <v>18</v>
      </c>
      <c r="C15" s="10" t="s">
        <v>37</v>
      </c>
      <c r="D15" s="13" t="s">
        <v>33</v>
      </c>
      <c r="E15" s="10" t="s">
        <v>34</v>
      </c>
      <c r="F15" s="10" t="s">
        <v>35</v>
      </c>
      <c r="G15" s="16" t="s">
        <v>38</v>
      </c>
      <c r="H15" s="10"/>
      <c r="I15" s="10"/>
      <c r="J15" s="9" t="s">
        <v>114</v>
      </c>
      <c r="K15" s="10" t="s">
        <v>120</v>
      </c>
      <c r="L15" s="10" t="s">
        <v>135</v>
      </c>
    </row>
    <row r="16" spans="1:15" s="1" customFormat="1" x14ac:dyDescent="0.2">
      <c r="A16" s="13" t="s">
        <v>51</v>
      </c>
      <c r="B16" s="10" t="s">
        <v>18</v>
      </c>
      <c r="C16" s="10" t="s">
        <v>31</v>
      </c>
      <c r="D16" s="10" t="s">
        <v>52</v>
      </c>
      <c r="E16" s="10" t="s">
        <v>53</v>
      </c>
      <c r="F16" s="13" t="s">
        <v>54</v>
      </c>
      <c r="G16" s="16" t="s">
        <v>55</v>
      </c>
      <c r="H16" s="10"/>
      <c r="I16" s="10"/>
      <c r="J16" s="9" t="s">
        <v>114</v>
      </c>
      <c r="K16" s="10" t="s">
        <v>116</v>
      </c>
      <c r="L16" s="10" t="s">
        <v>136</v>
      </c>
    </row>
    <row r="17" spans="1:15" x14ac:dyDescent="0.2">
      <c r="A17" s="12" t="s">
        <v>67</v>
      </c>
      <c r="B17" s="10" t="s">
        <v>18</v>
      </c>
      <c r="C17" s="14" t="s">
        <v>31</v>
      </c>
      <c r="D17" s="14" t="s">
        <v>68</v>
      </c>
      <c r="E17" s="17" t="s">
        <v>112</v>
      </c>
      <c r="F17" s="14" t="s">
        <v>48</v>
      </c>
      <c r="G17" s="15" t="s">
        <v>69</v>
      </c>
      <c r="H17" s="14"/>
      <c r="I17" s="14"/>
      <c r="J17" s="9" t="s">
        <v>114</v>
      </c>
      <c r="K17" s="10" t="s">
        <v>117</v>
      </c>
      <c r="L17" s="10" t="s">
        <v>135</v>
      </c>
    </row>
    <row r="18" spans="1:15" x14ac:dyDescent="0.2">
      <c r="A18" s="14" t="s">
        <v>124</v>
      </c>
      <c r="B18" s="10" t="s">
        <v>18</v>
      </c>
      <c r="C18" s="14" t="s">
        <v>125</v>
      </c>
      <c r="D18" s="14" t="s">
        <v>126</v>
      </c>
      <c r="E18" s="14" t="s">
        <v>127</v>
      </c>
      <c r="F18" s="14" t="s">
        <v>128</v>
      </c>
      <c r="G18" s="10">
        <v>82133624447</v>
      </c>
      <c r="H18" s="14"/>
      <c r="I18" s="14"/>
      <c r="J18" s="9" t="s">
        <v>114</v>
      </c>
      <c r="K18" s="10" t="s">
        <v>117</v>
      </c>
      <c r="L18" s="10" t="s">
        <v>136</v>
      </c>
    </row>
    <row r="19" spans="1:15" customFormat="1" ht="15" x14ac:dyDescent="0.25">
      <c r="A19" s="13" t="s">
        <v>45</v>
      </c>
      <c r="B19" s="10" t="s">
        <v>18</v>
      </c>
      <c r="C19" s="10" t="s">
        <v>49</v>
      </c>
      <c r="D19" s="10" t="s">
        <v>46</v>
      </c>
      <c r="E19" s="10" t="s">
        <v>47</v>
      </c>
      <c r="F19" s="10" t="s">
        <v>48</v>
      </c>
      <c r="G19" s="16" t="s">
        <v>50</v>
      </c>
      <c r="H19" s="10"/>
      <c r="I19" s="10"/>
      <c r="J19" s="9" t="s">
        <v>114</v>
      </c>
      <c r="K19" s="10" t="s">
        <v>118</v>
      </c>
      <c r="L19" s="10"/>
      <c r="M19" s="1"/>
      <c r="N19" s="1"/>
      <c r="O19" s="1"/>
    </row>
    <row r="20" spans="1:15" customFormat="1" ht="15" x14ac:dyDescent="0.25">
      <c r="A20" s="12" t="s">
        <v>61</v>
      </c>
      <c r="B20" s="10" t="s">
        <v>18</v>
      </c>
      <c r="C20" s="13" t="s">
        <v>17</v>
      </c>
      <c r="D20" s="14" t="s">
        <v>62</v>
      </c>
      <c r="E20" s="14" t="s">
        <v>63</v>
      </c>
      <c r="F20" s="14" t="s">
        <v>42</v>
      </c>
      <c r="G20" s="15" t="s">
        <v>64</v>
      </c>
      <c r="H20" s="10"/>
      <c r="I20" s="10"/>
      <c r="J20" s="9" t="s">
        <v>114</v>
      </c>
      <c r="K20" s="10" t="s">
        <v>117</v>
      </c>
      <c r="L20" s="10" t="s">
        <v>122</v>
      </c>
      <c r="M20" s="1"/>
      <c r="N20" s="1"/>
      <c r="O20" s="1"/>
    </row>
    <row r="21" spans="1:15" customFormat="1" ht="15" x14ac:dyDescent="0.25">
      <c r="A21" s="12" t="s">
        <v>83</v>
      </c>
      <c r="B21" s="10" t="s">
        <v>18</v>
      </c>
      <c r="C21" s="14" t="s">
        <v>31</v>
      </c>
      <c r="D21" s="14" t="s">
        <v>84</v>
      </c>
      <c r="E21" s="14" t="s">
        <v>85</v>
      </c>
      <c r="F21" s="14" t="s">
        <v>86</v>
      </c>
      <c r="G21" s="15" t="s">
        <v>87</v>
      </c>
      <c r="H21" s="14"/>
      <c r="I21" s="14"/>
      <c r="J21" s="9" t="s">
        <v>114</v>
      </c>
      <c r="K21" s="10" t="s">
        <v>117</v>
      </c>
      <c r="L21" s="10" t="s">
        <v>122</v>
      </c>
      <c r="M21" s="2"/>
      <c r="N21" s="2"/>
      <c r="O21" s="2"/>
    </row>
    <row r="22" spans="1:15" s="1" customFormat="1" x14ac:dyDescent="0.2">
      <c r="A22" s="13" t="s">
        <v>27</v>
      </c>
      <c r="B22" s="10" t="s">
        <v>18</v>
      </c>
      <c r="C22" s="10" t="s">
        <v>31</v>
      </c>
      <c r="D22" s="10" t="s">
        <v>28</v>
      </c>
      <c r="E22" s="10" t="s">
        <v>29</v>
      </c>
      <c r="F22" s="10" t="s">
        <v>30</v>
      </c>
      <c r="G22" s="16" t="s">
        <v>36</v>
      </c>
      <c r="H22" s="10"/>
      <c r="I22" s="10"/>
      <c r="J22" s="9" t="s">
        <v>114</v>
      </c>
      <c r="K22" s="10" t="s">
        <v>118</v>
      </c>
      <c r="L22" s="10"/>
    </row>
    <row r="23" spans="1:15" x14ac:dyDescent="0.2">
      <c r="A23" s="12" t="s">
        <v>70</v>
      </c>
      <c r="B23" s="10" t="s">
        <v>18</v>
      </c>
      <c r="C23" s="13" t="s">
        <v>17</v>
      </c>
      <c r="D23" s="14" t="s">
        <v>71</v>
      </c>
      <c r="E23" s="14" t="s">
        <v>72</v>
      </c>
      <c r="F23" s="14" t="s">
        <v>73</v>
      </c>
      <c r="G23" s="15" t="s">
        <v>74</v>
      </c>
      <c r="H23" s="14"/>
      <c r="I23" s="14"/>
      <c r="J23" s="9" t="s">
        <v>114</v>
      </c>
      <c r="K23" s="10" t="s">
        <v>117</v>
      </c>
      <c r="L23" s="14" t="s">
        <v>119</v>
      </c>
    </row>
    <row r="24" spans="1:15" x14ac:dyDescent="0.2">
      <c r="A24" s="12" t="s">
        <v>103</v>
      </c>
      <c r="B24" s="10" t="s">
        <v>18</v>
      </c>
      <c r="C24" s="14" t="s">
        <v>49</v>
      </c>
      <c r="D24" s="14" t="s">
        <v>71</v>
      </c>
      <c r="E24" s="14" t="s">
        <v>102</v>
      </c>
      <c r="F24" s="14" t="s">
        <v>73</v>
      </c>
      <c r="G24" s="15" t="s">
        <v>104</v>
      </c>
      <c r="H24" s="14"/>
      <c r="I24" s="14"/>
      <c r="J24" s="9" t="s">
        <v>114</v>
      </c>
      <c r="K24" s="10" t="s">
        <v>117</v>
      </c>
      <c r="L24" s="10" t="s">
        <v>121</v>
      </c>
      <c r="M24" s="10" t="s">
        <v>134</v>
      </c>
      <c r="N24" s="14" t="s">
        <v>154</v>
      </c>
    </row>
    <row r="25" spans="1:15" x14ac:dyDescent="0.2">
      <c r="A25" s="14" t="s">
        <v>129</v>
      </c>
      <c r="B25" s="10" t="s">
        <v>18</v>
      </c>
      <c r="C25" s="14" t="s">
        <v>31</v>
      </c>
      <c r="D25" s="24" t="s">
        <v>60</v>
      </c>
      <c r="E25" s="14" t="s">
        <v>130</v>
      </c>
      <c r="F25" s="14" t="s">
        <v>66</v>
      </c>
      <c r="G25" s="15" t="s">
        <v>424</v>
      </c>
      <c r="H25" s="14"/>
      <c r="I25" s="14"/>
      <c r="J25" s="9" t="s">
        <v>114</v>
      </c>
      <c r="K25" s="10" t="s">
        <v>117</v>
      </c>
      <c r="L25" s="14" t="s">
        <v>135</v>
      </c>
    </row>
    <row r="26" spans="1:15" x14ac:dyDescent="0.2">
      <c r="A26" s="14" t="s">
        <v>123</v>
      </c>
      <c r="B26" s="10" t="s">
        <v>18</v>
      </c>
      <c r="C26" s="14" t="s">
        <v>31</v>
      </c>
      <c r="D26" s="14" t="s">
        <v>56</v>
      </c>
      <c r="E26" s="14" t="s">
        <v>57</v>
      </c>
      <c r="F26" s="14" t="s">
        <v>42</v>
      </c>
      <c r="G26" s="10">
        <v>82210067518</v>
      </c>
      <c r="H26" s="14"/>
      <c r="I26" s="14"/>
      <c r="J26" s="9" t="s">
        <v>114</v>
      </c>
      <c r="K26" s="10" t="s">
        <v>155</v>
      </c>
      <c r="L26" s="14"/>
    </row>
    <row r="27" spans="1:15" s="1" customFormat="1" x14ac:dyDescent="0.2">
      <c r="A27" s="13" t="s">
        <v>39</v>
      </c>
      <c r="B27" s="10" t="s">
        <v>18</v>
      </c>
      <c r="C27" s="10" t="s">
        <v>43</v>
      </c>
      <c r="D27" s="10" t="s">
        <v>40</v>
      </c>
      <c r="E27" s="10" t="s">
        <v>41</v>
      </c>
      <c r="F27" s="10" t="s">
        <v>42</v>
      </c>
      <c r="G27" s="16" t="s">
        <v>44</v>
      </c>
      <c r="H27" s="10"/>
      <c r="I27" s="10"/>
      <c r="J27" s="9" t="s">
        <v>114</v>
      </c>
      <c r="K27" s="10" t="s">
        <v>116</v>
      </c>
      <c r="L27" s="10" t="s">
        <v>156</v>
      </c>
    </row>
    <row r="28" spans="1:15" s="1" customFormat="1" x14ac:dyDescent="0.2">
      <c r="A28" s="13" t="s">
        <v>22</v>
      </c>
      <c r="B28" s="10" t="s">
        <v>18</v>
      </c>
      <c r="C28" s="13" t="s">
        <v>17</v>
      </c>
      <c r="D28" s="13" t="s">
        <v>23</v>
      </c>
      <c r="E28" s="10" t="s">
        <v>24</v>
      </c>
      <c r="F28" s="10" t="s">
        <v>25</v>
      </c>
      <c r="G28" s="16" t="s">
        <v>26</v>
      </c>
      <c r="H28" s="10"/>
      <c r="I28" s="10"/>
      <c r="J28" s="9" t="s">
        <v>114</v>
      </c>
      <c r="K28" s="10" t="s">
        <v>117</v>
      </c>
      <c r="L28" s="10" t="s">
        <v>154</v>
      </c>
    </row>
    <row r="29" spans="1:15" x14ac:dyDescent="0.2">
      <c r="A29" s="12" t="s">
        <v>97</v>
      </c>
      <c r="B29" s="10" t="s">
        <v>18</v>
      </c>
      <c r="C29" s="14" t="s">
        <v>31</v>
      </c>
      <c r="D29" s="12" t="s">
        <v>98</v>
      </c>
      <c r="E29" s="14" t="s">
        <v>99</v>
      </c>
      <c r="F29" s="14" t="s">
        <v>100</v>
      </c>
      <c r="G29" s="15" t="s">
        <v>101</v>
      </c>
      <c r="H29" s="14"/>
      <c r="I29" s="14"/>
      <c r="J29" s="9" t="s">
        <v>114</v>
      </c>
      <c r="K29" s="10" t="s">
        <v>116</v>
      </c>
      <c r="L29" s="10" t="s">
        <v>121</v>
      </c>
      <c r="M29" s="10" t="s">
        <v>134</v>
      </c>
      <c r="N29" s="14" t="s">
        <v>154</v>
      </c>
    </row>
    <row r="30" spans="1:15" s="1" customFormat="1" x14ac:dyDescent="0.2">
      <c r="A30" s="13" t="s">
        <v>113</v>
      </c>
      <c r="B30" s="10" t="s">
        <v>18</v>
      </c>
      <c r="C30" s="13" t="s">
        <v>17</v>
      </c>
      <c r="D30" s="13" t="s">
        <v>15</v>
      </c>
      <c r="E30" s="10" t="s">
        <v>16</v>
      </c>
      <c r="F30" s="13" t="s">
        <v>19</v>
      </c>
      <c r="G30" s="16" t="s">
        <v>21</v>
      </c>
      <c r="H30" s="10"/>
      <c r="I30" s="10"/>
      <c r="J30" s="9" t="s">
        <v>114</v>
      </c>
      <c r="K30" s="10" t="s">
        <v>116</v>
      </c>
      <c r="L30" s="10" t="s">
        <v>121</v>
      </c>
      <c r="M30" s="10" t="s">
        <v>134</v>
      </c>
      <c r="N30" s="14" t="s">
        <v>154</v>
      </c>
    </row>
    <row r="31" spans="1:15" x14ac:dyDescent="0.2">
      <c r="A31" s="14" t="s">
        <v>131</v>
      </c>
      <c r="B31" s="10" t="s">
        <v>18</v>
      </c>
      <c r="C31" s="14" t="s">
        <v>31</v>
      </c>
      <c r="D31" s="24" t="s">
        <v>132</v>
      </c>
      <c r="E31" s="14" t="s">
        <v>133</v>
      </c>
      <c r="F31" s="14" t="s">
        <v>25</v>
      </c>
      <c r="G31" s="14">
        <v>82361399819</v>
      </c>
      <c r="H31" s="14"/>
      <c r="I31" s="14"/>
      <c r="J31" s="9" t="s">
        <v>114</v>
      </c>
      <c r="K31" s="10" t="s">
        <v>117</v>
      </c>
      <c r="L31" s="10" t="s">
        <v>121</v>
      </c>
      <c r="M31" s="10" t="s">
        <v>134</v>
      </c>
      <c r="N31" s="14" t="s">
        <v>154</v>
      </c>
      <c r="O31" s="1"/>
    </row>
    <row r="32" spans="1:15" s="23" customFormat="1" x14ac:dyDescent="0.2">
      <c r="A32" s="34" t="s">
        <v>150</v>
      </c>
      <c r="B32" s="10" t="s">
        <v>18</v>
      </c>
      <c r="C32" s="35" t="s">
        <v>139</v>
      </c>
      <c r="D32" s="36" t="s">
        <v>151</v>
      </c>
      <c r="E32" s="36"/>
      <c r="F32" s="36" t="s">
        <v>152</v>
      </c>
      <c r="G32" s="37">
        <v>82280970592</v>
      </c>
      <c r="H32" s="35"/>
      <c r="I32" s="35"/>
      <c r="J32" s="35" t="s">
        <v>114</v>
      </c>
      <c r="K32" s="10" t="s">
        <v>218</v>
      </c>
      <c r="L32" s="35"/>
      <c r="M32" s="35"/>
      <c r="N32" s="35"/>
    </row>
    <row r="33" spans="1:14" x14ac:dyDescent="0.2">
      <c r="A33" s="10" t="s">
        <v>51</v>
      </c>
      <c r="B33" s="10"/>
      <c r="C33" s="10" t="s">
        <v>31</v>
      </c>
      <c r="D33" s="10" t="s">
        <v>52</v>
      </c>
      <c r="E33" s="10"/>
      <c r="F33" s="10" t="s">
        <v>219</v>
      </c>
      <c r="G33" s="10">
        <v>81364688338</v>
      </c>
      <c r="H33" s="14"/>
      <c r="I33" s="14"/>
      <c r="J33" s="9" t="s">
        <v>114</v>
      </c>
      <c r="K33" s="10" t="s">
        <v>263</v>
      </c>
      <c r="L33" s="14"/>
    </row>
    <row r="34" spans="1:14" x14ac:dyDescent="0.2">
      <c r="A34" s="12" t="s">
        <v>79</v>
      </c>
      <c r="B34" s="10" t="s">
        <v>18</v>
      </c>
      <c r="C34" s="9" t="s">
        <v>31</v>
      </c>
      <c r="D34" s="14" t="s">
        <v>80</v>
      </c>
      <c r="E34" s="14" t="s">
        <v>81</v>
      </c>
      <c r="F34" s="14" t="s">
        <v>73</v>
      </c>
      <c r="G34" s="15" t="s">
        <v>82</v>
      </c>
      <c r="H34" s="14"/>
      <c r="I34" s="14"/>
      <c r="J34" s="9" t="s">
        <v>114</v>
      </c>
      <c r="K34" s="10" t="s">
        <v>217</v>
      </c>
      <c r="L34" s="14"/>
    </row>
    <row r="35" spans="1:14" x14ac:dyDescent="0.2">
      <c r="A35" s="14" t="s">
        <v>258</v>
      </c>
      <c r="B35" s="14"/>
      <c r="C35" s="14" t="s">
        <v>159</v>
      </c>
      <c r="D35" s="14" t="s">
        <v>259</v>
      </c>
      <c r="E35" s="14"/>
      <c r="F35" s="14" t="s">
        <v>260</v>
      </c>
      <c r="G35" s="32">
        <v>85268274146</v>
      </c>
      <c r="H35" s="14"/>
      <c r="I35" s="14"/>
      <c r="J35" s="9" t="s">
        <v>114</v>
      </c>
      <c r="K35" s="10" t="s">
        <v>263</v>
      </c>
      <c r="L35" s="14"/>
    </row>
    <row r="36" spans="1:14" x14ac:dyDescent="0.2">
      <c r="A36" s="14" t="s">
        <v>256</v>
      </c>
      <c r="B36" s="14"/>
      <c r="C36" s="14" t="s">
        <v>31</v>
      </c>
      <c r="D36" s="14" t="s">
        <v>223</v>
      </c>
      <c r="E36" s="14"/>
      <c r="F36" s="14" t="s">
        <v>257</v>
      </c>
      <c r="G36" s="32">
        <v>82285505711</v>
      </c>
      <c r="H36" s="14"/>
      <c r="I36" s="14"/>
      <c r="J36" s="9" t="s">
        <v>114</v>
      </c>
      <c r="K36" s="10" t="s">
        <v>265</v>
      </c>
      <c r="L36" s="14"/>
    </row>
    <row r="37" spans="1:14" x14ac:dyDescent="0.2">
      <c r="A37" s="12" t="s">
        <v>105</v>
      </c>
      <c r="B37" s="10" t="s">
        <v>18</v>
      </c>
      <c r="C37" s="9" t="s">
        <v>31</v>
      </c>
      <c r="D37" s="14" t="s">
        <v>106</v>
      </c>
      <c r="E37" s="14" t="s">
        <v>107</v>
      </c>
      <c r="F37" s="14" t="s">
        <v>30</v>
      </c>
      <c r="G37" s="41" t="s">
        <v>108</v>
      </c>
      <c r="H37" s="14"/>
      <c r="I37" s="14"/>
      <c r="J37" s="9" t="s">
        <v>114</v>
      </c>
      <c r="K37" s="10" t="s">
        <v>265</v>
      </c>
      <c r="L37" s="14"/>
    </row>
    <row r="38" spans="1:14" x14ac:dyDescent="0.2">
      <c r="A38" s="14" t="s">
        <v>261</v>
      </c>
      <c r="B38" s="14"/>
      <c r="C38" s="14" t="s">
        <v>125</v>
      </c>
      <c r="D38" s="14" t="s">
        <v>262</v>
      </c>
      <c r="E38" s="14"/>
      <c r="F38" s="14" t="s">
        <v>25</v>
      </c>
      <c r="G38" s="32">
        <v>85922242883</v>
      </c>
      <c r="H38" s="14"/>
      <c r="I38" s="14"/>
      <c r="J38" s="9" t="s">
        <v>114</v>
      </c>
      <c r="K38" s="10" t="s">
        <v>216</v>
      </c>
      <c r="L38" s="14"/>
    </row>
    <row r="39" spans="1:14" x14ac:dyDescent="0.2">
      <c r="A39" s="12" t="s">
        <v>75</v>
      </c>
      <c r="B39" s="10" t="s">
        <v>18</v>
      </c>
      <c r="C39" s="9" t="s">
        <v>31</v>
      </c>
      <c r="D39" s="14" t="s">
        <v>76</v>
      </c>
      <c r="E39" s="14" t="s">
        <v>77</v>
      </c>
      <c r="F39" s="14" t="s">
        <v>73</v>
      </c>
      <c r="G39" s="41" t="s">
        <v>78</v>
      </c>
      <c r="H39" s="14"/>
      <c r="I39" s="14"/>
      <c r="J39" s="9" t="s">
        <v>114</v>
      </c>
      <c r="K39" s="10" t="s">
        <v>216</v>
      </c>
      <c r="L39" s="14"/>
    </row>
    <row r="40" spans="1:14" x14ac:dyDescent="0.2">
      <c r="A40" s="12" t="s">
        <v>92</v>
      </c>
      <c r="B40" s="10" t="s">
        <v>18</v>
      </c>
      <c r="C40" s="56" t="s">
        <v>17</v>
      </c>
      <c r="D40" s="14" t="s">
        <v>93</v>
      </c>
      <c r="E40" s="14" t="s">
        <v>94</v>
      </c>
      <c r="F40" s="14" t="s">
        <v>95</v>
      </c>
      <c r="G40" s="41" t="s">
        <v>96</v>
      </c>
      <c r="H40" s="14"/>
      <c r="I40" s="14"/>
      <c r="J40" s="9" t="s">
        <v>114</v>
      </c>
      <c r="K40" s="10" t="s">
        <v>264</v>
      </c>
      <c r="L40" s="14"/>
    </row>
    <row r="41" spans="1:14" s="21" customFormat="1" x14ac:dyDescent="0.2">
      <c r="A41" s="14" t="s">
        <v>142</v>
      </c>
      <c r="B41" s="10"/>
      <c r="C41" s="14" t="s">
        <v>125</v>
      </c>
      <c r="D41" s="24" t="s">
        <v>331</v>
      </c>
      <c r="E41" s="14"/>
      <c r="F41" s="14" t="s">
        <v>42</v>
      </c>
      <c r="G41" s="14">
        <v>81271785800</v>
      </c>
      <c r="H41" s="14"/>
      <c r="I41" s="14"/>
      <c r="J41" s="9" t="s">
        <v>114</v>
      </c>
      <c r="K41" s="10" t="s">
        <v>338</v>
      </c>
      <c r="L41" s="10"/>
    </row>
    <row r="42" spans="1:14" s="21" customFormat="1" ht="13.5" customHeight="1" x14ac:dyDescent="0.2">
      <c r="A42" s="14" t="s">
        <v>324</v>
      </c>
      <c r="B42" s="10"/>
      <c r="C42" s="14" t="s">
        <v>31</v>
      </c>
      <c r="D42" s="24" t="s">
        <v>325</v>
      </c>
      <c r="E42" s="14"/>
      <c r="F42" s="14" t="s">
        <v>25</v>
      </c>
      <c r="G42" s="14">
        <v>82210471268</v>
      </c>
      <c r="H42" s="14"/>
      <c r="I42" s="14"/>
      <c r="J42" s="9" t="s">
        <v>114</v>
      </c>
      <c r="K42" s="10" t="s">
        <v>338</v>
      </c>
      <c r="L42" s="10"/>
    </row>
    <row r="43" spans="1:14" s="21" customFormat="1" ht="13.5" customHeight="1" x14ac:dyDescent="0.2">
      <c r="A43" s="14" t="s">
        <v>326</v>
      </c>
      <c r="B43" s="10"/>
      <c r="C43" s="14" t="s">
        <v>31</v>
      </c>
      <c r="D43" s="24" t="s">
        <v>327</v>
      </c>
      <c r="E43" s="14"/>
      <c r="F43" s="14" t="s">
        <v>328</v>
      </c>
      <c r="G43" s="61" t="s">
        <v>336</v>
      </c>
      <c r="H43" s="14"/>
      <c r="I43" s="14"/>
      <c r="J43" s="9" t="s">
        <v>114</v>
      </c>
      <c r="K43" s="10" t="s">
        <v>338</v>
      </c>
      <c r="L43" s="10"/>
    </row>
    <row r="44" spans="1:14" s="21" customFormat="1" x14ac:dyDescent="0.2">
      <c r="A44" s="14" t="s">
        <v>329</v>
      </c>
      <c r="B44" s="10"/>
      <c r="C44" s="14" t="s">
        <v>31</v>
      </c>
      <c r="D44" s="24" t="s">
        <v>229</v>
      </c>
      <c r="E44" s="14"/>
      <c r="F44" s="14" t="s">
        <v>330</v>
      </c>
      <c r="G44" s="14">
        <v>85266370063</v>
      </c>
      <c r="H44" s="14"/>
      <c r="I44" s="14"/>
      <c r="J44" s="9" t="s">
        <v>114</v>
      </c>
      <c r="K44" s="10" t="s">
        <v>342</v>
      </c>
      <c r="L44" s="10"/>
    </row>
    <row r="45" spans="1:14" s="21" customFormat="1" x14ac:dyDescent="0.2">
      <c r="A45" s="14" t="s">
        <v>334</v>
      </c>
      <c r="B45" s="10"/>
      <c r="C45" s="14" t="s">
        <v>31</v>
      </c>
      <c r="D45" s="24" t="s">
        <v>335</v>
      </c>
      <c r="E45" s="14"/>
      <c r="F45" s="14" t="s">
        <v>25</v>
      </c>
      <c r="G45" s="14">
        <v>82294870067</v>
      </c>
      <c r="H45" s="14"/>
      <c r="I45" s="14"/>
      <c r="J45" s="9" t="s">
        <v>114</v>
      </c>
      <c r="K45" s="10" t="s">
        <v>342</v>
      </c>
      <c r="L45" s="10"/>
    </row>
    <row r="46" spans="1:14" s="23" customFormat="1" x14ac:dyDescent="0.2">
      <c r="A46" s="26" t="s">
        <v>138</v>
      </c>
      <c r="B46" s="6" t="s">
        <v>18</v>
      </c>
      <c r="C46" s="27" t="s">
        <v>139</v>
      </c>
      <c r="D46" s="25" t="s">
        <v>140</v>
      </c>
      <c r="E46" s="25"/>
      <c r="F46" s="28" t="s">
        <v>128</v>
      </c>
      <c r="G46" s="27">
        <v>81278379702</v>
      </c>
      <c r="H46" s="27"/>
      <c r="I46" s="27"/>
      <c r="J46" s="27" t="s">
        <v>114</v>
      </c>
      <c r="K46" s="6" t="s">
        <v>264</v>
      </c>
      <c r="L46" s="27"/>
      <c r="N46" s="2" t="s">
        <v>135</v>
      </c>
    </row>
    <row r="47" spans="1:14" s="21" customFormat="1" x14ac:dyDescent="0.2">
      <c r="A47" s="8" t="s">
        <v>92</v>
      </c>
      <c r="B47" s="6"/>
      <c r="C47" s="8" t="s">
        <v>125</v>
      </c>
      <c r="D47" s="55" t="s">
        <v>93</v>
      </c>
      <c r="E47" s="8"/>
      <c r="F47" s="8" t="s">
        <v>376</v>
      </c>
      <c r="G47" s="8">
        <v>82166772028</v>
      </c>
      <c r="H47" s="8"/>
      <c r="I47" s="8"/>
      <c r="J47" s="11"/>
      <c r="K47" s="6" t="s">
        <v>391</v>
      </c>
      <c r="L47" s="6"/>
      <c r="N47" s="21" t="s">
        <v>406</v>
      </c>
    </row>
    <row r="48" spans="1:14" s="21" customFormat="1" x14ac:dyDescent="0.2">
      <c r="A48" s="8" t="s">
        <v>377</v>
      </c>
      <c r="B48" s="6"/>
      <c r="C48" s="8" t="s">
        <v>125</v>
      </c>
      <c r="D48" s="55" t="s">
        <v>378</v>
      </c>
      <c r="E48" s="8"/>
      <c r="F48" s="8" t="s">
        <v>35</v>
      </c>
      <c r="G48" s="8">
        <v>81276545726</v>
      </c>
      <c r="H48" s="8"/>
      <c r="I48" s="8"/>
      <c r="J48" s="11"/>
      <c r="K48" s="6" t="s">
        <v>391</v>
      </c>
      <c r="L48" s="6"/>
      <c r="N48" s="21" t="s">
        <v>406</v>
      </c>
    </row>
    <row r="49" spans="1:14" s="21" customFormat="1" x14ac:dyDescent="0.2">
      <c r="A49" s="8" t="s">
        <v>385</v>
      </c>
      <c r="B49" s="6"/>
      <c r="C49" s="8" t="s">
        <v>31</v>
      </c>
      <c r="D49" s="55" t="s">
        <v>56</v>
      </c>
      <c r="E49" s="8"/>
      <c r="F49" s="8" t="s">
        <v>386</v>
      </c>
      <c r="G49" s="59">
        <v>82176803571</v>
      </c>
      <c r="H49" s="8"/>
      <c r="I49" s="8"/>
      <c r="J49" s="11"/>
      <c r="K49" s="6" t="s">
        <v>391</v>
      </c>
      <c r="L49" s="6"/>
      <c r="N49" s="21" t="s">
        <v>406</v>
      </c>
    </row>
    <row r="50" spans="1:14" s="21" customFormat="1" x14ac:dyDescent="0.2">
      <c r="A50" s="8" t="s">
        <v>373</v>
      </c>
      <c r="B50" s="6"/>
      <c r="C50" s="8" t="s">
        <v>312</v>
      </c>
      <c r="D50" s="55" t="s">
        <v>223</v>
      </c>
      <c r="E50" s="8"/>
      <c r="F50" s="8" t="s">
        <v>374</v>
      </c>
      <c r="G50" s="8">
        <v>85325775777</v>
      </c>
      <c r="H50" s="8"/>
      <c r="I50" s="8"/>
      <c r="J50" s="11"/>
      <c r="K50" s="6" t="s">
        <v>391</v>
      </c>
      <c r="L50" s="6"/>
      <c r="N50" s="21" t="s">
        <v>405</v>
      </c>
    </row>
    <row r="51" spans="1:14" s="21" customFormat="1" x14ac:dyDescent="0.2">
      <c r="A51" s="8" t="s">
        <v>379</v>
      </c>
      <c r="B51" s="6"/>
      <c r="C51" s="8" t="s">
        <v>125</v>
      </c>
      <c r="D51" s="55" t="s">
        <v>223</v>
      </c>
      <c r="E51" s="8"/>
      <c r="F51" s="8" t="s">
        <v>380</v>
      </c>
      <c r="G51" s="8">
        <v>81275786606</v>
      </c>
      <c r="H51" s="8"/>
      <c r="I51" s="8"/>
      <c r="J51" s="11"/>
      <c r="K51" s="6" t="s">
        <v>391</v>
      </c>
      <c r="L51" s="6"/>
      <c r="N51" s="21" t="s">
        <v>405</v>
      </c>
    </row>
    <row r="52" spans="1:14" s="23" customFormat="1" x14ac:dyDescent="0.2">
      <c r="A52" s="26" t="s">
        <v>146</v>
      </c>
      <c r="B52" s="6" t="s">
        <v>18</v>
      </c>
      <c r="C52" s="27" t="s">
        <v>17</v>
      </c>
      <c r="D52" s="25" t="s">
        <v>147</v>
      </c>
      <c r="E52" s="25"/>
      <c r="F52" s="25" t="s">
        <v>25</v>
      </c>
      <c r="G52" s="27">
        <v>85275204946</v>
      </c>
      <c r="H52" s="27"/>
      <c r="I52" s="27"/>
      <c r="J52" s="27" t="s">
        <v>114</v>
      </c>
      <c r="K52" s="6" t="s">
        <v>392</v>
      </c>
      <c r="L52" s="27"/>
      <c r="N52" s="2" t="s">
        <v>416</v>
      </c>
    </row>
    <row r="53" spans="1:14" s="21" customFormat="1" x14ac:dyDescent="0.2">
      <c r="A53" s="8" t="s">
        <v>332</v>
      </c>
      <c r="B53" s="6"/>
      <c r="C53" s="8" t="s">
        <v>31</v>
      </c>
      <c r="D53" s="55" t="s">
        <v>333</v>
      </c>
      <c r="E53" s="8"/>
      <c r="F53" s="8" t="s">
        <v>35</v>
      </c>
      <c r="G53" s="8">
        <v>85274698668</v>
      </c>
      <c r="H53" s="8"/>
      <c r="I53" s="8"/>
      <c r="J53" s="11" t="s">
        <v>114</v>
      </c>
      <c r="K53" s="6" t="s">
        <v>341</v>
      </c>
      <c r="L53" s="6"/>
    </row>
    <row r="54" spans="1:14" s="21" customFormat="1" x14ac:dyDescent="0.2">
      <c r="A54" s="8" t="s">
        <v>337</v>
      </c>
      <c r="B54" s="6"/>
      <c r="C54" s="8" t="s">
        <v>31</v>
      </c>
      <c r="D54" s="55" t="s">
        <v>60</v>
      </c>
      <c r="E54" s="8"/>
      <c r="F54" s="8" t="s">
        <v>141</v>
      </c>
      <c r="G54" s="8">
        <v>85265909423</v>
      </c>
      <c r="H54" s="8"/>
      <c r="I54" s="8"/>
      <c r="J54" s="11" t="s">
        <v>114</v>
      </c>
      <c r="K54" s="6" t="s">
        <v>341</v>
      </c>
      <c r="L54" s="6"/>
    </row>
    <row r="55" spans="1:14" x14ac:dyDescent="0.2">
      <c r="A55" s="7" t="s">
        <v>109</v>
      </c>
      <c r="B55" s="6" t="s">
        <v>18</v>
      </c>
      <c r="C55" s="8" t="s">
        <v>31</v>
      </c>
      <c r="D55" s="7" t="s">
        <v>98</v>
      </c>
      <c r="E55" s="8" t="s">
        <v>110</v>
      </c>
      <c r="F55" s="8" t="s">
        <v>66</v>
      </c>
      <c r="G55" s="57" t="s">
        <v>111</v>
      </c>
      <c r="H55" s="8"/>
      <c r="I55" s="8"/>
      <c r="J55" s="11" t="s">
        <v>114</v>
      </c>
      <c r="K55" s="6" t="s">
        <v>341</v>
      </c>
      <c r="L55" s="8"/>
    </row>
    <row r="56" spans="1:14" s="23" customFormat="1" x14ac:dyDescent="0.2">
      <c r="A56" s="26" t="s">
        <v>148</v>
      </c>
      <c r="B56" s="6" t="s">
        <v>18</v>
      </c>
      <c r="C56" s="27" t="s">
        <v>17</v>
      </c>
      <c r="D56" s="25" t="s">
        <v>149</v>
      </c>
      <c r="E56" s="25"/>
      <c r="F56" s="25" t="s">
        <v>153</v>
      </c>
      <c r="G56" s="27">
        <v>85270507228</v>
      </c>
      <c r="H56" s="27"/>
      <c r="I56" s="27"/>
      <c r="J56" s="27" t="s">
        <v>114</v>
      </c>
      <c r="K56" s="6" t="s">
        <v>341</v>
      </c>
      <c r="L56" s="27"/>
    </row>
    <row r="57" spans="1:14" s="21" customFormat="1" x14ac:dyDescent="0.2">
      <c r="A57" s="8" t="s">
        <v>381</v>
      </c>
      <c r="B57" s="6"/>
      <c r="C57" s="8" t="s">
        <v>31</v>
      </c>
      <c r="D57" s="55" t="s">
        <v>382</v>
      </c>
      <c r="E57" s="8"/>
      <c r="F57" s="8" t="s">
        <v>383</v>
      </c>
      <c r="G57" s="8">
        <v>85925859683</v>
      </c>
      <c r="H57" s="8"/>
      <c r="I57" s="8"/>
      <c r="J57" s="11" t="s">
        <v>114</v>
      </c>
      <c r="K57" s="6" t="s">
        <v>411</v>
      </c>
      <c r="L57" s="6"/>
    </row>
    <row r="58" spans="1:14" s="21" customFormat="1" x14ac:dyDescent="0.2">
      <c r="A58" s="8" t="s">
        <v>384</v>
      </c>
      <c r="B58" s="6"/>
      <c r="C58" s="8" t="s">
        <v>31</v>
      </c>
      <c r="D58" s="55" t="s">
        <v>33</v>
      </c>
      <c r="E58" s="8"/>
      <c r="F58" s="8" t="s">
        <v>42</v>
      </c>
      <c r="G58" s="8">
        <v>82177082884</v>
      </c>
      <c r="H58" s="8"/>
      <c r="I58" s="8"/>
      <c r="J58" s="11" t="s">
        <v>114</v>
      </c>
      <c r="K58" s="6" t="s">
        <v>411</v>
      </c>
      <c r="L58" s="6"/>
    </row>
    <row r="59" spans="1:14" s="68" customFormat="1" ht="15" customHeight="1" x14ac:dyDescent="0.2">
      <c r="A59" s="69" t="s">
        <v>142</v>
      </c>
      <c r="B59" s="6" t="s">
        <v>18</v>
      </c>
      <c r="C59" s="67" t="s">
        <v>17</v>
      </c>
      <c r="D59" s="28" t="s">
        <v>143</v>
      </c>
      <c r="E59" s="70"/>
      <c r="F59" s="28" t="s">
        <v>42</v>
      </c>
      <c r="G59" s="71">
        <v>81271785800</v>
      </c>
      <c r="H59" s="67"/>
      <c r="I59" s="67"/>
      <c r="J59" s="11" t="s">
        <v>114</v>
      </c>
      <c r="K59" s="6" t="s">
        <v>341</v>
      </c>
      <c r="L59" s="67"/>
      <c r="N59" s="72" t="s">
        <v>415</v>
      </c>
    </row>
    <row r="60" spans="1:14" s="21" customFormat="1" ht="13.5" customHeight="1" x14ac:dyDescent="0.2">
      <c r="A60" s="8" t="s">
        <v>322</v>
      </c>
      <c r="B60" s="6"/>
      <c r="C60" s="8" t="s">
        <v>31</v>
      </c>
      <c r="D60" s="55" t="s">
        <v>322</v>
      </c>
      <c r="E60" s="8"/>
      <c r="F60" s="8" t="s">
        <v>323</v>
      </c>
      <c r="G60" s="8">
        <v>81315062787</v>
      </c>
      <c r="H60" s="8"/>
      <c r="I60" s="8"/>
      <c r="J60" s="11" t="s">
        <v>114</v>
      </c>
      <c r="K60" s="6" t="s">
        <v>341</v>
      </c>
      <c r="L60" s="6"/>
      <c r="N60" s="2" t="s">
        <v>286</v>
      </c>
    </row>
  </sheetData>
  <mergeCells count="11">
    <mergeCell ref="A1:O1"/>
    <mergeCell ref="H3:J3"/>
    <mergeCell ref="L3:O3"/>
    <mergeCell ref="A3:A4"/>
    <mergeCell ref="B3:B4"/>
    <mergeCell ref="C3:C4"/>
    <mergeCell ref="D3:D4"/>
    <mergeCell ref="E3:E4"/>
    <mergeCell ref="F3:F4"/>
    <mergeCell ref="G3:G4"/>
    <mergeCell ref="K3:K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3" customWidth="1"/>
    <col min="5" max="5" width="38.140625" style="2" hidden="1" customWidth="1"/>
    <col min="6" max="6" width="27.7109375" style="2" bestFit="1" customWidth="1"/>
    <col min="7" max="7" width="14.5703125" style="2" bestFit="1" customWidth="1"/>
    <col min="8" max="10" width="9.140625" style="2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21" x14ac:dyDescent="0.35">
      <c r="A1" s="94" t="s">
        <v>214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" customFormat="1" x14ac:dyDescent="0.2">
      <c r="A3" s="96" t="s">
        <v>0</v>
      </c>
      <c r="B3" s="96" t="s">
        <v>1</v>
      </c>
      <c r="C3" s="96" t="s">
        <v>8</v>
      </c>
      <c r="D3" s="96" t="s">
        <v>9</v>
      </c>
      <c r="E3" s="96" t="s">
        <v>14</v>
      </c>
      <c r="F3" s="96" t="s">
        <v>2</v>
      </c>
      <c r="G3" s="96" t="s">
        <v>20</v>
      </c>
      <c r="H3" s="95" t="s">
        <v>3</v>
      </c>
      <c r="I3" s="95"/>
      <c r="J3" s="95"/>
      <c r="K3" s="95" t="s">
        <v>115</v>
      </c>
      <c r="L3" s="95" t="s">
        <v>4</v>
      </c>
      <c r="M3" s="95"/>
      <c r="N3" s="95"/>
      <c r="O3" s="95"/>
    </row>
    <row r="4" spans="1:15" s="5" customFormat="1" x14ac:dyDescent="0.25">
      <c r="A4" s="96"/>
      <c r="B4" s="96"/>
      <c r="C4" s="96"/>
      <c r="D4" s="96"/>
      <c r="E4" s="96"/>
      <c r="F4" s="96"/>
      <c r="G4" s="96"/>
      <c r="H4" s="4" t="s">
        <v>7</v>
      </c>
      <c r="I4" s="4" t="s">
        <v>5</v>
      </c>
      <c r="J4" s="4" t="s">
        <v>6</v>
      </c>
      <c r="K4" s="95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8" t="s">
        <v>250</v>
      </c>
      <c r="B5" s="8"/>
      <c r="C5" s="8" t="s">
        <v>31</v>
      </c>
      <c r="D5" s="8" t="s">
        <v>251</v>
      </c>
      <c r="E5" s="8"/>
      <c r="F5" s="8" t="s">
        <v>252</v>
      </c>
      <c r="G5" s="8" t="s">
        <v>253</v>
      </c>
      <c r="H5" s="8"/>
      <c r="I5" s="8"/>
      <c r="J5" s="11" t="s">
        <v>114</v>
      </c>
      <c r="K5" s="6" t="s">
        <v>392</v>
      </c>
      <c r="L5" s="8"/>
      <c r="N5" s="2" t="s">
        <v>426</v>
      </c>
    </row>
    <row r="6" spans="1:15" x14ac:dyDescent="0.2">
      <c r="A6" s="21"/>
      <c r="B6" s="21"/>
      <c r="C6" s="21"/>
      <c r="D6" s="21"/>
      <c r="E6" s="21"/>
      <c r="F6" s="21"/>
      <c r="G6" s="21"/>
      <c r="H6" s="21"/>
      <c r="I6" s="21"/>
      <c r="J6" s="19"/>
      <c r="K6" s="18"/>
      <c r="L6" s="21"/>
    </row>
    <row r="8" spans="1:15" x14ac:dyDescent="0.2">
      <c r="A8" s="8" t="s">
        <v>344</v>
      </c>
      <c r="B8" s="8"/>
      <c r="C8" s="8" t="s">
        <v>125</v>
      </c>
      <c r="D8" s="11" t="s">
        <v>345</v>
      </c>
      <c r="E8" s="8"/>
      <c r="F8" s="8" t="s">
        <v>346</v>
      </c>
      <c r="G8" s="8">
        <v>81213316001</v>
      </c>
      <c r="H8" s="8"/>
      <c r="I8" s="8"/>
      <c r="J8" s="11" t="s">
        <v>114</v>
      </c>
      <c r="K8" s="6" t="s">
        <v>264</v>
      </c>
      <c r="L8" s="8"/>
      <c r="N8" s="2" t="s">
        <v>392</v>
      </c>
    </row>
    <row r="9" spans="1:15" x14ac:dyDescent="0.2">
      <c r="A9" s="8" t="s">
        <v>347</v>
      </c>
      <c r="B9" s="8"/>
      <c r="C9" s="8" t="s">
        <v>125</v>
      </c>
      <c r="D9" s="11" t="s">
        <v>33</v>
      </c>
      <c r="E9" s="8"/>
      <c r="F9" s="8" t="s">
        <v>252</v>
      </c>
      <c r="G9" s="8">
        <v>81349331375</v>
      </c>
      <c r="H9" s="8"/>
      <c r="I9" s="8"/>
      <c r="J9" s="11" t="s">
        <v>114</v>
      </c>
      <c r="K9" s="6" t="s">
        <v>412</v>
      </c>
      <c r="L9" s="8"/>
    </row>
    <row r="10" spans="1:15" x14ac:dyDescent="0.2">
      <c r="A10" s="8" t="s">
        <v>352</v>
      </c>
      <c r="B10" s="8"/>
      <c r="C10" s="8" t="s">
        <v>31</v>
      </c>
      <c r="D10" s="11" t="s">
        <v>353</v>
      </c>
      <c r="E10" s="8"/>
      <c r="F10" s="8" t="s">
        <v>354</v>
      </c>
      <c r="G10" s="8">
        <v>89674976740</v>
      </c>
      <c r="H10" s="8"/>
      <c r="I10" s="8"/>
      <c r="J10" s="11" t="s">
        <v>114</v>
      </c>
      <c r="K10" s="6" t="s">
        <v>412</v>
      </c>
      <c r="L10" s="8"/>
    </row>
    <row r="11" spans="1:15" x14ac:dyDescent="0.2">
      <c r="A11" s="8" t="s">
        <v>355</v>
      </c>
      <c r="B11" s="8"/>
      <c r="C11" s="60" t="s">
        <v>125</v>
      </c>
      <c r="D11" s="11" t="s">
        <v>60</v>
      </c>
      <c r="E11" s="8"/>
      <c r="F11" s="60" t="s">
        <v>314</v>
      </c>
      <c r="G11" s="59">
        <v>81242243510</v>
      </c>
      <c r="H11" s="8"/>
      <c r="I11" s="8"/>
      <c r="J11" s="11" t="s">
        <v>114</v>
      </c>
      <c r="K11" s="6" t="s">
        <v>264</v>
      </c>
      <c r="L11" s="8"/>
      <c r="N11" s="2" t="s">
        <v>392</v>
      </c>
    </row>
    <row r="12" spans="1:15" x14ac:dyDescent="0.2">
      <c r="A12" s="8" t="s">
        <v>356</v>
      </c>
      <c r="B12" s="8"/>
      <c r="C12" s="8" t="s">
        <v>125</v>
      </c>
      <c r="D12" s="11" t="s">
        <v>357</v>
      </c>
      <c r="E12" s="8"/>
      <c r="F12" s="8" t="s">
        <v>358</v>
      </c>
      <c r="G12" s="8">
        <v>85399811426</v>
      </c>
      <c r="H12" s="8"/>
      <c r="I12" s="8"/>
      <c r="J12" s="11" t="s">
        <v>114</v>
      </c>
      <c r="K12" s="6" t="s">
        <v>412</v>
      </c>
      <c r="L12" s="8"/>
    </row>
    <row r="13" spans="1:15" x14ac:dyDescent="0.2">
      <c r="A13" s="8" t="s">
        <v>359</v>
      </c>
      <c r="B13" s="8"/>
      <c r="C13" s="8" t="s">
        <v>361</v>
      </c>
      <c r="D13" s="11" t="s">
        <v>360</v>
      </c>
      <c r="E13" s="8"/>
      <c r="F13" s="8" t="s">
        <v>161</v>
      </c>
      <c r="G13" s="59">
        <v>82135507550</v>
      </c>
      <c r="H13" s="8"/>
      <c r="I13" s="8"/>
      <c r="J13" s="11" t="s">
        <v>114</v>
      </c>
      <c r="K13" s="6" t="s">
        <v>412</v>
      </c>
      <c r="L13" s="8"/>
    </row>
    <row r="14" spans="1:15" x14ac:dyDescent="0.2">
      <c r="A14" s="8" t="s">
        <v>362</v>
      </c>
      <c r="B14" s="8"/>
      <c r="C14" s="8" t="s">
        <v>49</v>
      </c>
      <c r="D14" s="11" t="s">
        <v>151</v>
      </c>
      <c r="E14" s="8"/>
      <c r="F14" s="8" t="s">
        <v>169</v>
      </c>
      <c r="G14" s="8">
        <v>85822583506</v>
      </c>
      <c r="H14" s="8"/>
      <c r="I14" s="8"/>
      <c r="J14" s="11" t="s">
        <v>114</v>
      </c>
      <c r="K14" s="6" t="s">
        <v>412</v>
      </c>
      <c r="L14" s="8"/>
    </row>
    <row r="15" spans="1:15" x14ac:dyDescent="0.2">
      <c r="A15" s="8" t="s">
        <v>363</v>
      </c>
      <c r="B15" s="8"/>
      <c r="C15" s="8" t="s">
        <v>31</v>
      </c>
      <c r="D15" s="11" t="s">
        <v>364</v>
      </c>
      <c r="E15" s="8"/>
      <c r="F15" s="8" t="s">
        <v>171</v>
      </c>
      <c r="G15" s="8">
        <v>85399937537</v>
      </c>
      <c r="H15" s="8"/>
      <c r="I15" s="8"/>
      <c r="J15" s="11" t="s">
        <v>114</v>
      </c>
      <c r="K15" s="6" t="s">
        <v>264</v>
      </c>
      <c r="L15" s="8"/>
    </row>
    <row r="16" spans="1:15" x14ac:dyDescent="0.2">
      <c r="A16" s="8" t="s">
        <v>399</v>
      </c>
      <c r="B16" s="8"/>
      <c r="C16" s="8" t="s">
        <v>125</v>
      </c>
      <c r="D16" s="11" t="s">
        <v>400</v>
      </c>
      <c r="E16" s="8"/>
      <c r="F16" s="8" t="s">
        <v>401</v>
      </c>
      <c r="G16" s="8" t="s">
        <v>402</v>
      </c>
      <c r="H16" s="8"/>
      <c r="I16" s="8"/>
      <c r="J16" s="11" t="s">
        <v>114</v>
      </c>
      <c r="K16" s="6" t="s">
        <v>264</v>
      </c>
      <c r="L16" s="8"/>
      <c r="N16" s="2" t="s">
        <v>392</v>
      </c>
    </row>
    <row r="17" spans="1:12" x14ac:dyDescent="0.2">
      <c r="A17" s="8" t="s">
        <v>403</v>
      </c>
      <c r="B17" s="8"/>
      <c r="C17" s="8" t="s">
        <v>31</v>
      </c>
      <c r="D17" s="11" t="s">
        <v>71</v>
      </c>
      <c r="E17" s="8"/>
      <c r="F17" s="8" t="s">
        <v>354</v>
      </c>
      <c r="G17" s="8" t="s">
        <v>404</v>
      </c>
      <c r="H17" s="8"/>
      <c r="I17" s="8"/>
      <c r="J17" s="11" t="s">
        <v>114</v>
      </c>
      <c r="K17" s="6" t="s">
        <v>412</v>
      </c>
      <c r="L17" s="8"/>
    </row>
    <row r="18" spans="1:12" x14ac:dyDescent="0.2">
      <c r="J18" s="3"/>
    </row>
    <row r="22" spans="1:12" ht="15.75" x14ac:dyDescent="0.25">
      <c r="A22" s="20" t="s">
        <v>137</v>
      </c>
      <c r="D22" s="2"/>
    </row>
    <row r="23" spans="1:12" x14ac:dyDescent="0.2">
      <c r="A23" s="31" t="s">
        <v>170</v>
      </c>
      <c r="B23" s="31"/>
      <c r="C23" s="31" t="s">
        <v>125</v>
      </c>
      <c r="D23" s="9" t="s">
        <v>172</v>
      </c>
      <c r="E23" s="31"/>
      <c r="F23" s="31" t="s">
        <v>171</v>
      </c>
      <c r="G23" s="32" t="s">
        <v>176</v>
      </c>
      <c r="H23" s="14"/>
      <c r="I23" s="14"/>
      <c r="J23" s="14" t="s">
        <v>114</v>
      </c>
      <c r="K23" s="10" t="s">
        <v>217</v>
      </c>
      <c r="L23" s="14"/>
    </row>
    <row r="24" spans="1:12" x14ac:dyDescent="0.2">
      <c r="A24" s="31" t="s">
        <v>173</v>
      </c>
      <c r="B24" s="31"/>
      <c r="C24" s="31" t="s">
        <v>125</v>
      </c>
      <c r="D24" s="9" t="s">
        <v>174</v>
      </c>
      <c r="E24" s="31"/>
      <c r="F24" s="31" t="s">
        <v>175</v>
      </c>
      <c r="G24" s="33">
        <v>82254112929</v>
      </c>
      <c r="H24" s="14"/>
      <c r="I24" s="14"/>
      <c r="J24" s="14" t="s">
        <v>114</v>
      </c>
      <c r="K24" s="10" t="s">
        <v>217</v>
      </c>
      <c r="L24" s="14"/>
    </row>
    <row r="25" spans="1:12" x14ac:dyDescent="0.2">
      <c r="A25" s="14" t="s">
        <v>247</v>
      </c>
      <c r="B25" s="14"/>
      <c r="C25" s="14" t="s">
        <v>31</v>
      </c>
      <c r="D25" s="14" t="s">
        <v>249</v>
      </c>
      <c r="E25" s="14"/>
      <c r="F25" s="14" t="s">
        <v>248</v>
      </c>
      <c r="G25" s="37">
        <v>82293112274</v>
      </c>
      <c r="H25" s="14"/>
      <c r="I25" s="14"/>
      <c r="J25" s="14"/>
      <c r="K25" s="10" t="s">
        <v>154</v>
      </c>
      <c r="L25" s="14"/>
    </row>
    <row r="26" spans="1:12" x14ac:dyDescent="0.2">
      <c r="A26" s="14" t="s">
        <v>230</v>
      </c>
      <c r="B26" s="14"/>
      <c r="C26" s="14" t="s">
        <v>31</v>
      </c>
      <c r="D26" s="14" t="s">
        <v>231</v>
      </c>
      <c r="E26" s="14"/>
      <c r="F26" s="14" t="s">
        <v>232</v>
      </c>
      <c r="G26" s="14">
        <v>81355511844</v>
      </c>
      <c r="H26" s="14"/>
      <c r="I26" s="14"/>
      <c r="J26" s="9" t="s">
        <v>114</v>
      </c>
      <c r="K26" s="10" t="s">
        <v>265</v>
      </c>
      <c r="L26" s="14"/>
    </row>
    <row r="27" spans="1:12" x14ac:dyDescent="0.2">
      <c r="A27" s="36" t="s">
        <v>162</v>
      </c>
      <c r="B27" s="31"/>
      <c r="C27" s="31" t="s">
        <v>125</v>
      </c>
      <c r="D27" s="9" t="s">
        <v>163</v>
      </c>
      <c r="E27" s="31"/>
      <c r="F27" s="31" t="s">
        <v>161</v>
      </c>
      <c r="G27" s="32">
        <v>81343840466</v>
      </c>
      <c r="H27" s="14"/>
      <c r="I27" s="14"/>
      <c r="J27" s="9" t="s">
        <v>114</v>
      </c>
      <c r="K27" s="10" t="s">
        <v>268</v>
      </c>
      <c r="L27" s="14"/>
    </row>
    <row r="28" spans="1:12" x14ac:dyDescent="0.2">
      <c r="A28" s="31" t="s">
        <v>164</v>
      </c>
      <c r="B28" s="31"/>
      <c r="C28" s="31" t="s">
        <v>125</v>
      </c>
      <c r="D28" s="9" t="s">
        <v>165</v>
      </c>
      <c r="E28" s="31"/>
      <c r="F28" s="31" t="s">
        <v>166</v>
      </c>
      <c r="G28" s="32">
        <v>85338472719</v>
      </c>
      <c r="H28" s="14"/>
      <c r="I28" s="14"/>
      <c r="J28" s="9" t="s">
        <v>114</v>
      </c>
      <c r="K28" s="10" t="s">
        <v>268</v>
      </c>
      <c r="L28" s="14"/>
    </row>
    <row r="29" spans="1:12" x14ac:dyDescent="0.2">
      <c r="A29" s="31" t="s">
        <v>167</v>
      </c>
      <c r="B29" s="31"/>
      <c r="C29" s="31" t="s">
        <v>37</v>
      </c>
      <c r="D29" s="9" t="s">
        <v>168</v>
      </c>
      <c r="E29" s="31"/>
      <c r="F29" s="31" t="s">
        <v>169</v>
      </c>
      <c r="G29" s="32">
        <v>85391798373</v>
      </c>
      <c r="H29" s="14"/>
      <c r="I29" s="14"/>
      <c r="J29" s="9" t="s">
        <v>114</v>
      </c>
      <c r="K29" s="10" t="s">
        <v>268</v>
      </c>
      <c r="L29" s="14"/>
    </row>
    <row r="30" spans="1:12" x14ac:dyDescent="0.2">
      <c r="A30" s="40" t="s">
        <v>177</v>
      </c>
      <c r="B30" s="31"/>
      <c r="C30" s="31" t="s">
        <v>31</v>
      </c>
      <c r="D30" s="9" t="s">
        <v>60</v>
      </c>
      <c r="E30" s="31"/>
      <c r="F30" s="31" t="s">
        <v>178</v>
      </c>
      <c r="G30" s="33">
        <v>85399990168</v>
      </c>
      <c r="H30" s="14"/>
      <c r="I30" s="14"/>
      <c r="J30" s="9" t="s">
        <v>114</v>
      </c>
      <c r="K30" s="10" t="s">
        <v>268</v>
      </c>
      <c r="L30" s="14"/>
    </row>
    <row r="31" spans="1:12" x14ac:dyDescent="0.2">
      <c r="A31" s="31" t="s">
        <v>157</v>
      </c>
      <c r="B31" s="31" t="s">
        <v>158</v>
      </c>
      <c r="C31" s="31" t="s">
        <v>159</v>
      </c>
      <c r="D31" s="9" t="s">
        <v>160</v>
      </c>
      <c r="E31" s="31"/>
      <c r="F31" s="31" t="s">
        <v>161</v>
      </c>
      <c r="G31" s="32">
        <v>81333529899</v>
      </c>
      <c r="H31" s="14"/>
      <c r="I31" s="14"/>
      <c r="J31" s="9" t="s">
        <v>114</v>
      </c>
      <c r="K31" s="10" t="s">
        <v>268</v>
      </c>
      <c r="L31" s="14"/>
    </row>
    <row r="32" spans="1:12" x14ac:dyDescent="0.2">
      <c r="A32" s="14" t="s">
        <v>182</v>
      </c>
      <c r="B32" s="14"/>
      <c r="C32" s="14" t="s">
        <v>37</v>
      </c>
      <c r="D32" s="9" t="s">
        <v>183</v>
      </c>
      <c r="E32" s="14"/>
      <c r="F32" s="14" t="s">
        <v>171</v>
      </c>
      <c r="G32" s="14">
        <v>81354301115</v>
      </c>
      <c r="H32" s="14"/>
      <c r="I32" s="14"/>
      <c r="J32" s="9" t="s">
        <v>114</v>
      </c>
      <c r="K32" s="10" t="s">
        <v>270</v>
      </c>
      <c r="L32" s="14"/>
    </row>
    <row r="33" spans="1:14" x14ac:dyDescent="0.2">
      <c r="A33" s="14" t="s">
        <v>236</v>
      </c>
      <c r="B33" s="14"/>
      <c r="C33" s="14" t="s">
        <v>125</v>
      </c>
      <c r="D33" s="14" t="s">
        <v>126</v>
      </c>
      <c r="E33" s="14"/>
      <c r="F33" s="14" t="s">
        <v>237</v>
      </c>
      <c r="G33" s="14">
        <v>82188226200</v>
      </c>
      <c r="H33" s="14"/>
      <c r="I33" s="14"/>
      <c r="J33" s="9" t="s">
        <v>114</v>
      </c>
      <c r="K33" s="10" t="s">
        <v>268</v>
      </c>
      <c r="L33" s="14"/>
    </row>
    <row r="34" spans="1:14" x14ac:dyDescent="0.2">
      <c r="A34" s="14" t="s">
        <v>234</v>
      </c>
      <c r="B34" s="14"/>
      <c r="C34" s="14" t="s">
        <v>31</v>
      </c>
      <c r="D34" s="14" t="s">
        <v>71</v>
      </c>
      <c r="E34" s="14"/>
      <c r="F34" s="14" t="s">
        <v>235</v>
      </c>
      <c r="G34" s="15" t="s">
        <v>238</v>
      </c>
      <c r="H34" s="14"/>
      <c r="I34" s="14"/>
      <c r="J34" s="9" t="s">
        <v>114</v>
      </c>
      <c r="K34" s="10" t="s">
        <v>268</v>
      </c>
      <c r="L34" s="14"/>
    </row>
    <row r="35" spans="1:14" x14ac:dyDescent="0.2">
      <c r="A35" s="14" t="s">
        <v>242</v>
      </c>
      <c r="B35" s="14"/>
      <c r="C35" s="14" t="s">
        <v>31</v>
      </c>
      <c r="D35" s="14" t="s">
        <v>15</v>
      </c>
      <c r="E35" s="14"/>
      <c r="F35" s="14" t="s">
        <v>243</v>
      </c>
      <c r="G35" s="14">
        <v>85234011132</v>
      </c>
      <c r="H35" s="14"/>
      <c r="I35" s="14"/>
      <c r="J35" s="9" t="s">
        <v>114</v>
      </c>
      <c r="K35" s="10" t="s">
        <v>268</v>
      </c>
      <c r="L35" s="14"/>
    </row>
    <row r="36" spans="1:14" x14ac:dyDescent="0.2">
      <c r="A36" s="31" t="s">
        <v>179</v>
      </c>
      <c r="B36" s="31"/>
      <c r="C36" s="31" t="s">
        <v>125</v>
      </c>
      <c r="D36" s="9" t="s">
        <v>180</v>
      </c>
      <c r="E36" s="31"/>
      <c r="F36" s="31" t="s">
        <v>175</v>
      </c>
      <c r="G36" s="33" t="s">
        <v>181</v>
      </c>
      <c r="H36" s="14"/>
      <c r="I36" s="14"/>
      <c r="J36" s="9" t="s">
        <v>114</v>
      </c>
      <c r="K36" s="10" t="s">
        <v>264</v>
      </c>
      <c r="L36" s="14"/>
      <c r="M36" s="14"/>
      <c r="N36" s="14" t="s">
        <v>135</v>
      </c>
    </row>
    <row r="37" spans="1:14" x14ac:dyDescent="0.2">
      <c r="A37" s="14" t="s">
        <v>307</v>
      </c>
      <c r="B37" s="14"/>
      <c r="C37" s="14" t="s">
        <v>125</v>
      </c>
      <c r="D37" s="14" t="s">
        <v>309</v>
      </c>
      <c r="E37" s="14"/>
      <c r="F37" s="14" t="s">
        <v>308</v>
      </c>
      <c r="G37" s="14">
        <v>81213350030</v>
      </c>
      <c r="H37" s="14"/>
      <c r="I37" s="14"/>
      <c r="J37" s="9" t="s">
        <v>114</v>
      </c>
      <c r="K37" s="10" t="s">
        <v>338</v>
      </c>
      <c r="L37" s="14"/>
    </row>
    <row r="38" spans="1:14" x14ac:dyDescent="0.2">
      <c r="A38" s="14" t="s">
        <v>311</v>
      </c>
      <c r="B38" s="14"/>
      <c r="C38" s="14" t="s">
        <v>312</v>
      </c>
      <c r="D38" s="14" t="s">
        <v>313</v>
      </c>
      <c r="E38" s="14"/>
      <c r="F38" s="14" t="s">
        <v>314</v>
      </c>
      <c r="G38" s="14" t="s">
        <v>315</v>
      </c>
      <c r="H38" s="14"/>
      <c r="I38" s="14"/>
      <c r="J38" s="9" t="s">
        <v>114</v>
      </c>
      <c r="K38" s="10" t="s">
        <v>338</v>
      </c>
      <c r="L38" s="14"/>
    </row>
    <row r="39" spans="1:14" x14ac:dyDescent="0.2">
      <c r="A39" s="14" t="s">
        <v>316</v>
      </c>
      <c r="B39" s="14"/>
      <c r="C39" s="14" t="s">
        <v>159</v>
      </c>
      <c r="D39" s="14" t="s">
        <v>71</v>
      </c>
      <c r="E39" s="14"/>
      <c r="F39" s="14" t="s">
        <v>252</v>
      </c>
      <c r="G39" s="14" t="s">
        <v>317</v>
      </c>
      <c r="H39" s="14"/>
      <c r="I39" s="14"/>
      <c r="J39" s="9" t="s">
        <v>114</v>
      </c>
      <c r="K39" s="10" t="s">
        <v>338</v>
      </c>
      <c r="L39" s="14"/>
    </row>
    <row r="40" spans="1:14" x14ac:dyDescent="0.2">
      <c r="A40" s="14" t="s">
        <v>320</v>
      </c>
      <c r="B40" s="14"/>
      <c r="C40" s="14" t="s">
        <v>37</v>
      </c>
      <c r="D40" s="14" t="s">
        <v>321</v>
      </c>
      <c r="E40" s="14"/>
      <c r="F40" s="14" t="s">
        <v>171</v>
      </c>
      <c r="G40" s="14">
        <v>81242418860</v>
      </c>
      <c r="H40" s="14"/>
      <c r="I40" s="14"/>
      <c r="J40" s="9" t="s">
        <v>114</v>
      </c>
      <c r="K40" s="10" t="s">
        <v>338</v>
      </c>
      <c r="L40" s="14"/>
    </row>
    <row r="41" spans="1:14" x14ac:dyDescent="0.2">
      <c r="A41" s="14" t="s">
        <v>318</v>
      </c>
      <c r="B41" s="14"/>
      <c r="C41" s="14" t="s">
        <v>312</v>
      </c>
      <c r="D41" s="14" t="s">
        <v>319</v>
      </c>
      <c r="E41" s="14"/>
      <c r="F41" s="14" t="s">
        <v>175</v>
      </c>
      <c r="G41" s="14">
        <v>8115000995</v>
      </c>
      <c r="H41" s="14"/>
      <c r="I41" s="14"/>
      <c r="J41" s="9" t="s">
        <v>114</v>
      </c>
      <c r="K41" s="10" t="s">
        <v>268</v>
      </c>
      <c r="L41" s="14"/>
    </row>
    <row r="42" spans="1:14" x14ac:dyDescent="0.2">
      <c r="A42" s="14" t="s">
        <v>210</v>
      </c>
      <c r="B42" s="14"/>
      <c r="C42" s="14" t="s">
        <v>31</v>
      </c>
      <c r="D42" s="9" t="s">
        <v>212</v>
      </c>
      <c r="E42" s="14"/>
      <c r="F42" s="14" t="s">
        <v>211</v>
      </c>
      <c r="G42" s="14">
        <v>85349592229</v>
      </c>
      <c r="H42" s="14"/>
      <c r="I42" s="14"/>
      <c r="J42" s="9" t="s">
        <v>114</v>
      </c>
      <c r="K42" s="10" t="s">
        <v>264</v>
      </c>
      <c r="L42" s="14"/>
      <c r="N42" s="2" t="s">
        <v>287</v>
      </c>
    </row>
    <row r="43" spans="1:14" s="21" customFormat="1" x14ac:dyDescent="0.2">
      <c r="A43" s="14" t="s">
        <v>310</v>
      </c>
      <c r="B43" s="14"/>
      <c r="C43" s="14" t="s">
        <v>125</v>
      </c>
      <c r="D43" s="14" t="s">
        <v>60</v>
      </c>
      <c r="E43" s="14"/>
      <c r="F43" s="14" t="s">
        <v>235</v>
      </c>
      <c r="G43" s="14">
        <v>81259876788</v>
      </c>
      <c r="H43" s="14"/>
      <c r="I43" s="14"/>
      <c r="J43" s="9" t="s">
        <v>114</v>
      </c>
      <c r="K43" s="10" t="s">
        <v>342</v>
      </c>
      <c r="L43" s="14"/>
      <c r="M43" s="14"/>
      <c r="N43" s="14"/>
    </row>
    <row r="44" spans="1:14" x14ac:dyDescent="0.2">
      <c r="A44" s="14" t="s">
        <v>240</v>
      </c>
      <c r="B44" s="14"/>
      <c r="C44" s="14" t="s">
        <v>31</v>
      </c>
      <c r="D44" s="14" t="s">
        <v>241</v>
      </c>
      <c r="E44" s="14"/>
      <c r="F44" s="14" t="s">
        <v>284</v>
      </c>
      <c r="G44" s="14">
        <v>85242822387</v>
      </c>
      <c r="H44" s="14"/>
      <c r="I44" s="14"/>
      <c r="J44" s="9" t="s">
        <v>114</v>
      </c>
      <c r="K44" s="10" t="s">
        <v>392</v>
      </c>
      <c r="L44" s="14"/>
      <c r="N44" s="2" t="s">
        <v>340</v>
      </c>
    </row>
    <row r="45" spans="1:14" x14ac:dyDescent="0.2">
      <c r="A45" s="8" t="s">
        <v>348</v>
      </c>
      <c r="B45" s="8"/>
      <c r="C45" s="8" t="s">
        <v>49</v>
      </c>
      <c r="D45" s="11" t="s">
        <v>289</v>
      </c>
      <c r="E45" s="8"/>
      <c r="F45" s="8" t="s">
        <v>349</v>
      </c>
      <c r="G45" s="8">
        <v>85243183703</v>
      </c>
      <c r="H45" s="8"/>
      <c r="I45" s="8"/>
      <c r="J45" s="8"/>
      <c r="K45" s="6" t="s">
        <v>391</v>
      </c>
      <c r="L45" s="8"/>
      <c r="N45" s="2" t="s">
        <v>407</v>
      </c>
    </row>
    <row r="46" spans="1:14" x14ac:dyDescent="0.2">
      <c r="A46" s="8" t="s">
        <v>350</v>
      </c>
      <c r="B46" s="8"/>
      <c r="C46" s="8" t="s">
        <v>49</v>
      </c>
      <c r="D46" s="11" t="s">
        <v>351</v>
      </c>
      <c r="E46" s="8"/>
      <c r="F46" s="8" t="s">
        <v>235</v>
      </c>
      <c r="G46" s="8">
        <v>85254325552</v>
      </c>
      <c r="H46" s="8"/>
      <c r="I46" s="8"/>
      <c r="J46" s="8"/>
      <c r="K46" s="6" t="s">
        <v>338</v>
      </c>
      <c r="L46" s="8"/>
    </row>
    <row r="47" spans="1:14" x14ac:dyDescent="0.2">
      <c r="A47" s="8" t="s">
        <v>254</v>
      </c>
      <c r="B47" s="8"/>
      <c r="C47" s="8" t="s">
        <v>31</v>
      </c>
      <c r="D47" s="8" t="s">
        <v>31</v>
      </c>
      <c r="E47" s="8"/>
      <c r="F47" s="8" t="s">
        <v>283</v>
      </c>
      <c r="G47" s="8" t="s">
        <v>255</v>
      </c>
      <c r="H47" s="8"/>
      <c r="I47" s="8"/>
      <c r="J47" s="11" t="s">
        <v>114</v>
      </c>
      <c r="K47" s="6" t="s">
        <v>392</v>
      </c>
      <c r="L47" s="8"/>
      <c r="N47" s="2" t="s">
        <v>423</v>
      </c>
    </row>
    <row r="48" spans="1:14" x14ac:dyDescent="0.2">
      <c r="A48" s="8" t="s">
        <v>302</v>
      </c>
      <c r="B48" s="8"/>
      <c r="C48" s="8" t="s">
        <v>17</v>
      </c>
      <c r="D48" s="8" t="s">
        <v>303</v>
      </c>
      <c r="E48" s="8"/>
      <c r="F48" s="8" t="s">
        <v>161</v>
      </c>
      <c r="G48" s="8">
        <v>85343631929</v>
      </c>
      <c r="H48" s="8"/>
      <c r="I48" s="8"/>
      <c r="J48" s="11" t="s">
        <v>114</v>
      </c>
      <c r="K48" s="6" t="s">
        <v>415</v>
      </c>
      <c r="L48" s="8"/>
      <c r="N48" s="2" t="s">
        <v>392</v>
      </c>
    </row>
    <row r="49" spans="1:14" x14ac:dyDescent="0.2">
      <c r="A49" s="8" t="s">
        <v>304</v>
      </c>
      <c r="B49" s="8"/>
      <c r="C49" s="8" t="s">
        <v>31</v>
      </c>
      <c r="D49" s="8" t="s">
        <v>126</v>
      </c>
      <c r="E49" s="8"/>
      <c r="F49" s="8" t="s">
        <v>178</v>
      </c>
      <c r="G49" s="8">
        <v>8114588854</v>
      </c>
      <c r="H49" s="8"/>
      <c r="I49" s="8"/>
      <c r="J49" s="11" t="s">
        <v>114</v>
      </c>
      <c r="K49" s="6" t="s">
        <v>264</v>
      </c>
      <c r="L49" s="8"/>
    </row>
    <row r="50" spans="1:14" x14ac:dyDescent="0.2">
      <c r="A50" s="8" t="s">
        <v>244</v>
      </c>
      <c r="B50" s="8"/>
      <c r="C50" s="8" t="s">
        <v>31</v>
      </c>
      <c r="D50" s="8" t="s">
        <v>246</v>
      </c>
      <c r="E50" s="8"/>
      <c r="F50" s="8" t="s">
        <v>245</v>
      </c>
      <c r="G50" s="8">
        <v>85820801804</v>
      </c>
      <c r="H50" s="8"/>
      <c r="I50" s="8"/>
      <c r="J50" s="11" t="s">
        <v>114</v>
      </c>
      <c r="K50" s="6" t="s">
        <v>264</v>
      </c>
      <c r="L50" s="8"/>
    </row>
    <row r="51" spans="1:14" x14ac:dyDescent="0.2">
      <c r="A51" s="8" t="s">
        <v>305</v>
      </c>
      <c r="B51" s="8"/>
      <c r="C51" s="8" t="s">
        <v>125</v>
      </c>
      <c r="D51" s="8" t="s">
        <v>185</v>
      </c>
      <c r="E51" s="8"/>
      <c r="F51" s="8" t="s">
        <v>306</v>
      </c>
      <c r="G51" s="8">
        <v>85397145904</v>
      </c>
      <c r="H51" s="8"/>
      <c r="I51" s="8"/>
      <c r="J51" s="11" t="s">
        <v>114</v>
      </c>
      <c r="K51" s="6" t="s">
        <v>264</v>
      </c>
      <c r="L51" s="8"/>
      <c r="N51" s="2" t="s">
        <v>423</v>
      </c>
    </row>
  </sheetData>
  <mergeCells count="11">
    <mergeCell ref="A1:O1"/>
    <mergeCell ref="F3:F4"/>
    <mergeCell ref="G3:G4"/>
    <mergeCell ref="H3:J3"/>
    <mergeCell ref="K3:K4"/>
    <mergeCell ref="L3:O3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80" zoomScaleNormal="80" workbookViewId="0">
      <selection activeCell="A6" sqref="A6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2" customWidth="1"/>
    <col min="5" max="5" width="38.140625" style="2" hidden="1" customWidth="1"/>
    <col min="6" max="6" width="27.7109375" style="2" bestFit="1" customWidth="1"/>
    <col min="7" max="7" width="14.42578125" style="2" bestFit="1" customWidth="1"/>
    <col min="8" max="10" width="9.140625" style="2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15.75" x14ac:dyDescent="0.25">
      <c r="A1" s="97" t="s">
        <v>213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3" spans="1:15" s="3" customFormat="1" x14ac:dyDescent="0.2">
      <c r="A3" s="96" t="s">
        <v>0</v>
      </c>
      <c r="B3" s="96" t="s">
        <v>1</v>
      </c>
      <c r="C3" s="96" t="s">
        <v>8</v>
      </c>
      <c r="D3" s="96" t="s">
        <v>9</v>
      </c>
      <c r="E3" s="96" t="s">
        <v>14</v>
      </c>
      <c r="F3" s="96" t="s">
        <v>2</v>
      </c>
      <c r="G3" s="96" t="s">
        <v>20</v>
      </c>
      <c r="H3" s="95" t="s">
        <v>3</v>
      </c>
      <c r="I3" s="95"/>
      <c r="J3" s="95"/>
      <c r="K3" s="95" t="s">
        <v>115</v>
      </c>
      <c r="L3" s="95" t="s">
        <v>4</v>
      </c>
      <c r="M3" s="95"/>
      <c r="N3" s="95"/>
      <c r="O3" s="95"/>
    </row>
    <row r="4" spans="1:15" s="5" customFormat="1" x14ac:dyDescent="0.25">
      <c r="A4" s="96"/>
      <c r="B4" s="96"/>
      <c r="C4" s="96"/>
      <c r="D4" s="96"/>
      <c r="E4" s="96"/>
      <c r="F4" s="96"/>
      <c r="G4" s="96"/>
      <c r="H4" s="4" t="s">
        <v>7</v>
      </c>
      <c r="I4" s="4" t="s">
        <v>5</v>
      </c>
      <c r="J4" s="4" t="s">
        <v>6</v>
      </c>
      <c r="K4" s="95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8" t="s">
        <v>291</v>
      </c>
      <c r="B5" s="8"/>
      <c r="C5" s="8" t="s">
        <v>31</v>
      </c>
      <c r="D5" s="8" t="s">
        <v>292</v>
      </c>
      <c r="E5" s="8"/>
      <c r="F5" s="8" t="s">
        <v>293</v>
      </c>
      <c r="G5" s="8">
        <v>85876874412</v>
      </c>
      <c r="H5" s="8"/>
      <c r="I5" s="8"/>
      <c r="J5" s="11" t="s">
        <v>114</v>
      </c>
      <c r="K5" s="6" t="s">
        <v>392</v>
      </c>
      <c r="L5" s="8"/>
      <c r="N5" s="2" t="s">
        <v>422</v>
      </c>
    </row>
    <row r="6" spans="1:15" x14ac:dyDescent="0.2">
      <c r="A6" s="8" t="s">
        <v>294</v>
      </c>
      <c r="B6" s="8"/>
      <c r="C6" s="8" t="s">
        <v>125</v>
      </c>
      <c r="D6" s="8" t="s">
        <v>223</v>
      </c>
      <c r="E6" s="8"/>
      <c r="F6" s="8" t="s">
        <v>227</v>
      </c>
      <c r="G6" s="8">
        <v>85641014053</v>
      </c>
      <c r="H6" s="8"/>
      <c r="I6" s="8"/>
      <c r="J6" s="11" t="s">
        <v>114</v>
      </c>
      <c r="K6" s="6" t="s">
        <v>343</v>
      </c>
      <c r="L6" s="8"/>
      <c r="N6" s="2" t="s">
        <v>422</v>
      </c>
    </row>
    <row r="9" spans="1:15" x14ac:dyDescent="0.2">
      <c r="A9" s="8" t="s">
        <v>395</v>
      </c>
      <c r="B9" s="8"/>
      <c r="C9" s="8" t="s">
        <v>312</v>
      </c>
      <c r="D9" s="8" t="s">
        <v>396</v>
      </c>
      <c r="E9" s="8"/>
      <c r="F9" s="8" t="s">
        <v>397</v>
      </c>
      <c r="G9" s="8" t="s">
        <v>398</v>
      </c>
      <c r="H9" s="8"/>
      <c r="I9" s="8"/>
      <c r="J9" s="8"/>
      <c r="K9" s="6" t="s">
        <v>343</v>
      </c>
      <c r="L9" s="8"/>
    </row>
    <row r="12" spans="1:15" ht="15.75" x14ac:dyDescent="0.25">
      <c r="A12" s="20" t="s">
        <v>137</v>
      </c>
    </row>
    <row r="13" spans="1:15" x14ac:dyDescent="0.2">
      <c r="A13" s="14" t="s">
        <v>188</v>
      </c>
      <c r="B13" s="14"/>
      <c r="C13" s="14" t="s">
        <v>37</v>
      </c>
      <c r="D13" s="14" t="s">
        <v>189</v>
      </c>
      <c r="E13" s="14"/>
      <c r="F13" s="30" t="s">
        <v>190</v>
      </c>
      <c r="G13" s="14">
        <v>82237939850</v>
      </c>
      <c r="H13" s="14"/>
      <c r="I13" s="14"/>
      <c r="J13" s="9" t="s">
        <v>114</v>
      </c>
      <c r="K13" s="10" t="s">
        <v>217</v>
      </c>
      <c r="L13" s="14"/>
    </row>
    <row r="14" spans="1:15" x14ac:dyDescent="0.2">
      <c r="A14" s="14" t="s">
        <v>191</v>
      </c>
      <c r="B14" s="14"/>
      <c r="C14" s="14" t="s">
        <v>31</v>
      </c>
      <c r="D14" s="14" t="s">
        <v>126</v>
      </c>
      <c r="E14" s="14"/>
      <c r="F14" s="14" t="s">
        <v>192</v>
      </c>
      <c r="G14" s="14">
        <v>85727242405</v>
      </c>
      <c r="H14" s="14"/>
      <c r="I14" s="14"/>
      <c r="J14" s="9" t="s">
        <v>114</v>
      </c>
      <c r="K14" s="10" t="s">
        <v>217</v>
      </c>
      <c r="L14" s="14"/>
    </row>
    <row r="15" spans="1:15" x14ac:dyDescent="0.2">
      <c r="A15" s="14" t="s">
        <v>199</v>
      </c>
      <c r="B15" s="14"/>
      <c r="C15" s="14" t="s">
        <v>49</v>
      </c>
      <c r="D15" s="14" t="s">
        <v>200</v>
      </c>
      <c r="E15" s="14"/>
      <c r="F15" s="14" t="s">
        <v>201</v>
      </c>
      <c r="G15" s="15" t="s">
        <v>208</v>
      </c>
      <c r="H15" s="14"/>
      <c r="I15" s="14"/>
      <c r="J15" s="9" t="s">
        <v>114</v>
      </c>
      <c r="K15" s="10" t="s">
        <v>217</v>
      </c>
      <c r="L15" s="14"/>
    </row>
    <row r="16" spans="1:15" x14ac:dyDescent="0.2">
      <c r="A16" s="14" t="s">
        <v>202</v>
      </c>
      <c r="B16" s="14"/>
      <c r="C16" s="14" t="s">
        <v>49</v>
      </c>
      <c r="D16" s="14" t="s">
        <v>15</v>
      </c>
      <c r="E16" s="14"/>
      <c r="F16" s="14" t="s">
        <v>192</v>
      </c>
      <c r="G16" s="14">
        <v>85869561748</v>
      </c>
      <c r="H16" s="14"/>
      <c r="I16" s="14"/>
      <c r="J16" s="9" t="s">
        <v>114</v>
      </c>
      <c r="K16" s="10" t="s">
        <v>217</v>
      </c>
      <c r="L16" s="14"/>
    </row>
    <row r="17" spans="1:14" x14ac:dyDescent="0.2">
      <c r="A17" s="14" t="s">
        <v>206</v>
      </c>
      <c r="B17" s="14"/>
      <c r="C17" s="14" t="s">
        <v>31</v>
      </c>
      <c r="D17" s="14" t="s">
        <v>207</v>
      </c>
      <c r="E17" s="14"/>
      <c r="F17" s="14" t="s">
        <v>192</v>
      </c>
      <c r="G17" s="14">
        <v>81228811211</v>
      </c>
      <c r="H17" s="14"/>
      <c r="I17" s="14"/>
      <c r="J17" s="9" t="s">
        <v>114</v>
      </c>
      <c r="K17" s="10" t="s">
        <v>217</v>
      </c>
      <c r="L17" s="14"/>
    </row>
    <row r="18" spans="1:14" x14ac:dyDescent="0.2">
      <c r="A18" s="14" t="s">
        <v>222</v>
      </c>
      <c r="B18" s="14"/>
      <c r="C18" s="14" t="s">
        <v>49</v>
      </c>
      <c r="D18" s="9" t="s">
        <v>223</v>
      </c>
      <c r="E18" s="14"/>
      <c r="F18" s="14" t="s">
        <v>224</v>
      </c>
      <c r="G18" s="14">
        <v>85891910696</v>
      </c>
      <c r="H18" s="14"/>
      <c r="I18" s="14"/>
      <c r="J18" s="9" t="s">
        <v>114</v>
      </c>
      <c r="K18" s="10" t="s">
        <v>269</v>
      </c>
      <c r="L18" s="14"/>
    </row>
    <row r="19" spans="1:14" x14ac:dyDescent="0.2">
      <c r="A19" s="14" t="s">
        <v>196</v>
      </c>
      <c r="B19" s="14"/>
      <c r="C19" s="14" t="s">
        <v>49</v>
      </c>
      <c r="D19" s="14" t="s">
        <v>197</v>
      </c>
      <c r="E19" s="14"/>
      <c r="F19" s="14" t="s">
        <v>198</v>
      </c>
      <c r="G19" s="14">
        <v>87700201110</v>
      </c>
      <c r="H19" s="14"/>
      <c r="I19" s="14"/>
      <c r="J19" s="9" t="s">
        <v>114</v>
      </c>
      <c r="K19" s="10" t="s">
        <v>269</v>
      </c>
      <c r="L19" s="14"/>
    </row>
    <row r="20" spans="1:14" x14ac:dyDescent="0.2">
      <c r="A20" s="14" t="s">
        <v>203</v>
      </c>
      <c r="B20" s="14"/>
      <c r="C20" s="14" t="s">
        <v>125</v>
      </c>
      <c r="D20" s="14" t="s">
        <v>204</v>
      </c>
      <c r="E20" s="14"/>
      <c r="F20" s="14" t="s">
        <v>205</v>
      </c>
      <c r="G20" s="37">
        <v>87789276997</v>
      </c>
      <c r="H20" s="14"/>
      <c r="I20" s="14"/>
      <c r="J20" s="9" t="s">
        <v>114</v>
      </c>
      <c r="K20" s="10" t="s">
        <v>269</v>
      </c>
      <c r="L20" s="14"/>
    </row>
    <row r="21" spans="1:14" x14ac:dyDescent="0.2">
      <c r="A21" s="14" t="s">
        <v>184</v>
      </c>
      <c r="B21" s="14"/>
      <c r="C21" s="14" t="s">
        <v>125</v>
      </c>
      <c r="D21" s="14" t="s">
        <v>185</v>
      </c>
      <c r="E21" s="14"/>
      <c r="F21" s="14" t="s">
        <v>186</v>
      </c>
      <c r="G21" s="14">
        <v>88217130334</v>
      </c>
      <c r="H21" s="14"/>
      <c r="I21" s="14"/>
      <c r="J21" s="9" t="s">
        <v>114</v>
      </c>
      <c r="K21" s="10" t="s">
        <v>266</v>
      </c>
      <c r="L21" s="14"/>
    </row>
    <row r="22" spans="1:14" x14ac:dyDescent="0.2">
      <c r="A22" s="14" t="s">
        <v>228</v>
      </c>
      <c r="B22" s="14"/>
      <c r="C22" s="14" t="s">
        <v>125</v>
      </c>
      <c r="D22" s="9" t="s">
        <v>229</v>
      </c>
      <c r="E22" s="14"/>
      <c r="F22" s="14" t="s">
        <v>187</v>
      </c>
      <c r="G22" s="14">
        <v>8819665727</v>
      </c>
      <c r="H22" s="14"/>
      <c r="I22" s="14"/>
      <c r="J22" s="9" t="s">
        <v>114</v>
      </c>
      <c r="K22" s="10" t="s">
        <v>269</v>
      </c>
      <c r="L22" s="14"/>
    </row>
    <row r="23" spans="1:14" x14ac:dyDescent="0.2">
      <c r="A23" s="14" t="s">
        <v>193</v>
      </c>
      <c r="B23" s="14"/>
      <c r="C23" s="14" t="s">
        <v>31</v>
      </c>
      <c r="D23" s="14" t="s">
        <v>194</v>
      </c>
      <c r="E23" s="14"/>
      <c r="F23" s="14" t="s">
        <v>195</v>
      </c>
      <c r="G23" s="14">
        <v>85857780001</v>
      </c>
      <c r="H23" s="14"/>
      <c r="I23" s="14"/>
      <c r="J23" s="9" t="s">
        <v>114</v>
      </c>
      <c r="K23" s="10" t="s">
        <v>267</v>
      </c>
      <c r="L23" s="14"/>
    </row>
    <row r="24" spans="1:14" x14ac:dyDescent="0.2">
      <c r="A24" s="14" t="s">
        <v>220</v>
      </c>
      <c r="B24" s="14"/>
      <c r="C24" s="14" t="s">
        <v>125</v>
      </c>
      <c r="D24" s="9" t="s">
        <v>221</v>
      </c>
      <c r="E24" s="14"/>
      <c r="F24" s="14" t="s">
        <v>186</v>
      </c>
      <c r="G24" s="14">
        <v>82231223711</v>
      </c>
      <c r="H24" s="14"/>
      <c r="I24" s="14"/>
      <c r="J24" s="9" t="s">
        <v>114</v>
      </c>
      <c r="K24" s="10" t="s">
        <v>269</v>
      </c>
      <c r="L24" s="14"/>
    </row>
    <row r="25" spans="1:14" x14ac:dyDescent="0.2">
      <c r="A25" s="14" t="s">
        <v>225</v>
      </c>
      <c r="B25" s="14"/>
      <c r="C25" s="14" t="s">
        <v>31</v>
      </c>
      <c r="D25" s="9" t="s">
        <v>226</v>
      </c>
      <c r="E25" s="14"/>
      <c r="F25" s="14" t="s">
        <v>227</v>
      </c>
      <c r="G25" s="14">
        <v>82231895100</v>
      </c>
      <c r="H25" s="14"/>
      <c r="I25" s="14"/>
      <c r="J25" s="9" t="s">
        <v>114</v>
      </c>
      <c r="K25" s="10" t="s">
        <v>269</v>
      </c>
      <c r="L25" s="14"/>
    </row>
    <row r="26" spans="1:14" x14ac:dyDescent="0.2">
      <c r="A26" s="14" t="s">
        <v>297</v>
      </c>
      <c r="B26" s="14"/>
      <c r="C26" s="14" t="s">
        <v>31</v>
      </c>
      <c r="D26" s="14" t="s">
        <v>298</v>
      </c>
      <c r="E26" s="14"/>
      <c r="F26" s="14" t="s">
        <v>299</v>
      </c>
      <c r="G26" s="14">
        <v>82243052878</v>
      </c>
      <c r="H26" s="14"/>
      <c r="I26" s="14"/>
      <c r="J26" s="9" t="s">
        <v>114</v>
      </c>
      <c r="K26" s="10" t="s">
        <v>269</v>
      </c>
      <c r="L26" s="14"/>
    </row>
    <row r="27" spans="1:14" x14ac:dyDescent="0.2">
      <c r="A27" s="14" t="s">
        <v>300</v>
      </c>
      <c r="B27" s="14"/>
      <c r="C27" s="14" t="s">
        <v>49</v>
      </c>
      <c r="D27" s="14" t="s">
        <v>301</v>
      </c>
      <c r="E27" s="14"/>
      <c r="F27" s="14" t="s">
        <v>192</v>
      </c>
      <c r="G27" s="14">
        <v>8995665815</v>
      </c>
      <c r="H27" s="14"/>
      <c r="I27" s="14"/>
      <c r="J27" s="9" t="s">
        <v>114</v>
      </c>
      <c r="K27" s="10" t="s">
        <v>269</v>
      </c>
      <c r="L27" s="14"/>
    </row>
    <row r="28" spans="1:14" x14ac:dyDescent="0.2">
      <c r="A28" s="14" t="s">
        <v>288</v>
      </c>
      <c r="B28" s="14"/>
      <c r="C28" s="14" t="s">
        <v>125</v>
      </c>
      <c r="D28" s="14" t="s">
        <v>289</v>
      </c>
      <c r="E28" s="14"/>
      <c r="F28" s="14" t="s">
        <v>290</v>
      </c>
      <c r="G28" s="14">
        <v>85931028563</v>
      </c>
      <c r="H28" s="14"/>
      <c r="I28" s="14"/>
      <c r="J28" s="9" t="s">
        <v>114</v>
      </c>
      <c r="K28" s="10" t="s">
        <v>269</v>
      </c>
      <c r="L28" s="14"/>
    </row>
    <row r="29" spans="1:14" x14ac:dyDescent="0.2">
      <c r="A29" s="14" t="s">
        <v>295</v>
      </c>
      <c r="B29" s="14"/>
      <c r="C29" s="14" t="s">
        <v>37</v>
      </c>
      <c r="D29" s="14" t="s">
        <v>296</v>
      </c>
      <c r="E29" s="14"/>
      <c r="F29" s="14" t="s">
        <v>192</v>
      </c>
      <c r="G29" s="14">
        <v>87824016503</v>
      </c>
      <c r="H29" s="14"/>
      <c r="I29" s="14"/>
      <c r="J29" s="9" t="s">
        <v>114</v>
      </c>
      <c r="K29" s="10" t="s">
        <v>269</v>
      </c>
      <c r="L29" s="14"/>
    </row>
    <row r="30" spans="1:14" x14ac:dyDescent="0.2">
      <c r="A30" s="8" t="s">
        <v>367</v>
      </c>
      <c r="B30" s="8"/>
      <c r="C30" s="8" t="s">
        <v>31</v>
      </c>
      <c r="D30" s="8" t="s">
        <v>368</v>
      </c>
      <c r="E30" s="8"/>
      <c r="F30" s="8" t="s">
        <v>369</v>
      </c>
      <c r="G30" s="8">
        <v>81358041703</v>
      </c>
      <c r="H30" s="8"/>
      <c r="I30" s="8"/>
      <c r="J30" s="8"/>
      <c r="K30" s="6" t="s">
        <v>408</v>
      </c>
      <c r="L30" s="8"/>
    </row>
    <row r="31" spans="1:14" x14ac:dyDescent="0.2">
      <c r="A31" s="8" t="s">
        <v>365</v>
      </c>
      <c r="B31" s="8"/>
      <c r="C31" s="8" t="s">
        <v>31</v>
      </c>
      <c r="D31" s="8" t="s">
        <v>366</v>
      </c>
      <c r="E31" s="8"/>
      <c r="F31" s="8" t="s">
        <v>198</v>
      </c>
      <c r="G31" s="8">
        <v>87756030035</v>
      </c>
      <c r="H31" s="8"/>
      <c r="I31" s="8"/>
      <c r="J31" s="8"/>
      <c r="K31" s="6" t="s">
        <v>415</v>
      </c>
      <c r="L31" s="8"/>
      <c r="N31" s="2" t="s">
        <v>423</v>
      </c>
    </row>
    <row r="32" spans="1:14" x14ac:dyDescent="0.2">
      <c r="A32" s="8" t="s">
        <v>370</v>
      </c>
      <c r="B32" s="8"/>
      <c r="C32" s="8" t="s">
        <v>37</v>
      </c>
      <c r="D32" s="8" t="s">
        <v>372</v>
      </c>
      <c r="E32" s="8"/>
      <c r="F32" s="8" t="s">
        <v>371</v>
      </c>
      <c r="G32" s="8">
        <v>85878783236</v>
      </c>
      <c r="H32" s="8"/>
      <c r="I32" s="8"/>
      <c r="J32" s="8"/>
      <c r="K32" s="6" t="s">
        <v>412</v>
      </c>
      <c r="L32" s="8"/>
    </row>
    <row r="33" spans="1:12" x14ac:dyDescent="0.2">
      <c r="A33" s="8" t="s">
        <v>393</v>
      </c>
      <c r="B33" s="8"/>
      <c r="C33" s="8" t="s">
        <v>49</v>
      </c>
      <c r="D33" s="8" t="s">
        <v>394</v>
      </c>
      <c r="E33" s="8"/>
      <c r="F33" s="8" t="s">
        <v>192</v>
      </c>
      <c r="G33" s="8">
        <v>85747905799</v>
      </c>
      <c r="H33" s="8"/>
      <c r="I33" s="8"/>
      <c r="J33" s="8"/>
      <c r="K33" s="6" t="s">
        <v>412</v>
      </c>
      <c r="L33" s="8"/>
    </row>
  </sheetData>
  <mergeCells count="11">
    <mergeCell ref="G3:G4"/>
    <mergeCell ref="H3:J3"/>
    <mergeCell ref="K3:K4"/>
    <mergeCell ref="L3:O3"/>
    <mergeCell ref="A1:O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selection activeCell="H23" sqref="H23"/>
    </sheetView>
  </sheetViews>
  <sheetFormatPr defaultRowHeight="15" x14ac:dyDescent="0.25"/>
  <cols>
    <col min="1" max="1" width="22" style="42" bestFit="1" customWidth="1"/>
    <col min="2" max="2" width="17.7109375" style="42" bestFit="1" customWidth="1"/>
    <col min="3" max="3" width="11.5703125" style="52" bestFit="1" customWidth="1"/>
    <col min="4" max="4" width="12.5703125" style="52" bestFit="1" customWidth="1"/>
    <col min="5" max="7" width="9.140625" style="52"/>
    <col min="8" max="8" width="10.42578125" style="52" bestFit="1" customWidth="1"/>
    <col min="9" max="10" width="9.140625" style="52"/>
    <col min="11" max="11" width="73.140625" style="42" customWidth="1"/>
    <col min="12" max="16384" width="9.140625" style="42"/>
  </cols>
  <sheetData>
    <row r="1" spans="1:11" x14ac:dyDescent="0.25">
      <c r="A1" s="74" t="s">
        <v>12</v>
      </c>
    </row>
    <row r="2" spans="1:11" x14ac:dyDescent="0.25">
      <c r="A2" s="101" t="s">
        <v>0</v>
      </c>
      <c r="B2" s="102" t="s">
        <v>271</v>
      </c>
      <c r="C2" s="103" t="s">
        <v>275</v>
      </c>
      <c r="D2" s="104" t="s">
        <v>278</v>
      </c>
      <c r="E2" s="104"/>
      <c r="F2" s="104" t="s">
        <v>279</v>
      </c>
      <c r="G2" s="104"/>
      <c r="H2" s="98" t="s">
        <v>280</v>
      </c>
      <c r="I2" s="98"/>
      <c r="J2" s="99" t="s">
        <v>409</v>
      </c>
      <c r="K2" s="100" t="s">
        <v>339</v>
      </c>
    </row>
    <row r="3" spans="1:11" x14ac:dyDescent="0.25">
      <c r="A3" s="101"/>
      <c r="B3" s="102"/>
      <c r="C3" s="103"/>
      <c r="D3" s="43" t="s">
        <v>276</v>
      </c>
      <c r="E3" s="43" t="s">
        <v>277</v>
      </c>
      <c r="F3" s="43" t="s">
        <v>276</v>
      </c>
      <c r="G3" s="43" t="s">
        <v>277</v>
      </c>
      <c r="H3" s="44" t="s">
        <v>282</v>
      </c>
      <c r="I3" s="44" t="s">
        <v>281</v>
      </c>
      <c r="J3" s="99"/>
      <c r="K3" s="100"/>
    </row>
    <row r="4" spans="1:11" x14ac:dyDescent="0.25">
      <c r="A4" s="45" t="s">
        <v>59</v>
      </c>
      <c r="B4" s="46" t="s">
        <v>272</v>
      </c>
      <c r="C4" s="47">
        <v>7</v>
      </c>
      <c r="D4" s="48">
        <f>519010+135745</f>
        <v>654755</v>
      </c>
      <c r="E4" s="48">
        <f>128276+82863</f>
        <v>211139</v>
      </c>
      <c r="F4" s="48">
        <v>7</v>
      </c>
      <c r="G4" s="48">
        <v>3</v>
      </c>
      <c r="H4" s="49">
        <f>D4+E4</f>
        <v>865894</v>
      </c>
      <c r="I4" s="49">
        <f>F4+G4</f>
        <v>10</v>
      </c>
      <c r="J4" s="49" t="s">
        <v>410</v>
      </c>
      <c r="K4" s="42" t="s">
        <v>418</v>
      </c>
    </row>
    <row r="5" spans="1:11" x14ac:dyDescent="0.25">
      <c r="A5" s="50" t="s">
        <v>209</v>
      </c>
      <c r="B5" s="50" t="s">
        <v>274</v>
      </c>
      <c r="C5" s="47">
        <v>7</v>
      </c>
      <c r="D5" s="48">
        <f>86360+670565</f>
        <v>756925</v>
      </c>
      <c r="E5" s="48">
        <f>92225+545214</f>
        <v>637439</v>
      </c>
      <c r="F5" s="48">
        <v>8</v>
      </c>
      <c r="G5" s="48">
        <v>5</v>
      </c>
      <c r="H5" s="49">
        <f>D5+E5</f>
        <v>1394364</v>
      </c>
      <c r="I5" s="49">
        <f>F5+G5</f>
        <v>13</v>
      </c>
      <c r="J5" s="49" t="s">
        <v>410</v>
      </c>
      <c r="K5" s="42" t="s">
        <v>417</v>
      </c>
    </row>
    <row r="6" spans="1:11" x14ac:dyDescent="0.25">
      <c r="A6" s="46" t="s">
        <v>239</v>
      </c>
      <c r="B6" s="51" t="s">
        <v>274</v>
      </c>
      <c r="C6" s="47">
        <v>7</v>
      </c>
      <c r="D6" s="48">
        <f>192950+192610+48960+49300+49300+101660</f>
        <v>634780</v>
      </c>
      <c r="E6" s="48">
        <f>112876+520626+90038</f>
        <v>723540</v>
      </c>
      <c r="F6" s="48">
        <f>2+3+4+4</f>
        <v>13</v>
      </c>
      <c r="G6" s="48">
        <f>2+5+1</f>
        <v>8</v>
      </c>
      <c r="H6" s="49">
        <f>D6+E6</f>
        <v>1358320</v>
      </c>
      <c r="I6" s="49">
        <f>F6+G6</f>
        <v>21</v>
      </c>
      <c r="J6" s="49" t="s">
        <v>410</v>
      </c>
      <c r="K6" s="42" t="s">
        <v>418</v>
      </c>
    </row>
    <row r="7" spans="1:11" x14ac:dyDescent="0.25">
      <c r="A7" s="45" t="s">
        <v>65</v>
      </c>
      <c r="B7" s="46" t="s">
        <v>273</v>
      </c>
      <c r="C7" s="47">
        <v>7</v>
      </c>
      <c r="D7" s="48">
        <f>177418+3000+389725</f>
        <v>570143</v>
      </c>
      <c r="E7" s="48">
        <f>234151+65800</f>
        <v>299951</v>
      </c>
      <c r="F7" s="48">
        <v>6</v>
      </c>
      <c r="G7" s="48">
        <v>5</v>
      </c>
      <c r="H7" s="54">
        <f>D7+E7</f>
        <v>870094</v>
      </c>
      <c r="I7" s="49">
        <f>F7+G7</f>
        <v>11</v>
      </c>
      <c r="J7" s="49" t="s">
        <v>410</v>
      </c>
      <c r="K7" s="42" t="s">
        <v>418</v>
      </c>
    </row>
    <row r="8" spans="1:11" x14ac:dyDescent="0.25">
      <c r="H8" s="62">
        <f>SUM(H4:H7)</f>
        <v>4488672</v>
      </c>
      <c r="I8" s="62">
        <f>SUM(I4:I7)</f>
        <v>55</v>
      </c>
      <c r="J8" s="62"/>
    </row>
    <row r="10" spans="1:11" x14ac:dyDescent="0.25">
      <c r="A10" s="74" t="s">
        <v>419</v>
      </c>
    </row>
    <row r="11" spans="1:11" x14ac:dyDescent="0.25">
      <c r="A11" s="101" t="s">
        <v>0</v>
      </c>
      <c r="B11" s="102" t="s">
        <v>271</v>
      </c>
      <c r="C11" s="103"/>
      <c r="D11" s="104" t="s">
        <v>278</v>
      </c>
      <c r="E11" s="104"/>
      <c r="F11" s="104" t="s">
        <v>279</v>
      </c>
      <c r="G11" s="104"/>
      <c r="H11" s="98" t="s">
        <v>280</v>
      </c>
      <c r="I11" s="98"/>
      <c r="J11" s="99" t="s">
        <v>409</v>
      </c>
      <c r="K11" s="100" t="s">
        <v>339</v>
      </c>
    </row>
    <row r="12" spans="1:11" x14ac:dyDescent="0.25">
      <c r="A12" s="101"/>
      <c r="B12" s="102"/>
      <c r="C12" s="103"/>
      <c r="D12" s="63" t="s">
        <v>276</v>
      </c>
      <c r="E12" s="63" t="s">
        <v>277</v>
      </c>
      <c r="F12" s="63" t="s">
        <v>276</v>
      </c>
      <c r="G12" s="63" t="s">
        <v>277</v>
      </c>
      <c r="H12" s="64" t="s">
        <v>282</v>
      </c>
      <c r="I12" s="64" t="s">
        <v>281</v>
      </c>
      <c r="J12" s="99"/>
      <c r="K12" s="100"/>
    </row>
    <row r="13" spans="1:11" x14ac:dyDescent="0.25">
      <c r="A13" s="50" t="s">
        <v>209</v>
      </c>
      <c r="B13" s="50" t="s">
        <v>274</v>
      </c>
      <c r="C13" s="47" t="s">
        <v>271</v>
      </c>
      <c r="D13" s="48">
        <f>110755+123590+115005</f>
        <v>349350</v>
      </c>
      <c r="E13" s="48">
        <f>56213+81463</f>
        <v>137676</v>
      </c>
      <c r="F13" s="48">
        <v>3</v>
      </c>
      <c r="G13" s="48">
        <v>2</v>
      </c>
      <c r="H13" s="49">
        <f t="shared" ref="H13:H16" si="0">D13+E13</f>
        <v>487026</v>
      </c>
      <c r="I13" s="49">
        <f t="shared" ref="I13:I16" si="1">F13+G13</f>
        <v>5</v>
      </c>
      <c r="J13" s="49" t="s">
        <v>410</v>
      </c>
    </row>
    <row r="14" spans="1:11" x14ac:dyDescent="0.25">
      <c r="A14" s="46" t="s">
        <v>239</v>
      </c>
      <c r="B14" s="51" t="s">
        <v>274</v>
      </c>
      <c r="C14" s="47" t="s">
        <v>271</v>
      </c>
      <c r="D14" s="48">
        <f>262990+398905</f>
        <v>661895</v>
      </c>
      <c r="E14" s="48">
        <f>220150</f>
        <v>220150</v>
      </c>
      <c r="F14" s="48">
        <f>3+3</f>
        <v>6</v>
      </c>
      <c r="G14" s="48">
        <f>2</f>
        <v>2</v>
      </c>
      <c r="H14" s="49">
        <f t="shared" si="0"/>
        <v>882045</v>
      </c>
      <c r="I14" s="49">
        <f t="shared" si="1"/>
        <v>8</v>
      </c>
      <c r="J14" s="49" t="s">
        <v>410</v>
      </c>
    </row>
    <row r="15" spans="1:11" x14ac:dyDescent="0.25">
      <c r="A15" s="46" t="s">
        <v>65</v>
      </c>
      <c r="B15" s="51" t="s">
        <v>273</v>
      </c>
      <c r="C15" s="76" t="s">
        <v>271</v>
      </c>
      <c r="D15" s="48"/>
      <c r="E15" s="48"/>
      <c r="F15" s="48"/>
      <c r="G15" s="48"/>
      <c r="H15" s="49"/>
      <c r="I15" s="49"/>
      <c r="J15" s="49"/>
    </row>
    <row r="16" spans="1:11" x14ac:dyDescent="0.25">
      <c r="A16" s="45" t="s">
        <v>59</v>
      </c>
      <c r="B16" s="51" t="s">
        <v>272</v>
      </c>
      <c r="C16" s="47" t="s">
        <v>271</v>
      </c>
      <c r="D16" s="48">
        <f>225080</f>
        <v>225080</v>
      </c>
      <c r="E16" s="48">
        <v>0</v>
      </c>
      <c r="F16" s="48">
        <f>2</f>
        <v>2</v>
      </c>
      <c r="G16" s="48">
        <v>0</v>
      </c>
      <c r="H16" s="49">
        <f t="shared" si="0"/>
        <v>225080</v>
      </c>
      <c r="I16" s="49">
        <f t="shared" si="1"/>
        <v>2</v>
      </c>
      <c r="J16" s="49" t="s">
        <v>410</v>
      </c>
    </row>
    <row r="17" spans="1:11" x14ac:dyDescent="0.25">
      <c r="H17" s="62">
        <f>SUM(H13:H16)</f>
        <v>1594151</v>
      </c>
      <c r="I17" s="62">
        <f>SUM(I13:I16)</f>
        <v>15</v>
      </c>
      <c r="J17" s="62"/>
    </row>
    <row r="18" spans="1:11" x14ac:dyDescent="0.25">
      <c r="H18" s="75"/>
      <c r="I18" s="75"/>
      <c r="J18" s="75"/>
    </row>
    <row r="19" spans="1:11" x14ac:dyDescent="0.25">
      <c r="A19" s="74" t="s">
        <v>421</v>
      </c>
    </row>
    <row r="20" spans="1:11" x14ac:dyDescent="0.25">
      <c r="A20" s="101" t="s">
        <v>0</v>
      </c>
      <c r="B20" s="102" t="s">
        <v>271</v>
      </c>
      <c r="C20" s="103"/>
      <c r="D20" s="104" t="s">
        <v>278</v>
      </c>
      <c r="E20" s="104"/>
      <c r="F20" s="104" t="s">
        <v>279</v>
      </c>
      <c r="G20" s="104"/>
      <c r="H20" s="98" t="s">
        <v>280</v>
      </c>
      <c r="I20" s="98"/>
      <c r="J20" s="99" t="s">
        <v>409</v>
      </c>
      <c r="K20" s="100" t="s">
        <v>339</v>
      </c>
    </row>
    <row r="21" spans="1:11" x14ac:dyDescent="0.25">
      <c r="A21" s="101"/>
      <c r="B21" s="102"/>
      <c r="C21" s="103"/>
      <c r="D21" s="65" t="s">
        <v>276</v>
      </c>
      <c r="E21" s="65" t="s">
        <v>277</v>
      </c>
      <c r="F21" s="65" t="s">
        <v>276</v>
      </c>
      <c r="G21" s="65" t="s">
        <v>277</v>
      </c>
      <c r="H21" s="66" t="s">
        <v>282</v>
      </c>
      <c r="I21" s="66" t="s">
        <v>281</v>
      </c>
      <c r="J21" s="99"/>
      <c r="K21" s="100"/>
    </row>
    <row r="22" spans="1:11" x14ac:dyDescent="0.25">
      <c r="A22" s="45" t="s">
        <v>425</v>
      </c>
      <c r="B22" s="46" t="s">
        <v>42</v>
      </c>
      <c r="C22" s="73" t="s">
        <v>421</v>
      </c>
      <c r="D22" s="48">
        <f>143735+197030</f>
        <v>340765</v>
      </c>
      <c r="E22" s="48">
        <f>126438</f>
        <v>126438</v>
      </c>
      <c r="F22" s="48">
        <f>2+2</f>
        <v>4</v>
      </c>
      <c r="G22" s="48">
        <f>1</f>
        <v>1</v>
      </c>
      <c r="H22" s="49">
        <f>D22+E22+201425</f>
        <v>668628</v>
      </c>
      <c r="I22" s="49">
        <f>F22+G22</f>
        <v>5</v>
      </c>
      <c r="J22" s="49" t="s">
        <v>410</v>
      </c>
    </row>
    <row r="23" spans="1:11" x14ac:dyDescent="0.25">
      <c r="H23" s="62">
        <f>H22</f>
        <v>668628</v>
      </c>
      <c r="I23" s="62">
        <f>I22</f>
        <v>5</v>
      </c>
      <c r="J23" s="75"/>
    </row>
    <row r="24" spans="1:11" x14ac:dyDescent="0.25">
      <c r="H24" s="75"/>
      <c r="I24" s="75"/>
      <c r="J24" s="75"/>
    </row>
    <row r="25" spans="1:11" x14ac:dyDescent="0.25">
      <c r="C25" s="52">
        <f>H27+SAMaret!H5+SAMaret!C11</f>
        <v>13246356</v>
      </c>
      <c r="H25" s="75"/>
      <c r="I25" s="75"/>
      <c r="J25" s="75"/>
    </row>
    <row r="26" spans="1:11" x14ac:dyDescent="0.25">
      <c r="H26" s="75"/>
      <c r="I26" s="75"/>
      <c r="J26" s="75"/>
    </row>
    <row r="27" spans="1:11" x14ac:dyDescent="0.25">
      <c r="F27" s="105" t="s">
        <v>420</v>
      </c>
      <c r="G27" s="105"/>
      <c r="H27" s="62">
        <f>H8+H17+H23</f>
        <v>6751451</v>
      </c>
      <c r="I27" s="62">
        <f>I8+I17+I23</f>
        <v>75</v>
      </c>
      <c r="J27" s="62"/>
    </row>
  </sheetData>
  <mergeCells count="25">
    <mergeCell ref="H20:I20"/>
    <mergeCell ref="J20:J21"/>
    <mergeCell ref="K20:K21"/>
    <mergeCell ref="F27:G27"/>
    <mergeCell ref="A20:A21"/>
    <mergeCell ref="B20:B21"/>
    <mergeCell ref="C20:C21"/>
    <mergeCell ref="D20:E20"/>
    <mergeCell ref="F20:G20"/>
    <mergeCell ref="K2:K3"/>
    <mergeCell ref="A2:A3"/>
    <mergeCell ref="B2:B3"/>
    <mergeCell ref="D2:E2"/>
    <mergeCell ref="F2:G2"/>
    <mergeCell ref="H2:I2"/>
    <mergeCell ref="C2:C3"/>
    <mergeCell ref="J2:J3"/>
    <mergeCell ref="H11:I11"/>
    <mergeCell ref="J11:J12"/>
    <mergeCell ref="K11:K12"/>
    <mergeCell ref="A11:A12"/>
    <mergeCell ref="B11:B12"/>
    <mergeCell ref="C11:C12"/>
    <mergeCell ref="D11:E11"/>
    <mergeCell ref="F11:G1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15" sqref="J15"/>
    </sheetView>
  </sheetViews>
  <sheetFormatPr defaultRowHeight="15" x14ac:dyDescent="0.25"/>
  <cols>
    <col min="1" max="1" width="23.5703125" bestFit="1" customWidth="1"/>
    <col min="2" max="2" width="14.140625" bestFit="1" customWidth="1"/>
    <col min="4" max="5" width="11.7109375" bestFit="1" customWidth="1"/>
    <col min="6" max="6" width="11.7109375" customWidth="1"/>
  </cols>
  <sheetData>
    <row r="1" spans="1:8" x14ac:dyDescent="0.25">
      <c r="A1" s="74" t="s">
        <v>12</v>
      </c>
      <c r="B1" s="42"/>
      <c r="C1" s="52"/>
      <c r="D1" s="52"/>
      <c r="E1" s="52"/>
      <c r="F1" s="52"/>
      <c r="G1" s="52"/>
    </row>
    <row r="2" spans="1:8" x14ac:dyDescent="0.25">
      <c r="A2" s="101" t="s">
        <v>0</v>
      </c>
      <c r="B2" s="102" t="s">
        <v>271</v>
      </c>
      <c r="C2" s="103" t="s">
        <v>275</v>
      </c>
      <c r="D2" s="106" t="s">
        <v>278</v>
      </c>
      <c r="E2" s="106" t="s">
        <v>279</v>
      </c>
      <c r="F2" s="93"/>
      <c r="G2" s="99" t="s">
        <v>409</v>
      </c>
    </row>
    <row r="3" spans="1:8" x14ac:dyDescent="0.25">
      <c r="A3" s="101"/>
      <c r="B3" s="102"/>
      <c r="C3" s="103"/>
      <c r="D3" s="106"/>
      <c r="E3" s="106"/>
      <c r="F3" s="93"/>
      <c r="G3" s="99"/>
    </row>
    <row r="4" spans="1:8" x14ac:dyDescent="0.25">
      <c r="A4" s="78"/>
      <c r="B4" s="79"/>
      <c r="C4" s="80"/>
      <c r="D4" s="93"/>
      <c r="E4" s="93"/>
      <c r="F4" s="93"/>
      <c r="G4" s="77"/>
    </row>
    <row r="5" spans="1:8" x14ac:dyDescent="0.25">
      <c r="A5" s="50" t="s">
        <v>233</v>
      </c>
      <c r="B5" s="50" t="s">
        <v>274</v>
      </c>
      <c r="C5" s="80">
        <v>10</v>
      </c>
      <c r="D5" s="93">
        <v>481896</v>
      </c>
      <c r="E5" s="93">
        <v>5</v>
      </c>
      <c r="F5" s="93" t="s">
        <v>445</v>
      </c>
      <c r="G5" s="77" t="s">
        <v>410</v>
      </c>
      <c r="H5" t="s">
        <v>441</v>
      </c>
    </row>
    <row r="6" spans="1:8" x14ac:dyDescent="0.25">
      <c r="A6" s="90" t="s">
        <v>375</v>
      </c>
      <c r="B6" s="46" t="s">
        <v>437</v>
      </c>
      <c r="C6" s="76">
        <v>1</v>
      </c>
      <c r="D6" s="48">
        <v>0</v>
      </c>
      <c r="E6" s="48">
        <v>0</v>
      </c>
      <c r="F6" s="48"/>
      <c r="G6" s="49"/>
      <c r="H6" t="s">
        <v>426</v>
      </c>
    </row>
    <row r="7" spans="1:8" x14ac:dyDescent="0.25">
      <c r="A7" s="90" t="s">
        <v>250</v>
      </c>
      <c r="B7" s="50" t="s">
        <v>283</v>
      </c>
      <c r="C7" s="76">
        <v>2</v>
      </c>
      <c r="D7" s="48">
        <v>0</v>
      </c>
      <c r="E7" s="48">
        <v>0</v>
      </c>
      <c r="F7" s="48"/>
      <c r="G7" s="49"/>
      <c r="H7" t="s">
        <v>426</v>
      </c>
    </row>
    <row r="8" spans="1:8" x14ac:dyDescent="0.25">
      <c r="A8" s="90" t="s">
        <v>440</v>
      </c>
      <c r="B8" s="51" t="s">
        <v>438</v>
      </c>
      <c r="C8" s="76">
        <v>4</v>
      </c>
      <c r="D8" s="48">
        <f>256105</f>
        <v>256105</v>
      </c>
      <c r="E8" s="48">
        <v>2</v>
      </c>
      <c r="F8" s="48"/>
      <c r="G8" s="49"/>
      <c r="H8" t="s">
        <v>442</v>
      </c>
    </row>
    <row r="9" spans="1:8" x14ac:dyDescent="0.25">
      <c r="A9" s="45" t="s">
        <v>439</v>
      </c>
      <c r="B9" s="46" t="s">
        <v>438</v>
      </c>
      <c r="C9" s="76">
        <v>3</v>
      </c>
      <c r="D9" s="48">
        <f>581820+784385</f>
        <v>1366205</v>
      </c>
      <c r="E9" s="48">
        <f>6+2</f>
        <v>8</v>
      </c>
      <c r="F9" s="92" t="s">
        <v>446</v>
      </c>
      <c r="G9" s="49" t="s">
        <v>410</v>
      </c>
      <c r="H9" t="s">
        <v>443</v>
      </c>
    </row>
    <row r="10" spans="1:8" x14ac:dyDescent="0.25">
      <c r="A10" s="42"/>
      <c r="B10" s="42"/>
      <c r="C10" s="52"/>
      <c r="D10" s="62">
        <f>SUM(D5:D9)</f>
        <v>2104206</v>
      </c>
      <c r="E10" s="62">
        <f>SUM(E5:E9)</f>
        <v>15</v>
      </c>
      <c r="F10" s="62"/>
      <c r="G10" s="75"/>
    </row>
  </sheetData>
  <mergeCells count="6">
    <mergeCell ref="G2:G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activeCell="T18" sqref="T18"/>
    </sheetView>
  </sheetViews>
  <sheetFormatPr defaultRowHeight="15" x14ac:dyDescent="0.25"/>
  <cols>
    <col min="1" max="1" width="22" style="42" bestFit="1" customWidth="1"/>
    <col min="2" max="2" width="9.42578125" style="52" customWidth="1"/>
    <col min="3" max="7" width="11.7109375" style="52" customWidth="1"/>
    <col min="8" max="8" width="10.5703125" style="42" bestFit="1" customWidth="1"/>
    <col min="9" max="16384" width="9.140625" style="42"/>
  </cols>
  <sheetData>
    <row r="1" spans="1:8" x14ac:dyDescent="0.25">
      <c r="B1" s="107" t="s">
        <v>429</v>
      </c>
      <c r="C1" s="89" t="s">
        <v>428</v>
      </c>
      <c r="D1" s="89"/>
      <c r="E1" s="89"/>
      <c r="F1" s="89"/>
      <c r="G1" s="89"/>
      <c r="H1" s="108" t="s">
        <v>434</v>
      </c>
    </row>
    <row r="2" spans="1:8" x14ac:dyDescent="0.25">
      <c r="B2" s="107"/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108"/>
    </row>
    <row r="3" spans="1:8" x14ac:dyDescent="0.25">
      <c r="A3" s="81" t="s">
        <v>65</v>
      </c>
      <c r="B3" s="82"/>
      <c r="C3" s="82"/>
      <c r="D3" s="82"/>
      <c r="E3" s="82"/>
      <c r="F3" s="82"/>
      <c r="G3" s="82"/>
      <c r="H3" s="81"/>
    </row>
    <row r="4" spans="1:8" x14ac:dyDescent="0.25">
      <c r="A4" s="81" t="s">
        <v>430</v>
      </c>
      <c r="B4" s="82">
        <v>0</v>
      </c>
      <c r="C4" s="82">
        <f>13+1</f>
        <v>14</v>
      </c>
      <c r="D4" s="82"/>
      <c r="E4" s="82"/>
      <c r="F4" s="82">
        <v>1</v>
      </c>
      <c r="G4" s="82"/>
      <c r="H4" s="81">
        <f>SUM(B4:G4)</f>
        <v>15</v>
      </c>
    </row>
    <row r="5" spans="1:8" x14ac:dyDescent="0.25">
      <c r="A5" s="81" t="s">
        <v>431</v>
      </c>
      <c r="B5" s="82">
        <v>0</v>
      </c>
      <c r="C5" s="83">
        <f>1529090+158638</f>
        <v>1687728</v>
      </c>
      <c r="D5" s="83"/>
      <c r="E5" s="83"/>
      <c r="F5" s="83">
        <v>112880</v>
      </c>
      <c r="G5" s="83"/>
      <c r="H5" s="81">
        <f>SUM(B5:G5)</f>
        <v>1800608</v>
      </c>
    </row>
    <row r="6" spans="1:8" x14ac:dyDescent="0.25">
      <c r="A6" s="81" t="s">
        <v>427</v>
      </c>
      <c r="B6" s="82">
        <v>0</v>
      </c>
      <c r="C6" s="83">
        <f>153000+8500</f>
        <v>161500</v>
      </c>
      <c r="D6" s="83"/>
      <c r="E6" s="83"/>
      <c r="F6" s="83">
        <v>17000</v>
      </c>
      <c r="G6" s="83"/>
      <c r="H6" s="81">
        <f>SUM(B6:G6)</f>
        <v>178500</v>
      </c>
    </row>
    <row r="7" spans="1:8" x14ac:dyDescent="0.25">
      <c r="A7" s="81" t="s">
        <v>432</v>
      </c>
      <c r="B7" s="82"/>
      <c r="C7" s="82" t="s">
        <v>410</v>
      </c>
      <c r="D7" s="82"/>
      <c r="E7" s="82"/>
      <c r="F7" s="82" t="s">
        <v>410</v>
      </c>
      <c r="G7" s="82"/>
      <c r="H7" s="81"/>
    </row>
    <row r="8" spans="1:8" ht="5.0999999999999996" customHeight="1" x14ac:dyDescent="0.25"/>
    <row r="9" spans="1:8" x14ac:dyDescent="0.25">
      <c r="A9" s="87" t="s">
        <v>239</v>
      </c>
      <c r="B9" s="76"/>
      <c r="C9" s="76"/>
      <c r="D9" s="91"/>
      <c r="E9" s="91"/>
      <c r="F9" s="91"/>
      <c r="G9" s="91"/>
      <c r="H9" s="87"/>
    </row>
    <row r="10" spans="1:8" x14ac:dyDescent="0.25">
      <c r="A10" s="87" t="s">
        <v>430</v>
      </c>
      <c r="B10" s="76">
        <f>'ojt Feb'!I14</f>
        <v>8</v>
      </c>
      <c r="C10" s="76">
        <f>91</f>
        <v>91</v>
      </c>
      <c r="D10" s="91"/>
      <c r="E10" s="91"/>
      <c r="F10" s="91"/>
      <c r="G10" s="91">
        <v>4</v>
      </c>
      <c r="H10" s="87">
        <f t="shared" ref="H10:H12" si="0">SUM(B10:C10)</f>
        <v>99</v>
      </c>
    </row>
    <row r="11" spans="1:8" x14ac:dyDescent="0.25">
      <c r="A11" s="87" t="s">
        <v>431</v>
      </c>
      <c r="B11" s="88">
        <f>'ojt Feb'!H14</f>
        <v>882045</v>
      </c>
      <c r="C11" s="88">
        <f>4694297</f>
        <v>4694297</v>
      </c>
      <c r="D11" s="88"/>
      <c r="E11" s="88"/>
      <c r="F11" s="88"/>
      <c r="G11" s="88">
        <v>324870</v>
      </c>
      <c r="H11" s="87">
        <f>SUM(B11:G11)</f>
        <v>5901212</v>
      </c>
    </row>
    <row r="12" spans="1:8" x14ac:dyDescent="0.25">
      <c r="A12" s="87" t="s">
        <v>427</v>
      </c>
      <c r="B12" s="76"/>
      <c r="C12" s="88">
        <f>280000</f>
        <v>280000</v>
      </c>
      <c r="D12" s="88"/>
      <c r="E12" s="88"/>
      <c r="F12" s="88"/>
      <c r="G12" s="88">
        <v>44200</v>
      </c>
      <c r="H12" s="87">
        <f>SUM(B12:G12)</f>
        <v>324200</v>
      </c>
    </row>
    <row r="13" spans="1:8" x14ac:dyDescent="0.25">
      <c r="A13" s="87" t="s">
        <v>432</v>
      </c>
      <c r="B13" s="76"/>
      <c r="C13" s="76" t="s">
        <v>433</v>
      </c>
      <c r="D13" s="91"/>
      <c r="E13" s="91"/>
      <c r="F13" s="91"/>
      <c r="G13" s="91" t="s">
        <v>410</v>
      </c>
      <c r="H13" s="87"/>
    </row>
    <row r="14" spans="1:8" ht="5.0999999999999996" customHeight="1" x14ac:dyDescent="0.25"/>
    <row r="15" spans="1:8" x14ac:dyDescent="0.25">
      <c r="A15" s="84" t="s">
        <v>59</v>
      </c>
      <c r="B15" s="85"/>
      <c r="C15" s="85"/>
      <c r="D15" s="85"/>
      <c r="E15" s="85"/>
      <c r="F15" s="85"/>
      <c r="G15" s="85"/>
      <c r="H15" s="84"/>
    </row>
    <row r="16" spans="1:8" x14ac:dyDescent="0.25">
      <c r="A16" s="84" t="s">
        <v>430</v>
      </c>
      <c r="B16" s="85">
        <f>'ojt Feb'!I16</f>
        <v>2</v>
      </c>
      <c r="C16" s="85"/>
      <c r="D16" s="85"/>
      <c r="E16" s="85"/>
      <c r="F16" s="85"/>
      <c r="G16" s="85">
        <f>6+6</f>
        <v>12</v>
      </c>
      <c r="H16" s="84">
        <f>SUM(B16:G16)</f>
        <v>14</v>
      </c>
    </row>
    <row r="17" spans="1:8" x14ac:dyDescent="0.25">
      <c r="A17" s="84" t="s">
        <v>431</v>
      </c>
      <c r="B17" s="86">
        <f>'ojt Feb'!H16</f>
        <v>225080</v>
      </c>
      <c r="C17" s="85"/>
      <c r="D17" s="85"/>
      <c r="E17" s="85"/>
      <c r="F17" s="85"/>
      <c r="G17" s="85">
        <f>589745+495864</f>
        <v>1085609</v>
      </c>
      <c r="H17" s="84">
        <f>SUM(B17:G17)</f>
        <v>1310689</v>
      </c>
    </row>
    <row r="18" spans="1:8" x14ac:dyDescent="0.25">
      <c r="A18" s="84" t="s">
        <v>427</v>
      </c>
      <c r="B18" s="85"/>
      <c r="C18" s="85"/>
      <c r="D18" s="85"/>
      <c r="E18" s="85"/>
      <c r="F18" s="85"/>
      <c r="G18" s="85">
        <f>48450+48450</f>
        <v>96900</v>
      </c>
      <c r="H18" s="84"/>
    </row>
    <row r="19" spans="1:8" x14ac:dyDescent="0.25">
      <c r="A19" s="84" t="s">
        <v>432</v>
      </c>
      <c r="B19" s="85"/>
      <c r="C19" s="85"/>
      <c r="D19" s="85"/>
      <c r="E19" s="85"/>
      <c r="F19" s="85"/>
      <c r="G19" s="85" t="s">
        <v>410</v>
      </c>
      <c r="H19" s="84"/>
    </row>
    <row r="21" spans="1:8" x14ac:dyDescent="0.25">
      <c r="A21" s="74" t="s">
        <v>435</v>
      </c>
    </row>
    <row r="22" spans="1:8" x14ac:dyDescent="0.25">
      <c r="A22" s="74">
        <f>H5+H11+H17</f>
        <v>9012509</v>
      </c>
    </row>
    <row r="23" spans="1:8" ht="5.0999999999999996" customHeight="1" x14ac:dyDescent="0.25"/>
    <row r="24" spans="1:8" x14ac:dyDescent="0.25">
      <c r="A24" s="74" t="s">
        <v>436</v>
      </c>
    </row>
    <row r="25" spans="1:8" x14ac:dyDescent="0.25">
      <c r="A25" s="74">
        <f>H4+H10+H16</f>
        <v>128</v>
      </c>
    </row>
    <row r="27" spans="1:8" x14ac:dyDescent="0.25">
      <c r="A27" s="109" t="s">
        <v>444</v>
      </c>
      <c r="B27" s="109"/>
      <c r="C27" s="109"/>
      <c r="D27" s="111"/>
      <c r="E27" s="111"/>
      <c r="F27" s="111"/>
      <c r="G27" s="111"/>
    </row>
    <row r="28" spans="1:8" x14ac:dyDescent="0.25">
      <c r="A28" s="110">
        <f>'ojt Feb'!H8+'ojt Feb'!H13+'ojt Feb'!H23+'Ojt Maret'!D10+SAMaret!H5+SAMaret!H11+SAMaret!H17</f>
        <v>16761041</v>
      </c>
      <c r="B28" s="110"/>
      <c r="C28" s="110"/>
      <c r="D28" s="112"/>
      <c r="E28" s="112"/>
      <c r="F28" s="112"/>
      <c r="G28" s="112"/>
    </row>
  </sheetData>
  <mergeCells count="4">
    <mergeCell ref="B1:B2"/>
    <mergeCell ref="H1:H2"/>
    <mergeCell ref="A27:C27"/>
    <mergeCell ref="A28:C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5" sqref="A5:B5"/>
    </sheetView>
  </sheetViews>
  <sheetFormatPr defaultRowHeight="15" x14ac:dyDescent="0.25"/>
  <sheetData>
    <row r="1" spans="1:11" s="42" customFormat="1" x14ac:dyDescent="0.25">
      <c r="A1" s="101" t="s">
        <v>0</v>
      </c>
      <c r="B1" s="102" t="s">
        <v>271</v>
      </c>
      <c r="C1" s="103" t="s">
        <v>275</v>
      </c>
      <c r="D1" s="104" t="s">
        <v>278</v>
      </c>
      <c r="E1" s="104"/>
      <c r="F1" s="104" t="s">
        <v>279</v>
      </c>
      <c r="G1" s="104"/>
      <c r="H1" s="98" t="s">
        <v>280</v>
      </c>
      <c r="I1" s="98"/>
      <c r="J1" s="99" t="s">
        <v>409</v>
      </c>
      <c r="K1" s="100" t="s">
        <v>339</v>
      </c>
    </row>
    <row r="2" spans="1:11" s="42" customFormat="1" x14ac:dyDescent="0.25">
      <c r="A2" s="101"/>
      <c r="B2" s="102"/>
      <c r="C2" s="103"/>
      <c r="D2" s="65" t="s">
        <v>276</v>
      </c>
      <c r="E2" s="65" t="s">
        <v>277</v>
      </c>
      <c r="F2" s="65" t="s">
        <v>276</v>
      </c>
      <c r="G2" s="65" t="s">
        <v>277</v>
      </c>
      <c r="H2" s="66" t="s">
        <v>282</v>
      </c>
      <c r="I2" s="66" t="s">
        <v>281</v>
      </c>
      <c r="J2" s="99"/>
      <c r="K2" s="100"/>
    </row>
    <row r="4" spans="1:11" s="42" customFormat="1" x14ac:dyDescent="0.25">
      <c r="A4" s="45" t="s">
        <v>58</v>
      </c>
      <c r="B4" s="46" t="s">
        <v>42</v>
      </c>
      <c r="C4" s="47">
        <v>10</v>
      </c>
      <c r="D4" s="53"/>
      <c r="E4" s="53"/>
      <c r="F4" s="48"/>
      <c r="G4" s="48"/>
      <c r="H4" s="54"/>
      <c r="I4" s="49"/>
      <c r="J4" s="49"/>
      <c r="K4" s="42" t="s">
        <v>413</v>
      </c>
    </row>
    <row r="5" spans="1:11" s="42" customFormat="1" x14ac:dyDescent="0.25">
      <c r="A5" s="50" t="s">
        <v>233</v>
      </c>
      <c r="B5" s="50" t="s">
        <v>274</v>
      </c>
      <c r="C5" s="47">
        <v>7</v>
      </c>
      <c r="D5" s="48"/>
      <c r="E5" s="48"/>
      <c r="F5" s="48"/>
      <c r="G5" s="48"/>
      <c r="H5" s="49"/>
      <c r="I5" s="49"/>
      <c r="J5" s="49"/>
      <c r="K5" s="42" t="s">
        <v>414</v>
      </c>
    </row>
  </sheetData>
  <mergeCells count="8">
    <mergeCell ref="J1:J2"/>
    <mergeCell ref="K1:K2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sumatera</vt:lpstr>
      <vt:lpstr>kalimantan &amp; sulawesi</vt:lpstr>
      <vt:lpstr>jawa &amp; bali</vt:lpstr>
      <vt:lpstr>ojt Feb</vt:lpstr>
      <vt:lpstr>Ojt Maret</vt:lpstr>
      <vt:lpstr>SAMaret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Eru</cp:lastModifiedBy>
  <dcterms:created xsi:type="dcterms:W3CDTF">2019-02-04T04:04:27Z</dcterms:created>
  <dcterms:modified xsi:type="dcterms:W3CDTF">2019-03-05T12:04:34Z</dcterms:modified>
</cp:coreProperties>
</file>